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13_ncr:1_{0BBFEFE6-443F-4AD0-9328-C790DA46B0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1 - SO 01 Architektúra" sheetId="2" r:id="rId2"/>
  </sheets>
  <definedNames>
    <definedName name="_xlnm._FilterDatabase" localSheetId="1" hidden="1">'1 - SO 01 Architektúra'!$C$130:$K$216</definedName>
    <definedName name="_xlnm.Print_Titles" localSheetId="1">'1 - SO 01 Architektúra'!$130:$130</definedName>
    <definedName name="_xlnm.Print_Titles" localSheetId="0">'Rekapitulácia stavby'!$92:$92</definedName>
    <definedName name="_xlnm.Print_Area" localSheetId="1">'1 - SO 01 Architektúra'!$C$118:$J$216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T169" i="2"/>
  <c r="R170" i="2"/>
  <c r="R169" i="2"/>
  <c r="P170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F127" i="2"/>
  <c r="F125" i="2"/>
  <c r="E123" i="2"/>
  <c r="F91" i="2"/>
  <c r="F89" i="2"/>
  <c r="E87" i="2"/>
  <c r="J24" i="2"/>
  <c r="E24" i="2"/>
  <c r="J128" i="2"/>
  <c r="J23" i="2"/>
  <c r="J21" i="2"/>
  <c r="E21" i="2"/>
  <c r="J127" i="2"/>
  <c r="J20" i="2"/>
  <c r="J18" i="2"/>
  <c r="E18" i="2"/>
  <c r="F128" i="2"/>
  <c r="J17" i="2"/>
  <c r="J12" i="2"/>
  <c r="E7" i="2"/>
  <c r="E85" i="2" s="1"/>
  <c r="L90" i="1"/>
  <c r="AM90" i="1"/>
  <c r="AM89" i="1"/>
  <c r="L89" i="1"/>
  <c r="AM87" i="1"/>
  <c r="L87" i="1"/>
  <c r="L85" i="1"/>
  <c r="L84" i="1"/>
  <c r="J210" i="2"/>
  <c r="J202" i="2"/>
  <c r="J196" i="2"/>
  <c r="J194" i="2"/>
  <c r="BK190" i="2"/>
  <c r="BK185" i="2"/>
  <c r="BK179" i="2"/>
  <c r="BK174" i="2"/>
  <c r="J166" i="2"/>
  <c r="BK159" i="2"/>
  <c r="BK149" i="2"/>
  <c r="BK140" i="2"/>
  <c r="BK136" i="2"/>
  <c r="BK213" i="2"/>
  <c r="J211" i="2"/>
  <c r="J206" i="2"/>
  <c r="BK202" i="2"/>
  <c r="BK196" i="2"/>
  <c r="BK192" i="2"/>
  <c r="J185" i="2"/>
  <c r="J181" i="2"/>
  <c r="J175" i="2"/>
  <c r="BK160" i="2"/>
  <c r="J151" i="2"/>
  <c r="J144" i="2"/>
  <c r="J135" i="2"/>
  <c r="BK215" i="2"/>
  <c r="J214" i="2"/>
  <c r="BK170" i="2"/>
  <c r="J163" i="2"/>
  <c r="J156" i="2"/>
  <c r="J150" i="2"/>
  <c r="BK145" i="2"/>
  <c r="J140" i="2"/>
  <c r="J134" i="2"/>
  <c r="BK210" i="2"/>
  <c r="BK205" i="2"/>
  <c r="J199" i="2"/>
  <c r="J193" i="2"/>
  <c r="J189" i="2"/>
  <c r="J183" i="2"/>
  <c r="J177" i="2"/>
  <c r="J167" i="2"/>
  <c r="J160" i="2"/>
  <c r="J155" i="2"/>
  <c r="J147" i="2"/>
  <c r="J139" i="2"/>
  <c r="BK135" i="2"/>
  <c r="J213" i="2"/>
  <c r="J207" i="2"/>
  <c r="BK204" i="2"/>
  <c r="BK201" i="2"/>
  <c r="BK194" i="2"/>
  <c r="J190" i="2"/>
  <c r="J186" i="2"/>
  <c r="J179" i="2"/>
  <c r="BK173" i="2"/>
  <c r="J165" i="2"/>
  <c r="BK155" i="2"/>
  <c r="J149" i="2"/>
  <c r="BK141" i="2"/>
  <c r="BK216" i="2"/>
  <c r="AS94" i="1"/>
  <c r="BK177" i="2"/>
  <c r="BK168" i="2"/>
  <c r="BK164" i="2"/>
  <c r="BK157" i="2"/>
  <c r="BK151" i="2"/>
  <c r="BK147" i="2"/>
  <c r="J141" i="2"/>
  <c r="J136" i="2"/>
  <c r="J216" i="2"/>
  <c r="J201" i="2"/>
  <c r="J195" i="2"/>
  <c r="BK191" i="2"/>
  <c r="BK186" i="2"/>
  <c r="BK181" i="2"/>
  <c r="J176" i="2"/>
  <c r="J168" i="2"/>
  <c r="J164" i="2"/>
  <c r="BK154" i="2"/>
  <c r="J146" i="2"/>
  <c r="BK138" i="2"/>
  <c r="BK207" i="2"/>
  <c r="J205" i="2"/>
  <c r="BK203" i="2"/>
  <c r="BK198" i="2"/>
  <c r="BK193" i="2"/>
  <c r="BK189" i="2"/>
  <c r="J184" i="2"/>
  <c r="BK180" i="2"/>
  <c r="BK176" i="2"/>
  <c r="BK166" i="2"/>
  <c r="BK156" i="2"/>
  <c r="BK150" i="2"/>
  <c r="BK142" i="2"/>
  <c r="BK214" i="2"/>
  <c r="J208" i="2"/>
  <c r="BK175" i="2"/>
  <c r="BK165" i="2"/>
  <c r="J161" i="2"/>
  <c r="J154" i="2"/>
  <c r="J148" i="2"/>
  <c r="J142" i="2"/>
  <c r="BK137" i="2"/>
  <c r="BK208" i="2"/>
  <c r="J203" i="2"/>
  <c r="J198" i="2"/>
  <c r="J192" i="2"/>
  <c r="BK187" i="2"/>
  <c r="BK184" i="2"/>
  <c r="J178" i="2"/>
  <c r="J173" i="2"/>
  <c r="BK163" i="2"/>
  <c r="J157" i="2"/>
  <c r="BK148" i="2"/>
  <c r="J145" i="2"/>
  <c r="J137" i="2"/>
  <c r="BK134" i="2"/>
  <c r="BK211" i="2"/>
  <c r="BK206" i="2"/>
  <c r="J204" i="2"/>
  <c r="BK199" i="2"/>
  <c r="BK195" i="2"/>
  <c r="J191" i="2"/>
  <c r="J187" i="2"/>
  <c r="BK183" i="2"/>
  <c r="BK178" i="2"/>
  <c r="J170" i="2"/>
  <c r="BK161" i="2"/>
  <c r="BK152" i="2"/>
  <c r="BK146" i="2"/>
  <c r="J138" i="2"/>
  <c r="J215" i="2"/>
  <c r="J180" i="2"/>
  <c r="J174" i="2"/>
  <c r="BK167" i="2"/>
  <c r="J159" i="2"/>
  <c r="J152" i="2"/>
  <c r="BK144" i="2"/>
  <c r="BK139" i="2"/>
  <c r="P133" i="2" l="1"/>
  <c r="P143" i="2"/>
  <c r="P153" i="2"/>
  <c r="T158" i="2"/>
  <c r="T132" i="2" s="1"/>
  <c r="T162" i="2"/>
  <c r="P172" i="2"/>
  <c r="R182" i="2"/>
  <c r="R188" i="2"/>
  <c r="R197" i="2"/>
  <c r="P200" i="2"/>
  <c r="T209" i="2"/>
  <c r="R133" i="2"/>
  <c r="T143" i="2"/>
  <c r="BK158" i="2"/>
  <c r="J158" i="2" s="1"/>
  <c r="J101" i="2" s="1"/>
  <c r="BK162" i="2"/>
  <c r="J162" i="2" s="1"/>
  <c r="J102" i="2" s="1"/>
  <c r="BK172" i="2"/>
  <c r="J172" i="2" s="1"/>
  <c r="J105" i="2" s="1"/>
  <c r="T172" i="2"/>
  <c r="BK188" i="2"/>
  <c r="J188" i="2" s="1"/>
  <c r="J107" i="2" s="1"/>
  <c r="BK197" i="2"/>
  <c r="J197" i="2"/>
  <c r="J108" i="2" s="1"/>
  <c r="T200" i="2"/>
  <c r="P212" i="2"/>
  <c r="BK133" i="2"/>
  <c r="J133" i="2" s="1"/>
  <c r="J98" i="2" s="1"/>
  <c r="BK143" i="2"/>
  <c r="J143" i="2" s="1"/>
  <c r="J99" i="2" s="1"/>
  <c r="BK153" i="2"/>
  <c r="J153" i="2" s="1"/>
  <c r="J100" i="2" s="1"/>
  <c r="T153" i="2"/>
  <c r="R158" i="2"/>
  <c r="R162" i="2"/>
  <c r="BK182" i="2"/>
  <c r="J182" i="2" s="1"/>
  <c r="J106" i="2" s="1"/>
  <c r="P182" i="2"/>
  <c r="P188" i="2"/>
  <c r="P197" i="2"/>
  <c r="BK200" i="2"/>
  <c r="J200" i="2" s="1"/>
  <c r="J109" i="2" s="1"/>
  <c r="BK209" i="2"/>
  <c r="J209" i="2"/>
  <c r="J110" i="2"/>
  <c r="R209" i="2"/>
  <c r="R212" i="2"/>
  <c r="T133" i="2"/>
  <c r="R143" i="2"/>
  <c r="R153" i="2"/>
  <c r="P158" i="2"/>
  <c r="P162" i="2"/>
  <c r="R172" i="2"/>
  <c r="R171" i="2" s="1"/>
  <c r="T182" i="2"/>
  <c r="T188" i="2"/>
  <c r="T197" i="2"/>
  <c r="R200" i="2"/>
  <c r="P209" i="2"/>
  <c r="BK212" i="2"/>
  <c r="J212" i="2"/>
  <c r="J111" i="2" s="1"/>
  <c r="T212" i="2"/>
  <c r="BK169" i="2"/>
  <c r="J169" i="2"/>
  <c r="J103" i="2" s="1"/>
  <c r="J91" i="2"/>
  <c r="E121" i="2"/>
  <c r="BF134" i="2"/>
  <c r="BF142" i="2"/>
  <c r="BF145" i="2"/>
  <c r="BF148" i="2"/>
  <c r="BF154" i="2"/>
  <c r="BF160" i="2"/>
  <c r="BF165" i="2"/>
  <c r="BF175" i="2"/>
  <c r="BF177" i="2"/>
  <c r="BF178" i="2"/>
  <c r="BF179" i="2"/>
  <c r="BF210" i="2"/>
  <c r="BF214" i="2"/>
  <c r="BF215" i="2"/>
  <c r="J92" i="2"/>
  <c r="BF135" i="2"/>
  <c r="BF136" i="2"/>
  <c r="BF138" i="2"/>
  <c r="BF139" i="2"/>
  <c r="BF140" i="2"/>
  <c r="BF146" i="2"/>
  <c r="BF147" i="2"/>
  <c r="BF156" i="2"/>
  <c r="BF159" i="2"/>
  <c r="BF163" i="2"/>
  <c r="BF166" i="2"/>
  <c r="BF170" i="2"/>
  <c r="BF173" i="2"/>
  <c r="BF176" i="2"/>
  <c r="BF181" i="2"/>
  <c r="BF183" i="2"/>
  <c r="BF184" i="2"/>
  <c r="BF185" i="2"/>
  <c r="BF186" i="2"/>
  <c r="BF189" i="2"/>
  <c r="BF190" i="2"/>
  <c r="BF196" i="2"/>
  <c r="BF198" i="2"/>
  <c r="BF199" i="2"/>
  <c r="BF203" i="2"/>
  <c r="BF205" i="2"/>
  <c r="BF206" i="2"/>
  <c r="BF207" i="2"/>
  <c r="BF211" i="2"/>
  <c r="BF213" i="2"/>
  <c r="BF216" i="2"/>
  <c r="J89" i="2"/>
  <c r="F92" i="2"/>
  <c r="BF137" i="2"/>
  <c r="BF141" i="2"/>
  <c r="BF144" i="2"/>
  <c r="BF149" i="2"/>
  <c r="BF150" i="2"/>
  <c r="BF151" i="2"/>
  <c r="BF152" i="2"/>
  <c r="BF155" i="2"/>
  <c r="BF157" i="2"/>
  <c r="BF161" i="2"/>
  <c r="BF164" i="2"/>
  <c r="BF167" i="2"/>
  <c r="BF168" i="2"/>
  <c r="BF174" i="2"/>
  <c r="BF180" i="2"/>
  <c r="BF187" i="2"/>
  <c r="BF191" i="2"/>
  <c r="BF192" i="2"/>
  <c r="BF193" i="2"/>
  <c r="BF194" i="2"/>
  <c r="BF195" i="2"/>
  <c r="BF201" i="2"/>
  <c r="BF202" i="2"/>
  <c r="BF204" i="2"/>
  <c r="BF208" i="2"/>
  <c r="F33" i="2"/>
  <c r="AZ95" i="1"/>
  <c r="AZ94" i="1" s="1"/>
  <c r="W29" i="1" s="1"/>
  <c r="J33" i="2"/>
  <c r="AV95" i="1"/>
  <c r="F35" i="2"/>
  <c r="BB95" i="1"/>
  <c r="BB94" i="1" s="1"/>
  <c r="W31" i="1" s="1"/>
  <c r="F37" i="2"/>
  <c r="BD95" i="1"/>
  <c r="BD94" i="1" s="1"/>
  <c r="W33" i="1" s="1"/>
  <c r="F36" i="2"/>
  <c r="BC95" i="1" s="1"/>
  <c r="BC94" i="1" s="1"/>
  <c r="W32" i="1" s="1"/>
  <c r="R132" i="2" l="1"/>
  <c r="R131" i="2" s="1"/>
  <c r="T171" i="2"/>
  <c r="T131" i="2"/>
  <c r="P171" i="2"/>
  <c r="P132" i="2"/>
  <c r="P131" i="2"/>
  <c r="AU95" i="1"/>
  <c r="AU94" i="1" s="1"/>
  <c r="BK132" i="2"/>
  <c r="J132" i="2" s="1"/>
  <c r="J97" i="2" s="1"/>
  <c r="BK171" i="2"/>
  <c r="J171" i="2" s="1"/>
  <c r="J104" i="2" s="1"/>
  <c r="AV94" i="1"/>
  <c r="AK29" i="1"/>
  <c r="AX94" i="1"/>
  <c r="F34" i="2"/>
  <c r="BA95" i="1" s="1"/>
  <c r="BA94" i="1" s="1"/>
  <c r="AW94" i="1" s="1"/>
  <c r="AK30" i="1" s="1"/>
  <c r="J34" i="2"/>
  <c r="AW95" i="1" s="1"/>
  <c r="AT95" i="1" s="1"/>
  <c r="AY94" i="1"/>
  <c r="BK131" i="2" l="1"/>
  <c r="J131" i="2" s="1"/>
  <c r="J96" i="2" s="1"/>
  <c r="W30" i="1"/>
  <c r="AT94" i="1"/>
  <c r="J30" i="2" l="1"/>
  <c r="AG95" i="1"/>
  <c r="AG94" i="1" s="1"/>
  <c r="AK26" i="1" s="1"/>
  <c r="AK35" i="1" s="1"/>
  <c r="J39" i="2" l="1"/>
  <c r="AN95" i="1"/>
  <c r="AN94" i="1"/>
</calcChain>
</file>

<file path=xl/sharedStrings.xml><?xml version="1.0" encoding="utf-8"?>
<sst xmlns="http://schemas.openxmlformats.org/spreadsheetml/2006/main" count="1339" uniqueCount="422">
  <si>
    <t>Export Komplet</t>
  </si>
  <si>
    <t/>
  </si>
  <si>
    <t>2.0</t>
  </si>
  <si>
    <t>False</t>
  </si>
  <si>
    <t>{6c2c222a-2d5e-4ef2-8d17-f899d8a2f536}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</si>
  <si>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</si>
  <si>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</si>
  <si>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</si>
  <si>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</si>
  <si>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</si>
  <si>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</si>
  <si>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</si>
  <si>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0002</t>
  </si>
  <si>
    <t>Stavba:</t>
  </si>
  <si>
    <t>Hala na výkrm kurčiat č.p. 130, Nedanovce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</si>
  <si>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</si>
  <si>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</si>
  <si>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</si>
  <si>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</si>
  <si>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</si>
  <si>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</si>
  <si>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</si>
  <si>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Patrícia Peškovičová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</si>
  <si>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</si>
  <si>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</si>
  <si>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</si>
  <si>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</si>
  <si>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</si>
  <si>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</si>
  <si>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</si>
  <si>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</si>
  <si>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</si>
  <si>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</si>
  <si>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</si>
  <si>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</si>
  <si>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</si>
  <si>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</si>
  <si>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</si>
  <si>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</si>
  <si>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</si>
  <si>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</si>
  <si>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</si>
  <si>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</si>
  <si>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</si>
  <si>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</si>
  <si>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</si>
  <si>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</si>
  <si>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</si>
  <si>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</si>
  <si>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</si>
  <si>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</si>
  <si>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</si>
  <si>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</si>
  <si>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</si>
  <si>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</si>
  <si>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</si>
  <si>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</si>
  <si>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</si>
  <si>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</si>
  <si>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</si>
  <si>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</si>
  <si>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</si>
  <si>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</si>
  <si>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</si>
  <si>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</si>
  <si>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</si>
  <si>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</si>
  <si>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</si>
  <si>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</si>
  <si>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</si>
  <si>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</si>
  <si>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</si>
  <si>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</si>
  <si>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</si>
  <si>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</si>
  <si>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 01 Architektúra</t>
  </si>
  <si>
    <t>STA</t>
  </si>
  <si>
    <t>{b2fae4ad-a2bf-4ff3-8be6-046ba3ab310f}</t>
  </si>
  <si>
    <t>KRYCÍ LIST ROZPOČTU</t>
  </si>
  <si>
    <t>Objekt:</t>
  </si>
  <si>
    <t>1 - SO 01 Architektúra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</si>
  <si>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</si>
  <si>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</si>
  <si>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</si>
  <si>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</si>
  <si>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</si>
  <si>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</si>
  <si>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</si>
  <si>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</si>
  <si>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</si>
  <si>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</si>
  <si>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</si>
  <si>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</si>
  <si>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</si>
  <si>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</si>
  <si>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</si>
  <si>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</si>
  <si>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</si>
  <si>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</si>
  <si>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</si>
  <si>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</si>
  <si>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</si>
  <si>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</si>
  <si>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</si>
  <si>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</si>
  <si>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</si>
  <si>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</si>
  <si>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</si>
  <si>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</si>
  <si>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</si>
  <si>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</si>
  <si>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</si>
  <si>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</si>
  <si>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</si>
  <si>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</si>
  <si>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</si>
  <si>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</si>
  <si>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</si>
  <si>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</si>
  <si>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>Odstránenie ornice s premiestn. na hromady, so zložením na vzdialenosť do 100 m a do 1000 m3</t>
  </si>
  <si>
    <t>m3</t>
  </si>
  <si>
    <t>4</t>
  </si>
  <si>
    <t>2</t>
  </si>
  <si>
    <t>390843604</t>
  </si>
  <si>
    <t>131211101.S</t>
  </si>
  <si>
    <t xml:space="preserve">Hĺbenie jám v  hornine tr.3 súdržných </t>
  </si>
  <si>
    <t>-890860236</t>
  </si>
  <si>
    <t>3</t>
  </si>
  <si>
    <t>131211119.S</t>
  </si>
  <si>
    <t>Príplatok za lepivosť pri hĺbení jám ručným náradím v hornine tr. 3</t>
  </si>
  <si>
    <t>-1575215236</t>
  </si>
  <si>
    <t>132201101.S</t>
  </si>
  <si>
    <t>Výkop ryhy do šírky 600 mm v horn.3 do 100 m3</t>
  </si>
  <si>
    <t>-286434334</t>
  </si>
  <si>
    <t>5</t>
  </si>
  <si>
    <t>132201109.S</t>
  </si>
  <si>
    <t>Príplatok k cene za lepivosť pri hĺbení rýh šírky do 600 mm zapažených i nezapažených s urovnaním dna v hornine 3</t>
  </si>
  <si>
    <t>1613097696</t>
  </si>
  <si>
    <t>6</t>
  </si>
  <si>
    <t>162501102.S</t>
  </si>
  <si>
    <t>Vodorovné premiestnenie výkopku po spevnenej ceste z horniny tr.1-4, do 100 m3 na vzdialenosť do 3000 m</t>
  </si>
  <si>
    <t>1042998980</t>
  </si>
  <si>
    <t>7</t>
  </si>
  <si>
    <t>162501105.S</t>
  </si>
  <si>
    <t>Vodorovné premiestnenie výkopku po spevnenej ceste z horniny tr.1-4, do 100 m3, príplatok k cene za každých ďalšich a začatých 1000 m</t>
  </si>
  <si>
    <t>-1040433911</t>
  </si>
  <si>
    <t>8</t>
  </si>
  <si>
    <t>171201202.S</t>
  </si>
  <si>
    <t>Uloženie sypaniny na skládky nad 100 do 1000 m3</t>
  </si>
  <si>
    <t>851886156</t>
  </si>
  <si>
    <t>9</t>
  </si>
  <si>
    <t>171209002.S</t>
  </si>
  <si>
    <t>Poplatok za skladovanie - zemina a kamenivo (17 05) ostatné</t>
  </si>
  <si>
    <t>t</t>
  </si>
  <si>
    <t>-148549446</t>
  </si>
  <si>
    <t>Zakladanie</t>
  </si>
  <si>
    <t>10</t>
  </si>
  <si>
    <t>271533001.S</t>
  </si>
  <si>
    <t>Násyp pod základové konštrukcie so zhutnením z  kameniva hrubého drveného fr.32-63 mm</t>
  </si>
  <si>
    <t>276419775</t>
  </si>
  <si>
    <t>11</t>
  </si>
  <si>
    <t>273313611.S</t>
  </si>
  <si>
    <t>Betón základových dosiek, prostý tr. C 16/20</t>
  </si>
  <si>
    <t>-1625264211</t>
  </si>
  <si>
    <t>12</t>
  </si>
  <si>
    <t>273351215.S</t>
  </si>
  <si>
    <t>Debnenie stien základových dosiek, zhotovenie-dielce</t>
  </si>
  <si>
    <t>m2</t>
  </si>
  <si>
    <t>1896579461</t>
  </si>
  <si>
    <t>13</t>
  </si>
  <si>
    <t>273351216.S</t>
  </si>
  <si>
    <t>Debnenie stien základových dosiek, odstránenie-dielce</t>
  </si>
  <si>
    <t>-921881191</t>
  </si>
  <si>
    <t>14</t>
  </si>
  <si>
    <t>273361821.S</t>
  </si>
  <si>
    <t>Výstuž základových dosiek z ocele B500 (10505)</t>
  </si>
  <si>
    <t>1728293805</t>
  </si>
  <si>
    <t>15</t>
  </si>
  <si>
    <t>274313611.S</t>
  </si>
  <si>
    <t>Betón základových pásov, prostý tr. C 16/20</t>
  </si>
  <si>
    <t>-2095573664</t>
  </si>
  <si>
    <t>16</t>
  </si>
  <si>
    <t>274361821.S</t>
  </si>
  <si>
    <t>Výstuž základových pásov z ocele B500 (10505)</t>
  </si>
  <si>
    <t>1874113768</t>
  </si>
  <si>
    <t>17</t>
  </si>
  <si>
    <t>275313611.S</t>
  </si>
  <si>
    <t>Betón základových pätiek, prostý tr. C 16/20</t>
  </si>
  <si>
    <t>-1782191607</t>
  </si>
  <si>
    <t>18</t>
  </si>
  <si>
    <t>275361821.S</t>
  </si>
  <si>
    <t>Výstuž základových pätiek z ocele B500 (10505)</t>
  </si>
  <si>
    <t>2039679633</t>
  </si>
  <si>
    <t>Zvislé a kompletné konštrukcie</t>
  </si>
  <si>
    <t>19</t>
  </si>
  <si>
    <t>311275031.S</t>
  </si>
  <si>
    <t>Murivo nosné (m3) z pórobetónových tvárnic hladkých pevnosti P2 až P4, nad 400 do 600 kg/m3 hrúbky 300 mm</t>
  </si>
  <si>
    <t>2112446346</t>
  </si>
  <si>
    <t>317361131.S</t>
  </si>
  <si>
    <t>Výstuž stužuj. vencov klenieb alebo ukončujúcich ríms z ocele B500 (10505)</t>
  </si>
  <si>
    <t>-242343991</t>
  </si>
  <si>
    <t>21</t>
  </si>
  <si>
    <t>331361821.S</t>
  </si>
  <si>
    <t>Výstuž stĺpov, pilierov, stojok hranatých z bet. ocele B500 (10505)</t>
  </si>
  <si>
    <t>666967699</t>
  </si>
  <si>
    <t>22</t>
  </si>
  <si>
    <t>332381709.S</t>
  </si>
  <si>
    <t>Stĺpy železobetónové, betónované do papierového systémového debnenia, pravouhlé - štvorcové, d 663 mm, rozmeru 450x450 mm, betón C 25/30, bez výstuže</t>
  </si>
  <si>
    <t>m</t>
  </si>
  <si>
    <t>-1245570283</t>
  </si>
  <si>
    <t>Vodorovné konštrukcie</t>
  </si>
  <si>
    <t>23</t>
  </si>
  <si>
    <t>417321313.S</t>
  </si>
  <si>
    <t>Betón stužujúcich pásov a vencov železový tr. C 16/20</t>
  </si>
  <si>
    <t>-1284119089</t>
  </si>
  <si>
    <t>24</t>
  </si>
  <si>
    <t>417351115.S</t>
  </si>
  <si>
    <t>Debnenie bočníc stužujúcich pásov a vencov vrátane vzpier zhotovenie</t>
  </si>
  <si>
    <t>2028208579</t>
  </si>
  <si>
    <t>25</t>
  </si>
  <si>
    <t>417351116.S</t>
  </si>
  <si>
    <t>Debnenie bočníc stužujúcich pásov a vencov vrátane vzpier odstránenie</t>
  </si>
  <si>
    <t>510314911</t>
  </si>
  <si>
    <t>Úpravy povrchov, podlahy, osadenie</t>
  </si>
  <si>
    <t>26</t>
  </si>
  <si>
    <t>612460208.S</t>
  </si>
  <si>
    <t>Vnútorná omietka stien vápenná štuková (jemná), hr. 5 mm</t>
  </si>
  <si>
    <t>1094301263</t>
  </si>
  <si>
    <t>27</t>
  </si>
  <si>
    <t>622460121.S</t>
  </si>
  <si>
    <t>Príprava vonkajšieho podkladu stien penetráciou základnou</t>
  </si>
  <si>
    <t>-755146887</t>
  </si>
  <si>
    <t>28</t>
  </si>
  <si>
    <t>622461032.S</t>
  </si>
  <si>
    <t>Vonkajšia omietka stien pastovitá silikátová roztieraná, hr. 1,5 mm</t>
  </si>
  <si>
    <t>-1548829758</t>
  </si>
  <si>
    <t>29</t>
  </si>
  <si>
    <t>625250213.S</t>
  </si>
  <si>
    <t>Kontaktný zatepľovací systém z bieleho EPS hr. 150 mm, skrutkovacie kotvy</t>
  </si>
  <si>
    <t>87502485</t>
  </si>
  <si>
    <t>30</t>
  </si>
  <si>
    <t>625250553.S</t>
  </si>
  <si>
    <t>Kontaktný zatepľovací systém soklovej alebo vodou namáhanej časti hr. 150 mm, skrutkovacie kotvy</t>
  </si>
  <si>
    <t>-1209904863</t>
  </si>
  <si>
    <t>31</t>
  </si>
  <si>
    <t>631325661.S</t>
  </si>
  <si>
    <t>Mazanina z betónu vystužená oceľovými vláknami tr.C20/25 hr. nad 120 do 240 mm</t>
  </si>
  <si>
    <t>-1533245738</t>
  </si>
  <si>
    <t>Ostatné konštrukcie a práce-búranie</t>
  </si>
  <si>
    <t>32</t>
  </si>
  <si>
    <t>953945314.S</t>
  </si>
  <si>
    <t>Hliníkový soklový profil šírky 153 mm</t>
  </si>
  <si>
    <t>-1955673415</t>
  </si>
  <si>
    <t>PSV</t>
  </si>
  <si>
    <t>Práce a dodávky PSV</t>
  </si>
  <si>
    <t>711</t>
  </si>
  <si>
    <t>Izolácie proti vode a vlhkosti</t>
  </si>
  <si>
    <t>33</t>
  </si>
  <si>
    <t>711111001.S</t>
  </si>
  <si>
    <t>Zhotovenie izolácie proti zemnej vlhkosti vodorovná náterom penetračným za studena</t>
  </si>
  <si>
    <t>950653956</t>
  </si>
  <si>
    <t>34</t>
  </si>
  <si>
    <t>M</t>
  </si>
  <si>
    <t>246170000900.S</t>
  </si>
  <si>
    <t>Lak asfaltový penetračný</t>
  </si>
  <si>
    <t>1385922053</t>
  </si>
  <si>
    <t>35</t>
  </si>
  <si>
    <t>711112001.S</t>
  </si>
  <si>
    <t>Zhotovenie  izolácie proti zemnej vlhkosti zvislá penetračným náterom za studena</t>
  </si>
  <si>
    <t>-32590634</t>
  </si>
  <si>
    <t>36</t>
  </si>
  <si>
    <t>-1831887627</t>
  </si>
  <si>
    <t>37</t>
  </si>
  <si>
    <t>711141559.S</t>
  </si>
  <si>
    <t>Zhotovenie  izolácie proti zemnej vlhkosti a tlakovej vode vodorovná NAIP pritavením</t>
  </si>
  <si>
    <t>-1046036545</t>
  </si>
  <si>
    <t>38</t>
  </si>
  <si>
    <t>628310001000</t>
  </si>
  <si>
    <t>Pás asfaltový HYDROBIT V 60 S 35 pre spodné vrstvy hydroizolačných systémov, ICOPAL</t>
  </si>
  <si>
    <t>1023285514</t>
  </si>
  <si>
    <t>39</t>
  </si>
  <si>
    <t>711142559.S</t>
  </si>
  <si>
    <t>Zhotovenie  izolácie proti zemnej vlhkosti a tlakovej vode zvislá NAIP pritavením</t>
  </si>
  <si>
    <t>93619795</t>
  </si>
  <si>
    <t>40</t>
  </si>
  <si>
    <t>1887711979</t>
  </si>
  <si>
    <t>41</t>
  </si>
  <si>
    <t>998711201.S</t>
  </si>
  <si>
    <t>Presun hmôt pre izoláciu proti vode v objektoch výšky do 6 m</t>
  </si>
  <si>
    <t>%</t>
  </si>
  <si>
    <t>2063386079</t>
  </si>
  <si>
    <t>713</t>
  </si>
  <si>
    <t>Izolácie tepelné</t>
  </si>
  <si>
    <t>42</t>
  </si>
  <si>
    <t>713121121.S</t>
  </si>
  <si>
    <t>Montáž tepelnej izolácie podláh minerálnou vlnou, kladená voľne v dvoch vrstvách</t>
  </si>
  <si>
    <t>1461377530</t>
  </si>
  <si>
    <t>43</t>
  </si>
  <si>
    <t>631640001300</t>
  </si>
  <si>
    <t>Pás ISOVER DOMO PLUS, 150x1200x8400 mm, izolácia zo sklenej vlny vhodná pre šikmé strechy, podkrovia, stropy a ľahké podlahy</t>
  </si>
  <si>
    <t>56575281</t>
  </si>
  <si>
    <t>44</t>
  </si>
  <si>
    <t>713122111.S</t>
  </si>
  <si>
    <t>Montáž tepelnej izolácie podláh polystyrénom, kladeným voľne v jednej vrstve</t>
  </si>
  <si>
    <t>93120017</t>
  </si>
  <si>
    <t>45</t>
  </si>
  <si>
    <t>283750001800.S</t>
  </si>
  <si>
    <t>Doska XPS 300 hr. 50 mm, zakladanie stavieb, podlahy, obrátené ploché strechy</t>
  </si>
  <si>
    <t>1822828735</t>
  </si>
  <si>
    <t>46</t>
  </si>
  <si>
    <t>998713201.S</t>
  </si>
  <si>
    <t>Presun hmôt pre izolácie tepelné v objektoch výšky do 6 m</t>
  </si>
  <si>
    <t>1352487277</t>
  </si>
  <si>
    <t>762</t>
  </si>
  <si>
    <t>Konštrukcie tesárske</t>
  </si>
  <si>
    <t>47</t>
  </si>
  <si>
    <t>762-1</t>
  </si>
  <si>
    <t>drevené priehradové konštrukcie - väzníky krov komplet</t>
  </si>
  <si>
    <t>kpl</t>
  </si>
  <si>
    <t>879221101</t>
  </si>
  <si>
    <t>48</t>
  </si>
  <si>
    <t>762-2</t>
  </si>
  <si>
    <t>pozdĺžne a zvislé stuženie 40/50 - impregnované</t>
  </si>
  <si>
    <t>-251467346</t>
  </si>
  <si>
    <t>49</t>
  </si>
  <si>
    <t>762-3</t>
  </si>
  <si>
    <t>kotviaci a spojovací materiál</t>
  </si>
  <si>
    <t>1322839583</t>
  </si>
  <si>
    <t>50</t>
  </si>
  <si>
    <t>762341001.S</t>
  </si>
  <si>
    <t>Montáž debnenia jednoduchých striech, na kontralaty drevotrieskovými OSB doskami na zráz</t>
  </si>
  <si>
    <t>499542229</t>
  </si>
  <si>
    <t>51</t>
  </si>
  <si>
    <t>607260000100.S</t>
  </si>
  <si>
    <t>Doska OSB nebrúsená hr. 10 mm</t>
  </si>
  <si>
    <t>230310764</t>
  </si>
  <si>
    <t>52</t>
  </si>
  <si>
    <t>762-4</t>
  </si>
  <si>
    <t>montáž krovu - komplet krov</t>
  </si>
  <si>
    <t>-632082937</t>
  </si>
  <si>
    <t>53</t>
  </si>
  <si>
    <t>762-5</t>
  </si>
  <si>
    <t>doprava konštrukcií na stavbu (Ružomberok - Nedanovce) - nadrozmer</t>
  </si>
  <si>
    <t>-1720391029</t>
  </si>
  <si>
    <t>54</t>
  </si>
  <si>
    <t>762-6</t>
  </si>
  <si>
    <t>žeriav pre vykládku a montáž krovu</t>
  </si>
  <si>
    <t>hod</t>
  </si>
  <si>
    <t>-422836556</t>
  </si>
  <si>
    <t>763</t>
  </si>
  <si>
    <t>Konštrukcie - drevostavby</t>
  </si>
  <si>
    <t>55</t>
  </si>
  <si>
    <t>763735060.S</t>
  </si>
  <si>
    <t>Montáž kontralát pre sklon striech do 22° zo sušeného dreva</t>
  </si>
  <si>
    <t>26419645</t>
  </si>
  <si>
    <t>56</t>
  </si>
  <si>
    <t>605480000800.S</t>
  </si>
  <si>
    <t>Hranolčeky zo smreku prierez 25-100 cm2, sušené 14±2%, nehobľované, bez defektov, hniloby, hrčí</t>
  </si>
  <si>
    <t>-1800436960</t>
  </si>
  <si>
    <t>764</t>
  </si>
  <si>
    <t>Konštrukcie klampiarske</t>
  </si>
  <si>
    <t>57</t>
  </si>
  <si>
    <t>764171254.S</t>
  </si>
  <si>
    <t>Hrebenáč oblý s prevetrávacím pásom pozink farebný, r.š. do 410 mm, sklon strechy do 30°</t>
  </si>
  <si>
    <t>1490901612</t>
  </si>
  <si>
    <t>58</t>
  </si>
  <si>
    <t>764171263.S</t>
  </si>
  <si>
    <t>Odkvapové lemovanie pozink farebný, r.š. do 250 mm, sklon strechy do 30°</t>
  </si>
  <si>
    <t>-1498165243</t>
  </si>
  <si>
    <t>59</t>
  </si>
  <si>
    <t>764171301.S</t>
  </si>
  <si>
    <t>Krytina falcovaná pozink farebný, sklon strechy do 30°</t>
  </si>
  <si>
    <t>1017856380</t>
  </si>
  <si>
    <t>60</t>
  </si>
  <si>
    <t>764171848.S</t>
  </si>
  <si>
    <t>Štítové lemovanie pozink farebný, r.š. do 370 mm, sklon strechy do 30°</t>
  </si>
  <si>
    <t>-366169427</t>
  </si>
  <si>
    <t>61</t>
  </si>
  <si>
    <t>764751113.S</t>
  </si>
  <si>
    <t>Zvodová rúra kruhová pozink farebný vrátane príslušenstva, priemer 120 mm</t>
  </si>
  <si>
    <t>-782812358</t>
  </si>
  <si>
    <t>62</t>
  </si>
  <si>
    <t>764761121.S</t>
  </si>
  <si>
    <t>Žľab pododkvapový polkruhový pozink farebný vrátane čela, hákov, rohov, kútov, r.š. 250 mm</t>
  </si>
  <si>
    <t>1768528830</t>
  </si>
  <si>
    <t>63</t>
  </si>
  <si>
    <t>764761122.S</t>
  </si>
  <si>
    <t>Žľab pododkvapový polkruhový pozink farebný vrátane čela, hákov, rohov, kútov, r.š. 330 mm</t>
  </si>
  <si>
    <t>-407912564</t>
  </si>
  <si>
    <t>64</t>
  </si>
  <si>
    <t>998764202.S</t>
  </si>
  <si>
    <t>Presun hmôt pre konštrukcie klampiarske v objektoch výšky nad 6 do 12 m</t>
  </si>
  <si>
    <t>-561096831</t>
  </si>
  <si>
    <t>765</t>
  </si>
  <si>
    <t>Konštrukcie - krytiny tvrdé</t>
  </si>
  <si>
    <t>65</t>
  </si>
  <si>
    <t>765901322.S</t>
  </si>
  <si>
    <t>Strešná fólia paropriepustná, na plné debnenie, plošná hmotnosť 150 g/m2</t>
  </si>
  <si>
    <t>-932750913</t>
  </si>
  <si>
    <t>66</t>
  </si>
  <si>
    <t>998765202.S</t>
  </si>
  <si>
    <t>Presun hmôt pre tvrdé krytiny v objektoch výšky nad 6 do 12 m</t>
  </si>
  <si>
    <t>1820138203</t>
  </si>
  <si>
    <t>767</t>
  </si>
  <si>
    <t>Konštrukcie doplnkové kovové</t>
  </si>
  <si>
    <t>67</t>
  </si>
  <si>
    <t>767584702.S</t>
  </si>
  <si>
    <t>Montáž podhľadov ostatných z tvarovaných plechov, pripevnených skrutkovaním</t>
  </si>
  <si>
    <t>311556738</t>
  </si>
  <si>
    <t>68</t>
  </si>
  <si>
    <t>137210000100</t>
  </si>
  <si>
    <t>Plech oceľový zvitkový Seamline FOP-C Classic lesklý, hr. 0,5 mm, rš. 610 mm, LINDAB</t>
  </si>
  <si>
    <t>2075381825</t>
  </si>
  <si>
    <t>69</t>
  </si>
  <si>
    <t>767651210.S</t>
  </si>
  <si>
    <t>D+M Vstupná brána 3x3,5 m</t>
  </si>
  <si>
    <t>ks</t>
  </si>
  <si>
    <t>-1124261159</t>
  </si>
  <si>
    <t>70</t>
  </si>
  <si>
    <t>998767201.S</t>
  </si>
  <si>
    <t>Presun hmôt pre kovové stavebné doplnkové konštrukcie v objektoch výšky do 6 m</t>
  </si>
  <si>
    <t>912005783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</si>
</sst>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2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3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55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R5" s="16"/>
      <c r="BS5" s="13" t="s">
        <v>6</v>
      </c>
    </row>
    <row r="6" spans="1:74" ht="36.950000000000003" customHeight="1">
      <c r="B6" s="16"/>
      <c r="D6" s="21" t="s">
        <v>13</v>
      </c>
      <c r="K6" s="157" t="s">
        <v>14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6.5" customHeight="1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61" t="s">
        <v>30</v>
      </c>
      <c r="M28" s="161"/>
      <c r="N28" s="161"/>
      <c r="O28" s="161"/>
      <c r="P28" s="161"/>
      <c r="W28" s="161" t="s">
        <v>31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32</v>
      </c>
      <c r="AL28" s="161"/>
      <c r="AM28" s="161"/>
      <c r="AN28" s="161"/>
      <c r="AO28" s="161"/>
      <c r="AR28" s="25"/>
    </row>
    <row r="29" spans="2:71" s="2" customFormat="1" ht="14.45" customHeight="1">
      <c r="B29" s="29"/>
      <c r="D29" s="22" t="s">
        <v>33</v>
      </c>
      <c r="F29" s="30" t="s">
        <v>34</v>
      </c>
      <c r="L29" s="164">
        <v>0.2</v>
      </c>
      <c r="M29" s="163"/>
      <c r="N29" s="163"/>
      <c r="O29" s="163"/>
      <c r="P29" s="163"/>
      <c r="Q29" s="31"/>
      <c r="R29" s="31"/>
      <c r="S29" s="31"/>
      <c r="T29" s="31"/>
      <c r="U29" s="31"/>
      <c r="V29" s="31"/>
      <c r="W29" s="162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F29" s="31"/>
      <c r="AG29" s="31"/>
      <c r="AH29" s="31"/>
      <c r="AI29" s="31"/>
      <c r="AJ29" s="31"/>
      <c r="AK29" s="162">
        <f>ROUND(AV94, 2)</f>
        <v>0</v>
      </c>
      <c r="AL29" s="163"/>
      <c r="AM29" s="163"/>
      <c r="AN29" s="163"/>
      <c r="AO29" s="16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35</v>
      </c>
      <c r="L30" s="167">
        <v>0.2</v>
      </c>
      <c r="M30" s="166"/>
      <c r="N30" s="166"/>
      <c r="O30" s="166"/>
      <c r="P30" s="166"/>
      <c r="W30" s="165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5">
        <f>ROUND(AW94, 2)</f>
        <v>0</v>
      </c>
      <c r="AL30" s="166"/>
      <c r="AM30" s="166"/>
      <c r="AN30" s="166"/>
      <c r="AO30" s="166"/>
      <c r="AR30" s="29"/>
    </row>
    <row r="31" spans="2:71" s="2" customFormat="1" ht="14.45" hidden="1" customHeight="1">
      <c r="B31" s="29"/>
      <c r="F31" s="22" t="s">
        <v>36</v>
      </c>
      <c r="L31" s="167">
        <v>0.2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29"/>
    </row>
    <row r="32" spans="2:71" s="2" customFormat="1" ht="14.45" hidden="1" customHeight="1">
      <c r="B32" s="29"/>
      <c r="F32" s="22" t="s">
        <v>37</v>
      </c>
      <c r="L32" s="167">
        <v>0.2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29"/>
    </row>
    <row r="33" spans="2:52" s="2" customFormat="1" ht="14.45" hidden="1" customHeight="1">
      <c r="B33" s="29"/>
      <c r="F33" s="30" t="s">
        <v>38</v>
      </c>
      <c r="L33" s="164">
        <v>0</v>
      </c>
      <c r="M33" s="163"/>
      <c r="N33" s="163"/>
      <c r="O33" s="163"/>
      <c r="P33" s="163"/>
      <c r="Q33" s="31"/>
      <c r="R33" s="31"/>
      <c r="S33" s="31"/>
      <c r="T33" s="31"/>
      <c r="U33" s="31"/>
      <c r="V33" s="31"/>
      <c r="W33" s="162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F33" s="31"/>
      <c r="AG33" s="31"/>
      <c r="AH33" s="31"/>
      <c r="AI33" s="31"/>
      <c r="AJ33" s="31"/>
      <c r="AK33" s="162">
        <v>0</v>
      </c>
      <c r="AL33" s="163"/>
      <c r="AM33" s="163"/>
      <c r="AN33" s="163"/>
      <c r="AO33" s="16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88" t="s">
        <v>41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90">
        <f>SUM(AK26:AK33)</f>
        <v>0</v>
      </c>
      <c r="AL35" s="189"/>
      <c r="AM35" s="189"/>
      <c r="AN35" s="189"/>
      <c r="AO35" s="191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48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0002</v>
      </c>
      <c r="AR84" s="44"/>
    </row>
    <row r="85" spans="1:91" s="4" customFormat="1" ht="36.950000000000003" customHeight="1">
      <c r="B85" s="45"/>
      <c r="C85" s="46" t="s">
        <v>13</v>
      </c>
      <c r="L85" s="179" t="str">
        <f>K6</f>
        <v>Hala na výkrm kurčiat č.p. 130, Nedanovce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81" t="str">
        <f>IF(AN8= "","",AN8)</f>
        <v/>
      </c>
      <c r="AN87" s="181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20</v>
      </c>
      <c r="L89" s="3" t="str">
        <f>IF(E11= "","",E11)</f>
        <v>Patrícia Peškovičová</v>
      </c>
      <c r="AI89" s="22" t="s">
        <v>25</v>
      </c>
      <c r="AM89" s="182" t="str">
        <f>IF(E17="","",E17)</f>
        <v xml:space="preserve"> </v>
      </c>
      <c r="AN89" s="183"/>
      <c r="AO89" s="183"/>
      <c r="AP89" s="183"/>
      <c r="AR89" s="25"/>
      <c r="AS89" s="184" t="s">
        <v>49</v>
      </c>
      <c r="AT89" s="18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82" t="str">
        <f>IF(E20="","",E20)</f>
        <v xml:space="preserve"> </v>
      </c>
      <c r="AN90" s="183"/>
      <c r="AO90" s="183"/>
      <c r="AP90" s="183"/>
      <c r="AR90" s="25"/>
      <c r="AS90" s="186"/>
      <c r="AT90" s="187"/>
      <c r="BD90" s="51"/>
    </row>
    <row r="91" spans="1:91" s="1" customFormat="1" ht="10.9" customHeight="1">
      <c r="B91" s="25"/>
      <c r="AR91" s="25"/>
      <c r="AS91" s="186"/>
      <c r="AT91" s="187"/>
      <c r="BD91" s="51"/>
    </row>
    <row r="92" spans="1:91" s="1" customFormat="1" ht="29.25" customHeight="1">
      <c r="B92" s="25"/>
      <c r="C92" s="174" t="s">
        <v>50</v>
      </c>
      <c r="D92" s="175"/>
      <c r="E92" s="175"/>
      <c r="F92" s="175"/>
      <c r="G92" s="175"/>
      <c r="H92" s="52"/>
      <c r="I92" s="176" t="s">
        <v>51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52</v>
      </c>
      <c r="AH92" s="175"/>
      <c r="AI92" s="175"/>
      <c r="AJ92" s="175"/>
      <c r="AK92" s="175"/>
      <c r="AL92" s="175"/>
      <c r="AM92" s="175"/>
      <c r="AN92" s="176" t="s">
        <v>53</v>
      </c>
      <c r="AO92" s="175"/>
      <c r="AP92" s="178"/>
      <c r="AQ92" s="53" t="s">
        <v>54</v>
      </c>
      <c r="AR92" s="25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71">
        <f>ROUND(AG95,2)</f>
        <v>0</v>
      </c>
      <c r="AH94" s="171"/>
      <c r="AI94" s="171"/>
      <c r="AJ94" s="171"/>
      <c r="AK94" s="171"/>
      <c r="AL94" s="171"/>
      <c r="AM94" s="171"/>
      <c r="AN94" s="172">
        <f>SUM(AG94,AT94)</f>
        <v>0</v>
      </c>
      <c r="AO94" s="172"/>
      <c r="AP94" s="172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12214.0924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16.5" customHeight="1">
      <c r="A95" s="69" t="s">
        <v>73</v>
      </c>
      <c r="B95" s="70"/>
      <c r="C95" s="71"/>
      <c r="D95" s="170" t="s">
        <v>74</v>
      </c>
      <c r="E95" s="170"/>
      <c r="F95" s="170"/>
      <c r="G95" s="170"/>
      <c r="H95" s="170"/>
      <c r="I95" s="72"/>
      <c r="J95" s="170" t="s">
        <v>75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'1 - SO 01 Architektúra'!J30</f>
        <v>0</v>
      </c>
      <c r="AH95" s="169"/>
      <c r="AI95" s="169"/>
      <c r="AJ95" s="169"/>
      <c r="AK95" s="169"/>
      <c r="AL95" s="169"/>
      <c r="AM95" s="169"/>
      <c r="AN95" s="168">
        <f>SUM(AG95,AT95)</f>
        <v>0</v>
      </c>
      <c r="AO95" s="169"/>
      <c r="AP95" s="169"/>
      <c r="AQ95" s="73" t="s">
        <v>76</v>
      </c>
      <c r="AR95" s="70"/>
      <c r="AS95" s="74">
        <v>0</v>
      </c>
      <c r="AT95" s="75">
        <f>ROUND(SUM(AV95:AW95),2)</f>
        <v>0</v>
      </c>
      <c r="AU95" s="76">
        <f>'1 - SO 01 Architektúra'!P131</f>
        <v>12214.092403000002</v>
      </c>
      <c r="AV95" s="75">
        <f>'1 - SO 01 Architektúra'!J33</f>
        <v>0</v>
      </c>
      <c r="AW95" s="75">
        <f>'1 - SO 01 Architektúra'!J34</f>
        <v>0</v>
      </c>
      <c r="AX95" s="75">
        <f>'1 - SO 01 Architektúra'!J35</f>
        <v>0</v>
      </c>
      <c r="AY95" s="75">
        <f>'1 - SO 01 Architektúra'!J36</f>
        <v>0</v>
      </c>
      <c r="AZ95" s="75">
        <f>'1 - SO 01 Architektúra'!F33</f>
        <v>0</v>
      </c>
      <c r="BA95" s="75">
        <f>'1 - SO 01 Architektúra'!F34</f>
        <v>0</v>
      </c>
      <c r="BB95" s="75">
        <f>'1 - SO 01 Architektúra'!F35</f>
        <v>0</v>
      </c>
      <c r="BC95" s="75">
        <f>'1 - SO 01 Architektúra'!F36</f>
        <v>0</v>
      </c>
      <c r="BD95" s="77">
        <f>'1 - SO 01 Architektúra'!F37</f>
        <v>0</v>
      </c>
      <c r="BT95" s="78" t="s">
        <v>74</v>
      </c>
      <c r="BV95" s="78" t="s">
        <v>71</v>
      </c>
      <c r="BW95" s="78" t="s">
        <v>77</v>
      </c>
      <c r="BX95" s="78" t="s">
        <v>4</v>
      </c>
      <c r="CL95" s="78" t="s">
        <v>1</v>
      </c>
      <c r="CM95" s="78" t="s">
        <v>69</v>
      </c>
    </row>
    <row r="96" spans="1:91" s="1" customFormat="1" ht="30" customHeight="1">
      <c r="B96" s="25"/>
      <c r="AR96" s="25"/>
    </row>
    <row r="97" spans="2:44" s="1" customFormat="1" ht="6.95" customHeight="1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1 - SO 01 Architektúra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7"/>
  <sheetViews>
    <sheetView showGridLines="0" topLeftCell="A120" workbookViewId="0">
      <selection activeCell="F128" sqref="F12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3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77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hidden="1" customHeight="1">
      <c r="B4" s="16"/>
      <c r="D4" s="17" t="s">
        <v>78</v>
      </c>
      <c r="L4" s="16"/>
      <c r="M4" s="79" t="s">
        <v>9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16.5" hidden="1" customHeight="1">
      <c r="B7" s="16"/>
      <c r="E7" s="193" t="str">
        <f>'Rekapitulácia stavby'!K6</f>
        <v>Hala na výkrm kurčiat č.p. 130, Nedanovce</v>
      </c>
      <c r="F7" s="194"/>
      <c r="G7" s="194"/>
      <c r="H7" s="194"/>
      <c r="L7" s="16"/>
    </row>
    <row r="8" spans="2:46" s="1" customFormat="1" ht="12" hidden="1" customHeight="1">
      <c r="B8" s="25"/>
      <c r="D8" s="22" t="s">
        <v>79</v>
      </c>
      <c r="L8" s="25"/>
    </row>
    <row r="9" spans="2:46" s="1" customFormat="1" ht="16.5" hidden="1" customHeight="1">
      <c r="B9" s="25"/>
      <c r="E9" s="179" t="s">
        <v>80</v>
      </c>
      <c r="F9" s="192"/>
      <c r="G9" s="192"/>
      <c r="H9" s="192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hidden="1" customHeight="1">
      <c r="B12" s="25"/>
      <c r="D12" s="22" t="s">
        <v>17</v>
      </c>
      <c r="F12" s="20" t="s">
        <v>18</v>
      </c>
      <c r="I12" s="22" t="s">
        <v>19</v>
      </c>
      <c r="J12" s="48">
        <f>'Rekapitulácia stavby'!AN8</f>
        <v>0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hidden="1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hidden="1" customHeight="1">
      <c r="B18" s="25"/>
      <c r="E18" s="155" t="str">
        <f>'Rekapitulácia stavby'!E14</f>
        <v xml:space="preserve"> </v>
      </c>
      <c r="F18" s="155"/>
      <c r="G18" s="155"/>
      <c r="H18" s="155"/>
      <c r="I18" s="22" t="s">
        <v>23</v>
      </c>
      <c r="J18" s="20" t="str">
        <f>'Rekapitulácia stavby'!AN14</f>
        <v/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hidden="1" customHeight="1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hidden="1" customHeight="1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28</v>
      </c>
      <c r="L26" s="25"/>
    </row>
    <row r="27" spans="2:12" s="7" customFormat="1" ht="16.5" hidden="1" customHeight="1">
      <c r="B27" s="80"/>
      <c r="E27" s="158" t="s">
        <v>1</v>
      </c>
      <c r="F27" s="158"/>
      <c r="G27" s="158"/>
      <c r="H27" s="158"/>
      <c r="L27" s="80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hidden="1" customHeight="1">
      <c r="B30" s="25"/>
      <c r="D30" s="81" t="s">
        <v>29</v>
      </c>
      <c r="J30" s="61">
        <f>ROUND(J131, 2)</f>
        <v>0</v>
      </c>
      <c r="L30" s="25"/>
    </row>
    <row r="31" spans="2:12" s="1" customFormat="1" ht="6.95" hidden="1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hidden="1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hidden="1" customHeight="1">
      <c r="B33" s="25"/>
      <c r="D33" s="82" t="s">
        <v>33</v>
      </c>
      <c r="E33" s="30" t="s">
        <v>34</v>
      </c>
      <c r="F33" s="83">
        <f>ROUND((SUM(BE131:BE216)),  2)</f>
        <v>0</v>
      </c>
      <c r="G33" s="84"/>
      <c r="H33" s="84"/>
      <c r="I33" s="85">
        <v>0.2</v>
      </c>
      <c r="J33" s="83">
        <f>ROUND(((SUM(BE131:BE216))*I33),  2)</f>
        <v>0</v>
      </c>
      <c r="L33" s="25"/>
    </row>
    <row r="34" spans="2:12" s="1" customFormat="1" ht="14.45" hidden="1" customHeight="1">
      <c r="B34" s="25"/>
      <c r="E34" s="30" t="s">
        <v>35</v>
      </c>
      <c r="F34" s="86">
        <f>ROUND((SUM(BF131:BF216)),  2)</f>
        <v>0</v>
      </c>
      <c r="I34" s="87">
        <v>0.2</v>
      </c>
      <c r="J34" s="86">
        <f>ROUND(((SUM(BF131:BF216))*I34),  2)</f>
        <v>0</v>
      </c>
      <c r="L34" s="25"/>
    </row>
    <row r="35" spans="2:12" s="1" customFormat="1" ht="14.45" hidden="1" customHeight="1">
      <c r="B35" s="25"/>
      <c r="E35" s="22" t="s">
        <v>36</v>
      </c>
      <c r="F35" s="86">
        <f>ROUND((SUM(BG131:BG216)),  2)</f>
        <v>0</v>
      </c>
      <c r="I35" s="87">
        <v>0.2</v>
      </c>
      <c r="J35" s="86">
        <f>0</f>
        <v>0</v>
      </c>
      <c r="L35" s="25"/>
    </row>
    <row r="36" spans="2:12" s="1" customFormat="1" ht="14.45" hidden="1" customHeight="1">
      <c r="B36" s="25"/>
      <c r="E36" s="22" t="s">
        <v>37</v>
      </c>
      <c r="F36" s="86">
        <f>ROUND((SUM(BH131:BH216)),  2)</f>
        <v>0</v>
      </c>
      <c r="I36" s="87">
        <v>0.2</v>
      </c>
      <c r="J36" s="86">
        <f>0</f>
        <v>0</v>
      </c>
      <c r="L36" s="25"/>
    </row>
    <row r="37" spans="2:12" s="1" customFormat="1" ht="14.45" hidden="1" customHeight="1">
      <c r="B37" s="25"/>
      <c r="E37" s="30" t="s">
        <v>38</v>
      </c>
      <c r="F37" s="83">
        <f>ROUND((SUM(BI131:BI216)),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88"/>
      <c r="D39" s="89" t="s">
        <v>39</v>
      </c>
      <c r="E39" s="52"/>
      <c r="F39" s="52"/>
      <c r="G39" s="90" t="s">
        <v>40</v>
      </c>
      <c r="H39" s="91" t="s">
        <v>41</v>
      </c>
      <c r="I39" s="52"/>
      <c r="J39" s="92">
        <f>SUM(J30:J37)</f>
        <v>0</v>
      </c>
      <c r="K39" s="93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9" t="s">
        <v>44</v>
      </c>
      <c r="E61" s="27"/>
      <c r="F61" s="94" t="s">
        <v>45</v>
      </c>
      <c r="G61" s="39" t="s">
        <v>44</v>
      </c>
      <c r="H61" s="27"/>
      <c r="I61" s="27"/>
      <c r="J61" s="95" t="s">
        <v>45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9" t="s">
        <v>44</v>
      </c>
      <c r="E76" s="27"/>
      <c r="F76" s="94" t="s">
        <v>45</v>
      </c>
      <c r="G76" s="39" t="s">
        <v>44</v>
      </c>
      <c r="H76" s="27"/>
      <c r="I76" s="27"/>
      <c r="J76" s="95" t="s">
        <v>45</v>
      </c>
      <c r="K76" s="27"/>
      <c r="L76" s="25"/>
    </row>
    <row r="77" spans="2:12" s="1" customFormat="1" ht="14.45" hidden="1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78" spans="2:12" hidden="1"/>
    <row r="79" spans="2:12" hidden="1"/>
    <row r="80" spans="2:12" hidden="1"/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81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93" t="str">
        <f>E7</f>
        <v>Hala na výkrm kurčiat č.p. 130, Nedanovce</v>
      </c>
      <c r="F85" s="194"/>
      <c r="G85" s="194"/>
      <c r="H85" s="194"/>
      <c r="L85" s="25"/>
    </row>
    <row r="86" spans="2:47" s="1" customFormat="1" ht="12" hidden="1" customHeight="1">
      <c r="B86" s="25"/>
      <c r="C86" s="22" t="s">
        <v>79</v>
      </c>
      <c r="L86" s="25"/>
    </row>
    <row r="87" spans="2:47" s="1" customFormat="1" ht="16.5" hidden="1" customHeight="1">
      <c r="B87" s="25"/>
      <c r="E87" s="179" t="str">
        <f>E9</f>
        <v>1 - SO 01 Architektúra</v>
      </c>
      <c r="F87" s="192"/>
      <c r="G87" s="192"/>
      <c r="H87" s="192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8">
        <f>IF(J12="","",J12)</f>
        <v>0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Patrícia Peškovičová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96" t="s">
        <v>82</v>
      </c>
      <c r="D94" s="88"/>
      <c r="E94" s="88"/>
      <c r="F94" s="88"/>
      <c r="G94" s="88"/>
      <c r="H94" s="88"/>
      <c r="I94" s="88"/>
      <c r="J94" s="97" t="s">
        <v>83</v>
      </c>
      <c r="K94" s="88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98" t="s">
        <v>84</v>
      </c>
      <c r="J96" s="61">
        <f>J131</f>
        <v>0</v>
      </c>
      <c r="L96" s="25"/>
      <c r="AU96" s="13" t="s">
        <v>85</v>
      </c>
    </row>
    <row r="97" spans="2:12" s="8" customFormat="1" ht="24.95" hidden="1" customHeight="1">
      <c r="B97" s="99"/>
      <c r="D97" s="100" t="s">
        <v>86</v>
      </c>
      <c r="E97" s="101"/>
      <c r="F97" s="101"/>
      <c r="G97" s="101"/>
      <c r="H97" s="101"/>
      <c r="I97" s="101"/>
      <c r="J97" s="102">
        <f>J132</f>
        <v>0</v>
      </c>
      <c r="L97" s="99"/>
    </row>
    <row r="98" spans="2:12" s="9" customFormat="1" ht="19.899999999999999" hidden="1" customHeight="1">
      <c r="B98" s="103"/>
      <c r="D98" s="104" t="s">
        <v>87</v>
      </c>
      <c r="E98" s="105"/>
      <c r="F98" s="105"/>
      <c r="G98" s="105"/>
      <c r="H98" s="105"/>
      <c r="I98" s="105"/>
      <c r="J98" s="106">
        <f>J133</f>
        <v>0</v>
      </c>
      <c r="L98" s="103"/>
    </row>
    <row r="99" spans="2:12" s="9" customFormat="1" ht="19.899999999999999" hidden="1" customHeight="1">
      <c r="B99" s="103"/>
      <c r="D99" s="104" t="s">
        <v>88</v>
      </c>
      <c r="E99" s="105"/>
      <c r="F99" s="105"/>
      <c r="G99" s="105"/>
      <c r="H99" s="105"/>
      <c r="I99" s="105"/>
      <c r="J99" s="106">
        <f>J143</f>
        <v>0</v>
      </c>
      <c r="L99" s="103"/>
    </row>
    <row r="100" spans="2:12" s="9" customFormat="1" ht="19.899999999999999" hidden="1" customHeight="1">
      <c r="B100" s="103"/>
      <c r="D100" s="104" t="s">
        <v>89</v>
      </c>
      <c r="E100" s="105"/>
      <c r="F100" s="105"/>
      <c r="G100" s="105"/>
      <c r="H100" s="105"/>
      <c r="I100" s="105"/>
      <c r="J100" s="106">
        <f>J153</f>
        <v>0</v>
      </c>
      <c r="L100" s="103"/>
    </row>
    <row r="101" spans="2:12" s="9" customFormat="1" ht="19.899999999999999" hidden="1" customHeight="1">
      <c r="B101" s="103"/>
      <c r="D101" s="104" t="s">
        <v>90</v>
      </c>
      <c r="E101" s="105"/>
      <c r="F101" s="105"/>
      <c r="G101" s="105"/>
      <c r="H101" s="105"/>
      <c r="I101" s="105"/>
      <c r="J101" s="106">
        <f>J158</f>
        <v>0</v>
      </c>
      <c r="L101" s="103"/>
    </row>
    <row r="102" spans="2:12" s="9" customFormat="1" ht="19.899999999999999" hidden="1" customHeight="1">
      <c r="B102" s="103"/>
      <c r="D102" s="104" t="s">
        <v>91</v>
      </c>
      <c r="E102" s="105"/>
      <c r="F102" s="105"/>
      <c r="G102" s="105"/>
      <c r="H102" s="105"/>
      <c r="I102" s="105"/>
      <c r="J102" s="106">
        <f>J162</f>
        <v>0</v>
      </c>
      <c r="L102" s="103"/>
    </row>
    <row r="103" spans="2:12" s="9" customFormat="1" ht="19.899999999999999" hidden="1" customHeight="1">
      <c r="B103" s="103"/>
      <c r="D103" s="104" t="s">
        <v>92</v>
      </c>
      <c r="E103" s="105"/>
      <c r="F103" s="105"/>
      <c r="G103" s="105"/>
      <c r="H103" s="105"/>
      <c r="I103" s="105"/>
      <c r="J103" s="106">
        <f>J169</f>
        <v>0</v>
      </c>
      <c r="L103" s="103"/>
    </row>
    <row r="104" spans="2:12" s="8" customFormat="1" ht="24.95" hidden="1" customHeight="1">
      <c r="B104" s="99"/>
      <c r="D104" s="100" t="s">
        <v>93</v>
      </c>
      <c r="E104" s="101"/>
      <c r="F104" s="101"/>
      <c r="G104" s="101"/>
      <c r="H104" s="101"/>
      <c r="I104" s="101"/>
      <c r="J104" s="102">
        <f>J171</f>
        <v>0</v>
      </c>
      <c r="L104" s="99"/>
    </row>
    <row r="105" spans="2:12" s="9" customFormat="1" ht="19.899999999999999" hidden="1" customHeight="1">
      <c r="B105" s="103"/>
      <c r="D105" s="104" t="s">
        <v>94</v>
      </c>
      <c r="E105" s="105"/>
      <c r="F105" s="105"/>
      <c r="G105" s="105"/>
      <c r="H105" s="105"/>
      <c r="I105" s="105"/>
      <c r="J105" s="106">
        <f>J172</f>
        <v>0</v>
      </c>
      <c r="L105" s="103"/>
    </row>
    <row r="106" spans="2:12" s="9" customFormat="1" ht="19.899999999999999" hidden="1" customHeight="1">
      <c r="B106" s="103"/>
      <c r="D106" s="104" t="s">
        <v>95</v>
      </c>
      <c r="E106" s="105"/>
      <c r="F106" s="105"/>
      <c r="G106" s="105"/>
      <c r="H106" s="105"/>
      <c r="I106" s="105"/>
      <c r="J106" s="106">
        <f>J182</f>
        <v>0</v>
      </c>
      <c r="L106" s="103"/>
    </row>
    <row r="107" spans="2:12" s="9" customFormat="1" ht="19.899999999999999" hidden="1" customHeight="1">
      <c r="B107" s="103"/>
      <c r="D107" s="104" t="s">
        <v>96</v>
      </c>
      <c r="E107" s="105"/>
      <c r="F107" s="105"/>
      <c r="G107" s="105"/>
      <c r="H107" s="105"/>
      <c r="I107" s="105"/>
      <c r="J107" s="106">
        <f>J188</f>
        <v>0</v>
      </c>
      <c r="L107" s="103"/>
    </row>
    <row r="108" spans="2:12" s="9" customFormat="1" ht="19.899999999999999" hidden="1" customHeight="1">
      <c r="B108" s="103"/>
      <c r="D108" s="104" t="s">
        <v>97</v>
      </c>
      <c r="E108" s="105"/>
      <c r="F108" s="105"/>
      <c r="G108" s="105"/>
      <c r="H108" s="105"/>
      <c r="I108" s="105"/>
      <c r="J108" s="106">
        <f>J197</f>
        <v>0</v>
      </c>
      <c r="L108" s="103"/>
    </row>
    <row r="109" spans="2:12" s="9" customFormat="1" ht="19.899999999999999" hidden="1" customHeight="1">
      <c r="B109" s="103"/>
      <c r="D109" s="104" t="s">
        <v>98</v>
      </c>
      <c r="E109" s="105"/>
      <c r="F109" s="105"/>
      <c r="G109" s="105"/>
      <c r="H109" s="105"/>
      <c r="I109" s="105"/>
      <c r="J109" s="106">
        <f>J200</f>
        <v>0</v>
      </c>
      <c r="L109" s="103"/>
    </row>
    <row r="110" spans="2:12" s="9" customFormat="1" ht="19.899999999999999" hidden="1" customHeight="1">
      <c r="B110" s="103"/>
      <c r="D110" s="104" t="s">
        <v>99</v>
      </c>
      <c r="E110" s="105"/>
      <c r="F110" s="105"/>
      <c r="G110" s="105"/>
      <c r="H110" s="105"/>
      <c r="I110" s="105"/>
      <c r="J110" s="106">
        <f>J209</f>
        <v>0</v>
      </c>
      <c r="L110" s="103"/>
    </row>
    <row r="111" spans="2:12" s="9" customFormat="1" ht="19.899999999999999" hidden="1" customHeight="1">
      <c r="B111" s="103"/>
      <c r="D111" s="104" t="s">
        <v>100</v>
      </c>
      <c r="E111" s="105"/>
      <c r="F111" s="105"/>
      <c r="G111" s="105"/>
      <c r="H111" s="105"/>
      <c r="I111" s="105"/>
      <c r="J111" s="106">
        <f>J212</f>
        <v>0</v>
      </c>
      <c r="L111" s="103"/>
    </row>
    <row r="112" spans="2:12" s="1" customFormat="1" ht="21.75" hidden="1" customHeight="1">
      <c r="B112" s="25"/>
      <c r="L112" s="25"/>
    </row>
    <row r="113" spans="2:12" s="1" customFormat="1" ht="6.95" hidden="1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5"/>
    </row>
    <row r="114" spans="2:12" hidden="1"/>
    <row r="115" spans="2:12" hidden="1"/>
    <row r="116" spans="2:12" hidden="1"/>
    <row r="117" spans="2:12" s="1" customFormat="1" ht="6.95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5"/>
    </row>
    <row r="118" spans="2:12" s="1" customFormat="1" ht="24.95" customHeight="1">
      <c r="B118" s="25"/>
      <c r="C118" s="17" t="s">
        <v>101</v>
      </c>
      <c r="L118" s="25"/>
    </row>
    <row r="119" spans="2:12" s="1" customFormat="1" ht="6.95" customHeight="1">
      <c r="B119" s="25"/>
      <c r="L119" s="25"/>
    </row>
    <row r="120" spans="2:12" s="1" customFormat="1" ht="12" customHeight="1">
      <c r="B120" s="25"/>
      <c r="C120" s="22" t="s">
        <v>13</v>
      </c>
      <c r="L120" s="25"/>
    </row>
    <row r="121" spans="2:12" s="1" customFormat="1" ht="16.5" customHeight="1">
      <c r="B121" s="25"/>
      <c r="E121" s="193" t="str">
        <f>E7</f>
        <v>Hala na výkrm kurčiat č.p. 130, Nedanovce</v>
      </c>
      <c r="F121" s="194"/>
      <c r="G121" s="194"/>
      <c r="H121" s="194"/>
      <c r="L121" s="25"/>
    </row>
    <row r="122" spans="2:12" s="1" customFormat="1" ht="12" customHeight="1">
      <c r="B122" s="25"/>
      <c r="C122" s="22" t="s">
        <v>79</v>
      </c>
      <c r="L122" s="25"/>
    </row>
    <row r="123" spans="2:12" s="1" customFormat="1" ht="16.5" customHeight="1">
      <c r="B123" s="25"/>
      <c r="E123" s="179" t="str">
        <f>E9</f>
        <v>1 - SO 01 Architektúra</v>
      </c>
      <c r="F123" s="192"/>
      <c r="G123" s="192"/>
      <c r="H123" s="192"/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17</v>
      </c>
      <c r="F125" s="20" t="str">
        <f>F12</f>
        <v xml:space="preserve"> </v>
      </c>
      <c r="I125" s="22" t="s">
        <v>19</v>
      </c>
      <c r="J125" s="48"/>
      <c r="L125" s="25"/>
    </row>
    <row r="126" spans="2:12" s="1" customFormat="1" ht="6.95" customHeight="1">
      <c r="B126" s="25"/>
      <c r="L126" s="25"/>
    </row>
    <row r="127" spans="2:12" s="1" customFormat="1" ht="15.2" customHeight="1">
      <c r="B127" s="25"/>
      <c r="C127" s="22" t="s">
        <v>20</v>
      </c>
      <c r="F127" s="20" t="str">
        <f>E15</f>
        <v>Patrícia Peškovičová</v>
      </c>
      <c r="I127" s="22" t="s">
        <v>25</v>
      </c>
      <c r="J127" s="23" t="str">
        <f>E21</f>
        <v xml:space="preserve"> </v>
      </c>
      <c r="L127" s="25"/>
    </row>
    <row r="128" spans="2:12" s="1" customFormat="1" ht="15.2" customHeight="1">
      <c r="B128" s="25"/>
      <c r="C128" s="22" t="s">
        <v>24</v>
      </c>
      <c r="F128" s="20" t="str">
        <f>IF(E18="","",E18)</f>
        <v xml:space="preserve"> </v>
      </c>
      <c r="I128" s="22" t="s">
        <v>27</v>
      </c>
      <c r="J128" s="23" t="str">
        <f>E24</f>
        <v xml:space="preserve"> 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07"/>
      <c r="C130" s="108" t="s">
        <v>102</v>
      </c>
      <c r="D130" s="109" t="s">
        <v>54</v>
      </c>
      <c r="E130" s="109" t="s">
        <v>50</v>
      </c>
      <c r="F130" s="109" t="s">
        <v>51</v>
      </c>
      <c r="G130" s="109" t="s">
        <v>103</v>
      </c>
      <c r="H130" s="109" t="s">
        <v>104</v>
      </c>
      <c r="I130" s="109" t="s">
        <v>105</v>
      </c>
      <c r="J130" s="110" t="s">
        <v>83</v>
      </c>
      <c r="K130" s="111" t="s">
        <v>106</v>
      </c>
      <c r="L130" s="107"/>
      <c r="M130" s="54" t="s">
        <v>1</v>
      </c>
      <c r="N130" s="55" t="s">
        <v>33</v>
      </c>
      <c r="O130" s="55" t="s">
        <v>107</v>
      </c>
      <c r="P130" s="55" t="s">
        <v>108</v>
      </c>
      <c r="Q130" s="55" t="s">
        <v>109</v>
      </c>
      <c r="R130" s="55" t="s">
        <v>110</v>
      </c>
      <c r="S130" s="55" t="s">
        <v>111</v>
      </c>
      <c r="T130" s="56" t="s">
        <v>112</v>
      </c>
    </row>
    <row r="131" spans="2:65" s="1" customFormat="1" ht="22.9" customHeight="1">
      <c r="B131" s="25"/>
      <c r="C131" s="59" t="s">
        <v>84</v>
      </c>
      <c r="J131" s="112">
        <f>BK131</f>
        <v>0</v>
      </c>
      <c r="L131" s="25"/>
      <c r="M131" s="57"/>
      <c r="N131" s="49"/>
      <c r="O131" s="49"/>
      <c r="P131" s="113">
        <f>P132+P171</f>
        <v>12214.092403000002</v>
      </c>
      <c r="Q131" s="49"/>
      <c r="R131" s="113">
        <f>R132+R171</f>
        <v>2677.5514449000002</v>
      </c>
      <c r="S131" s="49"/>
      <c r="T131" s="114">
        <f>T132+T171</f>
        <v>0</v>
      </c>
      <c r="AT131" s="13" t="s">
        <v>68</v>
      </c>
      <c r="AU131" s="13" t="s">
        <v>85</v>
      </c>
      <c r="BK131" s="115">
        <f>BK132+BK171</f>
        <v>0</v>
      </c>
    </row>
    <row r="132" spans="2:65" s="11" customFormat="1" ht="25.9" customHeight="1">
      <c r="B132" s="116"/>
      <c r="D132" s="117" t="s">
        <v>68</v>
      </c>
      <c r="E132" s="118" t="s">
        <v>113</v>
      </c>
      <c r="F132" s="118" t="s">
        <v>114</v>
      </c>
      <c r="J132" s="119">
        <f>BK132</f>
        <v>0</v>
      </c>
      <c r="L132" s="116"/>
      <c r="M132" s="120"/>
      <c r="P132" s="121">
        <f>P133+P143+P153+P158+P162+P169</f>
        <v>6180.6041770000011</v>
      </c>
      <c r="R132" s="121">
        <f>R133+R143+R153+R158+R162+R169</f>
        <v>2591.1247217600003</v>
      </c>
      <c r="T132" s="122">
        <f>T133+T143+T153+T158+T162+T169</f>
        <v>0</v>
      </c>
      <c r="AR132" s="117" t="s">
        <v>74</v>
      </c>
      <c r="AT132" s="123" t="s">
        <v>68</v>
      </c>
      <c r="AU132" s="123" t="s">
        <v>69</v>
      </c>
      <c r="AY132" s="117" t="s">
        <v>115</v>
      </c>
      <c r="BK132" s="124">
        <f>BK133+BK143+BK153+BK158+BK162+BK169</f>
        <v>0</v>
      </c>
    </row>
    <row r="133" spans="2:65" s="11" customFormat="1" ht="22.9" customHeight="1">
      <c r="B133" s="116"/>
      <c r="D133" s="117" t="s">
        <v>68</v>
      </c>
      <c r="E133" s="125" t="s">
        <v>74</v>
      </c>
      <c r="F133" s="125" t="s">
        <v>116</v>
      </c>
      <c r="J133" s="126">
        <f>BK133</f>
        <v>0</v>
      </c>
      <c r="L133" s="116"/>
      <c r="M133" s="120"/>
      <c r="P133" s="121">
        <f>SUM(P134:P142)</f>
        <v>660.79065000000003</v>
      </c>
      <c r="R133" s="121">
        <f>SUM(R134:R142)</f>
        <v>0</v>
      </c>
      <c r="T133" s="122">
        <f>SUM(T134:T142)</f>
        <v>0</v>
      </c>
      <c r="AR133" s="117" t="s">
        <v>74</v>
      </c>
      <c r="AT133" s="123" t="s">
        <v>68</v>
      </c>
      <c r="AU133" s="123" t="s">
        <v>74</v>
      </c>
      <c r="AY133" s="117" t="s">
        <v>115</v>
      </c>
      <c r="BK133" s="124">
        <f>SUM(BK134:BK142)</f>
        <v>0</v>
      </c>
    </row>
    <row r="134" spans="2:65" s="1" customFormat="1" ht="33" customHeight="1">
      <c r="B134" s="127"/>
      <c r="C134" s="128" t="s">
        <v>74</v>
      </c>
      <c r="D134" s="128" t="s">
        <v>117</v>
      </c>
      <c r="E134" s="129" t="s">
        <v>118</v>
      </c>
      <c r="F134" s="130" t="s">
        <v>119</v>
      </c>
      <c r="G134" s="131" t="s">
        <v>120</v>
      </c>
      <c r="H134" s="132">
        <v>386.88</v>
      </c>
      <c r="I134" s="133"/>
      <c r="J134" s="133">
        <f t="shared" ref="J134:J142" si="0">ROUND(I134*H134,2)</f>
        <v>0</v>
      </c>
      <c r="K134" s="134"/>
      <c r="L134" s="25"/>
      <c r="M134" s="135" t="s">
        <v>1</v>
      </c>
      <c r="N134" s="136" t="s">
        <v>35</v>
      </c>
      <c r="O134" s="137">
        <v>1.2E-2</v>
      </c>
      <c r="P134" s="137">
        <f t="shared" ref="P134:P142" si="1">O134*H134</f>
        <v>4.6425600000000005</v>
      </c>
      <c r="Q134" s="137">
        <v>0</v>
      </c>
      <c r="R134" s="137">
        <f t="shared" ref="R134:R142" si="2">Q134*H134</f>
        <v>0</v>
      </c>
      <c r="S134" s="137">
        <v>0</v>
      </c>
      <c r="T134" s="138">
        <f t="shared" ref="T134:T142" si="3">S134*H134</f>
        <v>0</v>
      </c>
      <c r="AR134" s="139" t="s">
        <v>121</v>
      </c>
      <c r="AT134" s="139" t="s">
        <v>117</v>
      </c>
      <c r="AU134" s="139" t="s">
        <v>122</v>
      </c>
      <c r="AY134" s="13" t="s">
        <v>115</v>
      </c>
      <c r="BE134" s="140">
        <f t="shared" ref="BE134:BE142" si="4">IF(N134="základná",J134,0)</f>
        <v>0</v>
      </c>
      <c r="BF134" s="140">
        <f t="shared" ref="BF134:BF142" si="5">IF(N134="znížená",J134,0)</f>
        <v>0</v>
      </c>
      <c r="BG134" s="140">
        <f t="shared" ref="BG134:BG142" si="6">IF(N134="zákl. prenesená",J134,0)</f>
        <v>0</v>
      </c>
      <c r="BH134" s="140">
        <f t="shared" ref="BH134:BH142" si="7">IF(N134="zníž. prenesená",J134,0)</f>
        <v>0</v>
      </c>
      <c r="BI134" s="140">
        <f t="shared" ref="BI134:BI142" si="8">IF(N134="nulová",J134,0)</f>
        <v>0</v>
      </c>
      <c r="BJ134" s="13" t="s">
        <v>122</v>
      </c>
      <c r="BK134" s="140">
        <f t="shared" ref="BK134:BK142" si="9">ROUND(I134*H134,2)</f>
        <v>0</v>
      </c>
      <c r="BL134" s="13" t="s">
        <v>121</v>
      </c>
      <c r="BM134" s="139" t="s">
        <v>123</v>
      </c>
    </row>
    <row r="135" spans="2:65" s="1" customFormat="1" ht="16.5" customHeight="1">
      <c r="B135" s="127"/>
      <c r="C135" s="128" t="s">
        <v>122</v>
      </c>
      <c r="D135" s="128" t="s">
        <v>117</v>
      </c>
      <c r="E135" s="129" t="s">
        <v>124</v>
      </c>
      <c r="F135" s="130" t="s">
        <v>125</v>
      </c>
      <c r="G135" s="131" t="s">
        <v>120</v>
      </c>
      <c r="H135" s="132">
        <v>73.852999999999994</v>
      </c>
      <c r="I135" s="133"/>
      <c r="J135" s="133">
        <f t="shared" si="0"/>
        <v>0</v>
      </c>
      <c r="K135" s="134"/>
      <c r="L135" s="25"/>
      <c r="M135" s="135" t="s">
        <v>1</v>
      </c>
      <c r="N135" s="136" t="s">
        <v>35</v>
      </c>
      <c r="O135" s="137">
        <v>3.85</v>
      </c>
      <c r="P135" s="137">
        <f t="shared" si="1"/>
        <v>284.33404999999999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121</v>
      </c>
      <c r="AT135" s="139" t="s">
        <v>117</v>
      </c>
      <c r="AU135" s="139" t="s">
        <v>122</v>
      </c>
      <c r="AY135" s="13" t="s">
        <v>115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122</v>
      </c>
      <c r="BK135" s="140">
        <f t="shared" si="9"/>
        <v>0</v>
      </c>
      <c r="BL135" s="13" t="s">
        <v>121</v>
      </c>
      <c r="BM135" s="139" t="s">
        <v>126</v>
      </c>
    </row>
    <row r="136" spans="2:65" s="1" customFormat="1" ht="24.2" customHeight="1">
      <c r="B136" s="127"/>
      <c r="C136" s="128" t="s">
        <v>127</v>
      </c>
      <c r="D136" s="128" t="s">
        <v>117</v>
      </c>
      <c r="E136" s="129" t="s">
        <v>128</v>
      </c>
      <c r="F136" s="130" t="s">
        <v>129</v>
      </c>
      <c r="G136" s="131" t="s">
        <v>120</v>
      </c>
      <c r="H136" s="132">
        <v>73.852999999999994</v>
      </c>
      <c r="I136" s="133"/>
      <c r="J136" s="133">
        <f t="shared" si="0"/>
        <v>0</v>
      </c>
      <c r="K136" s="134"/>
      <c r="L136" s="25"/>
      <c r="M136" s="135" t="s">
        <v>1</v>
      </c>
      <c r="N136" s="136" t="s">
        <v>35</v>
      </c>
      <c r="O136" s="137">
        <v>0.77100000000000002</v>
      </c>
      <c r="P136" s="137">
        <f t="shared" si="1"/>
        <v>56.940662999999994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121</v>
      </c>
      <c r="AT136" s="139" t="s">
        <v>117</v>
      </c>
      <c r="AU136" s="139" t="s">
        <v>122</v>
      </c>
      <c r="AY136" s="13" t="s">
        <v>115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122</v>
      </c>
      <c r="BK136" s="140">
        <f t="shared" si="9"/>
        <v>0</v>
      </c>
      <c r="BL136" s="13" t="s">
        <v>121</v>
      </c>
      <c r="BM136" s="139" t="s">
        <v>130</v>
      </c>
    </row>
    <row r="137" spans="2:65" s="1" customFormat="1" ht="21.75" customHeight="1">
      <c r="B137" s="127"/>
      <c r="C137" s="128" t="s">
        <v>121</v>
      </c>
      <c r="D137" s="128" t="s">
        <v>117</v>
      </c>
      <c r="E137" s="129" t="s">
        <v>131</v>
      </c>
      <c r="F137" s="130" t="s">
        <v>132</v>
      </c>
      <c r="G137" s="131" t="s">
        <v>120</v>
      </c>
      <c r="H137" s="132">
        <v>75.16</v>
      </c>
      <c r="I137" s="133"/>
      <c r="J137" s="133">
        <f t="shared" si="0"/>
        <v>0</v>
      </c>
      <c r="K137" s="134"/>
      <c r="L137" s="25"/>
      <c r="M137" s="135" t="s">
        <v>1</v>
      </c>
      <c r="N137" s="136" t="s">
        <v>35</v>
      </c>
      <c r="O137" s="137">
        <v>2.5139999999999998</v>
      </c>
      <c r="P137" s="137">
        <f t="shared" si="1"/>
        <v>188.95223999999999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121</v>
      </c>
      <c r="AT137" s="139" t="s">
        <v>117</v>
      </c>
      <c r="AU137" s="139" t="s">
        <v>122</v>
      </c>
      <c r="AY137" s="13" t="s">
        <v>115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122</v>
      </c>
      <c r="BK137" s="140">
        <f t="shared" si="9"/>
        <v>0</v>
      </c>
      <c r="BL137" s="13" t="s">
        <v>121</v>
      </c>
      <c r="BM137" s="139" t="s">
        <v>133</v>
      </c>
    </row>
    <row r="138" spans="2:65" s="1" customFormat="1" ht="37.9" customHeight="1">
      <c r="B138" s="127"/>
      <c r="C138" s="128" t="s">
        <v>134</v>
      </c>
      <c r="D138" s="128" t="s">
        <v>117</v>
      </c>
      <c r="E138" s="129" t="s">
        <v>135</v>
      </c>
      <c r="F138" s="130" t="s">
        <v>136</v>
      </c>
      <c r="G138" s="131" t="s">
        <v>120</v>
      </c>
      <c r="H138" s="132">
        <v>75.16</v>
      </c>
      <c r="I138" s="133"/>
      <c r="J138" s="133">
        <f t="shared" si="0"/>
        <v>0</v>
      </c>
      <c r="K138" s="134"/>
      <c r="L138" s="25"/>
      <c r="M138" s="135" t="s">
        <v>1</v>
      </c>
      <c r="N138" s="136" t="s">
        <v>35</v>
      </c>
      <c r="O138" s="137">
        <v>0.61299999999999999</v>
      </c>
      <c r="P138" s="137">
        <f t="shared" si="1"/>
        <v>46.073079999999997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121</v>
      </c>
      <c r="AT138" s="139" t="s">
        <v>117</v>
      </c>
      <c r="AU138" s="139" t="s">
        <v>122</v>
      </c>
      <c r="AY138" s="13" t="s">
        <v>115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122</v>
      </c>
      <c r="BK138" s="140">
        <f t="shared" si="9"/>
        <v>0</v>
      </c>
      <c r="BL138" s="13" t="s">
        <v>121</v>
      </c>
      <c r="BM138" s="139" t="s">
        <v>137</v>
      </c>
    </row>
    <row r="139" spans="2:65" s="1" customFormat="1" ht="33" customHeight="1">
      <c r="B139" s="127"/>
      <c r="C139" s="128" t="s">
        <v>138</v>
      </c>
      <c r="D139" s="128" t="s">
        <v>117</v>
      </c>
      <c r="E139" s="129" t="s">
        <v>139</v>
      </c>
      <c r="F139" s="130" t="s">
        <v>140</v>
      </c>
      <c r="G139" s="131" t="s">
        <v>120</v>
      </c>
      <c r="H139" s="132">
        <v>535.89300000000003</v>
      </c>
      <c r="I139" s="133"/>
      <c r="J139" s="133">
        <f t="shared" si="0"/>
        <v>0</v>
      </c>
      <c r="K139" s="134"/>
      <c r="L139" s="25"/>
      <c r="M139" s="135" t="s">
        <v>1</v>
      </c>
      <c r="N139" s="136" t="s">
        <v>35</v>
      </c>
      <c r="O139" s="137">
        <v>7.0999999999999994E-2</v>
      </c>
      <c r="P139" s="137">
        <f t="shared" si="1"/>
        <v>38.048403</v>
      </c>
      <c r="Q139" s="137">
        <v>0</v>
      </c>
      <c r="R139" s="137">
        <f t="shared" si="2"/>
        <v>0</v>
      </c>
      <c r="S139" s="137">
        <v>0</v>
      </c>
      <c r="T139" s="138">
        <f t="shared" si="3"/>
        <v>0</v>
      </c>
      <c r="AR139" s="139" t="s">
        <v>121</v>
      </c>
      <c r="AT139" s="139" t="s">
        <v>117</v>
      </c>
      <c r="AU139" s="139" t="s">
        <v>122</v>
      </c>
      <c r="AY139" s="13" t="s">
        <v>115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122</v>
      </c>
      <c r="BK139" s="140">
        <f t="shared" si="9"/>
        <v>0</v>
      </c>
      <c r="BL139" s="13" t="s">
        <v>121</v>
      </c>
      <c r="BM139" s="139" t="s">
        <v>141</v>
      </c>
    </row>
    <row r="140" spans="2:65" s="1" customFormat="1" ht="37.9" customHeight="1">
      <c r="B140" s="127"/>
      <c r="C140" s="128" t="s">
        <v>142</v>
      </c>
      <c r="D140" s="128" t="s">
        <v>117</v>
      </c>
      <c r="E140" s="129" t="s">
        <v>143</v>
      </c>
      <c r="F140" s="130" t="s">
        <v>144</v>
      </c>
      <c r="G140" s="131" t="s">
        <v>120</v>
      </c>
      <c r="H140" s="132">
        <v>5358.93</v>
      </c>
      <c r="I140" s="133"/>
      <c r="J140" s="133">
        <f t="shared" si="0"/>
        <v>0</v>
      </c>
      <c r="K140" s="134"/>
      <c r="L140" s="25"/>
      <c r="M140" s="135" t="s">
        <v>1</v>
      </c>
      <c r="N140" s="136" t="s">
        <v>35</v>
      </c>
      <c r="O140" s="137">
        <v>7.0000000000000001E-3</v>
      </c>
      <c r="P140" s="137">
        <f t="shared" si="1"/>
        <v>37.512510000000006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121</v>
      </c>
      <c r="AT140" s="139" t="s">
        <v>117</v>
      </c>
      <c r="AU140" s="139" t="s">
        <v>122</v>
      </c>
      <c r="AY140" s="13" t="s">
        <v>115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122</v>
      </c>
      <c r="BK140" s="140">
        <f t="shared" si="9"/>
        <v>0</v>
      </c>
      <c r="BL140" s="13" t="s">
        <v>121</v>
      </c>
      <c r="BM140" s="139" t="s">
        <v>145</v>
      </c>
    </row>
    <row r="141" spans="2:65" s="1" customFormat="1" ht="21.75" customHeight="1">
      <c r="B141" s="127"/>
      <c r="C141" s="128" t="s">
        <v>146</v>
      </c>
      <c r="D141" s="128" t="s">
        <v>117</v>
      </c>
      <c r="E141" s="129" t="s">
        <v>147</v>
      </c>
      <c r="F141" s="130" t="s">
        <v>148</v>
      </c>
      <c r="G141" s="131" t="s">
        <v>120</v>
      </c>
      <c r="H141" s="132">
        <v>535.89300000000003</v>
      </c>
      <c r="I141" s="133"/>
      <c r="J141" s="133">
        <f t="shared" si="0"/>
        <v>0</v>
      </c>
      <c r="K141" s="134"/>
      <c r="L141" s="25"/>
      <c r="M141" s="135" t="s">
        <v>1</v>
      </c>
      <c r="N141" s="136" t="s">
        <v>35</v>
      </c>
      <c r="O141" s="137">
        <v>8.0000000000000002E-3</v>
      </c>
      <c r="P141" s="137">
        <f t="shared" si="1"/>
        <v>4.2871440000000005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121</v>
      </c>
      <c r="AT141" s="139" t="s">
        <v>117</v>
      </c>
      <c r="AU141" s="139" t="s">
        <v>122</v>
      </c>
      <c r="AY141" s="13" t="s">
        <v>115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122</v>
      </c>
      <c r="BK141" s="140">
        <f t="shared" si="9"/>
        <v>0</v>
      </c>
      <c r="BL141" s="13" t="s">
        <v>121</v>
      </c>
      <c r="BM141" s="139" t="s">
        <v>149</v>
      </c>
    </row>
    <row r="142" spans="2:65" s="1" customFormat="1" ht="24.2" customHeight="1">
      <c r="B142" s="127"/>
      <c r="C142" s="128" t="s">
        <v>150</v>
      </c>
      <c r="D142" s="128" t="s">
        <v>117</v>
      </c>
      <c r="E142" s="129" t="s">
        <v>151</v>
      </c>
      <c r="F142" s="130" t="s">
        <v>152</v>
      </c>
      <c r="G142" s="131" t="s">
        <v>153</v>
      </c>
      <c r="H142" s="132">
        <v>297.71800000000002</v>
      </c>
      <c r="I142" s="133"/>
      <c r="J142" s="133">
        <f t="shared" si="0"/>
        <v>0</v>
      </c>
      <c r="K142" s="134"/>
      <c r="L142" s="25"/>
      <c r="M142" s="135" t="s">
        <v>1</v>
      </c>
      <c r="N142" s="136" t="s">
        <v>35</v>
      </c>
      <c r="O142" s="137">
        <v>0</v>
      </c>
      <c r="P142" s="137">
        <f t="shared" si="1"/>
        <v>0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121</v>
      </c>
      <c r="AT142" s="139" t="s">
        <v>117</v>
      </c>
      <c r="AU142" s="139" t="s">
        <v>122</v>
      </c>
      <c r="AY142" s="13" t="s">
        <v>115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122</v>
      </c>
      <c r="BK142" s="140">
        <f t="shared" si="9"/>
        <v>0</v>
      </c>
      <c r="BL142" s="13" t="s">
        <v>121</v>
      </c>
      <c r="BM142" s="139" t="s">
        <v>154</v>
      </c>
    </row>
    <row r="143" spans="2:65" s="11" customFormat="1" ht="22.9" customHeight="1">
      <c r="B143" s="116"/>
      <c r="D143" s="117" t="s">
        <v>68</v>
      </c>
      <c r="E143" s="125" t="s">
        <v>122</v>
      </c>
      <c r="F143" s="125" t="s">
        <v>155</v>
      </c>
      <c r="J143" s="126">
        <f>BK143</f>
        <v>0</v>
      </c>
      <c r="L143" s="116"/>
      <c r="M143" s="120"/>
      <c r="P143" s="121">
        <f>SUM(P144:P152)</f>
        <v>1739.8555440000002</v>
      </c>
      <c r="R143" s="121">
        <f>SUM(R144:R152)</f>
        <v>1564.28885156</v>
      </c>
      <c r="T143" s="122">
        <f>SUM(T144:T152)</f>
        <v>0</v>
      </c>
      <c r="AR143" s="117" t="s">
        <v>74</v>
      </c>
      <c r="AT143" s="123" t="s">
        <v>68</v>
      </c>
      <c r="AU143" s="123" t="s">
        <v>74</v>
      </c>
      <c r="AY143" s="117" t="s">
        <v>115</v>
      </c>
      <c r="BK143" s="124">
        <f>SUM(BK144:BK152)</f>
        <v>0</v>
      </c>
    </row>
    <row r="144" spans="2:65" s="1" customFormat="1" ht="24.2" customHeight="1">
      <c r="B144" s="127"/>
      <c r="C144" s="128" t="s">
        <v>156</v>
      </c>
      <c r="D144" s="128" t="s">
        <v>117</v>
      </c>
      <c r="E144" s="129" t="s">
        <v>157</v>
      </c>
      <c r="F144" s="130" t="s">
        <v>158</v>
      </c>
      <c r="G144" s="131" t="s">
        <v>120</v>
      </c>
      <c r="H144" s="132">
        <v>300.39800000000002</v>
      </c>
      <c r="I144" s="133"/>
      <c r="J144" s="133">
        <f t="shared" ref="J144:J152" si="10">ROUND(I144*H144,2)</f>
        <v>0</v>
      </c>
      <c r="K144" s="134"/>
      <c r="L144" s="25"/>
      <c r="M144" s="135" t="s">
        <v>1</v>
      </c>
      <c r="N144" s="136" t="s">
        <v>35</v>
      </c>
      <c r="O144" s="137">
        <v>1.1319999999999999</v>
      </c>
      <c r="P144" s="137">
        <f t="shared" ref="P144:P152" si="11">O144*H144</f>
        <v>340.05053600000002</v>
      </c>
      <c r="Q144" s="137">
        <v>2.0699999999999998</v>
      </c>
      <c r="R144" s="137">
        <f t="shared" ref="R144:R152" si="12">Q144*H144</f>
        <v>621.82385999999997</v>
      </c>
      <c r="S144" s="137">
        <v>0</v>
      </c>
      <c r="T144" s="138">
        <f t="shared" ref="T144:T152" si="13">S144*H144</f>
        <v>0</v>
      </c>
      <c r="AR144" s="139" t="s">
        <v>121</v>
      </c>
      <c r="AT144" s="139" t="s">
        <v>117</v>
      </c>
      <c r="AU144" s="139" t="s">
        <v>122</v>
      </c>
      <c r="AY144" s="13" t="s">
        <v>115</v>
      </c>
      <c r="BE144" s="140">
        <f t="shared" ref="BE144:BE152" si="14">IF(N144="základná",J144,0)</f>
        <v>0</v>
      </c>
      <c r="BF144" s="140">
        <f t="shared" ref="BF144:BF152" si="15">IF(N144="znížená",J144,0)</f>
        <v>0</v>
      </c>
      <c r="BG144" s="140">
        <f t="shared" ref="BG144:BG152" si="16">IF(N144="zákl. prenesená",J144,0)</f>
        <v>0</v>
      </c>
      <c r="BH144" s="140">
        <f t="shared" ref="BH144:BH152" si="17">IF(N144="zníž. prenesená",J144,0)</f>
        <v>0</v>
      </c>
      <c r="BI144" s="140">
        <f t="shared" ref="BI144:BI152" si="18">IF(N144="nulová",J144,0)</f>
        <v>0</v>
      </c>
      <c r="BJ144" s="13" t="s">
        <v>122</v>
      </c>
      <c r="BK144" s="140">
        <f t="shared" ref="BK144:BK152" si="19">ROUND(I144*H144,2)</f>
        <v>0</v>
      </c>
      <c r="BL144" s="13" t="s">
        <v>121</v>
      </c>
      <c r="BM144" s="139" t="s">
        <v>159</v>
      </c>
    </row>
    <row r="145" spans="2:65" s="1" customFormat="1" ht="16.5" customHeight="1">
      <c r="B145" s="127"/>
      <c r="C145" s="128" t="s">
        <v>160</v>
      </c>
      <c r="D145" s="128" t="s">
        <v>117</v>
      </c>
      <c r="E145" s="129" t="s">
        <v>161</v>
      </c>
      <c r="F145" s="130" t="s">
        <v>162</v>
      </c>
      <c r="G145" s="131" t="s">
        <v>120</v>
      </c>
      <c r="H145" s="132">
        <v>300.39800000000002</v>
      </c>
      <c r="I145" s="133"/>
      <c r="J145" s="133">
        <f t="shared" si="10"/>
        <v>0</v>
      </c>
      <c r="K145" s="134"/>
      <c r="L145" s="25"/>
      <c r="M145" s="135" t="s">
        <v>1</v>
      </c>
      <c r="N145" s="136" t="s">
        <v>35</v>
      </c>
      <c r="O145" s="137">
        <v>0.61799999999999999</v>
      </c>
      <c r="P145" s="137">
        <f t="shared" si="11"/>
        <v>185.64596400000002</v>
      </c>
      <c r="Q145" s="137">
        <v>2.19407</v>
      </c>
      <c r="R145" s="137">
        <f t="shared" si="12"/>
        <v>659.09423986000002</v>
      </c>
      <c r="S145" s="137">
        <v>0</v>
      </c>
      <c r="T145" s="138">
        <f t="shared" si="13"/>
        <v>0</v>
      </c>
      <c r="AR145" s="139" t="s">
        <v>121</v>
      </c>
      <c r="AT145" s="139" t="s">
        <v>117</v>
      </c>
      <c r="AU145" s="139" t="s">
        <v>122</v>
      </c>
      <c r="AY145" s="13" t="s">
        <v>115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3" t="s">
        <v>122</v>
      </c>
      <c r="BK145" s="140">
        <f t="shared" si="19"/>
        <v>0</v>
      </c>
      <c r="BL145" s="13" t="s">
        <v>121</v>
      </c>
      <c r="BM145" s="139" t="s">
        <v>163</v>
      </c>
    </row>
    <row r="146" spans="2:65" s="1" customFormat="1" ht="21.75" customHeight="1">
      <c r="B146" s="127"/>
      <c r="C146" s="128" t="s">
        <v>164</v>
      </c>
      <c r="D146" s="128" t="s">
        <v>117</v>
      </c>
      <c r="E146" s="129" t="s">
        <v>165</v>
      </c>
      <c r="F146" s="130" t="s">
        <v>166</v>
      </c>
      <c r="G146" s="131" t="s">
        <v>167</v>
      </c>
      <c r="H146" s="132">
        <v>48.46</v>
      </c>
      <c r="I146" s="133"/>
      <c r="J146" s="133">
        <f t="shared" si="10"/>
        <v>0</v>
      </c>
      <c r="K146" s="134"/>
      <c r="L146" s="25"/>
      <c r="M146" s="135" t="s">
        <v>1</v>
      </c>
      <c r="N146" s="136" t="s">
        <v>35</v>
      </c>
      <c r="O146" s="137">
        <v>0.35799999999999998</v>
      </c>
      <c r="P146" s="137">
        <f t="shared" si="11"/>
        <v>17.348679999999998</v>
      </c>
      <c r="Q146" s="137">
        <v>6.7000000000000002E-4</v>
      </c>
      <c r="R146" s="137">
        <f t="shared" si="12"/>
        <v>3.2468200000000003E-2</v>
      </c>
      <c r="S146" s="137">
        <v>0</v>
      </c>
      <c r="T146" s="138">
        <f t="shared" si="13"/>
        <v>0</v>
      </c>
      <c r="AR146" s="139" t="s">
        <v>121</v>
      </c>
      <c r="AT146" s="139" t="s">
        <v>117</v>
      </c>
      <c r="AU146" s="139" t="s">
        <v>122</v>
      </c>
      <c r="AY146" s="13" t="s">
        <v>115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3" t="s">
        <v>122</v>
      </c>
      <c r="BK146" s="140">
        <f t="shared" si="19"/>
        <v>0</v>
      </c>
      <c r="BL146" s="13" t="s">
        <v>121</v>
      </c>
      <c r="BM146" s="139" t="s">
        <v>168</v>
      </c>
    </row>
    <row r="147" spans="2:65" s="1" customFormat="1" ht="21.75" customHeight="1">
      <c r="B147" s="127"/>
      <c r="C147" s="128" t="s">
        <v>169</v>
      </c>
      <c r="D147" s="128" t="s">
        <v>117</v>
      </c>
      <c r="E147" s="129" t="s">
        <v>170</v>
      </c>
      <c r="F147" s="130" t="s">
        <v>171</v>
      </c>
      <c r="G147" s="131" t="s">
        <v>167</v>
      </c>
      <c r="H147" s="132">
        <v>48.46</v>
      </c>
      <c r="I147" s="133"/>
      <c r="J147" s="133">
        <f t="shared" si="10"/>
        <v>0</v>
      </c>
      <c r="K147" s="134"/>
      <c r="L147" s="25"/>
      <c r="M147" s="135" t="s">
        <v>1</v>
      </c>
      <c r="N147" s="136" t="s">
        <v>35</v>
      </c>
      <c r="O147" s="137">
        <v>0.19900000000000001</v>
      </c>
      <c r="P147" s="137">
        <f t="shared" si="11"/>
        <v>9.6435399999999998</v>
      </c>
      <c r="Q147" s="137">
        <v>0</v>
      </c>
      <c r="R147" s="137">
        <f t="shared" si="12"/>
        <v>0</v>
      </c>
      <c r="S147" s="137">
        <v>0</v>
      </c>
      <c r="T147" s="138">
        <f t="shared" si="13"/>
        <v>0</v>
      </c>
      <c r="AR147" s="139" t="s">
        <v>121</v>
      </c>
      <c r="AT147" s="139" t="s">
        <v>117</v>
      </c>
      <c r="AU147" s="139" t="s">
        <v>122</v>
      </c>
      <c r="AY147" s="13" t="s">
        <v>115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3" t="s">
        <v>122</v>
      </c>
      <c r="BK147" s="140">
        <f t="shared" si="19"/>
        <v>0</v>
      </c>
      <c r="BL147" s="13" t="s">
        <v>121</v>
      </c>
      <c r="BM147" s="139" t="s">
        <v>172</v>
      </c>
    </row>
    <row r="148" spans="2:65" s="1" customFormat="1" ht="16.5" customHeight="1">
      <c r="B148" s="127"/>
      <c r="C148" s="128" t="s">
        <v>173</v>
      </c>
      <c r="D148" s="128" t="s">
        <v>117</v>
      </c>
      <c r="E148" s="129" t="s">
        <v>174</v>
      </c>
      <c r="F148" s="130" t="s">
        <v>175</v>
      </c>
      <c r="G148" s="131" t="s">
        <v>153</v>
      </c>
      <c r="H148" s="132">
        <v>23.581</v>
      </c>
      <c r="I148" s="133"/>
      <c r="J148" s="133">
        <f t="shared" si="10"/>
        <v>0</v>
      </c>
      <c r="K148" s="134"/>
      <c r="L148" s="25"/>
      <c r="M148" s="135" t="s">
        <v>1</v>
      </c>
      <c r="N148" s="136" t="s">
        <v>35</v>
      </c>
      <c r="O148" s="137">
        <v>34.372</v>
      </c>
      <c r="P148" s="137">
        <f t="shared" si="11"/>
        <v>810.52613199999996</v>
      </c>
      <c r="Q148" s="137">
        <v>1.01895</v>
      </c>
      <c r="R148" s="137">
        <f t="shared" si="12"/>
        <v>24.02785995</v>
      </c>
      <c r="S148" s="137">
        <v>0</v>
      </c>
      <c r="T148" s="138">
        <f t="shared" si="13"/>
        <v>0</v>
      </c>
      <c r="AR148" s="139" t="s">
        <v>121</v>
      </c>
      <c r="AT148" s="139" t="s">
        <v>117</v>
      </c>
      <c r="AU148" s="139" t="s">
        <v>122</v>
      </c>
      <c r="AY148" s="13" t="s">
        <v>115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3" t="s">
        <v>122</v>
      </c>
      <c r="BK148" s="140">
        <f t="shared" si="19"/>
        <v>0</v>
      </c>
      <c r="BL148" s="13" t="s">
        <v>121</v>
      </c>
      <c r="BM148" s="139" t="s">
        <v>176</v>
      </c>
    </row>
    <row r="149" spans="2:65" s="1" customFormat="1" ht="16.5" customHeight="1">
      <c r="B149" s="127"/>
      <c r="C149" s="128" t="s">
        <v>177</v>
      </c>
      <c r="D149" s="128" t="s">
        <v>117</v>
      </c>
      <c r="E149" s="129" t="s">
        <v>178</v>
      </c>
      <c r="F149" s="130" t="s">
        <v>179</v>
      </c>
      <c r="G149" s="131" t="s">
        <v>120</v>
      </c>
      <c r="H149" s="132">
        <v>75.16</v>
      </c>
      <c r="I149" s="133"/>
      <c r="J149" s="133">
        <f t="shared" si="10"/>
        <v>0</v>
      </c>
      <c r="K149" s="134"/>
      <c r="L149" s="25"/>
      <c r="M149" s="135" t="s">
        <v>1</v>
      </c>
      <c r="N149" s="136" t="s">
        <v>35</v>
      </c>
      <c r="O149" s="137">
        <v>0.58099999999999996</v>
      </c>
      <c r="P149" s="137">
        <f t="shared" si="11"/>
        <v>43.667959999999994</v>
      </c>
      <c r="Q149" s="137">
        <v>2.19407</v>
      </c>
      <c r="R149" s="137">
        <f t="shared" si="12"/>
        <v>164.9063012</v>
      </c>
      <c r="S149" s="137">
        <v>0</v>
      </c>
      <c r="T149" s="138">
        <f t="shared" si="13"/>
        <v>0</v>
      </c>
      <c r="AR149" s="139" t="s">
        <v>121</v>
      </c>
      <c r="AT149" s="139" t="s">
        <v>117</v>
      </c>
      <c r="AU149" s="139" t="s">
        <v>122</v>
      </c>
      <c r="AY149" s="13" t="s">
        <v>115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3" t="s">
        <v>122</v>
      </c>
      <c r="BK149" s="140">
        <f t="shared" si="19"/>
        <v>0</v>
      </c>
      <c r="BL149" s="13" t="s">
        <v>121</v>
      </c>
      <c r="BM149" s="139" t="s">
        <v>180</v>
      </c>
    </row>
    <row r="150" spans="2:65" s="1" customFormat="1" ht="16.5" customHeight="1">
      <c r="B150" s="127"/>
      <c r="C150" s="128" t="s">
        <v>181</v>
      </c>
      <c r="D150" s="128" t="s">
        <v>117</v>
      </c>
      <c r="E150" s="129" t="s">
        <v>182</v>
      </c>
      <c r="F150" s="130" t="s">
        <v>183</v>
      </c>
      <c r="G150" s="131" t="s">
        <v>153</v>
      </c>
      <c r="H150" s="132">
        <v>5.9</v>
      </c>
      <c r="I150" s="133"/>
      <c r="J150" s="133">
        <f t="shared" si="10"/>
        <v>0</v>
      </c>
      <c r="K150" s="134"/>
      <c r="L150" s="25"/>
      <c r="M150" s="135" t="s">
        <v>1</v>
      </c>
      <c r="N150" s="136" t="s">
        <v>35</v>
      </c>
      <c r="O150" s="137">
        <v>34.322000000000003</v>
      </c>
      <c r="P150" s="137">
        <f t="shared" si="11"/>
        <v>202.49980000000002</v>
      </c>
      <c r="Q150" s="137">
        <v>1.01895</v>
      </c>
      <c r="R150" s="137">
        <f t="shared" si="12"/>
        <v>6.0118050000000007</v>
      </c>
      <c r="S150" s="137">
        <v>0</v>
      </c>
      <c r="T150" s="138">
        <f t="shared" si="13"/>
        <v>0</v>
      </c>
      <c r="AR150" s="139" t="s">
        <v>121</v>
      </c>
      <c r="AT150" s="139" t="s">
        <v>117</v>
      </c>
      <c r="AU150" s="139" t="s">
        <v>122</v>
      </c>
      <c r="AY150" s="13" t="s">
        <v>115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3" t="s">
        <v>122</v>
      </c>
      <c r="BK150" s="140">
        <f t="shared" si="19"/>
        <v>0</v>
      </c>
      <c r="BL150" s="13" t="s">
        <v>121</v>
      </c>
      <c r="BM150" s="139" t="s">
        <v>184</v>
      </c>
    </row>
    <row r="151" spans="2:65" s="1" customFormat="1" ht="16.5" customHeight="1">
      <c r="B151" s="127"/>
      <c r="C151" s="128" t="s">
        <v>185</v>
      </c>
      <c r="D151" s="128" t="s">
        <v>117</v>
      </c>
      <c r="E151" s="129" t="s">
        <v>186</v>
      </c>
      <c r="F151" s="130" t="s">
        <v>187</v>
      </c>
      <c r="G151" s="131" t="s">
        <v>120</v>
      </c>
      <c r="H151" s="132">
        <v>38.869999999999997</v>
      </c>
      <c r="I151" s="133"/>
      <c r="J151" s="133">
        <f t="shared" si="10"/>
        <v>0</v>
      </c>
      <c r="K151" s="134"/>
      <c r="L151" s="25"/>
      <c r="M151" s="135" t="s">
        <v>1</v>
      </c>
      <c r="N151" s="136" t="s">
        <v>35</v>
      </c>
      <c r="O151" s="137">
        <v>0.58099999999999996</v>
      </c>
      <c r="P151" s="137">
        <f t="shared" si="11"/>
        <v>22.583469999999998</v>
      </c>
      <c r="Q151" s="137">
        <v>2.19407</v>
      </c>
      <c r="R151" s="137">
        <f t="shared" si="12"/>
        <v>85.283500899999993</v>
      </c>
      <c r="S151" s="137">
        <v>0</v>
      </c>
      <c r="T151" s="138">
        <f t="shared" si="13"/>
        <v>0</v>
      </c>
      <c r="AR151" s="139" t="s">
        <v>121</v>
      </c>
      <c r="AT151" s="139" t="s">
        <v>117</v>
      </c>
      <c r="AU151" s="139" t="s">
        <v>122</v>
      </c>
      <c r="AY151" s="13" t="s">
        <v>115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3" t="s">
        <v>122</v>
      </c>
      <c r="BK151" s="140">
        <f t="shared" si="19"/>
        <v>0</v>
      </c>
      <c r="BL151" s="13" t="s">
        <v>121</v>
      </c>
      <c r="BM151" s="139" t="s">
        <v>188</v>
      </c>
    </row>
    <row r="152" spans="2:65" s="1" customFormat="1" ht="16.5" customHeight="1">
      <c r="B152" s="127"/>
      <c r="C152" s="128" t="s">
        <v>189</v>
      </c>
      <c r="D152" s="128" t="s">
        <v>117</v>
      </c>
      <c r="E152" s="129" t="s">
        <v>190</v>
      </c>
      <c r="F152" s="130" t="s">
        <v>191</v>
      </c>
      <c r="G152" s="131" t="s">
        <v>153</v>
      </c>
      <c r="H152" s="132">
        <v>3.0510000000000002</v>
      </c>
      <c r="I152" s="133"/>
      <c r="J152" s="133">
        <f t="shared" si="10"/>
        <v>0</v>
      </c>
      <c r="K152" s="134"/>
      <c r="L152" s="25"/>
      <c r="M152" s="135" t="s">
        <v>1</v>
      </c>
      <c r="N152" s="136" t="s">
        <v>35</v>
      </c>
      <c r="O152" s="137">
        <v>35.362000000000002</v>
      </c>
      <c r="P152" s="137">
        <f t="shared" si="11"/>
        <v>107.88946200000001</v>
      </c>
      <c r="Q152" s="137">
        <v>1.01895</v>
      </c>
      <c r="R152" s="137">
        <f t="shared" si="12"/>
        <v>3.1088164500000004</v>
      </c>
      <c r="S152" s="137">
        <v>0</v>
      </c>
      <c r="T152" s="138">
        <f t="shared" si="13"/>
        <v>0</v>
      </c>
      <c r="AR152" s="139" t="s">
        <v>121</v>
      </c>
      <c r="AT152" s="139" t="s">
        <v>117</v>
      </c>
      <c r="AU152" s="139" t="s">
        <v>122</v>
      </c>
      <c r="AY152" s="13" t="s">
        <v>115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3" t="s">
        <v>122</v>
      </c>
      <c r="BK152" s="140">
        <f t="shared" si="19"/>
        <v>0</v>
      </c>
      <c r="BL152" s="13" t="s">
        <v>121</v>
      </c>
      <c r="BM152" s="139" t="s">
        <v>192</v>
      </c>
    </row>
    <row r="153" spans="2:65" s="11" customFormat="1" ht="22.9" customHeight="1">
      <c r="B153" s="116"/>
      <c r="D153" s="117" t="s">
        <v>68</v>
      </c>
      <c r="E153" s="125" t="s">
        <v>127</v>
      </c>
      <c r="F153" s="125" t="s">
        <v>193</v>
      </c>
      <c r="J153" s="126">
        <f>BK153</f>
        <v>0</v>
      </c>
      <c r="L153" s="116"/>
      <c r="M153" s="120"/>
      <c r="P153" s="121">
        <f>SUM(P154:P157)</f>
        <v>1007.77894</v>
      </c>
      <c r="R153" s="121">
        <f>SUM(R154:R157)</f>
        <v>274.38755623999998</v>
      </c>
      <c r="T153" s="122">
        <f>SUM(T154:T157)</f>
        <v>0</v>
      </c>
      <c r="AR153" s="117" t="s">
        <v>74</v>
      </c>
      <c r="AT153" s="123" t="s">
        <v>68</v>
      </c>
      <c r="AU153" s="123" t="s">
        <v>74</v>
      </c>
      <c r="AY153" s="117" t="s">
        <v>115</v>
      </c>
      <c r="BK153" s="124">
        <f>SUM(BK154:BK157)</f>
        <v>0</v>
      </c>
    </row>
    <row r="154" spans="2:65" s="1" customFormat="1" ht="37.9" customHeight="1">
      <c r="B154" s="127"/>
      <c r="C154" s="128" t="s">
        <v>194</v>
      </c>
      <c r="D154" s="128" t="s">
        <v>117</v>
      </c>
      <c r="E154" s="129" t="s">
        <v>195</v>
      </c>
      <c r="F154" s="130" t="s">
        <v>196</v>
      </c>
      <c r="G154" s="131" t="s">
        <v>120</v>
      </c>
      <c r="H154" s="132">
        <v>212.46299999999999</v>
      </c>
      <c r="I154" s="133"/>
      <c r="J154" s="133">
        <f>ROUND(I154*H154,2)</f>
        <v>0</v>
      </c>
      <c r="K154" s="134"/>
      <c r="L154" s="25"/>
      <c r="M154" s="135" t="s">
        <v>1</v>
      </c>
      <c r="N154" s="136" t="s">
        <v>35</v>
      </c>
      <c r="O154" s="137">
        <v>2.1909999999999998</v>
      </c>
      <c r="P154" s="137">
        <f>O154*H154</f>
        <v>465.50643299999996</v>
      </c>
      <c r="Q154" s="137">
        <v>0.70221</v>
      </c>
      <c r="R154" s="137">
        <f>Q154*H154</f>
        <v>149.19364322999999</v>
      </c>
      <c r="S154" s="137">
        <v>0</v>
      </c>
      <c r="T154" s="138">
        <f>S154*H154</f>
        <v>0</v>
      </c>
      <c r="AR154" s="139" t="s">
        <v>121</v>
      </c>
      <c r="AT154" s="139" t="s">
        <v>117</v>
      </c>
      <c r="AU154" s="139" t="s">
        <v>122</v>
      </c>
      <c r="AY154" s="13" t="s">
        <v>115</v>
      </c>
      <c r="BE154" s="140">
        <f>IF(N154="základná",J154,0)</f>
        <v>0</v>
      </c>
      <c r="BF154" s="140">
        <f>IF(N154="znížená",J154,0)</f>
        <v>0</v>
      </c>
      <c r="BG154" s="140">
        <f>IF(N154="zákl. prenesená",J154,0)</f>
        <v>0</v>
      </c>
      <c r="BH154" s="140">
        <f>IF(N154="zníž. prenesená",J154,0)</f>
        <v>0</v>
      </c>
      <c r="BI154" s="140">
        <f>IF(N154="nulová",J154,0)</f>
        <v>0</v>
      </c>
      <c r="BJ154" s="13" t="s">
        <v>122</v>
      </c>
      <c r="BK154" s="140">
        <f>ROUND(I154*H154,2)</f>
        <v>0</v>
      </c>
      <c r="BL154" s="13" t="s">
        <v>121</v>
      </c>
      <c r="BM154" s="139" t="s">
        <v>197</v>
      </c>
    </row>
    <row r="155" spans="2:65" s="1" customFormat="1" ht="24.2" customHeight="1">
      <c r="B155" s="127"/>
      <c r="C155" s="128" t="s">
        <v>7</v>
      </c>
      <c r="D155" s="128" t="s">
        <v>117</v>
      </c>
      <c r="E155" s="129" t="s">
        <v>198</v>
      </c>
      <c r="F155" s="130" t="s">
        <v>199</v>
      </c>
      <c r="G155" s="131" t="s">
        <v>153</v>
      </c>
      <c r="H155" s="132">
        <v>2.5419999999999998</v>
      </c>
      <c r="I155" s="133"/>
      <c r="J155" s="133">
        <f>ROUND(I155*H155,2)</f>
        <v>0</v>
      </c>
      <c r="K155" s="134"/>
      <c r="L155" s="25"/>
      <c r="M155" s="135" t="s">
        <v>1</v>
      </c>
      <c r="N155" s="136" t="s">
        <v>35</v>
      </c>
      <c r="O155" s="137">
        <v>9.7710000000000008</v>
      </c>
      <c r="P155" s="137">
        <f>O155*H155</f>
        <v>24.837882</v>
      </c>
      <c r="Q155" s="137">
        <v>1.0077799999999999</v>
      </c>
      <c r="R155" s="137">
        <f>Q155*H155</f>
        <v>2.5617767599999994</v>
      </c>
      <c r="S155" s="137">
        <v>0</v>
      </c>
      <c r="T155" s="138">
        <f>S155*H155</f>
        <v>0</v>
      </c>
      <c r="AR155" s="139" t="s">
        <v>121</v>
      </c>
      <c r="AT155" s="139" t="s">
        <v>117</v>
      </c>
      <c r="AU155" s="139" t="s">
        <v>122</v>
      </c>
      <c r="AY155" s="13" t="s">
        <v>115</v>
      </c>
      <c r="BE155" s="140">
        <f>IF(N155="základná",J155,0)</f>
        <v>0</v>
      </c>
      <c r="BF155" s="140">
        <f>IF(N155="znížená",J155,0)</f>
        <v>0</v>
      </c>
      <c r="BG155" s="140">
        <f>IF(N155="zákl. prenesená",J155,0)</f>
        <v>0</v>
      </c>
      <c r="BH155" s="140">
        <f>IF(N155="zníž. prenesená",J155,0)</f>
        <v>0</v>
      </c>
      <c r="BI155" s="140">
        <f>IF(N155="nulová",J155,0)</f>
        <v>0</v>
      </c>
      <c r="BJ155" s="13" t="s">
        <v>122</v>
      </c>
      <c r="BK155" s="140">
        <f>ROUND(I155*H155,2)</f>
        <v>0</v>
      </c>
      <c r="BL155" s="13" t="s">
        <v>121</v>
      </c>
      <c r="BM155" s="139" t="s">
        <v>200</v>
      </c>
    </row>
    <row r="156" spans="2:65" s="1" customFormat="1" ht="24.2" customHeight="1">
      <c r="B156" s="127"/>
      <c r="C156" s="128" t="s">
        <v>201</v>
      </c>
      <c r="D156" s="128" t="s">
        <v>117</v>
      </c>
      <c r="E156" s="129" t="s">
        <v>202</v>
      </c>
      <c r="F156" s="130" t="s">
        <v>203</v>
      </c>
      <c r="G156" s="131" t="s">
        <v>153</v>
      </c>
      <c r="H156" s="132">
        <v>1.625</v>
      </c>
      <c r="I156" s="133"/>
      <c r="J156" s="133">
        <f>ROUND(I156*H156,2)</f>
        <v>0</v>
      </c>
      <c r="K156" s="134"/>
      <c r="L156" s="25"/>
      <c r="M156" s="135" t="s">
        <v>1</v>
      </c>
      <c r="N156" s="136" t="s">
        <v>35</v>
      </c>
      <c r="O156" s="137">
        <v>39.448999999999998</v>
      </c>
      <c r="P156" s="137">
        <f>O156*H156</f>
        <v>64.104624999999999</v>
      </c>
      <c r="Q156" s="137">
        <v>1.01953</v>
      </c>
      <c r="R156" s="137">
        <f>Q156*H156</f>
        <v>1.65673625</v>
      </c>
      <c r="S156" s="137">
        <v>0</v>
      </c>
      <c r="T156" s="138">
        <f>S156*H156</f>
        <v>0</v>
      </c>
      <c r="AR156" s="139" t="s">
        <v>121</v>
      </c>
      <c r="AT156" s="139" t="s">
        <v>117</v>
      </c>
      <c r="AU156" s="139" t="s">
        <v>122</v>
      </c>
      <c r="AY156" s="13" t="s">
        <v>115</v>
      </c>
      <c r="BE156" s="140">
        <f>IF(N156="základná",J156,0)</f>
        <v>0</v>
      </c>
      <c r="BF156" s="140">
        <f>IF(N156="znížená",J156,0)</f>
        <v>0</v>
      </c>
      <c r="BG156" s="140">
        <f>IF(N156="zákl. prenesená",J156,0)</f>
        <v>0</v>
      </c>
      <c r="BH156" s="140">
        <f>IF(N156="zníž. prenesená",J156,0)</f>
        <v>0</v>
      </c>
      <c r="BI156" s="140">
        <f>IF(N156="nulová",J156,0)</f>
        <v>0</v>
      </c>
      <c r="BJ156" s="13" t="s">
        <v>122</v>
      </c>
      <c r="BK156" s="140">
        <f>ROUND(I156*H156,2)</f>
        <v>0</v>
      </c>
      <c r="BL156" s="13" t="s">
        <v>121</v>
      </c>
      <c r="BM156" s="139" t="s">
        <v>204</v>
      </c>
    </row>
    <row r="157" spans="2:65" s="1" customFormat="1" ht="44.25" customHeight="1">
      <c r="B157" s="127"/>
      <c r="C157" s="128" t="s">
        <v>205</v>
      </c>
      <c r="D157" s="128" t="s">
        <v>117</v>
      </c>
      <c r="E157" s="129" t="s">
        <v>206</v>
      </c>
      <c r="F157" s="130" t="s">
        <v>207</v>
      </c>
      <c r="G157" s="131" t="s">
        <v>208</v>
      </c>
      <c r="H157" s="132">
        <v>230</v>
      </c>
      <c r="I157" s="133"/>
      <c r="J157" s="133">
        <f>ROUND(I157*H157,2)</f>
        <v>0</v>
      </c>
      <c r="K157" s="134"/>
      <c r="L157" s="25"/>
      <c r="M157" s="135" t="s">
        <v>1</v>
      </c>
      <c r="N157" s="136" t="s">
        <v>35</v>
      </c>
      <c r="O157" s="137">
        <v>1.9710000000000001</v>
      </c>
      <c r="P157" s="137">
        <f>O157*H157</f>
        <v>453.33000000000004</v>
      </c>
      <c r="Q157" s="137">
        <v>0.52598</v>
      </c>
      <c r="R157" s="137">
        <f>Q157*H157</f>
        <v>120.97540000000001</v>
      </c>
      <c r="S157" s="137">
        <v>0</v>
      </c>
      <c r="T157" s="138">
        <f>S157*H157</f>
        <v>0</v>
      </c>
      <c r="AR157" s="139" t="s">
        <v>121</v>
      </c>
      <c r="AT157" s="139" t="s">
        <v>117</v>
      </c>
      <c r="AU157" s="139" t="s">
        <v>122</v>
      </c>
      <c r="AY157" s="13" t="s">
        <v>115</v>
      </c>
      <c r="BE157" s="140">
        <f>IF(N157="základná",J157,0)</f>
        <v>0</v>
      </c>
      <c r="BF157" s="140">
        <f>IF(N157="znížená",J157,0)</f>
        <v>0</v>
      </c>
      <c r="BG157" s="140">
        <f>IF(N157="zákl. prenesená",J157,0)</f>
        <v>0</v>
      </c>
      <c r="BH157" s="140">
        <f>IF(N157="zníž. prenesená",J157,0)</f>
        <v>0</v>
      </c>
      <c r="BI157" s="140">
        <f>IF(N157="nulová",J157,0)</f>
        <v>0</v>
      </c>
      <c r="BJ157" s="13" t="s">
        <v>122</v>
      </c>
      <c r="BK157" s="140">
        <f>ROUND(I157*H157,2)</f>
        <v>0</v>
      </c>
      <c r="BL157" s="13" t="s">
        <v>121</v>
      </c>
      <c r="BM157" s="139" t="s">
        <v>209</v>
      </c>
    </row>
    <row r="158" spans="2:65" s="11" customFormat="1" ht="22.9" customHeight="1">
      <c r="B158" s="116"/>
      <c r="D158" s="117" t="s">
        <v>68</v>
      </c>
      <c r="E158" s="125" t="s">
        <v>121</v>
      </c>
      <c r="F158" s="125" t="s">
        <v>210</v>
      </c>
      <c r="J158" s="126">
        <f>BK158</f>
        <v>0</v>
      </c>
      <c r="L158" s="116"/>
      <c r="M158" s="120"/>
      <c r="P158" s="121">
        <f>SUM(P159:P161)</f>
        <v>223.62116800000001</v>
      </c>
      <c r="R158" s="121">
        <f>SUM(R159:R161)</f>
        <v>72.421830560000004</v>
      </c>
      <c r="T158" s="122">
        <f>SUM(T159:T161)</f>
        <v>0</v>
      </c>
      <c r="AR158" s="117" t="s">
        <v>74</v>
      </c>
      <c r="AT158" s="123" t="s">
        <v>68</v>
      </c>
      <c r="AU158" s="123" t="s">
        <v>74</v>
      </c>
      <c r="AY158" s="117" t="s">
        <v>115</v>
      </c>
      <c r="BK158" s="124">
        <f>SUM(BK159:BK161)</f>
        <v>0</v>
      </c>
    </row>
    <row r="159" spans="2:65" s="1" customFormat="1" ht="21.75" customHeight="1">
      <c r="B159" s="127"/>
      <c r="C159" s="128" t="s">
        <v>211</v>
      </c>
      <c r="D159" s="128" t="s">
        <v>117</v>
      </c>
      <c r="E159" s="129" t="s">
        <v>212</v>
      </c>
      <c r="F159" s="130" t="s">
        <v>213</v>
      </c>
      <c r="G159" s="131" t="s">
        <v>120</v>
      </c>
      <c r="H159" s="132">
        <v>32.387</v>
      </c>
      <c r="I159" s="133"/>
      <c r="J159" s="133">
        <f>ROUND(I159*H159,2)</f>
        <v>0</v>
      </c>
      <c r="K159" s="134"/>
      <c r="L159" s="25"/>
      <c r="M159" s="135" t="s">
        <v>1</v>
      </c>
      <c r="N159" s="136" t="s">
        <v>35</v>
      </c>
      <c r="O159" s="137">
        <v>1.5640000000000001</v>
      </c>
      <c r="P159" s="137">
        <f>O159*H159</f>
        <v>50.653268000000004</v>
      </c>
      <c r="Q159" s="137">
        <v>2.2128800000000002</v>
      </c>
      <c r="R159" s="137">
        <f>Q159*H159</f>
        <v>71.668544560000001</v>
      </c>
      <c r="S159" s="137">
        <v>0</v>
      </c>
      <c r="T159" s="138">
        <f>S159*H159</f>
        <v>0</v>
      </c>
      <c r="AR159" s="139" t="s">
        <v>121</v>
      </c>
      <c r="AT159" s="139" t="s">
        <v>117</v>
      </c>
      <c r="AU159" s="139" t="s">
        <v>122</v>
      </c>
      <c r="AY159" s="13" t="s">
        <v>115</v>
      </c>
      <c r="BE159" s="140">
        <f>IF(N159="základná",J159,0)</f>
        <v>0</v>
      </c>
      <c r="BF159" s="140">
        <f>IF(N159="znížená",J159,0)</f>
        <v>0</v>
      </c>
      <c r="BG159" s="140">
        <f>IF(N159="zákl. prenesená",J159,0)</f>
        <v>0</v>
      </c>
      <c r="BH159" s="140">
        <f>IF(N159="zníž. prenesená",J159,0)</f>
        <v>0</v>
      </c>
      <c r="BI159" s="140">
        <f>IF(N159="nulová",J159,0)</f>
        <v>0</v>
      </c>
      <c r="BJ159" s="13" t="s">
        <v>122</v>
      </c>
      <c r="BK159" s="140">
        <f>ROUND(I159*H159,2)</f>
        <v>0</v>
      </c>
      <c r="BL159" s="13" t="s">
        <v>121</v>
      </c>
      <c r="BM159" s="139" t="s">
        <v>214</v>
      </c>
    </row>
    <row r="160" spans="2:65" s="1" customFormat="1" ht="24.2" customHeight="1">
      <c r="B160" s="127"/>
      <c r="C160" s="128" t="s">
        <v>215</v>
      </c>
      <c r="D160" s="128" t="s">
        <v>117</v>
      </c>
      <c r="E160" s="129" t="s">
        <v>216</v>
      </c>
      <c r="F160" s="130" t="s">
        <v>217</v>
      </c>
      <c r="G160" s="131" t="s">
        <v>167</v>
      </c>
      <c r="H160" s="132">
        <v>239.9</v>
      </c>
      <c r="I160" s="133"/>
      <c r="J160" s="133">
        <f>ROUND(I160*H160,2)</f>
        <v>0</v>
      </c>
      <c r="K160" s="134"/>
      <c r="L160" s="25"/>
      <c r="M160" s="135" t="s">
        <v>1</v>
      </c>
      <c r="N160" s="136" t="s">
        <v>35</v>
      </c>
      <c r="O160" s="137">
        <v>0.48199999999999998</v>
      </c>
      <c r="P160" s="137">
        <f>O160*H160</f>
        <v>115.6318</v>
      </c>
      <c r="Q160" s="137">
        <v>3.14E-3</v>
      </c>
      <c r="R160" s="137">
        <f>Q160*H160</f>
        <v>0.75328600000000001</v>
      </c>
      <c r="S160" s="137">
        <v>0</v>
      </c>
      <c r="T160" s="138">
        <f>S160*H160</f>
        <v>0</v>
      </c>
      <c r="AR160" s="139" t="s">
        <v>121</v>
      </c>
      <c r="AT160" s="139" t="s">
        <v>117</v>
      </c>
      <c r="AU160" s="139" t="s">
        <v>122</v>
      </c>
      <c r="AY160" s="13" t="s">
        <v>115</v>
      </c>
      <c r="BE160" s="140">
        <f>IF(N160="základná",J160,0)</f>
        <v>0</v>
      </c>
      <c r="BF160" s="140">
        <f>IF(N160="znížená",J160,0)</f>
        <v>0</v>
      </c>
      <c r="BG160" s="140">
        <f>IF(N160="zákl. prenesená",J160,0)</f>
        <v>0</v>
      </c>
      <c r="BH160" s="140">
        <f>IF(N160="zníž. prenesená",J160,0)</f>
        <v>0</v>
      </c>
      <c r="BI160" s="140">
        <f>IF(N160="nulová",J160,0)</f>
        <v>0</v>
      </c>
      <c r="BJ160" s="13" t="s">
        <v>122</v>
      </c>
      <c r="BK160" s="140">
        <f>ROUND(I160*H160,2)</f>
        <v>0</v>
      </c>
      <c r="BL160" s="13" t="s">
        <v>121</v>
      </c>
      <c r="BM160" s="139" t="s">
        <v>218</v>
      </c>
    </row>
    <row r="161" spans="2:65" s="1" customFormat="1" ht="24.2" customHeight="1">
      <c r="B161" s="127"/>
      <c r="C161" s="128" t="s">
        <v>219</v>
      </c>
      <c r="D161" s="128" t="s">
        <v>117</v>
      </c>
      <c r="E161" s="129" t="s">
        <v>220</v>
      </c>
      <c r="F161" s="130" t="s">
        <v>221</v>
      </c>
      <c r="G161" s="131" t="s">
        <v>167</v>
      </c>
      <c r="H161" s="132">
        <v>239.9</v>
      </c>
      <c r="I161" s="133"/>
      <c r="J161" s="133">
        <f>ROUND(I161*H161,2)</f>
        <v>0</v>
      </c>
      <c r="K161" s="134"/>
      <c r="L161" s="25"/>
      <c r="M161" s="135" t="s">
        <v>1</v>
      </c>
      <c r="N161" s="136" t="s">
        <v>35</v>
      </c>
      <c r="O161" s="137">
        <v>0.23899999999999999</v>
      </c>
      <c r="P161" s="137">
        <f>O161*H161</f>
        <v>57.336100000000002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121</v>
      </c>
      <c r="AT161" s="139" t="s">
        <v>117</v>
      </c>
      <c r="AU161" s="139" t="s">
        <v>122</v>
      </c>
      <c r="AY161" s="13" t="s">
        <v>115</v>
      </c>
      <c r="BE161" s="140">
        <f>IF(N161="základná",J161,0)</f>
        <v>0</v>
      </c>
      <c r="BF161" s="140">
        <f>IF(N161="znížená",J161,0)</f>
        <v>0</v>
      </c>
      <c r="BG161" s="140">
        <f>IF(N161="zákl. prenesená",J161,0)</f>
        <v>0</v>
      </c>
      <c r="BH161" s="140">
        <f>IF(N161="zníž. prenesená",J161,0)</f>
        <v>0</v>
      </c>
      <c r="BI161" s="140">
        <f>IF(N161="nulová",J161,0)</f>
        <v>0</v>
      </c>
      <c r="BJ161" s="13" t="s">
        <v>122</v>
      </c>
      <c r="BK161" s="140">
        <f>ROUND(I161*H161,2)</f>
        <v>0</v>
      </c>
      <c r="BL161" s="13" t="s">
        <v>121</v>
      </c>
      <c r="BM161" s="139" t="s">
        <v>222</v>
      </c>
    </row>
    <row r="162" spans="2:65" s="11" customFormat="1" ht="22.9" customHeight="1">
      <c r="B162" s="116"/>
      <c r="D162" s="117" t="s">
        <v>68</v>
      </c>
      <c r="E162" s="125" t="s">
        <v>138</v>
      </c>
      <c r="F162" s="125" t="s">
        <v>223</v>
      </c>
      <c r="J162" s="126">
        <f>BK162</f>
        <v>0</v>
      </c>
      <c r="L162" s="116"/>
      <c r="M162" s="120"/>
      <c r="P162" s="121">
        <f>SUM(P163:P168)</f>
        <v>2503.4566750000004</v>
      </c>
      <c r="R162" s="121">
        <f>SUM(R163:R168)</f>
        <v>679.93052340000008</v>
      </c>
      <c r="T162" s="122">
        <f>SUM(T163:T168)</f>
        <v>0</v>
      </c>
      <c r="AR162" s="117" t="s">
        <v>74</v>
      </c>
      <c r="AT162" s="123" t="s">
        <v>68</v>
      </c>
      <c r="AU162" s="123" t="s">
        <v>74</v>
      </c>
      <c r="AY162" s="117" t="s">
        <v>115</v>
      </c>
      <c r="BK162" s="124">
        <f>SUM(BK163:BK168)</f>
        <v>0</v>
      </c>
    </row>
    <row r="163" spans="2:65" s="1" customFormat="1" ht="24.2" customHeight="1">
      <c r="B163" s="127"/>
      <c r="C163" s="128" t="s">
        <v>224</v>
      </c>
      <c r="D163" s="128" t="s">
        <v>117</v>
      </c>
      <c r="E163" s="129" t="s">
        <v>225</v>
      </c>
      <c r="F163" s="130" t="s">
        <v>226</v>
      </c>
      <c r="G163" s="131" t="s">
        <v>167</v>
      </c>
      <c r="H163" s="132">
        <v>731.69500000000005</v>
      </c>
      <c r="I163" s="133"/>
      <c r="J163" s="133">
        <f t="shared" ref="J163:J168" si="20">ROUND(I163*H163,2)</f>
        <v>0</v>
      </c>
      <c r="K163" s="134"/>
      <c r="L163" s="25"/>
      <c r="M163" s="135" t="s">
        <v>1</v>
      </c>
      <c r="N163" s="136" t="s">
        <v>35</v>
      </c>
      <c r="O163" s="137">
        <v>0.34699999999999998</v>
      </c>
      <c r="P163" s="137">
        <f t="shared" ref="P163:P168" si="21">O163*H163</f>
        <v>253.89816500000001</v>
      </c>
      <c r="Q163" s="137">
        <v>7.0000000000000001E-3</v>
      </c>
      <c r="R163" s="137">
        <f t="shared" ref="R163:R168" si="22">Q163*H163</f>
        <v>5.1218650000000006</v>
      </c>
      <c r="S163" s="137">
        <v>0</v>
      </c>
      <c r="T163" s="138">
        <f t="shared" ref="T163:T168" si="23">S163*H163</f>
        <v>0</v>
      </c>
      <c r="AR163" s="139" t="s">
        <v>121</v>
      </c>
      <c r="AT163" s="139" t="s">
        <v>117</v>
      </c>
      <c r="AU163" s="139" t="s">
        <v>122</v>
      </c>
      <c r="AY163" s="13" t="s">
        <v>115</v>
      </c>
      <c r="BE163" s="140">
        <f t="shared" ref="BE163:BE168" si="24">IF(N163="základná",J163,0)</f>
        <v>0</v>
      </c>
      <c r="BF163" s="140">
        <f t="shared" ref="BF163:BF168" si="25">IF(N163="znížená",J163,0)</f>
        <v>0</v>
      </c>
      <c r="BG163" s="140">
        <f t="shared" ref="BG163:BG168" si="26">IF(N163="zákl. prenesená",J163,0)</f>
        <v>0</v>
      </c>
      <c r="BH163" s="140">
        <f t="shared" ref="BH163:BH168" si="27">IF(N163="zníž. prenesená",J163,0)</f>
        <v>0</v>
      </c>
      <c r="BI163" s="140">
        <f t="shared" ref="BI163:BI168" si="28">IF(N163="nulová",J163,0)</f>
        <v>0</v>
      </c>
      <c r="BJ163" s="13" t="s">
        <v>122</v>
      </c>
      <c r="BK163" s="140">
        <f t="shared" ref="BK163:BK168" si="29">ROUND(I163*H163,2)</f>
        <v>0</v>
      </c>
      <c r="BL163" s="13" t="s">
        <v>121</v>
      </c>
      <c r="BM163" s="139" t="s">
        <v>227</v>
      </c>
    </row>
    <row r="164" spans="2:65" s="1" customFormat="1" ht="24.2" customHeight="1">
      <c r="B164" s="127"/>
      <c r="C164" s="128" t="s">
        <v>228</v>
      </c>
      <c r="D164" s="128" t="s">
        <v>117</v>
      </c>
      <c r="E164" s="129" t="s">
        <v>229</v>
      </c>
      <c r="F164" s="130" t="s">
        <v>230</v>
      </c>
      <c r="G164" s="131" t="s">
        <v>167</v>
      </c>
      <c r="H164" s="132">
        <v>851.64499999999998</v>
      </c>
      <c r="I164" s="133"/>
      <c r="J164" s="133">
        <f t="shared" si="20"/>
        <v>0</v>
      </c>
      <c r="K164" s="134"/>
      <c r="L164" s="25"/>
      <c r="M164" s="135" t="s">
        <v>1</v>
      </c>
      <c r="N164" s="136" t="s">
        <v>35</v>
      </c>
      <c r="O164" s="137">
        <v>9.1999999999999998E-2</v>
      </c>
      <c r="P164" s="137">
        <f t="shared" si="21"/>
        <v>78.351339999999993</v>
      </c>
      <c r="Q164" s="137">
        <v>2.3000000000000001E-4</v>
      </c>
      <c r="R164" s="137">
        <f t="shared" si="22"/>
        <v>0.19587835000000001</v>
      </c>
      <c r="S164" s="137">
        <v>0</v>
      </c>
      <c r="T164" s="138">
        <f t="shared" si="23"/>
        <v>0</v>
      </c>
      <c r="AR164" s="139" t="s">
        <v>121</v>
      </c>
      <c r="AT164" s="139" t="s">
        <v>117</v>
      </c>
      <c r="AU164" s="139" t="s">
        <v>122</v>
      </c>
      <c r="AY164" s="13" t="s">
        <v>115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3" t="s">
        <v>122</v>
      </c>
      <c r="BK164" s="140">
        <f t="shared" si="29"/>
        <v>0</v>
      </c>
      <c r="BL164" s="13" t="s">
        <v>121</v>
      </c>
      <c r="BM164" s="139" t="s">
        <v>231</v>
      </c>
    </row>
    <row r="165" spans="2:65" s="1" customFormat="1" ht="24.2" customHeight="1">
      <c r="B165" s="127"/>
      <c r="C165" s="128" t="s">
        <v>232</v>
      </c>
      <c r="D165" s="128" t="s">
        <v>117</v>
      </c>
      <c r="E165" s="129" t="s">
        <v>233</v>
      </c>
      <c r="F165" s="130" t="s">
        <v>234</v>
      </c>
      <c r="G165" s="131" t="s">
        <v>167</v>
      </c>
      <c r="H165" s="132">
        <v>1934.4</v>
      </c>
      <c r="I165" s="133"/>
      <c r="J165" s="133">
        <f t="shared" si="20"/>
        <v>0</v>
      </c>
      <c r="K165" s="134"/>
      <c r="L165" s="25"/>
      <c r="M165" s="135" t="s">
        <v>1</v>
      </c>
      <c r="N165" s="136" t="s">
        <v>35</v>
      </c>
      <c r="O165" s="137">
        <v>0.35899999999999999</v>
      </c>
      <c r="P165" s="137">
        <f t="shared" si="21"/>
        <v>694.44960000000003</v>
      </c>
      <c r="Q165" s="137">
        <v>2.8999999999999998E-3</v>
      </c>
      <c r="R165" s="137">
        <f t="shared" si="22"/>
        <v>5.6097599999999996</v>
      </c>
      <c r="S165" s="137">
        <v>0</v>
      </c>
      <c r="T165" s="138">
        <f t="shared" si="23"/>
        <v>0</v>
      </c>
      <c r="AR165" s="139" t="s">
        <v>121</v>
      </c>
      <c r="AT165" s="139" t="s">
        <v>117</v>
      </c>
      <c r="AU165" s="139" t="s">
        <v>122</v>
      </c>
      <c r="AY165" s="13" t="s">
        <v>115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3" t="s">
        <v>122</v>
      </c>
      <c r="BK165" s="140">
        <f t="shared" si="29"/>
        <v>0</v>
      </c>
      <c r="BL165" s="13" t="s">
        <v>121</v>
      </c>
      <c r="BM165" s="139" t="s">
        <v>235</v>
      </c>
    </row>
    <row r="166" spans="2:65" s="1" customFormat="1" ht="24.2" customHeight="1">
      <c r="B166" s="127"/>
      <c r="C166" s="128" t="s">
        <v>236</v>
      </c>
      <c r="D166" s="128" t="s">
        <v>117</v>
      </c>
      <c r="E166" s="129" t="s">
        <v>237</v>
      </c>
      <c r="F166" s="130" t="s">
        <v>238</v>
      </c>
      <c r="G166" s="131" t="s">
        <v>167</v>
      </c>
      <c r="H166" s="132">
        <v>707.70500000000004</v>
      </c>
      <c r="I166" s="133"/>
      <c r="J166" s="133">
        <f t="shared" si="20"/>
        <v>0</v>
      </c>
      <c r="K166" s="134"/>
      <c r="L166" s="25"/>
      <c r="M166" s="135" t="s">
        <v>1</v>
      </c>
      <c r="N166" s="136" t="s">
        <v>35</v>
      </c>
      <c r="O166" s="137">
        <v>0.79400000000000004</v>
      </c>
      <c r="P166" s="137">
        <f t="shared" si="21"/>
        <v>561.91777000000002</v>
      </c>
      <c r="Q166" s="137">
        <v>1.349E-2</v>
      </c>
      <c r="R166" s="137">
        <f t="shared" si="22"/>
        <v>9.546940450000001</v>
      </c>
      <c r="S166" s="137">
        <v>0</v>
      </c>
      <c r="T166" s="138">
        <f t="shared" si="23"/>
        <v>0</v>
      </c>
      <c r="AR166" s="139" t="s">
        <v>121</v>
      </c>
      <c r="AT166" s="139" t="s">
        <v>117</v>
      </c>
      <c r="AU166" s="139" t="s">
        <v>122</v>
      </c>
      <c r="AY166" s="13" t="s">
        <v>115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3" t="s">
        <v>122</v>
      </c>
      <c r="BK166" s="140">
        <f t="shared" si="29"/>
        <v>0</v>
      </c>
      <c r="BL166" s="13" t="s">
        <v>121</v>
      </c>
      <c r="BM166" s="139" t="s">
        <v>239</v>
      </c>
    </row>
    <row r="167" spans="2:65" s="1" customFormat="1" ht="33" customHeight="1">
      <c r="B167" s="127"/>
      <c r="C167" s="128" t="s">
        <v>240</v>
      </c>
      <c r="D167" s="128" t="s">
        <v>117</v>
      </c>
      <c r="E167" s="129" t="s">
        <v>241</v>
      </c>
      <c r="F167" s="130" t="s">
        <v>242</v>
      </c>
      <c r="G167" s="131" t="s">
        <v>167</v>
      </c>
      <c r="H167" s="132">
        <v>143.94</v>
      </c>
      <c r="I167" s="133"/>
      <c r="J167" s="133">
        <f t="shared" si="20"/>
        <v>0</v>
      </c>
      <c r="K167" s="134"/>
      <c r="L167" s="25"/>
      <c r="M167" s="135" t="s">
        <v>1</v>
      </c>
      <c r="N167" s="136" t="s">
        <v>35</v>
      </c>
      <c r="O167" s="137">
        <v>0.79400000000000004</v>
      </c>
      <c r="P167" s="137">
        <f t="shared" si="21"/>
        <v>114.28836</v>
      </c>
      <c r="Q167" s="137">
        <v>1.4619999999999999E-2</v>
      </c>
      <c r="R167" s="137">
        <f t="shared" si="22"/>
        <v>2.1044027999999999</v>
      </c>
      <c r="S167" s="137">
        <v>0</v>
      </c>
      <c r="T167" s="138">
        <f t="shared" si="23"/>
        <v>0</v>
      </c>
      <c r="AR167" s="139" t="s">
        <v>121</v>
      </c>
      <c r="AT167" s="139" t="s">
        <v>117</v>
      </c>
      <c r="AU167" s="139" t="s">
        <v>122</v>
      </c>
      <c r="AY167" s="13" t="s">
        <v>115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3" t="s">
        <v>122</v>
      </c>
      <c r="BK167" s="140">
        <f t="shared" si="29"/>
        <v>0</v>
      </c>
      <c r="BL167" s="13" t="s">
        <v>121</v>
      </c>
      <c r="BM167" s="139" t="s">
        <v>243</v>
      </c>
    </row>
    <row r="168" spans="2:65" s="1" customFormat="1" ht="24.2" customHeight="1">
      <c r="B168" s="127"/>
      <c r="C168" s="128" t="s">
        <v>244</v>
      </c>
      <c r="D168" s="128" t="s">
        <v>117</v>
      </c>
      <c r="E168" s="129" t="s">
        <v>245</v>
      </c>
      <c r="F168" s="130" t="s">
        <v>246</v>
      </c>
      <c r="G168" s="131" t="s">
        <v>120</v>
      </c>
      <c r="H168" s="132">
        <v>290.16000000000003</v>
      </c>
      <c r="I168" s="133"/>
      <c r="J168" s="133">
        <f t="shared" si="20"/>
        <v>0</v>
      </c>
      <c r="K168" s="134"/>
      <c r="L168" s="25"/>
      <c r="M168" s="135" t="s">
        <v>1</v>
      </c>
      <c r="N168" s="136" t="s">
        <v>35</v>
      </c>
      <c r="O168" s="137">
        <v>2.7589999999999999</v>
      </c>
      <c r="P168" s="137">
        <f t="shared" si="21"/>
        <v>800.55144000000007</v>
      </c>
      <c r="Q168" s="137">
        <v>2.2654800000000002</v>
      </c>
      <c r="R168" s="137">
        <f t="shared" si="22"/>
        <v>657.35167680000006</v>
      </c>
      <c r="S168" s="137">
        <v>0</v>
      </c>
      <c r="T168" s="138">
        <f t="shared" si="23"/>
        <v>0</v>
      </c>
      <c r="AR168" s="139" t="s">
        <v>121</v>
      </c>
      <c r="AT168" s="139" t="s">
        <v>117</v>
      </c>
      <c r="AU168" s="139" t="s">
        <v>122</v>
      </c>
      <c r="AY168" s="13" t="s">
        <v>115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3" t="s">
        <v>122</v>
      </c>
      <c r="BK168" s="140">
        <f t="shared" si="29"/>
        <v>0</v>
      </c>
      <c r="BL168" s="13" t="s">
        <v>121</v>
      </c>
      <c r="BM168" s="139" t="s">
        <v>247</v>
      </c>
    </row>
    <row r="169" spans="2:65" s="11" customFormat="1" ht="22.9" customHeight="1">
      <c r="B169" s="116"/>
      <c r="D169" s="117" t="s">
        <v>68</v>
      </c>
      <c r="E169" s="125" t="s">
        <v>150</v>
      </c>
      <c r="F169" s="125" t="s">
        <v>248</v>
      </c>
      <c r="J169" s="126">
        <f>BK169</f>
        <v>0</v>
      </c>
      <c r="L169" s="116"/>
      <c r="M169" s="120"/>
      <c r="P169" s="121">
        <f>P170</f>
        <v>45.101199999999999</v>
      </c>
      <c r="R169" s="121">
        <f>R170</f>
        <v>9.5960000000000004E-2</v>
      </c>
      <c r="T169" s="122">
        <f>T170</f>
        <v>0</v>
      </c>
      <c r="AR169" s="117" t="s">
        <v>74</v>
      </c>
      <c r="AT169" s="123" t="s">
        <v>68</v>
      </c>
      <c r="AU169" s="123" t="s">
        <v>74</v>
      </c>
      <c r="AY169" s="117" t="s">
        <v>115</v>
      </c>
      <c r="BK169" s="124">
        <f>BK170</f>
        <v>0</v>
      </c>
    </row>
    <row r="170" spans="2:65" s="1" customFormat="1" ht="16.5" customHeight="1">
      <c r="B170" s="127"/>
      <c r="C170" s="128" t="s">
        <v>249</v>
      </c>
      <c r="D170" s="128" t="s">
        <v>117</v>
      </c>
      <c r="E170" s="129" t="s">
        <v>250</v>
      </c>
      <c r="F170" s="130" t="s">
        <v>251</v>
      </c>
      <c r="G170" s="131" t="s">
        <v>208</v>
      </c>
      <c r="H170" s="132">
        <v>239.9</v>
      </c>
      <c r="I170" s="133"/>
      <c r="J170" s="133">
        <f>ROUND(I170*H170,2)</f>
        <v>0</v>
      </c>
      <c r="K170" s="134"/>
      <c r="L170" s="25"/>
      <c r="M170" s="135" t="s">
        <v>1</v>
      </c>
      <c r="N170" s="136" t="s">
        <v>35</v>
      </c>
      <c r="O170" s="137">
        <v>0.188</v>
      </c>
      <c r="P170" s="137">
        <f>O170*H170</f>
        <v>45.101199999999999</v>
      </c>
      <c r="Q170" s="137">
        <v>4.0000000000000002E-4</v>
      </c>
      <c r="R170" s="137">
        <f>Q170*H170</f>
        <v>9.5960000000000004E-2</v>
      </c>
      <c r="S170" s="137">
        <v>0</v>
      </c>
      <c r="T170" s="138">
        <f>S170*H170</f>
        <v>0</v>
      </c>
      <c r="AR170" s="139" t="s">
        <v>121</v>
      </c>
      <c r="AT170" s="139" t="s">
        <v>117</v>
      </c>
      <c r="AU170" s="139" t="s">
        <v>122</v>
      </c>
      <c r="AY170" s="13" t="s">
        <v>115</v>
      </c>
      <c r="BE170" s="140">
        <f>IF(N170="základná",J170,0)</f>
        <v>0</v>
      </c>
      <c r="BF170" s="140">
        <f>IF(N170="znížená",J170,0)</f>
        <v>0</v>
      </c>
      <c r="BG170" s="140">
        <f>IF(N170="zákl. prenesená",J170,0)</f>
        <v>0</v>
      </c>
      <c r="BH170" s="140">
        <f>IF(N170="zníž. prenesená",J170,0)</f>
        <v>0</v>
      </c>
      <c r="BI170" s="140">
        <f>IF(N170="nulová",J170,0)</f>
        <v>0</v>
      </c>
      <c r="BJ170" s="13" t="s">
        <v>122</v>
      </c>
      <c r="BK170" s="140">
        <f>ROUND(I170*H170,2)</f>
        <v>0</v>
      </c>
      <c r="BL170" s="13" t="s">
        <v>121</v>
      </c>
      <c r="BM170" s="139" t="s">
        <v>252</v>
      </c>
    </row>
    <row r="171" spans="2:65" s="11" customFormat="1" ht="25.9" customHeight="1">
      <c r="B171" s="116"/>
      <c r="D171" s="117" t="s">
        <v>68</v>
      </c>
      <c r="E171" s="118" t="s">
        <v>253</v>
      </c>
      <c r="F171" s="118" t="s">
        <v>254</v>
      </c>
      <c r="J171" s="119">
        <f>BK171</f>
        <v>0</v>
      </c>
      <c r="L171" s="116"/>
      <c r="M171" s="120"/>
      <c r="P171" s="121">
        <f>P172+P182+P188+P197+P200+P209+P212</f>
        <v>6033.4882260000004</v>
      </c>
      <c r="R171" s="121">
        <f>R172+R182+R188+R197+R200+R209+R212</f>
        <v>86.426723139999993</v>
      </c>
      <c r="T171" s="122">
        <f>T172+T182+T188+T197+T200+T209+T212</f>
        <v>0</v>
      </c>
      <c r="AR171" s="117" t="s">
        <v>122</v>
      </c>
      <c r="AT171" s="123" t="s">
        <v>68</v>
      </c>
      <c r="AU171" s="123" t="s">
        <v>69</v>
      </c>
      <c r="AY171" s="117" t="s">
        <v>115</v>
      </c>
      <c r="BK171" s="124">
        <f>BK172+BK182+BK188+BK197+BK200+BK209+BK212</f>
        <v>0</v>
      </c>
    </row>
    <row r="172" spans="2:65" s="11" customFormat="1" ht="22.9" customHeight="1">
      <c r="B172" s="116"/>
      <c r="D172" s="117" t="s">
        <v>68</v>
      </c>
      <c r="E172" s="125" t="s">
        <v>255</v>
      </c>
      <c r="F172" s="125" t="s">
        <v>256</v>
      </c>
      <c r="J172" s="126">
        <f>BK172</f>
        <v>0</v>
      </c>
      <c r="L172" s="116"/>
      <c r="M172" s="120"/>
      <c r="P172" s="121">
        <f>SUM(P173:P181)</f>
        <v>445.15665999999999</v>
      </c>
      <c r="R172" s="121">
        <f>SUM(R173:R181)</f>
        <v>11.3665632</v>
      </c>
      <c r="T172" s="122">
        <f>SUM(T173:T181)</f>
        <v>0</v>
      </c>
      <c r="AR172" s="117" t="s">
        <v>122</v>
      </c>
      <c r="AT172" s="123" t="s">
        <v>68</v>
      </c>
      <c r="AU172" s="123" t="s">
        <v>74</v>
      </c>
      <c r="AY172" s="117" t="s">
        <v>115</v>
      </c>
      <c r="BK172" s="124">
        <f>SUM(BK173:BK181)</f>
        <v>0</v>
      </c>
    </row>
    <row r="173" spans="2:65" s="1" customFormat="1" ht="24.2" customHeight="1">
      <c r="B173" s="127"/>
      <c r="C173" s="128" t="s">
        <v>257</v>
      </c>
      <c r="D173" s="128" t="s">
        <v>117</v>
      </c>
      <c r="E173" s="129" t="s">
        <v>258</v>
      </c>
      <c r="F173" s="130" t="s">
        <v>259</v>
      </c>
      <c r="G173" s="131" t="s">
        <v>167</v>
      </c>
      <c r="H173" s="132">
        <v>1934.4</v>
      </c>
      <c r="I173" s="133"/>
      <c r="J173" s="133">
        <f t="shared" ref="J173:J181" si="30">ROUND(I173*H173,2)</f>
        <v>0</v>
      </c>
      <c r="K173" s="134"/>
      <c r="L173" s="25"/>
      <c r="M173" s="135" t="s">
        <v>1</v>
      </c>
      <c r="N173" s="136" t="s">
        <v>35</v>
      </c>
      <c r="O173" s="137">
        <v>1.2999999999999999E-2</v>
      </c>
      <c r="P173" s="137">
        <f t="shared" ref="P173:P181" si="31">O173*H173</f>
        <v>25.147200000000002</v>
      </c>
      <c r="Q173" s="137">
        <v>0</v>
      </c>
      <c r="R173" s="137">
        <f t="shared" ref="R173:R181" si="32">Q173*H173</f>
        <v>0</v>
      </c>
      <c r="S173" s="137">
        <v>0</v>
      </c>
      <c r="T173" s="138">
        <f t="shared" ref="T173:T181" si="33">S173*H173</f>
        <v>0</v>
      </c>
      <c r="AR173" s="139" t="s">
        <v>181</v>
      </c>
      <c r="AT173" s="139" t="s">
        <v>117</v>
      </c>
      <c r="AU173" s="139" t="s">
        <v>122</v>
      </c>
      <c r="AY173" s="13" t="s">
        <v>115</v>
      </c>
      <c r="BE173" s="140">
        <f t="shared" ref="BE173:BE181" si="34">IF(N173="základná",J173,0)</f>
        <v>0</v>
      </c>
      <c r="BF173" s="140">
        <f t="shared" ref="BF173:BF181" si="35">IF(N173="znížená",J173,0)</f>
        <v>0</v>
      </c>
      <c r="BG173" s="140">
        <f t="shared" ref="BG173:BG181" si="36">IF(N173="zákl. prenesená",J173,0)</f>
        <v>0</v>
      </c>
      <c r="BH173" s="140">
        <f t="shared" ref="BH173:BH181" si="37">IF(N173="zníž. prenesená",J173,0)</f>
        <v>0</v>
      </c>
      <c r="BI173" s="140">
        <f t="shared" ref="BI173:BI181" si="38">IF(N173="nulová",J173,0)</f>
        <v>0</v>
      </c>
      <c r="BJ173" s="13" t="s">
        <v>122</v>
      </c>
      <c r="BK173" s="140">
        <f t="shared" ref="BK173:BK181" si="39">ROUND(I173*H173,2)</f>
        <v>0</v>
      </c>
      <c r="BL173" s="13" t="s">
        <v>181</v>
      </c>
      <c r="BM173" s="139" t="s">
        <v>260</v>
      </c>
    </row>
    <row r="174" spans="2:65" s="1" customFormat="1" ht="16.5" customHeight="1">
      <c r="B174" s="127"/>
      <c r="C174" s="141" t="s">
        <v>261</v>
      </c>
      <c r="D174" s="141" t="s">
        <v>262</v>
      </c>
      <c r="E174" s="142" t="s">
        <v>263</v>
      </c>
      <c r="F174" s="143" t="s">
        <v>264</v>
      </c>
      <c r="G174" s="144" t="s">
        <v>153</v>
      </c>
      <c r="H174" s="145">
        <v>0.57999999999999996</v>
      </c>
      <c r="I174" s="146"/>
      <c r="J174" s="146">
        <f t="shared" si="30"/>
        <v>0</v>
      </c>
      <c r="K174" s="147"/>
      <c r="L174" s="148"/>
      <c r="M174" s="149" t="s">
        <v>1</v>
      </c>
      <c r="N174" s="150" t="s">
        <v>35</v>
      </c>
      <c r="O174" s="137">
        <v>0</v>
      </c>
      <c r="P174" s="137">
        <f t="shared" si="31"/>
        <v>0</v>
      </c>
      <c r="Q174" s="137">
        <v>1</v>
      </c>
      <c r="R174" s="137">
        <f t="shared" si="32"/>
        <v>0.57999999999999996</v>
      </c>
      <c r="S174" s="137">
        <v>0</v>
      </c>
      <c r="T174" s="138">
        <f t="shared" si="33"/>
        <v>0</v>
      </c>
      <c r="AR174" s="139" t="s">
        <v>249</v>
      </c>
      <c r="AT174" s="139" t="s">
        <v>262</v>
      </c>
      <c r="AU174" s="139" t="s">
        <v>122</v>
      </c>
      <c r="AY174" s="13" t="s">
        <v>115</v>
      </c>
      <c r="BE174" s="140">
        <f t="shared" si="34"/>
        <v>0</v>
      </c>
      <c r="BF174" s="140">
        <f t="shared" si="35"/>
        <v>0</v>
      </c>
      <c r="BG174" s="140">
        <f t="shared" si="36"/>
        <v>0</v>
      </c>
      <c r="BH174" s="140">
        <f t="shared" si="37"/>
        <v>0</v>
      </c>
      <c r="BI174" s="140">
        <f t="shared" si="38"/>
        <v>0</v>
      </c>
      <c r="BJ174" s="13" t="s">
        <v>122</v>
      </c>
      <c r="BK174" s="140">
        <f t="shared" si="39"/>
        <v>0</v>
      </c>
      <c r="BL174" s="13" t="s">
        <v>181</v>
      </c>
      <c r="BM174" s="139" t="s">
        <v>265</v>
      </c>
    </row>
    <row r="175" spans="2:65" s="1" customFormat="1" ht="24.2" customHeight="1">
      <c r="B175" s="127"/>
      <c r="C175" s="128" t="s">
        <v>266</v>
      </c>
      <c r="D175" s="128" t="s">
        <v>117</v>
      </c>
      <c r="E175" s="129" t="s">
        <v>267</v>
      </c>
      <c r="F175" s="130" t="s">
        <v>268</v>
      </c>
      <c r="G175" s="131" t="s">
        <v>167</v>
      </c>
      <c r="H175" s="132">
        <v>47.98</v>
      </c>
      <c r="I175" s="133"/>
      <c r="J175" s="133">
        <f t="shared" si="30"/>
        <v>0</v>
      </c>
      <c r="K175" s="134"/>
      <c r="L175" s="25"/>
      <c r="M175" s="135" t="s">
        <v>1</v>
      </c>
      <c r="N175" s="136" t="s">
        <v>35</v>
      </c>
      <c r="O175" s="137">
        <v>1.6E-2</v>
      </c>
      <c r="P175" s="137">
        <f t="shared" si="31"/>
        <v>0.76767999999999992</v>
      </c>
      <c r="Q175" s="137">
        <v>0</v>
      </c>
      <c r="R175" s="137">
        <f t="shared" si="32"/>
        <v>0</v>
      </c>
      <c r="S175" s="137">
        <v>0</v>
      </c>
      <c r="T175" s="138">
        <f t="shared" si="33"/>
        <v>0</v>
      </c>
      <c r="AR175" s="139" t="s">
        <v>181</v>
      </c>
      <c r="AT175" s="139" t="s">
        <v>117</v>
      </c>
      <c r="AU175" s="139" t="s">
        <v>122</v>
      </c>
      <c r="AY175" s="13" t="s">
        <v>115</v>
      </c>
      <c r="BE175" s="140">
        <f t="shared" si="34"/>
        <v>0</v>
      </c>
      <c r="BF175" s="140">
        <f t="shared" si="35"/>
        <v>0</v>
      </c>
      <c r="BG175" s="140">
        <f t="shared" si="36"/>
        <v>0</v>
      </c>
      <c r="BH175" s="140">
        <f t="shared" si="37"/>
        <v>0</v>
      </c>
      <c r="BI175" s="140">
        <f t="shared" si="38"/>
        <v>0</v>
      </c>
      <c r="BJ175" s="13" t="s">
        <v>122</v>
      </c>
      <c r="BK175" s="140">
        <f t="shared" si="39"/>
        <v>0</v>
      </c>
      <c r="BL175" s="13" t="s">
        <v>181</v>
      </c>
      <c r="BM175" s="139" t="s">
        <v>269</v>
      </c>
    </row>
    <row r="176" spans="2:65" s="1" customFormat="1" ht="16.5" customHeight="1">
      <c r="B176" s="127"/>
      <c r="C176" s="141" t="s">
        <v>270</v>
      </c>
      <c r="D176" s="141" t="s">
        <v>262</v>
      </c>
      <c r="E176" s="142" t="s">
        <v>263</v>
      </c>
      <c r="F176" s="143" t="s">
        <v>264</v>
      </c>
      <c r="G176" s="144" t="s">
        <v>153</v>
      </c>
      <c r="H176" s="145">
        <v>1.7000000000000001E-2</v>
      </c>
      <c r="I176" s="146"/>
      <c r="J176" s="146">
        <f t="shared" si="30"/>
        <v>0</v>
      </c>
      <c r="K176" s="147"/>
      <c r="L176" s="148"/>
      <c r="M176" s="149" t="s">
        <v>1</v>
      </c>
      <c r="N176" s="150" t="s">
        <v>35</v>
      </c>
      <c r="O176" s="137">
        <v>0</v>
      </c>
      <c r="P176" s="137">
        <f t="shared" si="31"/>
        <v>0</v>
      </c>
      <c r="Q176" s="137">
        <v>1</v>
      </c>
      <c r="R176" s="137">
        <f t="shared" si="32"/>
        <v>1.7000000000000001E-2</v>
      </c>
      <c r="S176" s="137">
        <v>0</v>
      </c>
      <c r="T176" s="138">
        <f t="shared" si="33"/>
        <v>0</v>
      </c>
      <c r="AR176" s="139" t="s">
        <v>249</v>
      </c>
      <c r="AT176" s="139" t="s">
        <v>262</v>
      </c>
      <c r="AU176" s="139" t="s">
        <v>122</v>
      </c>
      <c r="AY176" s="13" t="s">
        <v>115</v>
      </c>
      <c r="BE176" s="140">
        <f t="shared" si="34"/>
        <v>0</v>
      </c>
      <c r="BF176" s="140">
        <f t="shared" si="35"/>
        <v>0</v>
      </c>
      <c r="BG176" s="140">
        <f t="shared" si="36"/>
        <v>0</v>
      </c>
      <c r="BH176" s="140">
        <f t="shared" si="37"/>
        <v>0</v>
      </c>
      <c r="BI176" s="140">
        <f t="shared" si="38"/>
        <v>0</v>
      </c>
      <c r="BJ176" s="13" t="s">
        <v>122</v>
      </c>
      <c r="BK176" s="140">
        <f t="shared" si="39"/>
        <v>0</v>
      </c>
      <c r="BL176" s="13" t="s">
        <v>181</v>
      </c>
      <c r="BM176" s="139" t="s">
        <v>271</v>
      </c>
    </row>
    <row r="177" spans="2:65" s="1" customFormat="1" ht="24.2" customHeight="1">
      <c r="B177" s="127"/>
      <c r="C177" s="128" t="s">
        <v>272</v>
      </c>
      <c r="D177" s="128" t="s">
        <v>117</v>
      </c>
      <c r="E177" s="129" t="s">
        <v>273</v>
      </c>
      <c r="F177" s="130" t="s">
        <v>274</v>
      </c>
      <c r="G177" s="131" t="s">
        <v>167</v>
      </c>
      <c r="H177" s="132">
        <v>1934.4</v>
      </c>
      <c r="I177" s="133"/>
      <c r="J177" s="133">
        <f t="shared" si="30"/>
        <v>0</v>
      </c>
      <c r="K177" s="134"/>
      <c r="L177" s="25"/>
      <c r="M177" s="135" t="s">
        <v>1</v>
      </c>
      <c r="N177" s="136" t="s">
        <v>35</v>
      </c>
      <c r="O177" s="137">
        <v>0.21099999999999999</v>
      </c>
      <c r="P177" s="137">
        <f t="shared" si="31"/>
        <v>408.15840000000003</v>
      </c>
      <c r="Q177" s="137">
        <v>5.4000000000000001E-4</v>
      </c>
      <c r="R177" s="137">
        <f t="shared" si="32"/>
        <v>1.0445760000000002</v>
      </c>
      <c r="S177" s="137">
        <v>0</v>
      </c>
      <c r="T177" s="138">
        <f t="shared" si="33"/>
        <v>0</v>
      </c>
      <c r="AR177" s="139" t="s">
        <v>181</v>
      </c>
      <c r="AT177" s="139" t="s">
        <v>117</v>
      </c>
      <c r="AU177" s="139" t="s">
        <v>122</v>
      </c>
      <c r="AY177" s="13" t="s">
        <v>115</v>
      </c>
      <c r="BE177" s="140">
        <f t="shared" si="34"/>
        <v>0</v>
      </c>
      <c r="BF177" s="140">
        <f t="shared" si="35"/>
        <v>0</v>
      </c>
      <c r="BG177" s="140">
        <f t="shared" si="36"/>
        <v>0</v>
      </c>
      <c r="BH177" s="140">
        <f t="shared" si="37"/>
        <v>0</v>
      </c>
      <c r="BI177" s="140">
        <f t="shared" si="38"/>
        <v>0</v>
      </c>
      <c r="BJ177" s="13" t="s">
        <v>122</v>
      </c>
      <c r="BK177" s="140">
        <f t="shared" si="39"/>
        <v>0</v>
      </c>
      <c r="BL177" s="13" t="s">
        <v>181</v>
      </c>
      <c r="BM177" s="139" t="s">
        <v>275</v>
      </c>
    </row>
    <row r="178" spans="2:65" s="1" customFormat="1" ht="24.2" customHeight="1">
      <c r="B178" s="127"/>
      <c r="C178" s="141" t="s">
        <v>276</v>
      </c>
      <c r="D178" s="141" t="s">
        <v>262</v>
      </c>
      <c r="E178" s="142" t="s">
        <v>277</v>
      </c>
      <c r="F178" s="143" t="s">
        <v>278</v>
      </c>
      <c r="G178" s="144" t="s">
        <v>167</v>
      </c>
      <c r="H178" s="145">
        <v>2224.56</v>
      </c>
      <c r="I178" s="146"/>
      <c r="J178" s="146">
        <f t="shared" si="30"/>
        <v>0</v>
      </c>
      <c r="K178" s="147"/>
      <c r="L178" s="148"/>
      <c r="M178" s="149" t="s">
        <v>1</v>
      </c>
      <c r="N178" s="150" t="s">
        <v>35</v>
      </c>
      <c r="O178" s="137">
        <v>0</v>
      </c>
      <c r="P178" s="137">
        <f t="shared" si="31"/>
        <v>0</v>
      </c>
      <c r="Q178" s="137">
        <v>4.2500000000000003E-3</v>
      </c>
      <c r="R178" s="137">
        <f t="shared" si="32"/>
        <v>9.4543800000000005</v>
      </c>
      <c r="S178" s="137">
        <v>0</v>
      </c>
      <c r="T178" s="138">
        <f t="shared" si="33"/>
        <v>0</v>
      </c>
      <c r="AR178" s="139" t="s">
        <v>249</v>
      </c>
      <c r="AT178" s="139" t="s">
        <v>262</v>
      </c>
      <c r="AU178" s="139" t="s">
        <v>122</v>
      </c>
      <c r="AY178" s="13" t="s">
        <v>115</v>
      </c>
      <c r="BE178" s="140">
        <f t="shared" si="34"/>
        <v>0</v>
      </c>
      <c r="BF178" s="140">
        <f t="shared" si="35"/>
        <v>0</v>
      </c>
      <c r="BG178" s="140">
        <f t="shared" si="36"/>
        <v>0</v>
      </c>
      <c r="BH178" s="140">
        <f t="shared" si="37"/>
        <v>0</v>
      </c>
      <c r="BI178" s="140">
        <f t="shared" si="38"/>
        <v>0</v>
      </c>
      <c r="BJ178" s="13" t="s">
        <v>122</v>
      </c>
      <c r="BK178" s="140">
        <f t="shared" si="39"/>
        <v>0</v>
      </c>
      <c r="BL178" s="13" t="s">
        <v>181</v>
      </c>
      <c r="BM178" s="139" t="s">
        <v>279</v>
      </c>
    </row>
    <row r="179" spans="2:65" s="1" customFormat="1" ht="24.2" customHeight="1">
      <c r="B179" s="127"/>
      <c r="C179" s="128" t="s">
        <v>280</v>
      </c>
      <c r="D179" s="128" t="s">
        <v>117</v>
      </c>
      <c r="E179" s="129" t="s">
        <v>281</v>
      </c>
      <c r="F179" s="130" t="s">
        <v>282</v>
      </c>
      <c r="G179" s="131" t="s">
        <v>167</v>
      </c>
      <c r="H179" s="132">
        <v>47.98</v>
      </c>
      <c r="I179" s="133"/>
      <c r="J179" s="133">
        <f t="shared" si="30"/>
        <v>0</v>
      </c>
      <c r="K179" s="134"/>
      <c r="L179" s="25"/>
      <c r="M179" s="135" t="s">
        <v>1</v>
      </c>
      <c r="N179" s="136" t="s">
        <v>35</v>
      </c>
      <c r="O179" s="137">
        <v>0.23100000000000001</v>
      </c>
      <c r="P179" s="137">
        <f t="shared" si="31"/>
        <v>11.08338</v>
      </c>
      <c r="Q179" s="137">
        <v>5.4000000000000001E-4</v>
      </c>
      <c r="R179" s="137">
        <f t="shared" si="32"/>
        <v>2.59092E-2</v>
      </c>
      <c r="S179" s="137">
        <v>0</v>
      </c>
      <c r="T179" s="138">
        <f t="shared" si="33"/>
        <v>0</v>
      </c>
      <c r="AR179" s="139" t="s">
        <v>181</v>
      </c>
      <c r="AT179" s="139" t="s">
        <v>117</v>
      </c>
      <c r="AU179" s="139" t="s">
        <v>122</v>
      </c>
      <c r="AY179" s="13" t="s">
        <v>115</v>
      </c>
      <c r="BE179" s="140">
        <f t="shared" si="34"/>
        <v>0</v>
      </c>
      <c r="BF179" s="140">
        <f t="shared" si="35"/>
        <v>0</v>
      </c>
      <c r="BG179" s="140">
        <f t="shared" si="36"/>
        <v>0</v>
      </c>
      <c r="BH179" s="140">
        <f t="shared" si="37"/>
        <v>0</v>
      </c>
      <c r="BI179" s="140">
        <f t="shared" si="38"/>
        <v>0</v>
      </c>
      <c r="BJ179" s="13" t="s">
        <v>122</v>
      </c>
      <c r="BK179" s="140">
        <f t="shared" si="39"/>
        <v>0</v>
      </c>
      <c r="BL179" s="13" t="s">
        <v>181</v>
      </c>
      <c r="BM179" s="139" t="s">
        <v>283</v>
      </c>
    </row>
    <row r="180" spans="2:65" s="1" customFormat="1" ht="24.2" customHeight="1">
      <c r="B180" s="127"/>
      <c r="C180" s="141" t="s">
        <v>284</v>
      </c>
      <c r="D180" s="141" t="s">
        <v>262</v>
      </c>
      <c r="E180" s="142" t="s">
        <v>277</v>
      </c>
      <c r="F180" s="143" t="s">
        <v>278</v>
      </c>
      <c r="G180" s="144" t="s">
        <v>167</v>
      </c>
      <c r="H180" s="145">
        <v>57.576000000000001</v>
      </c>
      <c r="I180" s="146"/>
      <c r="J180" s="146">
        <f t="shared" si="30"/>
        <v>0</v>
      </c>
      <c r="K180" s="147"/>
      <c r="L180" s="148"/>
      <c r="M180" s="149" t="s">
        <v>1</v>
      </c>
      <c r="N180" s="150" t="s">
        <v>35</v>
      </c>
      <c r="O180" s="137">
        <v>0</v>
      </c>
      <c r="P180" s="137">
        <f t="shared" si="31"/>
        <v>0</v>
      </c>
      <c r="Q180" s="137">
        <v>4.2500000000000003E-3</v>
      </c>
      <c r="R180" s="137">
        <f t="shared" si="32"/>
        <v>0.24469800000000003</v>
      </c>
      <c r="S180" s="137">
        <v>0</v>
      </c>
      <c r="T180" s="138">
        <f t="shared" si="33"/>
        <v>0</v>
      </c>
      <c r="AR180" s="139" t="s">
        <v>249</v>
      </c>
      <c r="AT180" s="139" t="s">
        <v>262</v>
      </c>
      <c r="AU180" s="139" t="s">
        <v>122</v>
      </c>
      <c r="AY180" s="13" t="s">
        <v>115</v>
      </c>
      <c r="BE180" s="140">
        <f t="shared" si="34"/>
        <v>0</v>
      </c>
      <c r="BF180" s="140">
        <f t="shared" si="35"/>
        <v>0</v>
      </c>
      <c r="BG180" s="140">
        <f t="shared" si="36"/>
        <v>0</v>
      </c>
      <c r="BH180" s="140">
        <f t="shared" si="37"/>
        <v>0</v>
      </c>
      <c r="BI180" s="140">
        <f t="shared" si="38"/>
        <v>0</v>
      </c>
      <c r="BJ180" s="13" t="s">
        <v>122</v>
      </c>
      <c r="BK180" s="140">
        <f t="shared" si="39"/>
        <v>0</v>
      </c>
      <c r="BL180" s="13" t="s">
        <v>181</v>
      </c>
      <c r="BM180" s="139" t="s">
        <v>285</v>
      </c>
    </row>
    <row r="181" spans="2:65" s="1" customFormat="1" ht="24.2" customHeight="1">
      <c r="B181" s="127"/>
      <c r="C181" s="128" t="s">
        <v>286</v>
      </c>
      <c r="D181" s="128" t="s">
        <v>117</v>
      </c>
      <c r="E181" s="129" t="s">
        <v>287</v>
      </c>
      <c r="F181" s="130" t="s">
        <v>288</v>
      </c>
      <c r="G181" s="131" t="s">
        <v>289</v>
      </c>
      <c r="H181" s="132">
        <v>191.65</v>
      </c>
      <c r="I181" s="133"/>
      <c r="J181" s="133">
        <f t="shared" si="30"/>
        <v>0</v>
      </c>
      <c r="K181" s="134"/>
      <c r="L181" s="25"/>
      <c r="M181" s="135" t="s">
        <v>1</v>
      </c>
      <c r="N181" s="136" t="s">
        <v>35</v>
      </c>
      <c r="O181" s="137">
        <v>0</v>
      </c>
      <c r="P181" s="137">
        <f t="shared" si="31"/>
        <v>0</v>
      </c>
      <c r="Q181" s="137">
        <v>0</v>
      </c>
      <c r="R181" s="137">
        <f t="shared" si="32"/>
        <v>0</v>
      </c>
      <c r="S181" s="137">
        <v>0</v>
      </c>
      <c r="T181" s="138">
        <f t="shared" si="33"/>
        <v>0</v>
      </c>
      <c r="AR181" s="139" t="s">
        <v>181</v>
      </c>
      <c r="AT181" s="139" t="s">
        <v>117</v>
      </c>
      <c r="AU181" s="139" t="s">
        <v>122</v>
      </c>
      <c r="AY181" s="13" t="s">
        <v>115</v>
      </c>
      <c r="BE181" s="140">
        <f t="shared" si="34"/>
        <v>0</v>
      </c>
      <c r="BF181" s="140">
        <f t="shared" si="35"/>
        <v>0</v>
      </c>
      <c r="BG181" s="140">
        <f t="shared" si="36"/>
        <v>0</v>
      </c>
      <c r="BH181" s="140">
        <f t="shared" si="37"/>
        <v>0</v>
      </c>
      <c r="BI181" s="140">
        <f t="shared" si="38"/>
        <v>0</v>
      </c>
      <c r="BJ181" s="13" t="s">
        <v>122</v>
      </c>
      <c r="BK181" s="140">
        <f t="shared" si="39"/>
        <v>0</v>
      </c>
      <c r="BL181" s="13" t="s">
        <v>181</v>
      </c>
      <c r="BM181" s="139" t="s">
        <v>290</v>
      </c>
    </row>
    <row r="182" spans="2:65" s="11" customFormat="1" ht="22.9" customHeight="1">
      <c r="B182" s="116"/>
      <c r="D182" s="117" t="s">
        <v>68</v>
      </c>
      <c r="E182" s="125" t="s">
        <v>291</v>
      </c>
      <c r="F182" s="125" t="s">
        <v>292</v>
      </c>
      <c r="J182" s="126">
        <f>BK182</f>
        <v>0</v>
      </c>
      <c r="L182" s="116"/>
      <c r="M182" s="120"/>
      <c r="P182" s="121">
        <f>SUM(P183:P187)</f>
        <v>361.7328</v>
      </c>
      <c r="R182" s="121">
        <f>SUM(R183:R187)</f>
        <v>20.30307552</v>
      </c>
      <c r="T182" s="122">
        <f>SUM(T183:T187)</f>
        <v>0</v>
      </c>
      <c r="AR182" s="117" t="s">
        <v>122</v>
      </c>
      <c r="AT182" s="123" t="s">
        <v>68</v>
      </c>
      <c r="AU182" s="123" t="s">
        <v>74</v>
      </c>
      <c r="AY182" s="117" t="s">
        <v>115</v>
      </c>
      <c r="BK182" s="124">
        <f>SUM(BK183:BK187)</f>
        <v>0</v>
      </c>
    </row>
    <row r="183" spans="2:65" s="1" customFormat="1" ht="24.2" customHeight="1">
      <c r="B183" s="127"/>
      <c r="C183" s="128" t="s">
        <v>293</v>
      </c>
      <c r="D183" s="128" t="s">
        <v>117</v>
      </c>
      <c r="E183" s="129" t="s">
        <v>294</v>
      </c>
      <c r="F183" s="130" t="s">
        <v>295</v>
      </c>
      <c r="G183" s="131" t="s">
        <v>167</v>
      </c>
      <c r="H183" s="132">
        <v>1934.4</v>
      </c>
      <c r="I183" s="133"/>
      <c r="J183" s="133">
        <f>ROUND(I183*H183,2)</f>
        <v>0</v>
      </c>
      <c r="K183" s="134"/>
      <c r="L183" s="25"/>
      <c r="M183" s="135" t="s">
        <v>1</v>
      </c>
      <c r="N183" s="136" t="s">
        <v>35</v>
      </c>
      <c r="O183" s="137">
        <v>0.122</v>
      </c>
      <c r="P183" s="137">
        <f>O183*H183</f>
        <v>235.99680000000001</v>
      </c>
      <c r="Q183" s="137">
        <v>0</v>
      </c>
      <c r="R183" s="137">
        <f>Q183*H183</f>
        <v>0</v>
      </c>
      <c r="S183" s="137">
        <v>0</v>
      </c>
      <c r="T183" s="138">
        <f>S183*H183</f>
        <v>0</v>
      </c>
      <c r="AR183" s="139" t="s">
        <v>181</v>
      </c>
      <c r="AT183" s="139" t="s">
        <v>117</v>
      </c>
      <c r="AU183" s="139" t="s">
        <v>122</v>
      </c>
      <c r="AY183" s="13" t="s">
        <v>115</v>
      </c>
      <c r="BE183" s="140">
        <f>IF(N183="základná",J183,0)</f>
        <v>0</v>
      </c>
      <c r="BF183" s="140">
        <f>IF(N183="znížená",J183,0)</f>
        <v>0</v>
      </c>
      <c r="BG183" s="140">
        <f>IF(N183="zákl. prenesená",J183,0)</f>
        <v>0</v>
      </c>
      <c r="BH183" s="140">
        <f>IF(N183="zníž. prenesená",J183,0)</f>
        <v>0</v>
      </c>
      <c r="BI183" s="140">
        <f>IF(N183="nulová",J183,0)</f>
        <v>0</v>
      </c>
      <c r="BJ183" s="13" t="s">
        <v>122</v>
      </c>
      <c r="BK183" s="140">
        <f>ROUND(I183*H183,2)</f>
        <v>0</v>
      </c>
      <c r="BL183" s="13" t="s">
        <v>181</v>
      </c>
      <c r="BM183" s="139" t="s">
        <v>296</v>
      </c>
    </row>
    <row r="184" spans="2:65" s="1" customFormat="1" ht="37.9" customHeight="1">
      <c r="B184" s="127"/>
      <c r="C184" s="141" t="s">
        <v>297</v>
      </c>
      <c r="D184" s="141" t="s">
        <v>262</v>
      </c>
      <c r="E184" s="142" t="s">
        <v>298</v>
      </c>
      <c r="F184" s="143" t="s">
        <v>299</v>
      </c>
      <c r="G184" s="144" t="s">
        <v>167</v>
      </c>
      <c r="H184" s="145">
        <v>3946.1759999999999</v>
      </c>
      <c r="I184" s="146"/>
      <c r="J184" s="146">
        <f>ROUND(I184*H184,2)</f>
        <v>0</v>
      </c>
      <c r="K184" s="147"/>
      <c r="L184" s="148"/>
      <c r="M184" s="149" t="s">
        <v>1</v>
      </c>
      <c r="N184" s="150" t="s">
        <v>35</v>
      </c>
      <c r="O184" s="137">
        <v>0</v>
      </c>
      <c r="P184" s="137">
        <f>O184*H184</f>
        <v>0</v>
      </c>
      <c r="Q184" s="137">
        <v>4.3200000000000001E-3</v>
      </c>
      <c r="R184" s="137">
        <f>Q184*H184</f>
        <v>17.047480319999998</v>
      </c>
      <c r="S184" s="137">
        <v>0</v>
      </c>
      <c r="T184" s="138">
        <f>S184*H184</f>
        <v>0</v>
      </c>
      <c r="AR184" s="139" t="s">
        <v>249</v>
      </c>
      <c r="AT184" s="139" t="s">
        <v>262</v>
      </c>
      <c r="AU184" s="139" t="s">
        <v>122</v>
      </c>
      <c r="AY184" s="13" t="s">
        <v>115</v>
      </c>
      <c r="BE184" s="140">
        <f>IF(N184="základná",J184,0)</f>
        <v>0</v>
      </c>
      <c r="BF184" s="140">
        <f>IF(N184="znížená",J184,0)</f>
        <v>0</v>
      </c>
      <c r="BG184" s="140">
        <f>IF(N184="zákl. prenesená",J184,0)</f>
        <v>0</v>
      </c>
      <c r="BH184" s="140">
        <f>IF(N184="zníž. prenesená",J184,0)</f>
        <v>0</v>
      </c>
      <c r="BI184" s="140">
        <f>IF(N184="nulová",J184,0)</f>
        <v>0</v>
      </c>
      <c r="BJ184" s="13" t="s">
        <v>122</v>
      </c>
      <c r="BK184" s="140">
        <f>ROUND(I184*H184,2)</f>
        <v>0</v>
      </c>
      <c r="BL184" s="13" t="s">
        <v>181</v>
      </c>
      <c r="BM184" s="139" t="s">
        <v>300</v>
      </c>
    </row>
    <row r="185" spans="2:65" s="1" customFormat="1" ht="24.2" customHeight="1">
      <c r="B185" s="127"/>
      <c r="C185" s="128" t="s">
        <v>301</v>
      </c>
      <c r="D185" s="128" t="s">
        <v>117</v>
      </c>
      <c r="E185" s="129" t="s">
        <v>302</v>
      </c>
      <c r="F185" s="130" t="s">
        <v>303</v>
      </c>
      <c r="G185" s="131" t="s">
        <v>167</v>
      </c>
      <c r="H185" s="132">
        <v>1934.4</v>
      </c>
      <c r="I185" s="133"/>
      <c r="J185" s="133">
        <f>ROUND(I185*H185,2)</f>
        <v>0</v>
      </c>
      <c r="K185" s="134"/>
      <c r="L185" s="25"/>
      <c r="M185" s="135" t="s">
        <v>1</v>
      </c>
      <c r="N185" s="136" t="s">
        <v>35</v>
      </c>
      <c r="O185" s="137">
        <v>6.5000000000000002E-2</v>
      </c>
      <c r="P185" s="137">
        <f>O185*H185</f>
        <v>125.736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181</v>
      </c>
      <c r="AT185" s="139" t="s">
        <v>117</v>
      </c>
      <c r="AU185" s="139" t="s">
        <v>122</v>
      </c>
      <c r="AY185" s="13" t="s">
        <v>115</v>
      </c>
      <c r="BE185" s="140">
        <f>IF(N185="základná",J185,0)</f>
        <v>0</v>
      </c>
      <c r="BF185" s="140">
        <f>IF(N185="znížená",J185,0)</f>
        <v>0</v>
      </c>
      <c r="BG185" s="140">
        <f>IF(N185="zákl. prenesená",J185,0)</f>
        <v>0</v>
      </c>
      <c r="BH185" s="140">
        <f>IF(N185="zníž. prenesená",J185,0)</f>
        <v>0</v>
      </c>
      <c r="BI185" s="140">
        <f>IF(N185="nulová",J185,0)</f>
        <v>0</v>
      </c>
      <c r="BJ185" s="13" t="s">
        <v>122</v>
      </c>
      <c r="BK185" s="140">
        <f>ROUND(I185*H185,2)</f>
        <v>0</v>
      </c>
      <c r="BL185" s="13" t="s">
        <v>181</v>
      </c>
      <c r="BM185" s="139" t="s">
        <v>304</v>
      </c>
    </row>
    <row r="186" spans="2:65" s="1" customFormat="1" ht="24.2" customHeight="1">
      <c r="B186" s="127"/>
      <c r="C186" s="141" t="s">
        <v>305</v>
      </c>
      <c r="D186" s="141" t="s">
        <v>262</v>
      </c>
      <c r="E186" s="142" t="s">
        <v>306</v>
      </c>
      <c r="F186" s="143" t="s">
        <v>307</v>
      </c>
      <c r="G186" s="144" t="s">
        <v>167</v>
      </c>
      <c r="H186" s="145">
        <v>1973.088</v>
      </c>
      <c r="I186" s="146"/>
      <c r="J186" s="146">
        <f>ROUND(I186*H186,2)</f>
        <v>0</v>
      </c>
      <c r="K186" s="147"/>
      <c r="L186" s="148"/>
      <c r="M186" s="149" t="s">
        <v>1</v>
      </c>
      <c r="N186" s="150" t="s">
        <v>35</v>
      </c>
      <c r="O186" s="137">
        <v>0</v>
      </c>
      <c r="P186" s="137">
        <f>O186*H186</f>
        <v>0</v>
      </c>
      <c r="Q186" s="137">
        <v>1.65E-3</v>
      </c>
      <c r="R186" s="137">
        <f>Q186*H186</f>
        <v>3.2555952000000001</v>
      </c>
      <c r="S186" s="137">
        <v>0</v>
      </c>
      <c r="T186" s="138">
        <f>S186*H186</f>
        <v>0</v>
      </c>
      <c r="AR186" s="139" t="s">
        <v>249</v>
      </c>
      <c r="AT186" s="139" t="s">
        <v>262</v>
      </c>
      <c r="AU186" s="139" t="s">
        <v>122</v>
      </c>
      <c r="AY186" s="13" t="s">
        <v>115</v>
      </c>
      <c r="BE186" s="140">
        <f>IF(N186="základná",J186,0)</f>
        <v>0</v>
      </c>
      <c r="BF186" s="140">
        <f>IF(N186="znížená",J186,0)</f>
        <v>0</v>
      </c>
      <c r="BG186" s="140">
        <f>IF(N186="zákl. prenesená",J186,0)</f>
        <v>0</v>
      </c>
      <c r="BH186" s="140">
        <f>IF(N186="zníž. prenesená",J186,0)</f>
        <v>0</v>
      </c>
      <c r="BI186" s="140">
        <f>IF(N186="nulová",J186,0)</f>
        <v>0</v>
      </c>
      <c r="BJ186" s="13" t="s">
        <v>122</v>
      </c>
      <c r="BK186" s="140">
        <f>ROUND(I186*H186,2)</f>
        <v>0</v>
      </c>
      <c r="BL186" s="13" t="s">
        <v>181</v>
      </c>
      <c r="BM186" s="139" t="s">
        <v>308</v>
      </c>
    </row>
    <row r="187" spans="2:65" s="1" customFormat="1" ht="24.2" customHeight="1">
      <c r="B187" s="127"/>
      <c r="C187" s="128" t="s">
        <v>309</v>
      </c>
      <c r="D187" s="128" t="s">
        <v>117</v>
      </c>
      <c r="E187" s="129" t="s">
        <v>310</v>
      </c>
      <c r="F187" s="130" t="s">
        <v>311</v>
      </c>
      <c r="G187" s="131" t="s">
        <v>289</v>
      </c>
      <c r="H187" s="132">
        <v>522.67899999999997</v>
      </c>
      <c r="I187" s="133"/>
      <c r="J187" s="133">
        <f>ROUND(I187*H187,2)</f>
        <v>0</v>
      </c>
      <c r="K187" s="134"/>
      <c r="L187" s="25"/>
      <c r="M187" s="135" t="s">
        <v>1</v>
      </c>
      <c r="N187" s="136" t="s">
        <v>35</v>
      </c>
      <c r="O187" s="137">
        <v>0</v>
      </c>
      <c r="P187" s="137">
        <f>O187*H187</f>
        <v>0</v>
      </c>
      <c r="Q187" s="137">
        <v>0</v>
      </c>
      <c r="R187" s="137">
        <f>Q187*H187</f>
        <v>0</v>
      </c>
      <c r="S187" s="137">
        <v>0</v>
      </c>
      <c r="T187" s="138">
        <f>S187*H187</f>
        <v>0</v>
      </c>
      <c r="AR187" s="139" t="s">
        <v>181</v>
      </c>
      <c r="AT187" s="139" t="s">
        <v>117</v>
      </c>
      <c r="AU187" s="139" t="s">
        <v>122</v>
      </c>
      <c r="AY187" s="13" t="s">
        <v>115</v>
      </c>
      <c r="BE187" s="140">
        <f>IF(N187="základná",J187,0)</f>
        <v>0</v>
      </c>
      <c r="BF187" s="140">
        <f>IF(N187="znížená",J187,0)</f>
        <v>0</v>
      </c>
      <c r="BG187" s="140">
        <f>IF(N187="zákl. prenesená",J187,0)</f>
        <v>0</v>
      </c>
      <c r="BH187" s="140">
        <f>IF(N187="zníž. prenesená",J187,0)</f>
        <v>0</v>
      </c>
      <c r="BI187" s="140">
        <f>IF(N187="nulová",J187,0)</f>
        <v>0</v>
      </c>
      <c r="BJ187" s="13" t="s">
        <v>122</v>
      </c>
      <c r="BK187" s="140">
        <f>ROUND(I187*H187,2)</f>
        <v>0</v>
      </c>
      <c r="BL187" s="13" t="s">
        <v>181</v>
      </c>
      <c r="BM187" s="139" t="s">
        <v>312</v>
      </c>
    </row>
    <row r="188" spans="2:65" s="11" customFormat="1" ht="22.9" customHeight="1">
      <c r="B188" s="116"/>
      <c r="D188" s="117" t="s">
        <v>68</v>
      </c>
      <c r="E188" s="125" t="s">
        <v>313</v>
      </c>
      <c r="F188" s="125" t="s">
        <v>314</v>
      </c>
      <c r="J188" s="126">
        <f>BK188</f>
        <v>0</v>
      </c>
      <c r="L188" s="116"/>
      <c r="M188" s="120"/>
      <c r="P188" s="121">
        <f>SUM(P189:P196)</f>
        <v>533.22234000000003</v>
      </c>
      <c r="R188" s="121">
        <f>SUM(R189:R196)</f>
        <v>10.120770000000002</v>
      </c>
      <c r="T188" s="122">
        <f>SUM(T189:T196)</f>
        <v>0</v>
      </c>
      <c r="AR188" s="117" t="s">
        <v>122</v>
      </c>
      <c r="AT188" s="123" t="s">
        <v>68</v>
      </c>
      <c r="AU188" s="123" t="s">
        <v>74</v>
      </c>
      <c r="AY188" s="117" t="s">
        <v>115</v>
      </c>
      <c r="BK188" s="124">
        <f>SUM(BK189:BK196)</f>
        <v>0</v>
      </c>
    </row>
    <row r="189" spans="2:65" s="1" customFormat="1" ht="21.75" customHeight="1">
      <c r="B189" s="127"/>
      <c r="C189" s="128" t="s">
        <v>315</v>
      </c>
      <c r="D189" s="128" t="s">
        <v>117</v>
      </c>
      <c r="E189" s="129" t="s">
        <v>316</v>
      </c>
      <c r="F189" s="130" t="s">
        <v>317</v>
      </c>
      <c r="G189" s="131" t="s">
        <v>318</v>
      </c>
      <c r="H189" s="132">
        <v>1</v>
      </c>
      <c r="I189" s="133"/>
      <c r="J189" s="133">
        <f t="shared" ref="J189:J196" si="40">ROUND(I189*H189,2)</f>
        <v>0</v>
      </c>
      <c r="K189" s="134"/>
      <c r="L189" s="25"/>
      <c r="M189" s="135" t="s">
        <v>1</v>
      </c>
      <c r="N189" s="136" t="s">
        <v>35</v>
      </c>
      <c r="O189" s="137">
        <v>0</v>
      </c>
      <c r="P189" s="137">
        <f t="shared" ref="P189:P196" si="41">O189*H189</f>
        <v>0</v>
      </c>
      <c r="Q189" s="137">
        <v>0</v>
      </c>
      <c r="R189" s="137">
        <f t="shared" ref="R189:R196" si="42">Q189*H189</f>
        <v>0</v>
      </c>
      <c r="S189" s="137">
        <v>0</v>
      </c>
      <c r="T189" s="138">
        <f t="shared" ref="T189:T196" si="43">S189*H189</f>
        <v>0</v>
      </c>
      <c r="AR189" s="139" t="s">
        <v>181</v>
      </c>
      <c r="AT189" s="139" t="s">
        <v>117</v>
      </c>
      <c r="AU189" s="139" t="s">
        <v>122</v>
      </c>
      <c r="AY189" s="13" t="s">
        <v>115</v>
      </c>
      <c r="BE189" s="140">
        <f t="shared" ref="BE189:BE196" si="44">IF(N189="základná",J189,0)</f>
        <v>0</v>
      </c>
      <c r="BF189" s="140">
        <f t="shared" ref="BF189:BF196" si="45">IF(N189="znížená",J189,0)</f>
        <v>0</v>
      </c>
      <c r="BG189" s="140">
        <f t="shared" ref="BG189:BG196" si="46">IF(N189="zákl. prenesená",J189,0)</f>
        <v>0</v>
      </c>
      <c r="BH189" s="140">
        <f t="shared" ref="BH189:BH196" si="47">IF(N189="zníž. prenesená",J189,0)</f>
        <v>0</v>
      </c>
      <c r="BI189" s="140">
        <f t="shared" ref="BI189:BI196" si="48">IF(N189="nulová",J189,0)</f>
        <v>0</v>
      </c>
      <c r="BJ189" s="13" t="s">
        <v>122</v>
      </c>
      <c r="BK189" s="140">
        <f t="shared" ref="BK189:BK196" si="49">ROUND(I189*H189,2)</f>
        <v>0</v>
      </c>
      <c r="BL189" s="13" t="s">
        <v>181</v>
      </c>
      <c r="BM189" s="139" t="s">
        <v>319</v>
      </c>
    </row>
    <row r="190" spans="2:65" s="1" customFormat="1" ht="16.5" customHeight="1">
      <c r="B190" s="127"/>
      <c r="C190" s="128" t="s">
        <v>320</v>
      </c>
      <c r="D190" s="128" t="s">
        <v>117</v>
      </c>
      <c r="E190" s="129" t="s">
        <v>321</v>
      </c>
      <c r="F190" s="130" t="s">
        <v>322</v>
      </c>
      <c r="G190" s="131" t="s">
        <v>318</v>
      </c>
      <c r="H190" s="132">
        <v>1</v>
      </c>
      <c r="I190" s="133"/>
      <c r="J190" s="133">
        <f t="shared" si="40"/>
        <v>0</v>
      </c>
      <c r="K190" s="134"/>
      <c r="L190" s="25"/>
      <c r="M190" s="135" t="s">
        <v>1</v>
      </c>
      <c r="N190" s="136" t="s">
        <v>35</v>
      </c>
      <c r="O190" s="137">
        <v>0</v>
      </c>
      <c r="P190" s="137">
        <f t="shared" si="41"/>
        <v>0</v>
      </c>
      <c r="Q190" s="137">
        <v>0</v>
      </c>
      <c r="R190" s="137">
        <f t="shared" si="42"/>
        <v>0</v>
      </c>
      <c r="S190" s="137">
        <v>0</v>
      </c>
      <c r="T190" s="138">
        <f t="shared" si="43"/>
        <v>0</v>
      </c>
      <c r="AR190" s="139" t="s">
        <v>181</v>
      </c>
      <c r="AT190" s="139" t="s">
        <v>117</v>
      </c>
      <c r="AU190" s="139" t="s">
        <v>122</v>
      </c>
      <c r="AY190" s="13" t="s">
        <v>115</v>
      </c>
      <c r="BE190" s="140">
        <f t="shared" si="44"/>
        <v>0</v>
      </c>
      <c r="BF190" s="140">
        <f t="shared" si="45"/>
        <v>0</v>
      </c>
      <c r="BG190" s="140">
        <f t="shared" si="46"/>
        <v>0</v>
      </c>
      <c r="BH190" s="140">
        <f t="shared" si="47"/>
        <v>0</v>
      </c>
      <c r="BI190" s="140">
        <f t="shared" si="48"/>
        <v>0</v>
      </c>
      <c r="BJ190" s="13" t="s">
        <v>122</v>
      </c>
      <c r="BK190" s="140">
        <f t="shared" si="49"/>
        <v>0</v>
      </c>
      <c r="BL190" s="13" t="s">
        <v>181</v>
      </c>
      <c r="BM190" s="139" t="s">
        <v>323</v>
      </c>
    </row>
    <row r="191" spans="2:65" s="1" customFormat="1" ht="16.5" customHeight="1">
      <c r="B191" s="127"/>
      <c r="C191" s="128" t="s">
        <v>324</v>
      </c>
      <c r="D191" s="128" t="s">
        <v>117</v>
      </c>
      <c r="E191" s="129" t="s">
        <v>325</v>
      </c>
      <c r="F191" s="130" t="s">
        <v>326</v>
      </c>
      <c r="G191" s="131" t="s">
        <v>318</v>
      </c>
      <c r="H191" s="132">
        <v>1</v>
      </c>
      <c r="I191" s="133"/>
      <c r="J191" s="133">
        <f t="shared" si="40"/>
        <v>0</v>
      </c>
      <c r="K191" s="134"/>
      <c r="L191" s="25"/>
      <c r="M191" s="135" t="s">
        <v>1</v>
      </c>
      <c r="N191" s="136" t="s">
        <v>35</v>
      </c>
      <c r="O191" s="137">
        <v>0</v>
      </c>
      <c r="P191" s="137">
        <f t="shared" si="41"/>
        <v>0</v>
      </c>
      <c r="Q191" s="137">
        <v>0</v>
      </c>
      <c r="R191" s="137">
        <f t="shared" si="42"/>
        <v>0</v>
      </c>
      <c r="S191" s="137">
        <v>0</v>
      </c>
      <c r="T191" s="138">
        <f t="shared" si="43"/>
        <v>0</v>
      </c>
      <c r="AR191" s="139" t="s">
        <v>181</v>
      </c>
      <c r="AT191" s="139" t="s">
        <v>117</v>
      </c>
      <c r="AU191" s="139" t="s">
        <v>122</v>
      </c>
      <c r="AY191" s="13" t="s">
        <v>115</v>
      </c>
      <c r="BE191" s="140">
        <f t="shared" si="44"/>
        <v>0</v>
      </c>
      <c r="BF191" s="140">
        <f t="shared" si="45"/>
        <v>0</v>
      </c>
      <c r="BG191" s="140">
        <f t="shared" si="46"/>
        <v>0</v>
      </c>
      <c r="BH191" s="140">
        <f t="shared" si="47"/>
        <v>0</v>
      </c>
      <c r="BI191" s="140">
        <f t="shared" si="48"/>
        <v>0</v>
      </c>
      <c r="BJ191" s="13" t="s">
        <v>122</v>
      </c>
      <c r="BK191" s="140">
        <f t="shared" si="49"/>
        <v>0</v>
      </c>
      <c r="BL191" s="13" t="s">
        <v>181</v>
      </c>
      <c r="BM191" s="139" t="s">
        <v>327</v>
      </c>
    </row>
    <row r="192" spans="2:65" s="1" customFormat="1" ht="24.2" customHeight="1">
      <c r="B192" s="127"/>
      <c r="C192" s="128" t="s">
        <v>328</v>
      </c>
      <c r="D192" s="128" t="s">
        <v>117</v>
      </c>
      <c r="E192" s="129" t="s">
        <v>329</v>
      </c>
      <c r="F192" s="130" t="s">
        <v>330</v>
      </c>
      <c r="G192" s="131" t="s">
        <v>167</v>
      </c>
      <c r="H192" s="132">
        <v>2091.0680000000002</v>
      </c>
      <c r="I192" s="133"/>
      <c r="J192" s="133">
        <f t="shared" si="40"/>
        <v>0</v>
      </c>
      <c r="K192" s="134"/>
      <c r="L192" s="25"/>
      <c r="M192" s="135" t="s">
        <v>1</v>
      </c>
      <c r="N192" s="136" t="s">
        <v>35</v>
      </c>
      <c r="O192" s="137">
        <v>0.255</v>
      </c>
      <c r="P192" s="137">
        <f t="shared" si="41"/>
        <v>533.22234000000003</v>
      </c>
      <c r="Q192" s="137">
        <v>0</v>
      </c>
      <c r="R192" s="137">
        <f t="shared" si="42"/>
        <v>0</v>
      </c>
      <c r="S192" s="137">
        <v>0</v>
      </c>
      <c r="T192" s="138">
        <f t="shared" si="43"/>
        <v>0</v>
      </c>
      <c r="AR192" s="139" t="s">
        <v>181</v>
      </c>
      <c r="AT192" s="139" t="s">
        <v>117</v>
      </c>
      <c r="AU192" s="139" t="s">
        <v>122</v>
      </c>
      <c r="AY192" s="13" t="s">
        <v>115</v>
      </c>
      <c r="BE192" s="140">
        <f t="shared" si="44"/>
        <v>0</v>
      </c>
      <c r="BF192" s="140">
        <f t="shared" si="45"/>
        <v>0</v>
      </c>
      <c r="BG192" s="140">
        <f t="shared" si="46"/>
        <v>0</v>
      </c>
      <c r="BH192" s="140">
        <f t="shared" si="47"/>
        <v>0</v>
      </c>
      <c r="BI192" s="140">
        <f t="shared" si="48"/>
        <v>0</v>
      </c>
      <c r="BJ192" s="13" t="s">
        <v>122</v>
      </c>
      <c r="BK192" s="140">
        <f t="shared" si="49"/>
        <v>0</v>
      </c>
      <c r="BL192" s="13" t="s">
        <v>181</v>
      </c>
      <c r="BM192" s="139" t="s">
        <v>331</v>
      </c>
    </row>
    <row r="193" spans="2:65" s="1" customFormat="1" ht="16.5" customHeight="1">
      <c r="B193" s="127"/>
      <c r="C193" s="141" t="s">
        <v>332</v>
      </c>
      <c r="D193" s="141" t="s">
        <v>262</v>
      </c>
      <c r="E193" s="142" t="s">
        <v>333</v>
      </c>
      <c r="F193" s="143" t="s">
        <v>334</v>
      </c>
      <c r="G193" s="144" t="s">
        <v>167</v>
      </c>
      <c r="H193" s="145">
        <v>2300.1750000000002</v>
      </c>
      <c r="I193" s="146"/>
      <c r="J193" s="146">
        <f t="shared" si="40"/>
        <v>0</v>
      </c>
      <c r="K193" s="147"/>
      <c r="L193" s="148"/>
      <c r="M193" s="149" t="s">
        <v>1</v>
      </c>
      <c r="N193" s="150" t="s">
        <v>35</v>
      </c>
      <c r="O193" s="137">
        <v>0</v>
      </c>
      <c r="P193" s="137">
        <f t="shared" si="41"/>
        <v>0</v>
      </c>
      <c r="Q193" s="137">
        <v>4.4000000000000003E-3</v>
      </c>
      <c r="R193" s="137">
        <f t="shared" si="42"/>
        <v>10.120770000000002</v>
      </c>
      <c r="S193" s="137">
        <v>0</v>
      </c>
      <c r="T193" s="138">
        <f t="shared" si="43"/>
        <v>0</v>
      </c>
      <c r="AR193" s="139" t="s">
        <v>249</v>
      </c>
      <c r="AT193" s="139" t="s">
        <v>262</v>
      </c>
      <c r="AU193" s="139" t="s">
        <v>122</v>
      </c>
      <c r="AY193" s="13" t="s">
        <v>115</v>
      </c>
      <c r="BE193" s="140">
        <f t="shared" si="44"/>
        <v>0</v>
      </c>
      <c r="BF193" s="140">
        <f t="shared" si="45"/>
        <v>0</v>
      </c>
      <c r="BG193" s="140">
        <f t="shared" si="46"/>
        <v>0</v>
      </c>
      <c r="BH193" s="140">
        <f t="shared" si="47"/>
        <v>0</v>
      </c>
      <c r="BI193" s="140">
        <f t="shared" si="48"/>
        <v>0</v>
      </c>
      <c r="BJ193" s="13" t="s">
        <v>122</v>
      </c>
      <c r="BK193" s="140">
        <f t="shared" si="49"/>
        <v>0</v>
      </c>
      <c r="BL193" s="13" t="s">
        <v>181</v>
      </c>
      <c r="BM193" s="139" t="s">
        <v>335</v>
      </c>
    </row>
    <row r="194" spans="2:65" s="1" customFormat="1" ht="16.5" customHeight="1">
      <c r="B194" s="127"/>
      <c r="C194" s="128" t="s">
        <v>336</v>
      </c>
      <c r="D194" s="128" t="s">
        <v>117</v>
      </c>
      <c r="E194" s="129" t="s">
        <v>337</v>
      </c>
      <c r="F194" s="130" t="s">
        <v>338</v>
      </c>
      <c r="G194" s="131" t="s">
        <v>318</v>
      </c>
      <c r="H194" s="132">
        <v>1</v>
      </c>
      <c r="I194" s="133"/>
      <c r="J194" s="133">
        <f t="shared" si="40"/>
        <v>0</v>
      </c>
      <c r="K194" s="134"/>
      <c r="L194" s="25"/>
      <c r="M194" s="135" t="s">
        <v>1</v>
      </c>
      <c r="N194" s="136" t="s">
        <v>35</v>
      </c>
      <c r="O194" s="137">
        <v>0</v>
      </c>
      <c r="P194" s="137">
        <f t="shared" si="41"/>
        <v>0</v>
      </c>
      <c r="Q194" s="137">
        <v>0</v>
      </c>
      <c r="R194" s="137">
        <f t="shared" si="42"/>
        <v>0</v>
      </c>
      <c r="S194" s="137">
        <v>0</v>
      </c>
      <c r="T194" s="138">
        <f t="shared" si="43"/>
        <v>0</v>
      </c>
      <c r="AR194" s="139" t="s">
        <v>181</v>
      </c>
      <c r="AT194" s="139" t="s">
        <v>117</v>
      </c>
      <c r="AU194" s="139" t="s">
        <v>122</v>
      </c>
      <c r="AY194" s="13" t="s">
        <v>115</v>
      </c>
      <c r="BE194" s="140">
        <f t="shared" si="44"/>
        <v>0</v>
      </c>
      <c r="BF194" s="140">
        <f t="shared" si="45"/>
        <v>0</v>
      </c>
      <c r="BG194" s="140">
        <f t="shared" si="46"/>
        <v>0</v>
      </c>
      <c r="BH194" s="140">
        <f t="shared" si="47"/>
        <v>0</v>
      </c>
      <c r="BI194" s="140">
        <f t="shared" si="48"/>
        <v>0</v>
      </c>
      <c r="BJ194" s="13" t="s">
        <v>122</v>
      </c>
      <c r="BK194" s="140">
        <f t="shared" si="49"/>
        <v>0</v>
      </c>
      <c r="BL194" s="13" t="s">
        <v>181</v>
      </c>
      <c r="BM194" s="139" t="s">
        <v>339</v>
      </c>
    </row>
    <row r="195" spans="2:65" s="1" customFormat="1" ht="24.2" customHeight="1">
      <c r="B195" s="127"/>
      <c r="C195" s="128" t="s">
        <v>340</v>
      </c>
      <c r="D195" s="128" t="s">
        <v>117</v>
      </c>
      <c r="E195" s="129" t="s">
        <v>341</v>
      </c>
      <c r="F195" s="130" t="s">
        <v>342</v>
      </c>
      <c r="G195" s="131" t="s">
        <v>318</v>
      </c>
      <c r="H195" s="132">
        <v>5</v>
      </c>
      <c r="I195" s="133"/>
      <c r="J195" s="133">
        <f t="shared" si="40"/>
        <v>0</v>
      </c>
      <c r="K195" s="134"/>
      <c r="L195" s="25"/>
      <c r="M195" s="135" t="s">
        <v>1</v>
      </c>
      <c r="N195" s="136" t="s">
        <v>35</v>
      </c>
      <c r="O195" s="137">
        <v>0</v>
      </c>
      <c r="P195" s="137">
        <f t="shared" si="41"/>
        <v>0</v>
      </c>
      <c r="Q195" s="137">
        <v>0</v>
      </c>
      <c r="R195" s="137">
        <f t="shared" si="42"/>
        <v>0</v>
      </c>
      <c r="S195" s="137">
        <v>0</v>
      </c>
      <c r="T195" s="138">
        <f t="shared" si="43"/>
        <v>0</v>
      </c>
      <c r="AR195" s="139" t="s">
        <v>181</v>
      </c>
      <c r="AT195" s="139" t="s">
        <v>117</v>
      </c>
      <c r="AU195" s="139" t="s">
        <v>122</v>
      </c>
      <c r="AY195" s="13" t="s">
        <v>115</v>
      </c>
      <c r="BE195" s="140">
        <f t="shared" si="44"/>
        <v>0</v>
      </c>
      <c r="BF195" s="140">
        <f t="shared" si="45"/>
        <v>0</v>
      </c>
      <c r="BG195" s="140">
        <f t="shared" si="46"/>
        <v>0</v>
      </c>
      <c r="BH195" s="140">
        <f t="shared" si="47"/>
        <v>0</v>
      </c>
      <c r="BI195" s="140">
        <f t="shared" si="48"/>
        <v>0</v>
      </c>
      <c r="BJ195" s="13" t="s">
        <v>122</v>
      </c>
      <c r="BK195" s="140">
        <f t="shared" si="49"/>
        <v>0</v>
      </c>
      <c r="BL195" s="13" t="s">
        <v>181</v>
      </c>
      <c r="BM195" s="139" t="s">
        <v>343</v>
      </c>
    </row>
    <row r="196" spans="2:65" s="1" customFormat="1" ht="16.5" customHeight="1">
      <c r="B196" s="127"/>
      <c r="C196" s="128" t="s">
        <v>344</v>
      </c>
      <c r="D196" s="128" t="s">
        <v>117</v>
      </c>
      <c r="E196" s="129" t="s">
        <v>345</v>
      </c>
      <c r="F196" s="130" t="s">
        <v>346</v>
      </c>
      <c r="G196" s="131" t="s">
        <v>347</v>
      </c>
      <c r="H196" s="132">
        <v>60</v>
      </c>
      <c r="I196" s="133"/>
      <c r="J196" s="133">
        <f t="shared" si="40"/>
        <v>0</v>
      </c>
      <c r="K196" s="134"/>
      <c r="L196" s="25"/>
      <c r="M196" s="135" t="s">
        <v>1</v>
      </c>
      <c r="N196" s="136" t="s">
        <v>35</v>
      </c>
      <c r="O196" s="137">
        <v>0</v>
      </c>
      <c r="P196" s="137">
        <f t="shared" si="41"/>
        <v>0</v>
      </c>
      <c r="Q196" s="137">
        <v>0</v>
      </c>
      <c r="R196" s="137">
        <f t="shared" si="42"/>
        <v>0</v>
      </c>
      <c r="S196" s="137">
        <v>0</v>
      </c>
      <c r="T196" s="138">
        <f t="shared" si="43"/>
        <v>0</v>
      </c>
      <c r="AR196" s="139" t="s">
        <v>181</v>
      </c>
      <c r="AT196" s="139" t="s">
        <v>117</v>
      </c>
      <c r="AU196" s="139" t="s">
        <v>122</v>
      </c>
      <c r="AY196" s="13" t="s">
        <v>115</v>
      </c>
      <c r="BE196" s="140">
        <f t="shared" si="44"/>
        <v>0</v>
      </c>
      <c r="BF196" s="140">
        <f t="shared" si="45"/>
        <v>0</v>
      </c>
      <c r="BG196" s="140">
        <f t="shared" si="46"/>
        <v>0</v>
      </c>
      <c r="BH196" s="140">
        <f t="shared" si="47"/>
        <v>0</v>
      </c>
      <c r="BI196" s="140">
        <f t="shared" si="48"/>
        <v>0</v>
      </c>
      <c r="BJ196" s="13" t="s">
        <v>122</v>
      </c>
      <c r="BK196" s="140">
        <f t="shared" si="49"/>
        <v>0</v>
      </c>
      <c r="BL196" s="13" t="s">
        <v>181</v>
      </c>
      <c r="BM196" s="139" t="s">
        <v>348</v>
      </c>
    </row>
    <row r="197" spans="2:65" s="11" customFormat="1" ht="22.9" customHeight="1">
      <c r="B197" s="116"/>
      <c r="D197" s="117" t="s">
        <v>68</v>
      </c>
      <c r="E197" s="125" t="s">
        <v>349</v>
      </c>
      <c r="F197" s="125" t="s">
        <v>350</v>
      </c>
      <c r="J197" s="126">
        <f>BK197</f>
        <v>0</v>
      </c>
      <c r="L197" s="116"/>
      <c r="M197" s="120"/>
      <c r="P197" s="121">
        <f>SUM(P198:P199)</f>
        <v>298.01849999999996</v>
      </c>
      <c r="R197" s="121">
        <f>SUM(R198:R199)</f>
        <v>5.0868000000000002</v>
      </c>
      <c r="T197" s="122">
        <f>SUM(T198:T199)</f>
        <v>0</v>
      </c>
      <c r="AR197" s="117" t="s">
        <v>122</v>
      </c>
      <c r="AT197" s="123" t="s">
        <v>68</v>
      </c>
      <c r="AU197" s="123" t="s">
        <v>74</v>
      </c>
      <c r="AY197" s="117" t="s">
        <v>115</v>
      </c>
      <c r="BK197" s="124">
        <f>SUM(BK198:BK199)</f>
        <v>0</v>
      </c>
    </row>
    <row r="198" spans="2:65" s="1" customFormat="1" ht="24.2" customHeight="1">
      <c r="B198" s="127"/>
      <c r="C198" s="128" t="s">
        <v>351</v>
      </c>
      <c r="D198" s="128" t="s">
        <v>117</v>
      </c>
      <c r="E198" s="129" t="s">
        <v>352</v>
      </c>
      <c r="F198" s="130" t="s">
        <v>353</v>
      </c>
      <c r="G198" s="131" t="s">
        <v>208</v>
      </c>
      <c r="H198" s="132">
        <v>3425.5</v>
      </c>
      <c r="I198" s="133"/>
      <c r="J198" s="133">
        <f>ROUND(I198*H198,2)</f>
        <v>0</v>
      </c>
      <c r="K198" s="134"/>
      <c r="L198" s="25"/>
      <c r="M198" s="135" t="s">
        <v>1</v>
      </c>
      <c r="N198" s="136" t="s">
        <v>35</v>
      </c>
      <c r="O198" s="137">
        <v>8.6999999999999994E-2</v>
      </c>
      <c r="P198" s="137">
        <f>O198*H198</f>
        <v>298.01849999999996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181</v>
      </c>
      <c r="AT198" s="139" t="s">
        <v>117</v>
      </c>
      <c r="AU198" s="139" t="s">
        <v>122</v>
      </c>
      <c r="AY198" s="13" t="s">
        <v>115</v>
      </c>
      <c r="BE198" s="140">
        <f>IF(N198="základná",J198,0)</f>
        <v>0</v>
      </c>
      <c r="BF198" s="140">
        <f>IF(N198="znížená",J198,0)</f>
        <v>0</v>
      </c>
      <c r="BG198" s="140">
        <f>IF(N198="zákl. prenesená",J198,0)</f>
        <v>0</v>
      </c>
      <c r="BH198" s="140">
        <f>IF(N198="zníž. prenesená",J198,0)</f>
        <v>0</v>
      </c>
      <c r="BI198" s="140">
        <f>IF(N198="nulová",J198,0)</f>
        <v>0</v>
      </c>
      <c r="BJ198" s="13" t="s">
        <v>122</v>
      </c>
      <c r="BK198" s="140">
        <f>ROUND(I198*H198,2)</f>
        <v>0</v>
      </c>
      <c r="BL198" s="13" t="s">
        <v>181</v>
      </c>
      <c r="BM198" s="139" t="s">
        <v>354</v>
      </c>
    </row>
    <row r="199" spans="2:65" s="1" customFormat="1" ht="33" customHeight="1">
      <c r="B199" s="127"/>
      <c r="C199" s="141" t="s">
        <v>355</v>
      </c>
      <c r="D199" s="141" t="s">
        <v>262</v>
      </c>
      <c r="E199" s="142" t="s">
        <v>356</v>
      </c>
      <c r="F199" s="143" t="s">
        <v>357</v>
      </c>
      <c r="G199" s="144" t="s">
        <v>120</v>
      </c>
      <c r="H199" s="145">
        <v>9.42</v>
      </c>
      <c r="I199" s="146"/>
      <c r="J199" s="146">
        <f>ROUND(I199*H199,2)</f>
        <v>0</v>
      </c>
      <c r="K199" s="147"/>
      <c r="L199" s="148"/>
      <c r="M199" s="149" t="s">
        <v>1</v>
      </c>
      <c r="N199" s="150" t="s">
        <v>35</v>
      </c>
      <c r="O199" s="137">
        <v>0</v>
      </c>
      <c r="P199" s="137">
        <f>O199*H199</f>
        <v>0</v>
      </c>
      <c r="Q199" s="137">
        <v>0.54</v>
      </c>
      <c r="R199" s="137">
        <f>Q199*H199</f>
        <v>5.0868000000000002</v>
      </c>
      <c r="S199" s="137">
        <v>0</v>
      </c>
      <c r="T199" s="138">
        <f>S199*H199</f>
        <v>0</v>
      </c>
      <c r="AR199" s="139" t="s">
        <v>249</v>
      </c>
      <c r="AT199" s="139" t="s">
        <v>262</v>
      </c>
      <c r="AU199" s="139" t="s">
        <v>122</v>
      </c>
      <c r="AY199" s="13" t="s">
        <v>115</v>
      </c>
      <c r="BE199" s="140">
        <f>IF(N199="základná",J199,0)</f>
        <v>0</v>
      </c>
      <c r="BF199" s="140">
        <f>IF(N199="znížená",J199,0)</f>
        <v>0</v>
      </c>
      <c r="BG199" s="140">
        <f>IF(N199="zákl. prenesená",J199,0)</f>
        <v>0</v>
      </c>
      <c r="BH199" s="140">
        <f>IF(N199="zníž. prenesená",J199,0)</f>
        <v>0</v>
      </c>
      <c r="BI199" s="140">
        <f>IF(N199="nulová",J199,0)</f>
        <v>0</v>
      </c>
      <c r="BJ199" s="13" t="s">
        <v>122</v>
      </c>
      <c r="BK199" s="140">
        <f>ROUND(I199*H199,2)</f>
        <v>0</v>
      </c>
      <c r="BL199" s="13" t="s">
        <v>181</v>
      </c>
      <c r="BM199" s="139" t="s">
        <v>358</v>
      </c>
    </row>
    <row r="200" spans="2:65" s="11" customFormat="1" ht="22.9" customHeight="1">
      <c r="B200" s="116"/>
      <c r="D200" s="117" t="s">
        <v>68</v>
      </c>
      <c r="E200" s="125" t="s">
        <v>359</v>
      </c>
      <c r="F200" s="125" t="s">
        <v>360</v>
      </c>
      <c r="J200" s="126">
        <f>BK200</f>
        <v>0</v>
      </c>
      <c r="L200" s="116"/>
      <c r="M200" s="120"/>
      <c r="P200" s="121">
        <f>SUM(P201:P208)</f>
        <v>3348.9652160000005</v>
      </c>
      <c r="R200" s="121">
        <f>SUM(R201:R208)</f>
        <v>22.516934900000003</v>
      </c>
      <c r="T200" s="122">
        <f>SUM(T201:T208)</f>
        <v>0</v>
      </c>
      <c r="AR200" s="117" t="s">
        <v>122</v>
      </c>
      <c r="AT200" s="123" t="s">
        <v>68</v>
      </c>
      <c r="AU200" s="123" t="s">
        <v>74</v>
      </c>
      <c r="AY200" s="117" t="s">
        <v>115</v>
      </c>
      <c r="BK200" s="124">
        <f>SUM(BK201:BK208)</f>
        <v>0</v>
      </c>
    </row>
    <row r="201" spans="2:65" s="1" customFormat="1" ht="24.2" customHeight="1">
      <c r="B201" s="127"/>
      <c r="C201" s="128" t="s">
        <v>361</v>
      </c>
      <c r="D201" s="128" t="s">
        <v>117</v>
      </c>
      <c r="E201" s="129" t="s">
        <v>362</v>
      </c>
      <c r="F201" s="130" t="s">
        <v>363</v>
      </c>
      <c r="G201" s="131" t="s">
        <v>208</v>
      </c>
      <c r="H201" s="132">
        <v>101.95</v>
      </c>
      <c r="I201" s="133"/>
      <c r="J201" s="133">
        <f t="shared" ref="J201:J208" si="50">ROUND(I201*H201,2)</f>
        <v>0</v>
      </c>
      <c r="K201" s="134"/>
      <c r="L201" s="25"/>
      <c r="M201" s="135" t="s">
        <v>1</v>
      </c>
      <c r="N201" s="136" t="s">
        <v>35</v>
      </c>
      <c r="O201" s="137">
        <v>0.20200000000000001</v>
      </c>
      <c r="P201" s="137">
        <f t="shared" ref="P201:P208" si="51">O201*H201</f>
        <v>20.593900000000001</v>
      </c>
      <c r="Q201" s="137">
        <v>7.6999999999999996E-4</v>
      </c>
      <c r="R201" s="137">
        <f t="shared" ref="R201:R208" si="52">Q201*H201</f>
        <v>7.8501500000000002E-2</v>
      </c>
      <c r="S201" s="137">
        <v>0</v>
      </c>
      <c r="T201" s="138">
        <f t="shared" ref="T201:T208" si="53">S201*H201</f>
        <v>0</v>
      </c>
      <c r="AR201" s="139" t="s">
        <v>181</v>
      </c>
      <c r="AT201" s="139" t="s">
        <v>117</v>
      </c>
      <c r="AU201" s="139" t="s">
        <v>122</v>
      </c>
      <c r="AY201" s="13" t="s">
        <v>115</v>
      </c>
      <c r="BE201" s="140">
        <f t="shared" ref="BE201:BE208" si="54">IF(N201="základná",J201,0)</f>
        <v>0</v>
      </c>
      <c r="BF201" s="140">
        <f t="shared" ref="BF201:BF208" si="55">IF(N201="znížená",J201,0)</f>
        <v>0</v>
      </c>
      <c r="BG201" s="140">
        <f t="shared" ref="BG201:BG208" si="56">IF(N201="zákl. prenesená",J201,0)</f>
        <v>0</v>
      </c>
      <c r="BH201" s="140">
        <f t="shared" ref="BH201:BH208" si="57">IF(N201="zníž. prenesená",J201,0)</f>
        <v>0</v>
      </c>
      <c r="BI201" s="140">
        <f t="shared" ref="BI201:BI208" si="58">IF(N201="nulová",J201,0)</f>
        <v>0</v>
      </c>
      <c r="BJ201" s="13" t="s">
        <v>122</v>
      </c>
      <c r="BK201" s="140">
        <f t="shared" ref="BK201:BK208" si="59">ROUND(I201*H201,2)</f>
        <v>0</v>
      </c>
      <c r="BL201" s="13" t="s">
        <v>181</v>
      </c>
      <c r="BM201" s="139" t="s">
        <v>364</v>
      </c>
    </row>
    <row r="202" spans="2:65" s="1" customFormat="1" ht="24.2" customHeight="1">
      <c r="B202" s="127"/>
      <c r="C202" s="128" t="s">
        <v>365</v>
      </c>
      <c r="D202" s="128" t="s">
        <v>117</v>
      </c>
      <c r="E202" s="129" t="s">
        <v>366</v>
      </c>
      <c r="F202" s="130" t="s">
        <v>367</v>
      </c>
      <c r="G202" s="131" t="s">
        <v>208</v>
      </c>
      <c r="H202" s="132">
        <v>203.9</v>
      </c>
      <c r="I202" s="133"/>
      <c r="J202" s="133">
        <f t="shared" si="50"/>
        <v>0</v>
      </c>
      <c r="K202" s="134"/>
      <c r="L202" s="25"/>
      <c r="M202" s="135" t="s">
        <v>1</v>
      </c>
      <c r="N202" s="136" t="s">
        <v>35</v>
      </c>
      <c r="O202" s="137">
        <v>0.10100000000000001</v>
      </c>
      <c r="P202" s="137">
        <f t="shared" si="51"/>
        <v>20.593900000000001</v>
      </c>
      <c r="Q202" s="137">
        <v>3.2000000000000003E-4</v>
      </c>
      <c r="R202" s="137">
        <f t="shared" si="52"/>
        <v>6.5248E-2</v>
      </c>
      <c r="S202" s="137">
        <v>0</v>
      </c>
      <c r="T202" s="138">
        <f t="shared" si="53"/>
        <v>0</v>
      </c>
      <c r="AR202" s="139" t="s">
        <v>181</v>
      </c>
      <c r="AT202" s="139" t="s">
        <v>117</v>
      </c>
      <c r="AU202" s="139" t="s">
        <v>122</v>
      </c>
      <c r="AY202" s="13" t="s">
        <v>115</v>
      </c>
      <c r="BE202" s="140">
        <f t="shared" si="54"/>
        <v>0</v>
      </c>
      <c r="BF202" s="140">
        <f t="shared" si="55"/>
        <v>0</v>
      </c>
      <c r="BG202" s="140">
        <f t="shared" si="56"/>
        <v>0</v>
      </c>
      <c r="BH202" s="140">
        <f t="shared" si="57"/>
        <v>0</v>
      </c>
      <c r="BI202" s="140">
        <f t="shared" si="58"/>
        <v>0</v>
      </c>
      <c r="BJ202" s="13" t="s">
        <v>122</v>
      </c>
      <c r="BK202" s="140">
        <f t="shared" si="59"/>
        <v>0</v>
      </c>
      <c r="BL202" s="13" t="s">
        <v>181</v>
      </c>
      <c r="BM202" s="139" t="s">
        <v>368</v>
      </c>
    </row>
    <row r="203" spans="2:65" s="1" customFormat="1" ht="21.75" customHeight="1">
      <c r="B203" s="127"/>
      <c r="C203" s="128" t="s">
        <v>369</v>
      </c>
      <c r="D203" s="128" t="s">
        <v>117</v>
      </c>
      <c r="E203" s="129" t="s">
        <v>370</v>
      </c>
      <c r="F203" s="130" t="s">
        <v>371</v>
      </c>
      <c r="G203" s="131" t="s">
        <v>167</v>
      </c>
      <c r="H203" s="132">
        <v>2091.0680000000002</v>
      </c>
      <c r="I203" s="133"/>
      <c r="J203" s="133">
        <f t="shared" si="50"/>
        <v>0</v>
      </c>
      <c r="K203" s="134"/>
      <c r="L203" s="25"/>
      <c r="M203" s="135" t="s">
        <v>1</v>
      </c>
      <c r="N203" s="136" t="s">
        <v>35</v>
      </c>
      <c r="O203" s="137">
        <v>1.387</v>
      </c>
      <c r="P203" s="137">
        <f t="shared" si="51"/>
        <v>2900.3113160000003</v>
      </c>
      <c r="Q203" s="137">
        <v>1.03E-2</v>
      </c>
      <c r="R203" s="137">
        <f t="shared" si="52"/>
        <v>21.538000400000001</v>
      </c>
      <c r="S203" s="137">
        <v>0</v>
      </c>
      <c r="T203" s="138">
        <f t="shared" si="53"/>
        <v>0</v>
      </c>
      <c r="AR203" s="139" t="s">
        <v>181</v>
      </c>
      <c r="AT203" s="139" t="s">
        <v>117</v>
      </c>
      <c r="AU203" s="139" t="s">
        <v>122</v>
      </c>
      <c r="AY203" s="13" t="s">
        <v>115</v>
      </c>
      <c r="BE203" s="140">
        <f t="shared" si="54"/>
        <v>0</v>
      </c>
      <c r="BF203" s="140">
        <f t="shared" si="55"/>
        <v>0</v>
      </c>
      <c r="BG203" s="140">
        <f t="shared" si="56"/>
        <v>0</v>
      </c>
      <c r="BH203" s="140">
        <f t="shared" si="57"/>
        <v>0</v>
      </c>
      <c r="BI203" s="140">
        <f t="shared" si="58"/>
        <v>0</v>
      </c>
      <c r="BJ203" s="13" t="s">
        <v>122</v>
      </c>
      <c r="BK203" s="140">
        <f t="shared" si="59"/>
        <v>0</v>
      </c>
      <c r="BL203" s="13" t="s">
        <v>181</v>
      </c>
      <c r="BM203" s="139" t="s">
        <v>372</v>
      </c>
    </row>
    <row r="204" spans="2:65" s="1" customFormat="1" ht="24.2" customHeight="1">
      <c r="B204" s="127"/>
      <c r="C204" s="128" t="s">
        <v>373</v>
      </c>
      <c r="D204" s="128" t="s">
        <v>117</v>
      </c>
      <c r="E204" s="129" t="s">
        <v>374</v>
      </c>
      <c r="F204" s="130" t="s">
        <v>375</v>
      </c>
      <c r="G204" s="131" t="s">
        <v>208</v>
      </c>
      <c r="H204" s="132">
        <v>40.799999999999997</v>
      </c>
      <c r="I204" s="133"/>
      <c r="J204" s="133">
        <f t="shared" si="50"/>
        <v>0</v>
      </c>
      <c r="K204" s="134"/>
      <c r="L204" s="25"/>
      <c r="M204" s="135" t="s">
        <v>1</v>
      </c>
      <c r="N204" s="136" t="s">
        <v>35</v>
      </c>
      <c r="O204" s="137">
        <v>0.10299999999999999</v>
      </c>
      <c r="P204" s="137">
        <f t="shared" si="51"/>
        <v>4.2023999999999999</v>
      </c>
      <c r="Q204" s="137">
        <v>1.42E-3</v>
      </c>
      <c r="R204" s="137">
        <f t="shared" si="52"/>
        <v>5.7935999999999994E-2</v>
      </c>
      <c r="S204" s="137">
        <v>0</v>
      </c>
      <c r="T204" s="138">
        <f t="shared" si="53"/>
        <v>0</v>
      </c>
      <c r="AR204" s="139" t="s">
        <v>181</v>
      </c>
      <c r="AT204" s="139" t="s">
        <v>117</v>
      </c>
      <c r="AU204" s="139" t="s">
        <v>122</v>
      </c>
      <c r="AY204" s="13" t="s">
        <v>115</v>
      </c>
      <c r="BE204" s="140">
        <f t="shared" si="54"/>
        <v>0</v>
      </c>
      <c r="BF204" s="140">
        <f t="shared" si="55"/>
        <v>0</v>
      </c>
      <c r="BG204" s="140">
        <f t="shared" si="56"/>
        <v>0</v>
      </c>
      <c r="BH204" s="140">
        <f t="shared" si="57"/>
        <v>0</v>
      </c>
      <c r="BI204" s="140">
        <f t="shared" si="58"/>
        <v>0</v>
      </c>
      <c r="BJ204" s="13" t="s">
        <v>122</v>
      </c>
      <c r="BK204" s="140">
        <f t="shared" si="59"/>
        <v>0</v>
      </c>
      <c r="BL204" s="13" t="s">
        <v>181</v>
      </c>
      <c r="BM204" s="139" t="s">
        <v>376</v>
      </c>
    </row>
    <row r="205" spans="2:65" s="1" customFormat="1" ht="24.2" customHeight="1">
      <c r="B205" s="127"/>
      <c r="C205" s="128" t="s">
        <v>377</v>
      </c>
      <c r="D205" s="128" t="s">
        <v>117</v>
      </c>
      <c r="E205" s="129" t="s">
        <v>378</v>
      </c>
      <c r="F205" s="130" t="s">
        <v>379</v>
      </c>
      <c r="G205" s="131" t="s">
        <v>208</v>
      </c>
      <c r="H205" s="132">
        <v>58.4</v>
      </c>
      <c r="I205" s="133"/>
      <c r="J205" s="133">
        <f t="shared" si="50"/>
        <v>0</v>
      </c>
      <c r="K205" s="134"/>
      <c r="L205" s="25"/>
      <c r="M205" s="135" t="s">
        <v>1</v>
      </c>
      <c r="N205" s="136" t="s">
        <v>35</v>
      </c>
      <c r="O205" s="137">
        <v>0.66600000000000004</v>
      </c>
      <c r="P205" s="137">
        <f t="shared" si="51"/>
        <v>38.894400000000005</v>
      </c>
      <c r="Q205" s="137">
        <v>2.7299999999999998E-3</v>
      </c>
      <c r="R205" s="137">
        <f t="shared" si="52"/>
        <v>0.15943199999999999</v>
      </c>
      <c r="S205" s="137">
        <v>0</v>
      </c>
      <c r="T205" s="138">
        <f t="shared" si="53"/>
        <v>0</v>
      </c>
      <c r="AR205" s="139" t="s">
        <v>181</v>
      </c>
      <c r="AT205" s="139" t="s">
        <v>117</v>
      </c>
      <c r="AU205" s="139" t="s">
        <v>122</v>
      </c>
      <c r="AY205" s="13" t="s">
        <v>115</v>
      </c>
      <c r="BE205" s="140">
        <f t="shared" si="54"/>
        <v>0</v>
      </c>
      <c r="BF205" s="140">
        <f t="shared" si="55"/>
        <v>0</v>
      </c>
      <c r="BG205" s="140">
        <f t="shared" si="56"/>
        <v>0</v>
      </c>
      <c r="BH205" s="140">
        <f t="shared" si="57"/>
        <v>0</v>
      </c>
      <c r="BI205" s="140">
        <f t="shared" si="58"/>
        <v>0</v>
      </c>
      <c r="BJ205" s="13" t="s">
        <v>122</v>
      </c>
      <c r="BK205" s="140">
        <f t="shared" si="59"/>
        <v>0</v>
      </c>
      <c r="BL205" s="13" t="s">
        <v>181</v>
      </c>
      <c r="BM205" s="139" t="s">
        <v>380</v>
      </c>
    </row>
    <row r="206" spans="2:65" s="1" customFormat="1" ht="24.2" customHeight="1">
      <c r="B206" s="127"/>
      <c r="C206" s="128" t="s">
        <v>381</v>
      </c>
      <c r="D206" s="128" t="s">
        <v>117</v>
      </c>
      <c r="E206" s="129" t="s">
        <v>382</v>
      </c>
      <c r="F206" s="130" t="s">
        <v>383</v>
      </c>
      <c r="G206" s="131" t="s">
        <v>208</v>
      </c>
      <c r="H206" s="132">
        <v>203.9</v>
      </c>
      <c r="I206" s="133"/>
      <c r="J206" s="133">
        <f t="shared" si="50"/>
        <v>0</v>
      </c>
      <c r="K206" s="134"/>
      <c r="L206" s="25"/>
      <c r="M206" s="135" t="s">
        <v>1</v>
      </c>
      <c r="N206" s="136" t="s">
        <v>35</v>
      </c>
      <c r="O206" s="137">
        <v>0.89300000000000002</v>
      </c>
      <c r="P206" s="137">
        <f t="shared" si="51"/>
        <v>182.08270000000002</v>
      </c>
      <c r="Q206" s="137">
        <v>1.3600000000000001E-3</v>
      </c>
      <c r="R206" s="137">
        <f t="shared" si="52"/>
        <v>0.27730400000000005</v>
      </c>
      <c r="S206" s="137">
        <v>0</v>
      </c>
      <c r="T206" s="138">
        <f t="shared" si="53"/>
        <v>0</v>
      </c>
      <c r="AR206" s="139" t="s">
        <v>181</v>
      </c>
      <c r="AT206" s="139" t="s">
        <v>117</v>
      </c>
      <c r="AU206" s="139" t="s">
        <v>122</v>
      </c>
      <c r="AY206" s="13" t="s">
        <v>115</v>
      </c>
      <c r="BE206" s="140">
        <f t="shared" si="54"/>
        <v>0</v>
      </c>
      <c r="BF206" s="140">
        <f t="shared" si="55"/>
        <v>0</v>
      </c>
      <c r="BG206" s="140">
        <f t="shared" si="56"/>
        <v>0</v>
      </c>
      <c r="BH206" s="140">
        <f t="shared" si="57"/>
        <v>0</v>
      </c>
      <c r="BI206" s="140">
        <f t="shared" si="58"/>
        <v>0</v>
      </c>
      <c r="BJ206" s="13" t="s">
        <v>122</v>
      </c>
      <c r="BK206" s="140">
        <f t="shared" si="59"/>
        <v>0</v>
      </c>
      <c r="BL206" s="13" t="s">
        <v>181</v>
      </c>
      <c r="BM206" s="139" t="s">
        <v>384</v>
      </c>
    </row>
    <row r="207" spans="2:65" s="1" customFormat="1" ht="24.2" customHeight="1">
      <c r="B207" s="127"/>
      <c r="C207" s="128" t="s">
        <v>385</v>
      </c>
      <c r="D207" s="128" t="s">
        <v>117</v>
      </c>
      <c r="E207" s="129" t="s">
        <v>386</v>
      </c>
      <c r="F207" s="130" t="s">
        <v>387</v>
      </c>
      <c r="G207" s="131" t="s">
        <v>208</v>
      </c>
      <c r="H207" s="132">
        <v>203.9</v>
      </c>
      <c r="I207" s="133"/>
      <c r="J207" s="133">
        <f t="shared" si="50"/>
        <v>0</v>
      </c>
      <c r="K207" s="134"/>
      <c r="L207" s="25"/>
      <c r="M207" s="135" t="s">
        <v>1</v>
      </c>
      <c r="N207" s="136" t="s">
        <v>35</v>
      </c>
      <c r="O207" s="137">
        <v>0.89400000000000002</v>
      </c>
      <c r="P207" s="137">
        <f t="shared" si="51"/>
        <v>182.28660000000002</v>
      </c>
      <c r="Q207" s="137">
        <v>1.67E-3</v>
      </c>
      <c r="R207" s="137">
        <f t="shared" si="52"/>
        <v>0.34051300000000001</v>
      </c>
      <c r="S207" s="137">
        <v>0</v>
      </c>
      <c r="T207" s="138">
        <f t="shared" si="53"/>
        <v>0</v>
      </c>
      <c r="AR207" s="139" t="s">
        <v>181</v>
      </c>
      <c r="AT207" s="139" t="s">
        <v>117</v>
      </c>
      <c r="AU207" s="139" t="s">
        <v>122</v>
      </c>
      <c r="AY207" s="13" t="s">
        <v>115</v>
      </c>
      <c r="BE207" s="140">
        <f t="shared" si="54"/>
        <v>0</v>
      </c>
      <c r="BF207" s="140">
        <f t="shared" si="55"/>
        <v>0</v>
      </c>
      <c r="BG207" s="140">
        <f t="shared" si="56"/>
        <v>0</v>
      </c>
      <c r="BH207" s="140">
        <f t="shared" si="57"/>
        <v>0</v>
      </c>
      <c r="BI207" s="140">
        <f t="shared" si="58"/>
        <v>0</v>
      </c>
      <c r="BJ207" s="13" t="s">
        <v>122</v>
      </c>
      <c r="BK207" s="140">
        <f t="shared" si="59"/>
        <v>0</v>
      </c>
      <c r="BL207" s="13" t="s">
        <v>181</v>
      </c>
      <c r="BM207" s="139" t="s">
        <v>388</v>
      </c>
    </row>
    <row r="208" spans="2:65" s="1" customFormat="1" ht="24.2" customHeight="1">
      <c r="B208" s="127"/>
      <c r="C208" s="128" t="s">
        <v>389</v>
      </c>
      <c r="D208" s="128" t="s">
        <v>117</v>
      </c>
      <c r="E208" s="129" t="s">
        <v>390</v>
      </c>
      <c r="F208" s="130" t="s">
        <v>391</v>
      </c>
      <c r="G208" s="131" t="s">
        <v>289</v>
      </c>
      <c r="H208" s="132">
        <v>1225.9100000000001</v>
      </c>
      <c r="I208" s="133"/>
      <c r="J208" s="133">
        <f t="shared" si="50"/>
        <v>0</v>
      </c>
      <c r="K208" s="134"/>
      <c r="L208" s="25"/>
      <c r="M208" s="135" t="s">
        <v>1</v>
      </c>
      <c r="N208" s="136" t="s">
        <v>35</v>
      </c>
      <c r="O208" s="137">
        <v>0</v>
      </c>
      <c r="P208" s="137">
        <f t="shared" si="51"/>
        <v>0</v>
      </c>
      <c r="Q208" s="137">
        <v>0</v>
      </c>
      <c r="R208" s="137">
        <f t="shared" si="52"/>
        <v>0</v>
      </c>
      <c r="S208" s="137">
        <v>0</v>
      </c>
      <c r="T208" s="138">
        <f t="shared" si="53"/>
        <v>0</v>
      </c>
      <c r="AR208" s="139" t="s">
        <v>181</v>
      </c>
      <c r="AT208" s="139" t="s">
        <v>117</v>
      </c>
      <c r="AU208" s="139" t="s">
        <v>122</v>
      </c>
      <c r="AY208" s="13" t="s">
        <v>115</v>
      </c>
      <c r="BE208" s="140">
        <f t="shared" si="54"/>
        <v>0</v>
      </c>
      <c r="BF208" s="140">
        <f t="shared" si="55"/>
        <v>0</v>
      </c>
      <c r="BG208" s="140">
        <f t="shared" si="56"/>
        <v>0</v>
      </c>
      <c r="BH208" s="140">
        <f t="shared" si="57"/>
        <v>0</v>
      </c>
      <c r="BI208" s="140">
        <f t="shared" si="58"/>
        <v>0</v>
      </c>
      <c r="BJ208" s="13" t="s">
        <v>122</v>
      </c>
      <c r="BK208" s="140">
        <f t="shared" si="59"/>
        <v>0</v>
      </c>
      <c r="BL208" s="13" t="s">
        <v>181</v>
      </c>
      <c r="BM208" s="139" t="s">
        <v>392</v>
      </c>
    </row>
    <row r="209" spans="2:65" s="11" customFormat="1" ht="22.9" customHeight="1">
      <c r="B209" s="116"/>
      <c r="D209" s="117" t="s">
        <v>68</v>
      </c>
      <c r="E209" s="125" t="s">
        <v>393</v>
      </c>
      <c r="F209" s="125" t="s">
        <v>394</v>
      </c>
      <c r="J209" s="126">
        <f>BK209</f>
        <v>0</v>
      </c>
      <c r="L209" s="116"/>
      <c r="M209" s="120"/>
      <c r="P209" s="121">
        <f>SUM(P210:P211)</f>
        <v>174.04416000000001</v>
      </c>
      <c r="R209" s="121">
        <f>SUM(R210:R211)</f>
        <v>0.44477952000000004</v>
      </c>
      <c r="T209" s="122">
        <f>SUM(T210:T211)</f>
        <v>0</v>
      </c>
      <c r="AR209" s="117" t="s">
        <v>122</v>
      </c>
      <c r="AT209" s="123" t="s">
        <v>68</v>
      </c>
      <c r="AU209" s="123" t="s">
        <v>74</v>
      </c>
      <c r="AY209" s="117" t="s">
        <v>115</v>
      </c>
      <c r="BK209" s="124">
        <f>SUM(BK210:BK211)</f>
        <v>0</v>
      </c>
    </row>
    <row r="210" spans="2:65" s="1" customFormat="1" ht="24.2" customHeight="1">
      <c r="B210" s="127"/>
      <c r="C210" s="128" t="s">
        <v>395</v>
      </c>
      <c r="D210" s="128" t="s">
        <v>117</v>
      </c>
      <c r="E210" s="129" t="s">
        <v>396</v>
      </c>
      <c r="F210" s="130" t="s">
        <v>397</v>
      </c>
      <c r="G210" s="131" t="s">
        <v>167</v>
      </c>
      <c r="H210" s="132">
        <v>1933.8240000000001</v>
      </c>
      <c r="I210" s="133"/>
      <c r="J210" s="133">
        <f>ROUND(I210*H210,2)</f>
        <v>0</v>
      </c>
      <c r="K210" s="134"/>
      <c r="L210" s="25"/>
      <c r="M210" s="135" t="s">
        <v>1</v>
      </c>
      <c r="N210" s="136" t="s">
        <v>35</v>
      </c>
      <c r="O210" s="137">
        <v>0.09</v>
      </c>
      <c r="P210" s="137">
        <f>O210*H210</f>
        <v>174.04416000000001</v>
      </c>
      <c r="Q210" s="137">
        <v>2.3000000000000001E-4</v>
      </c>
      <c r="R210" s="137">
        <f>Q210*H210</f>
        <v>0.44477952000000004</v>
      </c>
      <c r="S210" s="137">
        <v>0</v>
      </c>
      <c r="T210" s="138">
        <f>S210*H210</f>
        <v>0</v>
      </c>
      <c r="AR210" s="139" t="s">
        <v>181</v>
      </c>
      <c r="AT210" s="139" t="s">
        <v>117</v>
      </c>
      <c r="AU210" s="139" t="s">
        <v>122</v>
      </c>
      <c r="AY210" s="13" t="s">
        <v>115</v>
      </c>
      <c r="BE210" s="140">
        <f>IF(N210="základná",J210,0)</f>
        <v>0</v>
      </c>
      <c r="BF210" s="140">
        <f>IF(N210="znížená",J210,0)</f>
        <v>0</v>
      </c>
      <c r="BG210" s="140">
        <f>IF(N210="zákl. prenesená",J210,0)</f>
        <v>0</v>
      </c>
      <c r="BH210" s="140">
        <f>IF(N210="zníž. prenesená",J210,0)</f>
        <v>0</v>
      </c>
      <c r="BI210" s="140">
        <f>IF(N210="nulová",J210,0)</f>
        <v>0</v>
      </c>
      <c r="BJ210" s="13" t="s">
        <v>122</v>
      </c>
      <c r="BK210" s="140">
        <f>ROUND(I210*H210,2)</f>
        <v>0</v>
      </c>
      <c r="BL210" s="13" t="s">
        <v>181</v>
      </c>
      <c r="BM210" s="139" t="s">
        <v>398</v>
      </c>
    </row>
    <row r="211" spans="2:65" s="1" customFormat="1" ht="24.2" customHeight="1">
      <c r="B211" s="127"/>
      <c r="C211" s="128" t="s">
        <v>399</v>
      </c>
      <c r="D211" s="128" t="s">
        <v>117</v>
      </c>
      <c r="E211" s="129" t="s">
        <v>400</v>
      </c>
      <c r="F211" s="130" t="s">
        <v>401</v>
      </c>
      <c r="G211" s="131" t="s">
        <v>289</v>
      </c>
      <c r="H211" s="132">
        <v>141.55600000000001</v>
      </c>
      <c r="I211" s="133"/>
      <c r="J211" s="133">
        <f>ROUND(I211*H211,2)</f>
        <v>0</v>
      </c>
      <c r="K211" s="134"/>
      <c r="L211" s="25"/>
      <c r="M211" s="135" t="s">
        <v>1</v>
      </c>
      <c r="N211" s="136" t="s">
        <v>35</v>
      </c>
      <c r="O211" s="137">
        <v>0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181</v>
      </c>
      <c r="AT211" s="139" t="s">
        <v>117</v>
      </c>
      <c r="AU211" s="139" t="s">
        <v>122</v>
      </c>
      <c r="AY211" s="13" t="s">
        <v>115</v>
      </c>
      <c r="BE211" s="140">
        <f>IF(N211="základná",J211,0)</f>
        <v>0</v>
      </c>
      <c r="BF211" s="140">
        <f>IF(N211="znížená",J211,0)</f>
        <v>0</v>
      </c>
      <c r="BG211" s="140">
        <f>IF(N211="zákl. prenesená",J211,0)</f>
        <v>0</v>
      </c>
      <c r="BH211" s="140">
        <f>IF(N211="zníž. prenesená",J211,0)</f>
        <v>0</v>
      </c>
      <c r="BI211" s="140">
        <f>IF(N211="nulová",J211,0)</f>
        <v>0</v>
      </c>
      <c r="BJ211" s="13" t="s">
        <v>122</v>
      </c>
      <c r="BK211" s="140">
        <f>ROUND(I211*H211,2)</f>
        <v>0</v>
      </c>
      <c r="BL211" s="13" t="s">
        <v>181</v>
      </c>
      <c r="BM211" s="139" t="s">
        <v>402</v>
      </c>
    </row>
    <row r="212" spans="2:65" s="11" customFormat="1" ht="22.9" customHeight="1">
      <c r="B212" s="116"/>
      <c r="D212" s="117" t="s">
        <v>68</v>
      </c>
      <c r="E212" s="125" t="s">
        <v>403</v>
      </c>
      <c r="F212" s="125" t="s">
        <v>404</v>
      </c>
      <c r="J212" s="126">
        <f>BK212</f>
        <v>0</v>
      </c>
      <c r="L212" s="116"/>
      <c r="M212" s="120"/>
      <c r="P212" s="121">
        <f>SUM(P213:P216)</f>
        <v>872.34855000000005</v>
      </c>
      <c r="R212" s="121">
        <f>SUM(R213:R216)</f>
        <v>16.587799999999998</v>
      </c>
      <c r="T212" s="122">
        <f>SUM(T213:T216)</f>
        <v>0</v>
      </c>
      <c r="AR212" s="117" t="s">
        <v>122</v>
      </c>
      <c r="AT212" s="123" t="s">
        <v>68</v>
      </c>
      <c r="AU212" s="123" t="s">
        <v>74</v>
      </c>
      <c r="AY212" s="117" t="s">
        <v>115</v>
      </c>
      <c r="BK212" s="124">
        <f>SUM(BK213:BK216)</f>
        <v>0</v>
      </c>
    </row>
    <row r="213" spans="2:65" s="1" customFormat="1" ht="24.2" customHeight="1">
      <c r="B213" s="127"/>
      <c r="C213" s="128" t="s">
        <v>405</v>
      </c>
      <c r="D213" s="128" t="s">
        <v>117</v>
      </c>
      <c r="E213" s="129" t="s">
        <v>406</v>
      </c>
      <c r="F213" s="130" t="s">
        <v>407</v>
      </c>
      <c r="G213" s="131" t="s">
        <v>167</v>
      </c>
      <c r="H213" s="132">
        <v>1934.4</v>
      </c>
      <c r="I213" s="133"/>
      <c r="J213" s="133">
        <f>ROUND(I213*H213,2)</f>
        <v>0</v>
      </c>
      <c r="K213" s="134"/>
      <c r="L213" s="25"/>
      <c r="M213" s="135" t="s">
        <v>1</v>
      </c>
      <c r="N213" s="136" t="s">
        <v>35</v>
      </c>
      <c r="O213" s="137">
        <v>0.45</v>
      </c>
      <c r="P213" s="137">
        <f>O213*H213</f>
        <v>870.48</v>
      </c>
      <c r="Q213" s="137">
        <v>6.9999999999999999E-4</v>
      </c>
      <c r="R213" s="137">
        <f>Q213*H213</f>
        <v>1.35408</v>
      </c>
      <c r="S213" s="137">
        <v>0</v>
      </c>
      <c r="T213" s="138">
        <f>S213*H213</f>
        <v>0</v>
      </c>
      <c r="AR213" s="139" t="s">
        <v>181</v>
      </c>
      <c r="AT213" s="139" t="s">
        <v>117</v>
      </c>
      <c r="AU213" s="139" t="s">
        <v>122</v>
      </c>
      <c r="AY213" s="13" t="s">
        <v>115</v>
      </c>
      <c r="BE213" s="140">
        <f>IF(N213="základná",J213,0)</f>
        <v>0</v>
      </c>
      <c r="BF213" s="140">
        <f>IF(N213="znížená",J213,0)</f>
        <v>0</v>
      </c>
      <c r="BG213" s="140">
        <f>IF(N213="zákl. prenesená",J213,0)</f>
        <v>0</v>
      </c>
      <c r="BH213" s="140">
        <f>IF(N213="zníž. prenesená",J213,0)</f>
        <v>0</v>
      </c>
      <c r="BI213" s="140">
        <f>IF(N213="nulová",J213,0)</f>
        <v>0</v>
      </c>
      <c r="BJ213" s="13" t="s">
        <v>122</v>
      </c>
      <c r="BK213" s="140">
        <f>ROUND(I213*H213,2)</f>
        <v>0</v>
      </c>
      <c r="BL213" s="13" t="s">
        <v>181</v>
      </c>
      <c r="BM213" s="139" t="s">
        <v>408</v>
      </c>
    </row>
    <row r="214" spans="2:65" s="1" customFormat="1" ht="24.2" customHeight="1">
      <c r="B214" s="127"/>
      <c r="C214" s="141" t="s">
        <v>409</v>
      </c>
      <c r="D214" s="141" t="s">
        <v>262</v>
      </c>
      <c r="E214" s="142" t="s">
        <v>410</v>
      </c>
      <c r="F214" s="143" t="s">
        <v>411</v>
      </c>
      <c r="G214" s="144" t="s">
        <v>167</v>
      </c>
      <c r="H214" s="145">
        <v>2031.12</v>
      </c>
      <c r="I214" s="146"/>
      <c r="J214" s="146">
        <f>ROUND(I214*H214,2)</f>
        <v>0</v>
      </c>
      <c r="K214" s="147"/>
      <c r="L214" s="148"/>
      <c r="M214" s="149" t="s">
        <v>1</v>
      </c>
      <c r="N214" s="150" t="s">
        <v>35</v>
      </c>
      <c r="O214" s="137">
        <v>0</v>
      </c>
      <c r="P214" s="137">
        <f>O214*H214</f>
        <v>0</v>
      </c>
      <c r="Q214" s="137">
        <v>7.4999999999999997E-3</v>
      </c>
      <c r="R214" s="137">
        <f>Q214*H214</f>
        <v>15.233399999999998</v>
      </c>
      <c r="S214" s="137">
        <v>0</v>
      </c>
      <c r="T214" s="138">
        <f>S214*H214</f>
        <v>0</v>
      </c>
      <c r="AR214" s="139" t="s">
        <v>249</v>
      </c>
      <c r="AT214" s="139" t="s">
        <v>262</v>
      </c>
      <c r="AU214" s="139" t="s">
        <v>122</v>
      </c>
      <c r="AY214" s="13" t="s">
        <v>115</v>
      </c>
      <c r="BE214" s="140">
        <f>IF(N214="základná",J214,0)</f>
        <v>0</v>
      </c>
      <c r="BF214" s="140">
        <f>IF(N214="znížená",J214,0)</f>
        <v>0</v>
      </c>
      <c r="BG214" s="140">
        <f>IF(N214="zákl. prenesená",J214,0)</f>
        <v>0</v>
      </c>
      <c r="BH214" s="140">
        <f>IF(N214="zníž. prenesená",J214,0)</f>
        <v>0</v>
      </c>
      <c r="BI214" s="140">
        <f>IF(N214="nulová",J214,0)</f>
        <v>0</v>
      </c>
      <c r="BJ214" s="13" t="s">
        <v>122</v>
      </c>
      <c r="BK214" s="140">
        <f>ROUND(I214*H214,2)</f>
        <v>0</v>
      </c>
      <c r="BL214" s="13" t="s">
        <v>181</v>
      </c>
      <c r="BM214" s="139" t="s">
        <v>412</v>
      </c>
    </row>
    <row r="215" spans="2:65" s="1" customFormat="1" ht="16.5" customHeight="1">
      <c r="B215" s="127"/>
      <c r="C215" s="128" t="s">
        <v>413</v>
      </c>
      <c r="D215" s="128" t="s">
        <v>117</v>
      </c>
      <c r="E215" s="129" t="s">
        <v>414</v>
      </c>
      <c r="F215" s="130" t="s">
        <v>415</v>
      </c>
      <c r="G215" s="131" t="s">
        <v>416</v>
      </c>
      <c r="H215" s="132">
        <v>1</v>
      </c>
      <c r="I215" s="133"/>
      <c r="J215" s="133">
        <f>ROUND(I215*H215,2)</f>
        <v>0</v>
      </c>
      <c r="K215" s="134"/>
      <c r="L215" s="25"/>
      <c r="M215" s="135" t="s">
        <v>1</v>
      </c>
      <c r="N215" s="136" t="s">
        <v>35</v>
      </c>
      <c r="O215" s="137">
        <v>1.8685499999999999</v>
      </c>
      <c r="P215" s="137">
        <f>O215*H215</f>
        <v>1.8685499999999999</v>
      </c>
      <c r="Q215" s="137">
        <v>3.2000000000000003E-4</v>
      </c>
      <c r="R215" s="137">
        <f>Q215*H215</f>
        <v>3.2000000000000003E-4</v>
      </c>
      <c r="S215" s="137">
        <v>0</v>
      </c>
      <c r="T215" s="138">
        <f>S215*H215</f>
        <v>0</v>
      </c>
      <c r="AR215" s="139" t="s">
        <v>181</v>
      </c>
      <c r="AT215" s="139" t="s">
        <v>117</v>
      </c>
      <c r="AU215" s="139" t="s">
        <v>122</v>
      </c>
      <c r="AY215" s="13" t="s">
        <v>115</v>
      </c>
      <c r="BE215" s="140">
        <f>IF(N215="základná",J215,0)</f>
        <v>0</v>
      </c>
      <c r="BF215" s="140">
        <f>IF(N215="znížená",J215,0)</f>
        <v>0</v>
      </c>
      <c r="BG215" s="140">
        <f>IF(N215="zákl. prenesená",J215,0)</f>
        <v>0</v>
      </c>
      <c r="BH215" s="140">
        <f>IF(N215="zníž. prenesená",J215,0)</f>
        <v>0</v>
      </c>
      <c r="BI215" s="140">
        <f>IF(N215="nulová",J215,0)</f>
        <v>0</v>
      </c>
      <c r="BJ215" s="13" t="s">
        <v>122</v>
      </c>
      <c r="BK215" s="140">
        <f>ROUND(I215*H215,2)</f>
        <v>0</v>
      </c>
      <c r="BL215" s="13" t="s">
        <v>181</v>
      </c>
      <c r="BM215" s="139" t="s">
        <v>417</v>
      </c>
    </row>
    <row r="216" spans="2:65" s="1" customFormat="1" ht="24.2" customHeight="1">
      <c r="B216" s="127"/>
      <c r="C216" s="128" t="s">
        <v>418</v>
      </c>
      <c r="D216" s="128" t="s">
        <v>117</v>
      </c>
      <c r="E216" s="129" t="s">
        <v>419</v>
      </c>
      <c r="F216" s="130" t="s">
        <v>420</v>
      </c>
      <c r="G216" s="131" t="s">
        <v>289</v>
      </c>
      <c r="H216" s="132">
        <v>378.017</v>
      </c>
      <c r="I216" s="133"/>
      <c r="J216" s="133">
        <f>ROUND(I216*H216,2)</f>
        <v>0</v>
      </c>
      <c r="K216" s="134"/>
      <c r="L216" s="25"/>
      <c r="M216" s="151" t="s">
        <v>1</v>
      </c>
      <c r="N216" s="152" t="s">
        <v>35</v>
      </c>
      <c r="O216" s="153">
        <v>0</v>
      </c>
      <c r="P216" s="153">
        <f>O216*H216</f>
        <v>0</v>
      </c>
      <c r="Q216" s="153">
        <v>0</v>
      </c>
      <c r="R216" s="153">
        <f>Q216*H216</f>
        <v>0</v>
      </c>
      <c r="S216" s="153">
        <v>0</v>
      </c>
      <c r="T216" s="154">
        <f>S216*H216</f>
        <v>0</v>
      </c>
      <c r="AR216" s="139" t="s">
        <v>181</v>
      </c>
      <c r="AT216" s="139" t="s">
        <v>117</v>
      </c>
      <c r="AU216" s="139" t="s">
        <v>122</v>
      </c>
      <c r="AY216" s="13" t="s">
        <v>115</v>
      </c>
      <c r="BE216" s="140">
        <f>IF(N216="základná",J216,0)</f>
        <v>0</v>
      </c>
      <c r="BF216" s="140">
        <f>IF(N216="znížená",J216,0)</f>
        <v>0</v>
      </c>
      <c r="BG216" s="140">
        <f>IF(N216="zákl. prenesená",J216,0)</f>
        <v>0</v>
      </c>
      <c r="BH216" s="140">
        <f>IF(N216="zníž. prenesená",J216,0)</f>
        <v>0</v>
      </c>
      <c r="BI216" s="140">
        <f>IF(N216="nulová",J216,0)</f>
        <v>0</v>
      </c>
      <c r="BJ216" s="13" t="s">
        <v>122</v>
      </c>
      <c r="BK216" s="140">
        <f>ROUND(I216*H216,2)</f>
        <v>0</v>
      </c>
      <c r="BL216" s="13" t="s">
        <v>181</v>
      </c>
      <c r="BM216" s="139" t="s">
        <v>421</v>
      </c>
    </row>
    <row r="217" spans="2:65" s="1" customFormat="1" ht="6.95" customHeight="1">
      <c r="B217" s="40"/>
      <c r="C217" s="41"/>
      <c r="D217" s="41"/>
      <c r="E217" s="41"/>
      <c r="F217" s="41"/>
      <c r="G217" s="41"/>
      <c r="H217" s="41"/>
      <c r="I217" s="41"/>
      <c r="J217" s="41"/>
      <c r="K217" s="41"/>
      <c r="L217" s="25"/>
    </row>
  </sheetData>
  <autoFilter ref="C130:K216" xr:uid="{00000000-0009-0000-0000-000001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SO 01 Architektúra</vt:lpstr>
      <vt:lpstr>'1 - SO 01 Architektúra'!Názvy_tlače</vt:lpstr>
      <vt:lpstr>'Rekapitulácia stavby'!Názvy_tlače</vt:lpstr>
      <vt:lpstr>'1 - SO 01 Architektúra'!Oblasť_tlače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2022-06-13T18:55:42Z</dcterms:created>
  <dcterms:modified xsi:type="dcterms:W3CDTF">2024-04-17T13:09:53Z</dcterms:modified>
</cp:coreProperties>
</file>