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3_2024_Osadenie kontajnera\výzva\"/>
    </mc:Choice>
  </mc:AlternateContent>
  <xr:revisionPtr revIDLastSave="0" documentId="8_{D70C05B2-DEE2-4B2E-AB43-1568918DC1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1 - Architektonicko-stav..." sheetId="2" r:id="rId2"/>
    <sheet name="02 - Prípojka vody" sheetId="3" r:id="rId3"/>
    <sheet name="03 - Prípojka kanalizácie" sheetId="4" r:id="rId4"/>
    <sheet name="04 - Prípojka NN, Bleskoz..." sheetId="5" r:id="rId5"/>
    <sheet name="Zoznam figúr" sheetId="6" r:id="rId6"/>
  </sheets>
  <definedNames>
    <definedName name="_xlnm._FilterDatabase" localSheetId="1" hidden="1">'01 - Architektonicko-stav...'!$C$129:$K$240</definedName>
    <definedName name="_xlnm._FilterDatabase" localSheetId="2" hidden="1">'02 - Prípojka vody'!$C$129:$K$228</definedName>
    <definedName name="_xlnm._FilterDatabase" localSheetId="3" hidden="1">'03 - Prípojka kanalizácie'!$C$129:$K$206</definedName>
    <definedName name="_xlnm._FilterDatabase" localSheetId="4" hidden="1">'04 - Prípojka NN, Bleskoz...'!$C$127:$K$170</definedName>
    <definedName name="_xlnm.Print_Titles" localSheetId="1">'01 - Architektonicko-stav...'!$129:$129</definedName>
    <definedName name="_xlnm.Print_Titles" localSheetId="2">'02 - Prípojka vody'!$129:$129</definedName>
    <definedName name="_xlnm.Print_Titles" localSheetId="3">'03 - Prípojka kanalizácie'!$129:$129</definedName>
    <definedName name="_xlnm.Print_Titles" localSheetId="4">'04 - Prípojka NN, Bleskoz...'!$127:$127</definedName>
    <definedName name="_xlnm.Print_Titles" localSheetId="0">'Rekapitulácia stavby'!$92:$92</definedName>
    <definedName name="_xlnm.Print_Titles" localSheetId="5">'Zoznam figúr'!$9:$9</definedName>
    <definedName name="_xlnm.Print_Area" localSheetId="1">'01 - Architektonicko-stav...'!$C$4:$J$73,'01 - Architektonicko-stav...'!$C$79:$J$111,'01 - Architektonicko-stav...'!$C$117:$J$240</definedName>
    <definedName name="_xlnm.Print_Area" localSheetId="2">'02 - Prípojka vody'!$C$4:$J$73,'02 - Prípojka vody'!$C$79:$J$111,'02 - Prípojka vody'!$C$117:$J$228</definedName>
    <definedName name="_xlnm.Print_Area" localSheetId="3">'03 - Prípojka kanalizácie'!$C$4:$J$73,'03 - Prípojka kanalizácie'!$C$79:$J$111,'03 - Prípojka kanalizácie'!$C$117:$J$206</definedName>
    <definedName name="_xlnm.Print_Area" localSheetId="4">'04 - Prípojka NN, Bleskoz...'!$C$4:$J$73,'04 - Prípojka NN, Bleskoz...'!$C$79:$J$109,'04 - Prípojka NN, Bleskoz...'!$C$115:$J$170</definedName>
    <definedName name="_xlnm.Print_Area" localSheetId="0">'Rekapitulácia stavby'!$D$4:$AO$76,'Rekapitulácia stavby'!$C$82:$AQ$99</definedName>
    <definedName name="_xlnm.Print_Area" localSheetId="5">'Zoznam figúr'!$C$4:$G$75</definedName>
  </definedNames>
  <calcPr calcId="181029"/>
</workbook>
</file>

<file path=xl/calcChain.xml><?xml version="1.0" encoding="utf-8"?>
<calcChain xmlns="http://schemas.openxmlformats.org/spreadsheetml/2006/main">
  <c r="D7" i="6" l="1"/>
  <c r="J43" i="5"/>
  <c r="J42" i="5"/>
  <c r="AY98" i="1" s="1"/>
  <c r="J41" i="5"/>
  <c r="AX98" i="1" s="1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J124" i="5"/>
  <c r="F124" i="5"/>
  <c r="F122" i="5"/>
  <c r="E120" i="5"/>
  <c r="BI107" i="5"/>
  <c r="BH107" i="5"/>
  <c r="BG107" i="5"/>
  <c r="BE107" i="5"/>
  <c r="BI106" i="5"/>
  <c r="BH106" i="5"/>
  <c r="BG106" i="5"/>
  <c r="BF106" i="5"/>
  <c r="BE106" i="5"/>
  <c r="BI105" i="5"/>
  <c r="BH105" i="5"/>
  <c r="BG105" i="5"/>
  <c r="BF105" i="5"/>
  <c r="BE105" i="5"/>
  <c r="BI104" i="5"/>
  <c r="BH104" i="5"/>
  <c r="BG104" i="5"/>
  <c r="BF104" i="5"/>
  <c r="BE104" i="5"/>
  <c r="BI103" i="5"/>
  <c r="BH103" i="5"/>
  <c r="BG103" i="5"/>
  <c r="BF103" i="5"/>
  <c r="BE103" i="5"/>
  <c r="BI102" i="5"/>
  <c r="BH102" i="5"/>
  <c r="BG102" i="5"/>
  <c r="BF102" i="5"/>
  <c r="BE102" i="5"/>
  <c r="J88" i="5"/>
  <c r="F88" i="5"/>
  <c r="F86" i="5"/>
  <c r="E84" i="5"/>
  <c r="J24" i="5"/>
  <c r="E24" i="5"/>
  <c r="J89" i="5" s="1"/>
  <c r="J23" i="5"/>
  <c r="J18" i="5"/>
  <c r="E18" i="5"/>
  <c r="F125" i="5" s="1"/>
  <c r="J17" i="5"/>
  <c r="J12" i="5"/>
  <c r="J122" i="5" s="1"/>
  <c r="E7" i="5"/>
  <c r="E118" i="5" s="1"/>
  <c r="J43" i="4"/>
  <c r="J42" i="4"/>
  <c r="AY97" i="1" s="1"/>
  <c r="J41" i="4"/>
  <c r="AX97" i="1" s="1"/>
  <c r="BI206" i="4"/>
  <c r="BH206" i="4"/>
  <c r="BG206" i="4"/>
  <c r="BE206" i="4"/>
  <c r="T206" i="4"/>
  <c r="T205" i="4" s="1"/>
  <c r="R206" i="4"/>
  <c r="R205" i="4" s="1"/>
  <c r="P206" i="4"/>
  <c r="P205" i="4" s="1"/>
  <c r="BI202" i="4"/>
  <c r="BH202" i="4"/>
  <c r="BG202" i="4"/>
  <c r="BE202" i="4"/>
  <c r="T202" i="4"/>
  <c r="R202" i="4"/>
  <c r="P202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3" i="4"/>
  <c r="BH163" i="4"/>
  <c r="BG163" i="4"/>
  <c r="BE163" i="4"/>
  <c r="T163" i="4"/>
  <c r="R163" i="4"/>
  <c r="P163" i="4"/>
  <c r="BI159" i="4"/>
  <c r="BH159" i="4"/>
  <c r="BG159" i="4"/>
  <c r="BE159" i="4"/>
  <c r="T159" i="4"/>
  <c r="R159" i="4"/>
  <c r="P159" i="4"/>
  <c r="BI156" i="4"/>
  <c r="BH156" i="4"/>
  <c r="BG156" i="4"/>
  <c r="BE156" i="4"/>
  <c r="T156" i="4"/>
  <c r="R156" i="4"/>
  <c r="P156" i="4"/>
  <c r="BI153" i="4"/>
  <c r="BH153" i="4"/>
  <c r="BG153" i="4"/>
  <c r="BE153" i="4"/>
  <c r="T153" i="4"/>
  <c r="R153" i="4"/>
  <c r="P153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0" i="4"/>
  <c r="BH140" i="4"/>
  <c r="BG140" i="4"/>
  <c r="BE140" i="4"/>
  <c r="T140" i="4"/>
  <c r="R140" i="4"/>
  <c r="P140" i="4"/>
  <c r="BI136" i="4"/>
  <c r="BH136" i="4"/>
  <c r="BG136" i="4"/>
  <c r="BE136" i="4"/>
  <c r="T136" i="4"/>
  <c r="R136" i="4"/>
  <c r="P136" i="4"/>
  <c r="BI133" i="4"/>
  <c r="BH133" i="4"/>
  <c r="BG133" i="4"/>
  <c r="BE133" i="4"/>
  <c r="T133" i="4"/>
  <c r="R133" i="4"/>
  <c r="P133" i="4"/>
  <c r="J127" i="4"/>
  <c r="J126" i="4"/>
  <c r="F126" i="4"/>
  <c r="F124" i="4"/>
  <c r="E122" i="4"/>
  <c r="BI109" i="4"/>
  <c r="BH109" i="4"/>
  <c r="BG109" i="4"/>
  <c r="BE109" i="4"/>
  <c r="BI108" i="4"/>
  <c r="BH108" i="4"/>
  <c r="BG108" i="4"/>
  <c r="BF108" i="4"/>
  <c r="BE108" i="4"/>
  <c r="BI107" i="4"/>
  <c r="BH107" i="4"/>
  <c r="BG107" i="4"/>
  <c r="BF107" i="4"/>
  <c r="BE107" i="4"/>
  <c r="BI106" i="4"/>
  <c r="BH106" i="4"/>
  <c r="BG106" i="4"/>
  <c r="BF106" i="4"/>
  <c r="BE106" i="4"/>
  <c r="BI105" i="4"/>
  <c r="BH105" i="4"/>
  <c r="BG105" i="4"/>
  <c r="BF105" i="4"/>
  <c r="BE105" i="4"/>
  <c r="BI104" i="4"/>
  <c r="BH104" i="4"/>
  <c r="BG104" i="4"/>
  <c r="BF104" i="4"/>
  <c r="BE104" i="4"/>
  <c r="J89" i="4"/>
  <c r="J88" i="4"/>
  <c r="F88" i="4"/>
  <c r="F86" i="4"/>
  <c r="E84" i="4"/>
  <c r="J18" i="4"/>
  <c r="E18" i="4"/>
  <c r="F127" i="4" s="1"/>
  <c r="J17" i="4"/>
  <c r="J12" i="4"/>
  <c r="J86" i="4" s="1"/>
  <c r="E7" i="4"/>
  <c r="E120" i="4" s="1"/>
  <c r="J42" i="3"/>
  <c r="J41" i="3"/>
  <c r="AY96" i="1" s="1"/>
  <c r="J40" i="3"/>
  <c r="AX96" i="1" s="1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3" i="3"/>
  <c r="BH213" i="3"/>
  <c r="BG213" i="3"/>
  <c r="BE213" i="3"/>
  <c r="T213" i="3"/>
  <c r="T212" i="3" s="1"/>
  <c r="R213" i="3"/>
  <c r="R212" i="3" s="1"/>
  <c r="P213" i="3"/>
  <c r="P212" i="3" s="1"/>
  <c r="BI211" i="3"/>
  <c r="BH211" i="3"/>
  <c r="BG211" i="3"/>
  <c r="BE211" i="3"/>
  <c r="T211" i="3"/>
  <c r="R211" i="3"/>
  <c r="P211" i="3"/>
  <c r="BI208" i="3"/>
  <c r="BH208" i="3"/>
  <c r="BG208" i="3"/>
  <c r="BE208" i="3"/>
  <c r="T208" i="3"/>
  <c r="R208" i="3"/>
  <c r="P208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6" i="3"/>
  <c r="BH196" i="3"/>
  <c r="BG196" i="3"/>
  <c r="BE196" i="3"/>
  <c r="T196" i="3"/>
  <c r="R196" i="3"/>
  <c r="P196" i="3"/>
  <c r="BI193" i="3"/>
  <c r="BH193" i="3"/>
  <c r="BG193" i="3"/>
  <c r="BE193" i="3"/>
  <c r="T193" i="3"/>
  <c r="R193" i="3"/>
  <c r="P193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68" i="3"/>
  <c r="BH168" i="3"/>
  <c r="BG168" i="3"/>
  <c r="BE168" i="3"/>
  <c r="T168" i="3"/>
  <c r="R168" i="3"/>
  <c r="P168" i="3"/>
  <c r="BI162" i="3"/>
  <c r="BH162" i="3"/>
  <c r="BG162" i="3"/>
  <c r="BE162" i="3"/>
  <c r="T162" i="3"/>
  <c r="R162" i="3"/>
  <c r="P162" i="3"/>
  <c r="BI159" i="3"/>
  <c r="BH159" i="3"/>
  <c r="BG159" i="3"/>
  <c r="BE159" i="3"/>
  <c r="T159" i="3"/>
  <c r="R159" i="3"/>
  <c r="P159" i="3"/>
  <c r="BI156" i="3"/>
  <c r="BH156" i="3"/>
  <c r="BG156" i="3"/>
  <c r="BE156" i="3"/>
  <c r="T156" i="3"/>
  <c r="R156" i="3"/>
  <c r="P156" i="3"/>
  <c r="BI152" i="3"/>
  <c r="BH152" i="3"/>
  <c r="BG152" i="3"/>
  <c r="BE152" i="3"/>
  <c r="T152" i="3"/>
  <c r="R152" i="3"/>
  <c r="P152" i="3"/>
  <c r="BI149" i="3"/>
  <c r="BH149" i="3"/>
  <c r="BG149" i="3"/>
  <c r="BE149" i="3"/>
  <c r="T149" i="3"/>
  <c r="R149" i="3"/>
  <c r="P149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0" i="3"/>
  <c r="BH140" i="3"/>
  <c r="BG140" i="3"/>
  <c r="BE140" i="3"/>
  <c r="T140" i="3"/>
  <c r="R140" i="3"/>
  <c r="P140" i="3"/>
  <c r="BI137" i="3"/>
  <c r="BH137" i="3"/>
  <c r="BG137" i="3"/>
  <c r="BE137" i="3"/>
  <c r="T137" i="3"/>
  <c r="R137" i="3"/>
  <c r="P137" i="3"/>
  <c r="BI133" i="3"/>
  <c r="BH133" i="3"/>
  <c r="BG133" i="3"/>
  <c r="BE133" i="3"/>
  <c r="T133" i="3"/>
  <c r="R133" i="3"/>
  <c r="P133" i="3"/>
  <c r="J127" i="3"/>
  <c r="J126" i="3"/>
  <c r="F126" i="3"/>
  <c r="F124" i="3"/>
  <c r="E122" i="3"/>
  <c r="BI109" i="3"/>
  <c r="BH109" i="3"/>
  <c r="BG109" i="3"/>
  <c r="BE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J89" i="3"/>
  <c r="J88" i="3"/>
  <c r="F88" i="3"/>
  <c r="F86" i="3"/>
  <c r="E84" i="3"/>
  <c r="J18" i="3"/>
  <c r="E18" i="3"/>
  <c r="F89" i="3" s="1"/>
  <c r="J17" i="3"/>
  <c r="J12" i="3"/>
  <c r="J124" i="3" s="1"/>
  <c r="E7" i="3"/>
  <c r="E120" i="3" s="1"/>
  <c r="J42" i="2"/>
  <c r="J41" i="2"/>
  <c r="AY95" i="1" s="1"/>
  <c r="J40" i="2"/>
  <c r="AX95" i="1" s="1"/>
  <c r="BI240" i="2"/>
  <c r="BH240" i="2"/>
  <c r="BG240" i="2"/>
  <c r="BE240" i="2"/>
  <c r="T240" i="2"/>
  <c r="T239" i="2" s="1"/>
  <c r="R240" i="2"/>
  <c r="R239" i="2" s="1"/>
  <c r="P240" i="2"/>
  <c r="P239" i="2" s="1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7" i="2"/>
  <c r="BH217" i="2"/>
  <c r="BG217" i="2"/>
  <c r="BE217" i="2"/>
  <c r="T217" i="2"/>
  <c r="R217" i="2"/>
  <c r="P217" i="2"/>
  <c r="BI211" i="2"/>
  <c r="BH211" i="2"/>
  <c r="BG211" i="2"/>
  <c r="BE211" i="2"/>
  <c r="T211" i="2"/>
  <c r="R211" i="2"/>
  <c r="P211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T194" i="2" s="1"/>
  <c r="R195" i="2"/>
  <c r="R194" i="2" s="1"/>
  <c r="P195" i="2"/>
  <c r="P194" i="2" s="1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4" i="2"/>
  <c r="BH174" i="2"/>
  <c r="BG174" i="2"/>
  <c r="BE174" i="2"/>
  <c r="T174" i="2"/>
  <c r="R174" i="2"/>
  <c r="P174" i="2"/>
  <c r="BI170" i="2"/>
  <c r="BH170" i="2"/>
  <c r="BG170" i="2"/>
  <c r="BE170" i="2"/>
  <c r="T170" i="2"/>
  <c r="R170" i="2"/>
  <c r="P170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J127" i="2"/>
  <c r="J126" i="2"/>
  <c r="F126" i="2"/>
  <c r="F124" i="2"/>
  <c r="E122" i="2"/>
  <c r="BI109" i="2"/>
  <c r="BH109" i="2"/>
  <c r="BG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J89" i="2"/>
  <c r="J88" i="2"/>
  <c r="F88" i="2"/>
  <c r="F86" i="2"/>
  <c r="E84" i="2"/>
  <c r="J18" i="2"/>
  <c r="E18" i="2"/>
  <c r="F89" i="2" s="1"/>
  <c r="J17" i="2"/>
  <c r="J12" i="2"/>
  <c r="J124" i="2" s="1"/>
  <c r="E7" i="2"/>
  <c r="E120" i="2" s="1"/>
  <c r="L90" i="1"/>
  <c r="AM90" i="1"/>
  <c r="AM89" i="1"/>
  <c r="L89" i="1"/>
  <c r="AM87" i="1"/>
  <c r="L87" i="1"/>
  <c r="L85" i="1"/>
  <c r="J217" i="2"/>
  <c r="BK230" i="2"/>
  <c r="J207" i="2"/>
  <c r="BK164" i="2"/>
  <c r="J234" i="2"/>
  <c r="J228" i="2"/>
  <c r="BK207" i="2"/>
  <c r="J183" i="2"/>
  <c r="J143" i="2"/>
  <c r="BK152" i="2"/>
  <c r="BK199" i="2"/>
  <c r="J134" i="2"/>
  <c r="BK160" i="2"/>
  <c r="J226" i="3"/>
  <c r="J222" i="3"/>
  <c r="BK228" i="3"/>
  <c r="BK218" i="3"/>
  <c r="BK199" i="3"/>
  <c r="J220" i="3"/>
  <c r="J202" i="3"/>
  <c r="J196" i="3"/>
  <c r="J205" i="3"/>
  <c r="J177" i="3"/>
  <c r="BK149" i="3"/>
  <c r="BK203" i="3"/>
  <c r="BK183" i="3"/>
  <c r="J159" i="3"/>
  <c r="J162" i="3"/>
  <c r="BK140" i="3"/>
  <c r="BK168" i="3"/>
  <c r="J140" i="3"/>
  <c r="BK176" i="4"/>
  <c r="BK153" i="4"/>
  <c r="J199" i="4"/>
  <c r="BK183" i="4"/>
  <c r="BK177" i="4"/>
  <c r="J159" i="4"/>
  <c r="BK148" i="4"/>
  <c r="BK178" i="4"/>
  <c r="J156" i="4"/>
  <c r="J190" i="4"/>
  <c r="BK147" i="4"/>
  <c r="J166" i="5"/>
  <c r="BK144" i="5"/>
  <c r="J167" i="5"/>
  <c r="J158" i="5"/>
  <c r="J138" i="5"/>
  <c r="BK157" i="5"/>
  <c r="J157" i="5"/>
  <c r="BK141" i="5"/>
  <c r="J136" i="5"/>
  <c r="BK228" i="2"/>
  <c r="J240" i="2"/>
  <c r="J227" i="2"/>
  <c r="J195" i="2"/>
  <c r="BK150" i="2"/>
  <c r="BK232" i="2"/>
  <c r="BK227" i="2"/>
  <c r="J204" i="2"/>
  <c r="J180" i="2"/>
  <c r="J193" i="2"/>
  <c r="BK134" i="2"/>
  <c r="J185" i="2"/>
  <c r="J186" i="2"/>
  <c r="J225" i="3"/>
  <c r="BK221" i="3"/>
  <c r="BK227" i="3"/>
  <c r="BK204" i="3"/>
  <c r="J188" i="3"/>
  <c r="BK217" i="3"/>
  <c r="J189" i="3"/>
  <c r="J182" i="3"/>
  <c r="BK176" i="3"/>
  <c r="J216" i="3"/>
  <c r="BK189" i="3"/>
  <c r="BK184" i="3"/>
  <c r="J178" i="3"/>
  <c r="J199" i="3"/>
  <c r="J175" i="3"/>
  <c r="BK145" i="3"/>
  <c r="BK144" i="3"/>
  <c r="J180" i="4"/>
  <c r="J147" i="4"/>
  <c r="J191" i="4"/>
  <c r="J179" i="4"/>
  <c r="J173" i="4"/>
  <c r="J136" i="4"/>
  <c r="J143" i="4"/>
  <c r="BK148" i="5"/>
  <c r="BK159" i="5"/>
  <c r="BK158" i="5"/>
  <c r="BK140" i="5"/>
  <c r="BK165" i="5"/>
  <c r="J149" i="5"/>
  <c r="BK168" i="5"/>
  <c r="BK136" i="5"/>
  <c r="BK154" i="5"/>
  <c r="J132" i="5"/>
  <c r="BK132" i="5"/>
  <c r="BK211" i="3"/>
  <c r="BK159" i="3"/>
  <c r="J208" i="3"/>
  <c r="BK185" i="3"/>
  <c r="BK182" i="3"/>
  <c r="BK180" i="3"/>
  <c r="BK152" i="3"/>
  <c r="J149" i="3"/>
  <c r="J133" i="3"/>
  <c r="BK173" i="4"/>
  <c r="BK143" i="4"/>
  <c r="J184" i="4"/>
  <c r="BK180" i="4"/>
  <c r="BK133" i="4"/>
  <c r="J167" i="4"/>
  <c r="J187" i="4"/>
  <c r="J169" i="4"/>
  <c r="BK202" i="4"/>
  <c r="J151" i="5"/>
  <c r="J169" i="5"/>
  <c r="J170" i="5"/>
  <c r="J153" i="5"/>
  <c r="J168" i="5"/>
  <c r="J150" i="5"/>
  <c r="BK137" i="5"/>
  <c r="BK145" i="5"/>
  <c r="BK153" i="5"/>
  <c r="BK149" i="5"/>
  <c r="J136" i="2"/>
  <c r="BK229" i="2"/>
  <c r="J199" i="2"/>
  <c r="J162" i="2"/>
  <c r="BK231" i="2"/>
  <c r="BK217" i="2"/>
  <c r="BK195" i="2"/>
  <c r="J160" i="2"/>
  <c r="J191" i="2"/>
  <c r="BK158" i="2"/>
  <c r="J188" i="2"/>
  <c r="BK133" i="2"/>
  <c r="BK162" i="2"/>
  <c r="J228" i="3"/>
  <c r="BK219" i="3"/>
  <c r="BK225" i="3"/>
  <c r="J219" i="3"/>
  <c r="J224" i="3"/>
  <c r="BK216" i="3"/>
  <c r="BK213" i="3"/>
  <c r="BK202" i="3"/>
  <c r="BK178" i="3"/>
  <c r="J213" i="3"/>
  <c r="BK186" i="3"/>
  <c r="J183" i="3"/>
  <c r="BK174" i="3"/>
  <c r="BK188" i="3"/>
  <c r="BK177" i="3"/>
  <c r="J144" i="3"/>
  <c r="J189" i="4"/>
  <c r="BK140" i="4"/>
  <c r="J206" i="4"/>
  <c r="J182" i="4"/>
  <c r="BK169" i="4"/>
  <c r="BK184" i="4"/>
  <c r="J172" i="4"/>
  <c r="BK182" i="4"/>
  <c r="BK172" i="4"/>
  <c r="J148" i="4"/>
  <c r="BK136" i="4"/>
  <c r="BK133" i="5"/>
  <c r="J155" i="5"/>
  <c r="J143" i="5"/>
  <c r="J152" i="5"/>
  <c r="BK134" i="5"/>
  <c r="J159" i="5"/>
  <c r="J163" i="5"/>
  <c r="J135" i="5"/>
  <c r="J142" i="5"/>
  <c r="J211" i="2"/>
  <c r="J231" i="2"/>
  <c r="BK201" i="2"/>
  <c r="BK180" i="2"/>
  <c r="J235" i="2"/>
  <c r="J229" i="2"/>
  <c r="BK211" i="2"/>
  <c r="J197" i="2"/>
  <c r="J152" i="2"/>
  <c r="J170" i="2"/>
  <c r="BK186" i="2"/>
  <c r="BK174" i="2"/>
  <c r="J150" i="2"/>
  <c r="BK223" i="3"/>
  <c r="J200" i="3"/>
  <c r="J221" i="3"/>
  <c r="BK190" i="3"/>
  <c r="BK222" i="3"/>
  <c r="J203" i="3"/>
  <c r="J190" i="3"/>
  <c r="BK208" i="3"/>
  <c r="J180" i="3"/>
  <c r="BK156" i="3"/>
  <c r="BK196" i="3"/>
  <c r="J184" i="3"/>
  <c r="BK162" i="3"/>
  <c r="BK181" i="3"/>
  <c r="J137" i="3"/>
  <c r="BK133" i="3"/>
  <c r="J181" i="4"/>
  <c r="BK163" i="4"/>
  <c r="BK206" i="4"/>
  <c r="BK196" i="4"/>
  <c r="BK181" i="4"/>
  <c r="BK167" i="4"/>
  <c r="BK187" i="4"/>
  <c r="BK156" i="4"/>
  <c r="J175" i="4"/>
  <c r="BK138" i="5"/>
  <c r="BK142" i="5"/>
  <c r="BK155" i="5"/>
  <c r="J148" i="5"/>
  <c r="J161" i="5"/>
  <c r="J146" i="5"/>
  <c r="J162" i="5"/>
  <c r="J131" i="5"/>
  <c r="BK162" i="5"/>
  <c r="J140" i="5"/>
  <c r="BK143" i="5"/>
  <c r="J134" i="5"/>
  <c r="BK204" i="2"/>
  <c r="J232" i="2"/>
  <c r="BK221" i="2"/>
  <c r="BK185" i="2"/>
  <c r="BK240" i="2"/>
  <c r="J230" i="2"/>
  <c r="BK224" i="2"/>
  <c r="BK193" i="2"/>
  <c r="J158" i="2"/>
  <c r="J174" i="2"/>
  <c r="BK235" i="2"/>
  <c r="BK136" i="2"/>
  <c r="J164" i="2"/>
  <c r="J227" i="3"/>
  <c r="J204" i="3"/>
  <c r="J193" i="3"/>
  <c r="J223" i="3"/>
  <c r="BK187" i="3"/>
  <c r="J218" i="3"/>
  <c r="BK200" i="3"/>
  <c r="J211" i="3"/>
  <c r="J181" i="3"/>
  <c r="J152" i="3"/>
  <c r="BK201" i="3"/>
  <c r="J185" i="3"/>
  <c r="J168" i="3"/>
  <c r="J179" i="3"/>
  <c r="BK179" i="3"/>
  <c r="J145" i="3"/>
  <c r="J202" i="4"/>
  <c r="J133" i="4"/>
  <c r="BK190" i="4"/>
  <c r="J188" i="4"/>
  <c r="BK179" i="4"/>
  <c r="BK199" i="4"/>
  <c r="J178" i="4"/>
  <c r="J193" i="4"/>
  <c r="J177" i="4"/>
  <c r="J153" i="4"/>
  <c r="J140" i="4"/>
  <c r="J156" i="5"/>
  <c r="BK170" i="5"/>
  <c r="BK150" i="5"/>
  <c r="BK163" i="5"/>
  <c r="BK131" i="5"/>
  <c r="J154" i="5"/>
  <c r="J145" i="5"/>
  <c r="J164" i="5"/>
  <c r="BK164" i="5"/>
  <c r="J144" i="5"/>
  <c r="BK146" i="5"/>
  <c r="J133" i="5"/>
  <c r="BK197" i="2"/>
  <c r="BK234" i="2"/>
  <c r="J224" i="2"/>
  <c r="BK191" i="2"/>
  <c r="AS94" i="1"/>
  <c r="J221" i="2"/>
  <c r="J201" i="2"/>
  <c r="BK170" i="2"/>
  <c r="J140" i="2"/>
  <c r="BK188" i="2"/>
  <c r="BK143" i="2"/>
  <c r="BK140" i="2"/>
  <c r="BK183" i="2"/>
  <c r="J133" i="2"/>
  <c r="BK224" i="3"/>
  <c r="J187" i="3"/>
  <c r="BK220" i="3"/>
  <c r="J201" i="3"/>
  <c r="BK226" i="3"/>
  <c r="BK205" i="3"/>
  <c r="J174" i="3"/>
  <c r="J217" i="3"/>
  <c r="J186" i="3"/>
  <c r="BK175" i="3"/>
  <c r="BK193" i="3"/>
  <c r="J156" i="3"/>
  <c r="J176" i="3"/>
  <c r="BK137" i="3"/>
  <c r="BK191" i="4"/>
  <c r="BK159" i="4"/>
  <c r="J196" i="4"/>
  <c r="BK189" i="4"/>
  <c r="J176" i="4"/>
  <c r="BK188" i="4"/>
  <c r="BK175" i="4"/>
  <c r="J183" i="4"/>
  <c r="J163" i="4"/>
  <c r="BK193" i="4"/>
  <c r="BK169" i="5"/>
  <c r="J141" i="5"/>
  <c r="BK156" i="5"/>
  <c r="BK167" i="5"/>
  <c r="BK151" i="5"/>
  <c r="BK166" i="5"/>
  <c r="J165" i="5"/>
  <c r="J137" i="5"/>
  <c r="BK161" i="5"/>
  <c r="BK152" i="5"/>
  <c r="BK135" i="5"/>
  <c r="P132" i="2" l="1"/>
  <c r="R206" i="2"/>
  <c r="T132" i="2"/>
  <c r="P206" i="2"/>
  <c r="BK132" i="2"/>
  <c r="J132" i="2" s="1"/>
  <c r="J95" i="2" s="1"/>
  <c r="BK206" i="2"/>
  <c r="J206" i="2" s="1"/>
  <c r="J99" i="2" s="1"/>
  <c r="R173" i="3"/>
  <c r="T173" i="2"/>
  <c r="R196" i="2"/>
  <c r="BK132" i="3"/>
  <c r="J132" i="3" s="1"/>
  <c r="J95" i="3" s="1"/>
  <c r="T132" i="3"/>
  <c r="T155" i="3"/>
  <c r="R215" i="3"/>
  <c r="R214" i="3" s="1"/>
  <c r="BK173" i="2"/>
  <c r="J173" i="2" s="1"/>
  <c r="J96" i="2" s="1"/>
  <c r="BK196" i="2"/>
  <c r="J196" i="2" s="1"/>
  <c r="J98" i="2" s="1"/>
  <c r="T173" i="3"/>
  <c r="BK162" i="4"/>
  <c r="J162" i="4" s="1"/>
  <c r="J96" i="4" s="1"/>
  <c r="T174" i="4"/>
  <c r="T162" i="4"/>
  <c r="P168" i="4"/>
  <c r="P192" i="4"/>
  <c r="P132" i="4"/>
  <c r="BK174" i="4"/>
  <c r="J174" i="4" s="1"/>
  <c r="J98" i="4" s="1"/>
  <c r="R192" i="4"/>
  <c r="R132" i="2"/>
  <c r="T206" i="2"/>
  <c r="P173" i="3"/>
  <c r="P162" i="4"/>
  <c r="P174" i="4"/>
  <c r="R132" i="3"/>
  <c r="P155" i="3"/>
  <c r="BK215" i="3"/>
  <c r="BK214" i="3" s="1"/>
  <c r="J214" i="3" s="1"/>
  <c r="J99" i="3" s="1"/>
  <c r="T132" i="4"/>
  <c r="R174" i="4"/>
  <c r="BK130" i="5"/>
  <c r="P147" i="5"/>
  <c r="P139" i="5"/>
  <c r="R173" i="2"/>
  <c r="T196" i="2"/>
  <c r="BK173" i="3"/>
  <c r="J173" i="3" s="1"/>
  <c r="J97" i="3" s="1"/>
  <c r="P215" i="3"/>
  <c r="P214" i="3" s="1"/>
  <c r="R132" i="4"/>
  <c r="BK168" i="4"/>
  <c r="J168" i="4" s="1"/>
  <c r="J97" i="4" s="1"/>
  <c r="T168" i="4"/>
  <c r="BK192" i="4"/>
  <c r="J192" i="4" s="1"/>
  <c r="J99" i="4" s="1"/>
  <c r="P130" i="5"/>
  <c r="BK139" i="5"/>
  <c r="J139" i="5"/>
  <c r="J96" i="5" s="1"/>
  <c r="T139" i="5"/>
  <c r="T147" i="5"/>
  <c r="P160" i="5"/>
  <c r="P173" i="2"/>
  <c r="P196" i="2"/>
  <c r="P132" i="3"/>
  <c r="BK155" i="3"/>
  <c r="J155" i="3" s="1"/>
  <c r="J96" i="3" s="1"/>
  <c r="R155" i="3"/>
  <c r="T215" i="3"/>
  <c r="T214" i="3" s="1"/>
  <c r="BK132" i="4"/>
  <c r="J132" i="4" s="1"/>
  <c r="J95" i="4" s="1"/>
  <c r="R162" i="4"/>
  <c r="R168" i="4"/>
  <c r="T192" i="4"/>
  <c r="T130" i="5"/>
  <c r="BK147" i="5"/>
  <c r="J147" i="5" s="1"/>
  <c r="J97" i="5" s="1"/>
  <c r="BK160" i="5"/>
  <c r="J160" i="5" s="1"/>
  <c r="J98" i="5" s="1"/>
  <c r="R160" i="5"/>
  <c r="R130" i="5"/>
  <c r="R139" i="5"/>
  <c r="R147" i="5"/>
  <c r="T160" i="5"/>
  <c r="BK212" i="3"/>
  <c r="J212" i="3" s="1"/>
  <c r="J98" i="3" s="1"/>
  <c r="BK194" i="2"/>
  <c r="J194" i="2" s="1"/>
  <c r="J97" i="2" s="1"/>
  <c r="BK239" i="2"/>
  <c r="J239" i="2" s="1"/>
  <c r="J100" i="2" s="1"/>
  <c r="BK205" i="4"/>
  <c r="J205" i="4" s="1"/>
  <c r="J100" i="4" s="1"/>
  <c r="F89" i="5"/>
  <c r="J86" i="5"/>
  <c r="J125" i="5"/>
  <c r="BF131" i="5"/>
  <c r="BF137" i="5"/>
  <c r="BF138" i="5"/>
  <c r="BF144" i="5"/>
  <c r="E82" i="5"/>
  <c r="BF133" i="5"/>
  <c r="BF134" i="5"/>
  <c r="BF136" i="5"/>
  <c r="BF145" i="5"/>
  <c r="BF149" i="5"/>
  <c r="BF150" i="5"/>
  <c r="BF158" i="5"/>
  <c r="BF167" i="5"/>
  <c r="BF135" i="5"/>
  <c r="BF140" i="5"/>
  <c r="BF146" i="5"/>
  <c r="BF151" i="5"/>
  <c r="BF156" i="5"/>
  <c r="BF162" i="5"/>
  <c r="BF166" i="5"/>
  <c r="BF152" i="5"/>
  <c r="BF154" i="5"/>
  <c r="BF155" i="5"/>
  <c r="BF157" i="5"/>
  <c r="BF163" i="5"/>
  <c r="BF132" i="5"/>
  <c r="BF142" i="5"/>
  <c r="BF161" i="5"/>
  <c r="BF164" i="5"/>
  <c r="BF165" i="5"/>
  <c r="BF148" i="5"/>
  <c r="BF153" i="5"/>
  <c r="BF159" i="5"/>
  <c r="BF168" i="5"/>
  <c r="BF169" i="5"/>
  <c r="BF141" i="5"/>
  <c r="BF143" i="5"/>
  <c r="BF170" i="5"/>
  <c r="E82" i="4"/>
  <c r="F89" i="4"/>
  <c r="BF147" i="4"/>
  <c r="BF163" i="4"/>
  <c r="BF159" i="4"/>
  <c r="BF143" i="4"/>
  <c r="BF153" i="4"/>
  <c r="BF167" i="4"/>
  <c r="BF176" i="4"/>
  <c r="BF181" i="4"/>
  <c r="BF199" i="4"/>
  <c r="BF133" i="4"/>
  <c r="BF140" i="4"/>
  <c r="BF169" i="4"/>
  <c r="BF177" i="4"/>
  <c r="BF178" i="4"/>
  <c r="BF188" i="4"/>
  <c r="BF191" i="4"/>
  <c r="BF196" i="4"/>
  <c r="J124" i="4"/>
  <c r="BF193" i="4"/>
  <c r="BF136" i="4"/>
  <c r="BF156" i="4"/>
  <c r="BF175" i="4"/>
  <c r="BF183" i="4"/>
  <c r="BF182" i="4"/>
  <c r="BF202" i="4"/>
  <c r="BF148" i="4"/>
  <c r="BF172" i="4"/>
  <c r="BF173" i="4"/>
  <c r="BF179" i="4"/>
  <c r="BF180" i="4"/>
  <c r="BF184" i="4"/>
  <c r="BF187" i="4"/>
  <c r="BF189" i="4"/>
  <c r="BF190" i="4"/>
  <c r="BF206" i="4"/>
  <c r="E82" i="3"/>
  <c r="F127" i="3"/>
  <c r="BF137" i="3"/>
  <c r="J86" i="3"/>
  <c r="BF140" i="3"/>
  <c r="BF162" i="3"/>
  <c r="BF168" i="3"/>
  <c r="BF174" i="3"/>
  <c r="BF133" i="3"/>
  <c r="BF152" i="3"/>
  <c r="BF159" i="3"/>
  <c r="BF176" i="3"/>
  <c r="BF177" i="3"/>
  <c r="BF178" i="3"/>
  <c r="BF190" i="3"/>
  <c r="BF156" i="3"/>
  <c r="BF175" i="3"/>
  <c r="BF179" i="3"/>
  <c r="BF181" i="3"/>
  <c r="BF182" i="3"/>
  <c r="BF183" i="3"/>
  <c r="BF184" i="3"/>
  <c r="BF185" i="3"/>
  <c r="BF187" i="3"/>
  <c r="BF188" i="3"/>
  <c r="BF144" i="3"/>
  <c r="BF145" i="3"/>
  <c r="BF149" i="3"/>
  <c r="BF180" i="3"/>
  <c r="BF186" i="3"/>
  <c r="BF201" i="3"/>
  <c r="BF205" i="3"/>
  <c r="BF211" i="3"/>
  <c r="BF222" i="3"/>
  <c r="BF203" i="3"/>
  <c r="BF217" i="3"/>
  <c r="BF189" i="3"/>
  <c r="BF193" i="3"/>
  <c r="BF199" i="3"/>
  <c r="BF213" i="3"/>
  <c r="BF216" i="3"/>
  <c r="BF223" i="3"/>
  <c r="BF224" i="3"/>
  <c r="BF196" i="3"/>
  <c r="BF204" i="3"/>
  <c r="BF208" i="3"/>
  <c r="BF219" i="3"/>
  <c r="BF221" i="3"/>
  <c r="BF225" i="3"/>
  <c r="BF226" i="3"/>
  <c r="BF200" i="3"/>
  <c r="BF202" i="3"/>
  <c r="BF218" i="3"/>
  <c r="BF220" i="3"/>
  <c r="BF227" i="3"/>
  <c r="BF228" i="3"/>
  <c r="J86" i="2"/>
  <c r="F127" i="2"/>
  <c r="BF152" i="2"/>
  <c r="BF174" i="2"/>
  <c r="E82" i="2"/>
  <c r="BF134" i="2"/>
  <c r="BF136" i="2"/>
  <c r="BF158" i="2"/>
  <c r="BF193" i="2"/>
  <c r="BF160" i="2"/>
  <c r="BF191" i="2"/>
  <c r="BF228" i="2"/>
  <c r="BF133" i="2"/>
  <c r="BF150" i="2"/>
  <c r="BF170" i="2"/>
  <c r="BF180" i="2"/>
  <c r="BF186" i="2"/>
  <c r="BF188" i="2"/>
  <c r="BF195" i="2"/>
  <c r="BF140" i="2"/>
  <c r="BF162" i="2"/>
  <c r="BF185" i="2"/>
  <c r="BF197" i="2"/>
  <c r="BF199" i="2"/>
  <c r="BF204" i="2"/>
  <c r="BF207" i="2"/>
  <c r="BF211" i="2"/>
  <c r="BF217" i="2"/>
  <c r="BF221" i="2"/>
  <c r="BF224" i="2"/>
  <c r="BF231" i="2"/>
  <c r="BF232" i="2"/>
  <c r="BF240" i="2"/>
  <c r="BF143" i="2"/>
  <c r="BF183" i="2"/>
  <c r="BF164" i="2"/>
  <c r="BF201" i="2"/>
  <c r="BF227" i="2"/>
  <c r="BF229" i="2"/>
  <c r="BF230" i="2"/>
  <c r="BF234" i="2"/>
  <c r="BF235" i="2"/>
  <c r="F42" i="3"/>
  <c r="BD96" i="1" s="1"/>
  <c r="F41" i="5"/>
  <c r="BB98" i="1"/>
  <c r="F41" i="4"/>
  <c r="BB97" i="1" s="1"/>
  <c r="J38" i="2"/>
  <c r="AV95" i="1" s="1"/>
  <c r="F43" i="4"/>
  <c r="BD97" i="1"/>
  <c r="F38" i="2"/>
  <c r="AZ95" i="1" s="1"/>
  <c r="F42" i="5"/>
  <c r="BC98" i="1" s="1"/>
  <c r="F41" i="2"/>
  <c r="BC95" i="1" s="1"/>
  <c r="F42" i="4"/>
  <c r="BC97" i="1" s="1"/>
  <c r="F41" i="3"/>
  <c r="BC96" i="1" s="1"/>
  <c r="F38" i="3"/>
  <c r="AZ96" i="1" s="1"/>
  <c r="F43" i="5"/>
  <c r="BD98" i="1" s="1"/>
  <c r="F39" i="4"/>
  <c r="AZ97" i="1" s="1"/>
  <c r="F40" i="2"/>
  <c r="BB95" i="1" s="1"/>
  <c r="J39" i="5"/>
  <c r="AV98" i="1" s="1"/>
  <c r="F42" i="2"/>
  <c r="BD95" i="1" s="1"/>
  <c r="F39" i="5"/>
  <c r="AZ98" i="1" s="1"/>
  <c r="J39" i="4"/>
  <c r="AV97" i="1" s="1"/>
  <c r="J38" i="3"/>
  <c r="AV96" i="1" s="1"/>
  <c r="F40" i="3"/>
  <c r="BB96" i="1" s="1"/>
  <c r="J215" i="3" l="1"/>
  <c r="J100" i="3" s="1"/>
  <c r="P131" i="3"/>
  <c r="P130" i="3" s="1"/>
  <c r="AU96" i="1" s="1"/>
  <c r="BK131" i="2"/>
  <c r="J131" i="2" s="1"/>
  <c r="J94" i="2" s="1"/>
  <c r="R129" i="5"/>
  <c r="R128" i="5" s="1"/>
  <c r="BK131" i="4"/>
  <c r="BK130" i="4" s="1"/>
  <c r="J130" i="4" s="1"/>
  <c r="J93" i="4" s="1"/>
  <c r="J34" i="4" s="1"/>
  <c r="J109" i="4" s="1"/>
  <c r="BF109" i="4" s="1"/>
  <c r="J40" i="4" s="1"/>
  <c r="AW97" i="1" s="1"/>
  <c r="AT97" i="1" s="1"/>
  <c r="R131" i="3"/>
  <c r="R130" i="3" s="1"/>
  <c r="R131" i="4"/>
  <c r="R130" i="4" s="1"/>
  <c r="P129" i="5"/>
  <c r="P128" i="5" s="1"/>
  <c r="AU98" i="1" s="1"/>
  <c r="P131" i="4"/>
  <c r="P130" i="4" s="1"/>
  <c r="AU97" i="1" s="1"/>
  <c r="T131" i="4"/>
  <c r="T130" i="4"/>
  <c r="T131" i="3"/>
  <c r="T130" i="3" s="1"/>
  <c r="T131" i="2"/>
  <c r="T130" i="2" s="1"/>
  <c r="T129" i="5"/>
  <c r="T128" i="5" s="1"/>
  <c r="BK129" i="5"/>
  <c r="BK128" i="5" s="1"/>
  <c r="J128" i="5" s="1"/>
  <c r="J93" i="5" s="1"/>
  <c r="J34" i="5" s="1"/>
  <c r="J107" i="5" s="1"/>
  <c r="BF107" i="5" s="1"/>
  <c r="J40" i="5" s="1"/>
  <c r="AW98" i="1" s="1"/>
  <c r="AT98" i="1" s="1"/>
  <c r="R131" i="2"/>
  <c r="R130" i="2" s="1"/>
  <c r="BK131" i="3"/>
  <c r="J131" i="3" s="1"/>
  <c r="J94" i="3" s="1"/>
  <c r="P131" i="2"/>
  <c r="P130" i="2" s="1"/>
  <c r="AU95" i="1" s="1"/>
  <c r="J130" i="5"/>
  <c r="J95" i="5"/>
  <c r="BC94" i="1"/>
  <c r="AY94" i="1" s="1"/>
  <c r="BD94" i="1"/>
  <c r="W33" i="1" s="1"/>
  <c r="BB94" i="1"/>
  <c r="W31" i="1" s="1"/>
  <c r="AZ94" i="1"/>
  <c r="W29" i="1" s="1"/>
  <c r="BK130" i="2" l="1"/>
  <c r="J130" i="2" s="1"/>
  <c r="J93" i="2" s="1"/>
  <c r="J33" i="2" s="1"/>
  <c r="J109" i="2" s="1"/>
  <c r="BF109" i="2" s="1"/>
  <c r="J39" i="2" s="1"/>
  <c r="AW95" i="1" s="1"/>
  <c r="AT95" i="1" s="1"/>
  <c r="BK130" i="3"/>
  <c r="J130" i="3" s="1"/>
  <c r="J93" i="3" s="1"/>
  <c r="J33" i="3" s="1"/>
  <c r="J109" i="3" s="1"/>
  <c r="J103" i="3" s="1"/>
  <c r="J34" i="3" s="1"/>
  <c r="J35" i="3" s="1"/>
  <c r="AG96" i="1" s="1"/>
  <c r="J131" i="4"/>
  <c r="J94" i="4" s="1"/>
  <c r="J129" i="5"/>
  <c r="J94" i="5" s="1"/>
  <c r="AU94" i="1"/>
  <c r="F40" i="5"/>
  <c r="BA98" i="1" s="1"/>
  <c r="J101" i="5"/>
  <c r="J109" i="5" s="1"/>
  <c r="F40" i="4"/>
  <c r="BA97" i="1" s="1"/>
  <c r="W32" i="1"/>
  <c r="J103" i="4"/>
  <c r="J35" i="4" s="1"/>
  <c r="J36" i="4" s="1"/>
  <c r="AG97" i="1" s="1"/>
  <c r="AN97" i="1" s="1"/>
  <c r="AX94" i="1"/>
  <c r="AV94" i="1"/>
  <c r="AK29" i="1" s="1"/>
  <c r="J103" i="2" l="1"/>
  <c r="J111" i="2" s="1"/>
  <c r="F39" i="2"/>
  <c r="BA95" i="1" s="1"/>
  <c r="J111" i="3"/>
  <c r="BF109" i="3"/>
  <c r="J45" i="4"/>
  <c r="J35" i="5"/>
  <c r="J36" i="5" s="1"/>
  <c r="AG98" i="1" s="1"/>
  <c r="AN98" i="1" s="1"/>
  <c r="J111" i="4"/>
  <c r="J34" i="2" l="1"/>
  <c r="J35" i="2" s="1"/>
  <c r="AG95" i="1" s="1"/>
  <c r="AN95" i="1" s="1"/>
  <c r="F39" i="3"/>
  <c r="BA96" i="1" s="1"/>
  <c r="BA94" i="1" s="1"/>
  <c r="AW94" i="1" s="1"/>
  <c r="AK30" i="1" s="1"/>
  <c r="J39" i="3"/>
  <c r="J45" i="5"/>
  <c r="J44" i="2" l="1"/>
  <c r="AG94" i="1"/>
  <c r="AK26" i="1" s="1"/>
  <c r="AK35" i="1" s="1"/>
  <c r="W30" i="1"/>
  <c r="AT94" i="1"/>
  <c r="AW96" i="1"/>
  <c r="AT96" i="1" s="1"/>
  <c r="AN96" i="1" s="1"/>
  <c r="J44" i="3"/>
  <c r="AN94" i="1" l="1"/>
</calcChain>
</file>

<file path=xl/sharedStrings.xml><?xml version="1.0" encoding="utf-8"?>
<sst xmlns="http://schemas.openxmlformats.org/spreadsheetml/2006/main" count="4664" uniqueCount="685">
  <si>
    <t>Export Komplet</t>
  </si>
  <si>
    <t/>
  </si>
  <si>
    <t>2.0</t>
  </si>
  <si>
    <t>False</t>
  </si>
  <si>
    <t>{9c2a983e-b72a-4594-9c4d-c581310946da}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</si>
  <si>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</si>
  <si>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</si>
  <si>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</si>
  <si>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</si>
  <si>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</si>
  <si>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</si>
  <si>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</si>
  <si>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</si>
  <si>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</si>
  <si>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</si>
  <si>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DPB - Osadenie kontajnera Strmé vŕšky</t>
  </si>
  <si>
    <t>JKSO:</t>
  </si>
  <si>
    <t>KS:</t>
  </si>
  <si>
    <t>Miesto:</t>
  </si>
  <si>
    <t>Bratislava-Záhorská Bystrica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</si>
  <si>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</si>
  <si>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</si>
  <si>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</si>
  <si>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</si>
  <si>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</si>
  <si>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</si>
  <si>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</si>
  <si>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CITYPROJEKT, s.r.o., Adámiho 3, Bratislava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</si>
  <si>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</si>
  <si>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</si>
  <si>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</si>
  <si>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</si>
  <si>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</si>
  <si>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</si>
  <si>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</si>
  <si>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</si>
  <si>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</si>
  <si>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</si>
  <si>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</si>
  <si>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</si>
  <si>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</si>
  <si>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</si>
  <si>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</si>
  <si>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</si>
  <si>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</si>
  <si>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</si>
  <si>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</si>
  <si>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</si>
  <si>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</si>
  <si>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</si>
  <si>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</si>
  <si>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</si>
  <si>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</si>
  <si>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</si>
  <si>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</si>
  <si>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</si>
  <si>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</si>
  <si>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</si>
  <si>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</si>
  <si>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</si>
  <si>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</si>
  <si>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</si>
  <si>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</si>
  <si>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</si>
  <si>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</si>
  <si>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</si>
  <si>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</si>
  <si>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</si>
  <si>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</si>
  <si>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</si>
  <si>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</si>
  <si>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</si>
  <si>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</si>
  <si>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</si>
  <si>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</si>
  <si>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</si>
  <si>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</si>
  <si>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</si>
  <si>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Architektonicko-stavebné riešenie</t>
  </si>
  <si>
    <t>STA</t>
  </si>
  <si>
    <t>1</t>
  </si>
  <si>
    <t>{fa32dc2c-1305-4f67-a3db-e37642f3f587}</t>
  </si>
  <si>
    <t>02</t>
  </si>
  <si>
    <t>Prípojka vody</t>
  </si>
  <si>
    <t>{ad92b2d7-4746-4de6-a8df-bb979aab357d}</t>
  </si>
  <si>
    <t>03</t>
  </si>
  <si>
    <t>Prípojka kanalizácie</t>
  </si>
  <si>
    <t>{90fec331-ee9c-448b-9664-375d2860a13a}</t>
  </si>
  <si>
    <t>04</t>
  </si>
  <si>
    <t>Prípojka NN, Bleskozvod a uzemnenie</t>
  </si>
  <si>
    <t>{78bf2120-26ba-49f2-8406-74c0f1946183}</t>
  </si>
  <si>
    <t>pbd</t>
  </si>
  <si>
    <t>29,094</t>
  </si>
  <si>
    <t>2</t>
  </si>
  <si>
    <t>lo</t>
  </si>
  <si>
    <t>7,22</t>
  </si>
  <si>
    <t>KRYCÍ LIST ROZPOČTU</t>
  </si>
  <si>
    <t>ryha</t>
  </si>
  <si>
    <t>1,466</t>
  </si>
  <si>
    <t>or</t>
  </si>
  <si>
    <t>5,676</t>
  </si>
  <si>
    <t>ro</t>
  </si>
  <si>
    <t>1,308</t>
  </si>
  <si>
    <t>odvoz</t>
  </si>
  <si>
    <t>5,834</t>
  </si>
  <si>
    <t>Objekt:</t>
  </si>
  <si>
    <t>so</t>
  </si>
  <si>
    <t>8,11</t>
  </si>
  <si>
    <t>01 - Architektonicko-stavebné riešenie</t>
  </si>
  <si>
    <t>po</t>
  </si>
  <si>
    <t>11,8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</si>
  <si>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</si>
  <si>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</si>
  <si>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</si>
  <si>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</si>
  <si>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</si>
  <si>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</si>
  <si>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</si>
  <si>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</si>
  <si>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</si>
  <si>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</si>
  <si>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</si>
  <si>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</si>
  <si>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9 - Ostatné konštrukcie a práce-búranie</t>
  </si>
  <si>
    <t xml:space="preserve">    99 - Presun hmôt HSV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</si>
  <si>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</si>
  <si>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</si>
  <si>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</si>
  <si>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</si>
  <si>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</si>
  <si>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</si>
  <si>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</si>
  <si>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</si>
  <si>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</si>
  <si>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</si>
  <si>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</si>
  <si>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</si>
  <si>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</si>
  <si>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</si>
  <si>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</si>
  <si>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</si>
  <si>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</si>
  <si>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</si>
  <si>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</si>
  <si>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</si>
  <si>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</si>
  <si>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</si>
  <si>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</si>
  <si>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</si>
  <si>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</si>
  <si>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</si>
  <si>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</si>
  <si>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113107123.S</t>
  </si>
  <si>
    <t>Odstránenie krytu v ploche  do 200 m2 z kameniva hrubého drveného, hr.200 do 300 mm,  -0,40000t</t>
  </si>
  <si>
    <t>m2</t>
  </si>
  <si>
    <t>4</t>
  </si>
  <si>
    <t>-1707158955</t>
  </si>
  <si>
    <t>113107131.S</t>
  </si>
  <si>
    <t>Odstránenie krytu v ploche do 200 m2 z betónu prostého, hr. vrstvy do 150 mm,  -0,22500t</t>
  </si>
  <si>
    <t>1848944520</t>
  </si>
  <si>
    <t>VV</t>
  </si>
  <si>
    <t>29,417</t>
  </si>
  <si>
    <t>3</t>
  </si>
  <si>
    <t>113206111.S</t>
  </si>
  <si>
    <t>Vytrhanie obrúb betónových, s vybúraním lôžka, z krajníkov alebo obrubníkov stojatých,  -0,14500t</t>
  </si>
  <si>
    <t>m</t>
  </si>
  <si>
    <t>1194487250</t>
  </si>
  <si>
    <t>3,35*2+8,69</t>
  </si>
  <si>
    <t>6,95</t>
  </si>
  <si>
    <t>Súčet</t>
  </si>
  <si>
    <t>121101111.S</t>
  </si>
  <si>
    <t>Odstránenie ornice s vodor. premiestn. na hromady, so zložením na vzdialenosť do 100 m a do 100m3</t>
  </si>
  <si>
    <t>m3</t>
  </si>
  <si>
    <t>1770194669</t>
  </si>
  <si>
    <t>"pre spevneu plochu mimo povodnej SP</t>
  </si>
  <si>
    <t>(6,95+6,81)/2*3,3*0,25</t>
  </si>
  <si>
    <t>5</t>
  </si>
  <si>
    <t>132201101.S</t>
  </si>
  <si>
    <t>Výkop ryhy do šírky 600 mm v horn.3 do 100 m3</t>
  </si>
  <si>
    <t>-1878651860</t>
  </si>
  <si>
    <t xml:space="preserve">0,25*0,6*2*(6,358+2,8) </t>
  </si>
  <si>
    <t>"odpocet ornica mimo bet. plocha</t>
  </si>
  <si>
    <t>-0,25*0,25*(0,86*2+(6,36-0,25*2))</t>
  </si>
  <si>
    <t>"odpocet odstranena bet. plocha</t>
  </si>
  <si>
    <t>-0,25*0,3*(2,45*2+(6,36-0,25*2))</t>
  </si>
  <si>
    <t>6</t>
  </si>
  <si>
    <t>132201109.S</t>
  </si>
  <si>
    <t>Príplatok k cene za lepivosť pri hĺbení rýh šírky do 600 mm zapažených i nezapažených s urovnaním dna v hornine 3</t>
  </si>
  <si>
    <t>1081368262</t>
  </si>
  <si>
    <t>7</t>
  </si>
  <si>
    <t>162501102.S</t>
  </si>
  <si>
    <t>Vodorovné premiestnenie výkopku po spevnenej ceste z horniny tr.1-4, do 100 m3 na vzdialenosť do 3000 m</t>
  </si>
  <si>
    <t>1815726187</t>
  </si>
  <si>
    <t>"odvoz prebytocnej ornice</t>
  </si>
  <si>
    <t>or-ro</t>
  </si>
  <si>
    <t>"odvoz prebytocnej zeminy</t>
  </si>
  <si>
    <t>8</t>
  </si>
  <si>
    <t>162501105.S</t>
  </si>
  <si>
    <t>Vodorovné premiestnenie výkopku po spevnenej ceste z horniny tr.1-4, do 100 m3, príplatok k cene za každých ďalšich a začatých 1000 m</t>
  </si>
  <si>
    <t>15008527</t>
  </si>
  <si>
    <t>odvoz*(20-3)</t>
  </si>
  <si>
    <t>9</t>
  </si>
  <si>
    <t>171209002.Or</t>
  </si>
  <si>
    <t>Poplatok za skládku - zemina a kamenivo (17 05) ostatné - ornica</t>
  </si>
  <si>
    <t>-451217295</t>
  </si>
  <si>
    <t>10</t>
  </si>
  <si>
    <t>171209002.S</t>
  </si>
  <si>
    <t>Poplatok za skládku - zemina a kamenivo (17 05) ostatné</t>
  </si>
  <si>
    <t>-1364822627</t>
  </si>
  <si>
    <t>11</t>
  </si>
  <si>
    <t>181101102.S</t>
  </si>
  <si>
    <t>Úprava pláne v zárezoch v hornine 1-4 so zhutnením</t>
  </si>
  <si>
    <t>617660943</t>
  </si>
  <si>
    <t>"pod ZD</t>
  </si>
  <si>
    <t>6,358*3,3</t>
  </si>
  <si>
    <t>"pod spevnenu plochu</t>
  </si>
  <si>
    <t>12</t>
  </si>
  <si>
    <t>181301105.S</t>
  </si>
  <si>
    <t>Rozprestretie ornice v rovine, plocha do 500 m2, hr. do 300 mm</t>
  </si>
  <si>
    <t>-461720962</t>
  </si>
  <si>
    <t>"v mieste po vyburanej SP kde nezasahuje nova bet. plocha</t>
  </si>
  <si>
    <t>0,35*1,15*3,25</t>
  </si>
  <si>
    <t>Zakladanie</t>
  </si>
  <si>
    <t>13</t>
  </si>
  <si>
    <t>271573001.S</t>
  </si>
  <si>
    <t>Násyp pod základové konštrukcie so zhutnením (40MPa) zo štrkopiesku fr.0-32 mm</t>
  </si>
  <si>
    <t>1520874995</t>
  </si>
  <si>
    <t>"standard podla rezu</t>
  </si>
  <si>
    <t>0,15*5,858*2,8</t>
  </si>
  <si>
    <t>"dopocet v mieste vyburanej SP</t>
  </si>
  <si>
    <t>0,15*(2,45-0,25)*(6,36-0,25)</t>
  </si>
  <si>
    <t>14</t>
  </si>
  <si>
    <t>273321411.S</t>
  </si>
  <si>
    <t>Betón základových dosiek, železový (bez výstuže), tr. C 25/30</t>
  </si>
  <si>
    <t>1265605977</t>
  </si>
  <si>
    <t>0,18*6,358*3,3</t>
  </si>
  <si>
    <t>15</t>
  </si>
  <si>
    <t>273351215.S</t>
  </si>
  <si>
    <t>Debnenie stien základových dosiek, zhotovenie-dielce</t>
  </si>
  <si>
    <t>1339686104</t>
  </si>
  <si>
    <t>0,18*2*(6,358+3,3)</t>
  </si>
  <si>
    <t>16</t>
  </si>
  <si>
    <t>273351216.S</t>
  </si>
  <si>
    <t>Debnenie stien základových dosiek, odstránenie-dielce</t>
  </si>
  <si>
    <t>1414381447</t>
  </si>
  <si>
    <t>17</t>
  </si>
  <si>
    <t>273362422.S</t>
  </si>
  <si>
    <t>Výstuž základových dosiek zo zvár. sietí KARI, priemer drôtu 6/6 mm, veľkosť oka 150x150 mm</t>
  </si>
  <si>
    <t>1065686707</t>
  </si>
  <si>
    <t>18</t>
  </si>
  <si>
    <t>274313612.S</t>
  </si>
  <si>
    <t>Betón základových pásov, prostý tr. C 20/25</t>
  </si>
  <si>
    <t>168859704</t>
  </si>
  <si>
    <t>0,25*0,6*2*(6,358+2,8) *1,035</t>
  </si>
  <si>
    <t>19</t>
  </si>
  <si>
    <t>274351215.S</t>
  </si>
  <si>
    <t>Debnenie stien základových pásov, zhotovenie-dielce</t>
  </si>
  <si>
    <t>-1899424424</t>
  </si>
  <si>
    <t>0,3*2*(6,358+3,3+5,858+2,8)</t>
  </si>
  <si>
    <t>274351216.S</t>
  </si>
  <si>
    <t>Debnenie stien základových pásov, odstránenie-dielce</t>
  </si>
  <si>
    <t>340885676</t>
  </si>
  <si>
    <t>Zvislé a kompletné konštrukcie</t>
  </si>
  <si>
    <t>21</t>
  </si>
  <si>
    <t>381181001.S</t>
  </si>
  <si>
    <t>M+D Kontajner DPB - NIE JE PREDMETOM ROZPOČTU / VV  ( NEOCEŇOVAŤ ! )</t>
  </si>
  <si>
    <t>ks</t>
  </si>
  <si>
    <t>1627087988</t>
  </si>
  <si>
    <t>Komunikácie</t>
  </si>
  <si>
    <t>22</t>
  </si>
  <si>
    <t>564841111.S</t>
  </si>
  <si>
    <t>Podklad zo štrkodrviny s rozprestretím a zhutnením, po zhutnení hr. 120 mm</t>
  </si>
  <si>
    <t>1981832607</t>
  </si>
  <si>
    <t>23</t>
  </si>
  <si>
    <t>567114211.S</t>
  </si>
  <si>
    <t>Podklad z podkladového betónu PB II tr. C 16/20 hr. 100 mm</t>
  </si>
  <si>
    <t>-1509169122</t>
  </si>
  <si>
    <t>24</t>
  </si>
  <si>
    <t>596811451.S</t>
  </si>
  <si>
    <t>Kladenie veľkoformátovej betónovej dlažby hr. nad 60 mm s vyplnením škár do lôžka z kameniva, veľkosti do 0,5 m2, plochy do 300 m2, vrátane kamennej drviny fr. 4-8mm hr. do 40mm</t>
  </si>
  <si>
    <t>-1585407790</t>
  </si>
  <si>
    <t>(6,07+8)*3,1-6,26*2,32</t>
  </si>
  <si>
    <t>"pozn. vrátane úpravy detailu styku so ŽB doskou</t>
  </si>
  <si>
    <t>25</t>
  </si>
  <si>
    <t>M</t>
  </si>
  <si>
    <t>592460014600.5</t>
  </si>
  <si>
    <t>Dlažba betónová veľkoformátová, hr.80 mm, bez fázy (max 2mm), rozmer kratšej strany 15-25cm, rozmer dlhšej strany 20-40cm, farebnosť povrchu - dunajský štrk (svetlo sivé, okrové, béžové odtene), presný popis viď PD!</t>
  </si>
  <si>
    <t>1516374222</t>
  </si>
  <si>
    <t>pbd*1,08</t>
  </si>
  <si>
    <t>Ostatné konštrukcie a práce-búranie</t>
  </si>
  <si>
    <t>26</t>
  </si>
  <si>
    <t>916361112.S</t>
  </si>
  <si>
    <t>Osadenie cestného obrubníka betónového ležatého do lôžka z betónu prostého tr. C 16/20 s bočnou oporou</t>
  </si>
  <si>
    <t>-1103152193</t>
  </si>
  <si>
    <t>"nová SP</t>
  </si>
  <si>
    <t>14,22-7</t>
  </si>
  <si>
    <t>27</t>
  </si>
  <si>
    <t>916362112.S</t>
  </si>
  <si>
    <t>Osadenie cestného obrubníka betónového stojatého do lôžka z betónu prostého tr. C 16/20 s bočnou oporou</t>
  </si>
  <si>
    <t>1562787941</t>
  </si>
  <si>
    <t>"dolozenie pozdlz cesty</t>
  </si>
  <si>
    <t xml:space="preserve">1,11 </t>
  </si>
  <si>
    <t>28</t>
  </si>
  <si>
    <t>592170002100.5</t>
  </si>
  <si>
    <t xml:space="preserve">Obrubník cestný betónový so skosením </t>
  </si>
  <si>
    <t>1922379424</t>
  </si>
  <si>
    <t>lo*1,01</t>
  </si>
  <si>
    <t>so*1,01</t>
  </si>
  <si>
    <t>29</t>
  </si>
  <si>
    <t>916561112.S</t>
  </si>
  <si>
    <t>Osadenie záhonového alebo parkového obrubníka betón., do lôžka z bet. pros. tr. C 16/20 s bočnou oporou</t>
  </si>
  <si>
    <t>-260756684</t>
  </si>
  <si>
    <t>3,1+8+0,7</t>
  </si>
  <si>
    <t>30</t>
  </si>
  <si>
    <t>592170001800.S</t>
  </si>
  <si>
    <t>Obrubník parkový, lxšxv 1000x50x200 mm, prírodný</t>
  </si>
  <si>
    <t>1811105294</t>
  </si>
  <si>
    <t>po*1,01</t>
  </si>
  <si>
    <t>11,918*1,01 'Prepočítané koeficientom množstva</t>
  </si>
  <si>
    <t>31</t>
  </si>
  <si>
    <t>936941131.B</t>
  </si>
  <si>
    <t>Demontáž informačnej tabule, vrátane uskladnenia na mieste určenom investorom</t>
  </si>
  <si>
    <t>-757473267</t>
  </si>
  <si>
    <t>32</t>
  </si>
  <si>
    <t>936941131.S</t>
  </si>
  <si>
    <t xml:space="preserve">Osadenie reklamnej vitríny, informačného nosiča kotevnými skrutkami bez zabetónovania nôh na pevný podklad - jestvujúca tabuľa  </t>
  </si>
  <si>
    <t>-60058213</t>
  </si>
  <si>
    <t>33</t>
  </si>
  <si>
    <t>936941131.xx</t>
  </si>
  <si>
    <t xml:space="preserve">M+D Spodná stavba Informačnej tabule - 2 x bet. pätka podľa technol. predpisu výrobcu, vrátane výkopu a manipulácie so zeminou </t>
  </si>
  <si>
    <t>pár</t>
  </si>
  <si>
    <t>1244352830</t>
  </si>
  <si>
    <t>34</t>
  </si>
  <si>
    <t>979081110.X</t>
  </si>
  <si>
    <t>Triedenie nakladanie, vnútroareálová manipulácia so sutinou</t>
  </si>
  <si>
    <t>t</t>
  </si>
  <si>
    <t>-564067719</t>
  </si>
  <si>
    <t>35</t>
  </si>
  <si>
    <t>979081111.S</t>
  </si>
  <si>
    <t>Odvoz sutiny a vybúraných hmôt na skládku do 1 km</t>
  </si>
  <si>
    <t>-507689569</t>
  </si>
  <si>
    <t>36</t>
  </si>
  <si>
    <t>979081121.S</t>
  </si>
  <si>
    <t>Odvoz sutiny a vybúraných hmôt na skládku za každý ďalší 1 km</t>
  </si>
  <si>
    <t>1625815031</t>
  </si>
  <si>
    <t>21,625*20 'Prepočítané koeficientom množstva</t>
  </si>
  <si>
    <t>37</t>
  </si>
  <si>
    <t>979089012.4</t>
  </si>
  <si>
    <t>Poplatok za skládku - zemina , kamenivo</t>
  </si>
  <si>
    <t>-1175950222</t>
  </si>
  <si>
    <t>38</t>
  </si>
  <si>
    <t>979089012.5</t>
  </si>
  <si>
    <t>Poplatok za skládku - betón</t>
  </si>
  <si>
    <t>-1769738987</t>
  </si>
  <si>
    <t>21,625</t>
  </si>
  <si>
    <t>-11,78</t>
  </si>
  <si>
    <t>99</t>
  </si>
  <si>
    <t>Presun hmôt HSV</t>
  </si>
  <si>
    <t>39</t>
  </si>
  <si>
    <t>998223011.S</t>
  </si>
  <si>
    <t>Presun hmôt pre pozemné komunikácie s krytom dláždeným (822 2.3, 822 5.3) akejkoľvek dĺžky objektu</t>
  </si>
  <si>
    <t>-919320608</t>
  </si>
  <si>
    <t>02 - Prípojka vody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</si>
  <si>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</si>
  <si>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</si>
  <si>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</si>
  <si>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    8 - Rúrové vedenie   </t>
  </si>
  <si>
    <t xml:space="preserve">    99 - Presun hmôt HSV   </t>
  </si>
  <si>
    <t xml:space="preserve">PSV - Práce a dodávky PSV   </t>
  </si>
  <si>
    <t xml:space="preserve">    722 - Zdravotechnika - vnútorný vodovod   </t>
  </si>
  <si>
    <t xml:space="preserve">Práce a dodávky HSV   </t>
  </si>
  <si>
    <t xml:space="preserve">Zemné práce   </t>
  </si>
  <si>
    <t>132201201.S</t>
  </si>
  <si>
    <t>Výkop ryhy šírky 600-2000mm horn.3 do 100m3</t>
  </si>
  <si>
    <t xml:space="preserve">"ryha pre potrubie" 0,80*1,47*6,0   </t>
  </si>
  <si>
    <t xml:space="preserve">"VŠ"2,80*2,50*2,5   </t>
  </si>
  <si>
    <t xml:space="preserve">Súčet   </t>
  </si>
  <si>
    <t>132201209.S</t>
  </si>
  <si>
    <t>Príplatok k cenám za lepivosť pri hĺbení rýh š. nad 600 do 2 000 mm zapaž. i nezapažených, s urovnaním dna v hornine 3</t>
  </si>
  <si>
    <t xml:space="preserve">24,556*0,03   </t>
  </si>
  <si>
    <t>151101101.S</t>
  </si>
  <si>
    <t>Paženie a rozopretie stien rýh pre podzemné vedenie, príložné do 2 m</t>
  </si>
  <si>
    <t xml:space="preserve">"ryha pre potrubie" 2*1,47*6,0   </t>
  </si>
  <si>
    <t xml:space="preserve">"VŠ"  (2,80+2,50)*2*2,5   </t>
  </si>
  <si>
    <t>151101111.S</t>
  </si>
  <si>
    <t>Odstránenie paženia rýh pre podzemné vedenie, príložné hĺbky do 2 m</t>
  </si>
  <si>
    <t>162706211.5</t>
  </si>
  <si>
    <t xml:space="preserve">"Prípojka  vody" 0,8*0,43*6,0   </t>
  </si>
  <si>
    <t xml:space="preserve">"Výkop pre VŠ"  2,80*2,50*0,30+(1,40*1,10*2,10)   </t>
  </si>
  <si>
    <t>Poplatok za skladovanie - zemina a kamenivo (17 05) ostatné</t>
  </si>
  <si>
    <t xml:space="preserve">7,398*1,8   </t>
  </si>
  <si>
    <t>174101002.S</t>
  </si>
  <si>
    <t>Zásyp sypaninou so zhutnením jám, šachiet, rýh, zárezov alebo okolo objektov nad 100 do 1000 m3</t>
  </si>
  <si>
    <t xml:space="preserve">24,556-7,398   </t>
  </si>
  <si>
    <t xml:space="preserve">Vodorovné konštrukcie   </t>
  </si>
  <si>
    <t>451572111.S</t>
  </si>
  <si>
    <t>Lôžko pod potrubie, stoky a drobné objekty, v otvorenom výkope z kameniva drobného ťaženého 0-4 mm</t>
  </si>
  <si>
    <t xml:space="preserve">"Prípojka  vody lôžko a obsyp potrubia" 0,8*0,43*6,0   </t>
  </si>
  <si>
    <t>451573111.S</t>
  </si>
  <si>
    <t>Lôžko pod potrubie, stoky a drobné objekty, v otvorenom výkope z piesku a štrkopiesku do 63 mm</t>
  </si>
  <si>
    <t xml:space="preserve">"Výkop pre VŠ"  2,80*2,50*0,15   </t>
  </si>
  <si>
    <t>452311151.S</t>
  </si>
  <si>
    <t>Dosky, bloky, sedlá z betónu v otvorenom výkope tr. C 25/30</t>
  </si>
  <si>
    <t xml:space="preserve">"bet blok  pod poklop+ obetonovanie poklopu na prípojke" 0,20*0,50*0,50   </t>
  </si>
  <si>
    <t xml:space="preserve">"betónová doska pod VS"2,80*2,50*0,15   </t>
  </si>
  <si>
    <t xml:space="preserve">"betón blok pod vodomer"0,10*0,10*0,50   </t>
  </si>
  <si>
    <t xml:space="preserve">"betónový nadstavec pod poklop 600x600 mm"0,15*0,15*0,90*2+(0,15*0,15*0,60*2)   </t>
  </si>
  <si>
    <t>452351101.S</t>
  </si>
  <si>
    <t>Debnenie v otvorenom výkope dosiek, sedlových lôžok a blokov pod potrubie,stoky a drobné objekty</t>
  </si>
  <si>
    <t xml:space="preserve">"bet blok  pod poklop+ obetonovanie poklopu na prípojke" 0,20*(0,50+0,50)*2   </t>
  </si>
  <si>
    <t xml:space="preserve">"bet rám pod poklop na VŠ  600x600 mm"0,9*0,15*4+(0,60*0,15*4)   </t>
  </si>
  <si>
    <t xml:space="preserve">Rúrové vedenie   </t>
  </si>
  <si>
    <t>850265121.S</t>
  </si>
  <si>
    <t>Výrez alebo výsek na potrubí z rúr liatinových tlakových DN 100</t>
  </si>
  <si>
    <t>871171000.S</t>
  </si>
  <si>
    <t>Montáž vodovodného potrubia z dvojvsrtvového PE 100 SDR11/PN16 zváraných natupo D 25x2,3 mm</t>
  </si>
  <si>
    <t>025C110/100</t>
  </si>
  <si>
    <t>Rúra HDPE PE100 D 25x2,3 mm, dĺ. 100 m PN 16 (SDR11) pre tlakový rozvod pitnej vody, PIPELIFE</t>
  </si>
  <si>
    <t>286530020100.S</t>
  </si>
  <si>
    <t>Koleno 90° na tupo PE 100, na vodu, plyn a kanalizáciu, SDR 11 D 25 mm</t>
  </si>
  <si>
    <t>877171056.S</t>
  </si>
  <si>
    <t>Montáž elektrotvarovky pre vodovodné potrubia z PE 100 D 25 mm</t>
  </si>
  <si>
    <t>286530227000.S</t>
  </si>
  <si>
    <t>Elektrospojka PE 100, na vodu, plyn a kanalizáciu, SDR 11, D 25 mm</t>
  </si>
  <si>
    <t>286220037800.S</t>
  </si>
  <si>
    <t>Prechod PE - mosadz pre elektrotvarovky, na vodu, plyn a kanalizáciu, vonkajší závit D 25 mm - 3/4"</t>
  </si>
  <si>
    <t>286220037700.S</t>
  </si>
  <si>
    <t>Prechod PE - mosadz pre elektrotvarovky, na vodu, vonkajší závit D 20 mm - 1/2"</t>
  </si>
  <si>
    <t>286530234800.S</t>
  </si>
  <si>
    <t>Elektro T-kus, rovnoramenný PE 100, na vodu, plyn a kanalizáciu, SDR 11, D 25 mm</t>
  </si>
  <si>
    <t>40</t>
  </si>
  <si>
    <t>286530186800.S</t>
  </si>
  <si>
    <t>Koleno 90° elektrotvarovkové 90° PE 100 SDR 11 D 25 mm</t>
  </si>
  <si>
    <t>42</t>
  </si>
  <si>
    <t>286530196600.S</t>
  </si>
  <si>
    <t>Redukcia elektrofúzna PE100 SDR11 PN16 DN 25/15</t>
  </si>
  <si>
    <t>44</t>
  </si>
  <si>
    <t>891153111.S</t>
  </si>
  <si>
    <t>Montáž vodovodnej armatúry na potrubí, ventil hlavný pre prípojky DN 20</t>
  </si>
  <si>
    <t>46</t>
  </si>
  <si>
    <t>551110028300.S</t>
  </si>
  <si>
    <t>Liatinové šupatko za navrtavaci pas   25x3/4" pre rozvod pitnej,</t>
  </si>
  <si>
    <t>48</t>
  </si>
  <si>
    <t>422210001700.S</t>
  </si>
  <si>
    <t>Zemná súprava posúvačová Y 1020 D 40 mm</t>
  </si>
  <si>
    <t>50</t>
  </si>
  <si>
    <t>891269111.S</t>
  </si>
  <si>
    <t>Montáž navrtávacieho pásu s ventilom menovitého tlaku 1 MPa na potr. z rúr liat., oceľ., plast., DN 100</t>
  </si>
  <si>
    <t>52</t>
  </si>
  <si>
    <t>551180001400.S</t>
  </si>
  <si>
    <t>Navrtávaci pás uzáverový DN 100 - 1" na vodu, z tvárnej liatiny pre liatinové a oceľové potrubie</t>
  </si>
  <si>
    <t>54</t>
  </si>
  <si>
    <t>892233111.S</t>
  </si>
  <si>
    <t>Preplach a dezinfekcia vodovodného potrubia DN od 40 do 70</t>
  </si>
  <si>
    <t>56</t>
  </si>
  <si>
    <t xml:space="preserve">"Prípojka " 6,0   </t>
  </si>
  <si>
    <t>892241111.S</t>
  </si>
  <si>
    <t>Ostatné práce na rúrovom vedení, tlakové skúšky vodovodného potrubia DN do 80</t>
  </si>
  <si>
    <t>58</t>
  </si>
  <si>
    <t xml:space="preserve">"Prípojka  " 6,0   </t>
  </si>
  <si>
    <t>892372111.S</t>
  </si>
  <si>
    <t>Zabezpečenie koncov vodovodného potrubia pri tlakových skúškach DN do 300</t>
  </si>
  <si>
    <t>60</t>
  </si>
  <si>
    <t xml:space="preserve">1   </t>
  </si>
  <si>
    <t>893301002.S</t>
  </si>
  <si>
    <t>Osadenie vodomernej šachty železobetónovej, hmotnosti nad 3 do 6 t</t>
  </si>
  <si>
    <t>62</t>
  </si>
  <si>
    <t>594300000300</t>
  </si>
  <si>
    <t>Vodomerná a armatúrna šachta, lxšxv 1200x900x1800 mm, objem 3 m3, železobetónová</t>
  </si>
  <si>
    <t>64</t>
  </si>
  <si>
    <t>899104111.S</t>
  </si>
  <si>
    <t>Osadenie poklopu liatinového a oceľového vrátane rámu hmotn. nad 150 kg</t>
  </si>
  <si>
    <t>66</t>
  </si>
  <si>
    <t>552410002300.S</t>
  </si>
  <si>
    <t>Poklop liatinový nosnosť  B 125, 600x600 mm</t>
  </si>
  <si>
    <t>68</t>
  </si>
  <si>
    <t>899401111.S</t>
  </si>
  <si>
    <t>Osadenie poklopu liatinového ventilového</t>
  </si>
  <si>
    <t>70</t>
  </si>
  <si>
    <t>552410000300.S</t>
  </si>
  <si>
    <t>Poklop ventilový pre vodu,</t>
  </si>
  <si>
    <t>72</t>
  </si>
  <si>
    <t>899721121.S</t>
  </si>
  <si>
    <t>Signalizačný vodič na potrubí PVC DN do 150</t>
  </si>
  <si>
    <t>74</t>
  </si>
  <si>
    <t xml:space="preserve">"prípojka " 9,0   </t>
  </si>
  <si>
    <t>899721131.S</t>
  </si>
  <si>
    <t>Označenie vodovodného potrubia bielou výstražnou fóliou</t>
  </si>
  <si>
    <t>76</t>
  </si>
  <si>
    <t xml:space="preserve">"prípojka " 6,0   </t>
  </si>
  <si>
    <t>899PC</t>
  </si>
  <si>
    <t>Utesnenie otvorov vo VŠ PUR pena</t>
  </si>
  <si>
    <t>78</t>
  </si>
  <si>
    <t xml:space="preserve">Presun hmôt HSV   </t>
  </si>
  <si>
    <t>998276101.S</t>
  </si>
  <si>
    <t>Presun hmôt pre rúrové vedenie hĺbené z rúr z plast., hmôt alebo sklolamin. v otvorenom výkope</t>
  </si>
  <si>
    <t>80</t>
  </si>
  <si>
    <t>PSV</t>
  </si>
  <si>
    <t xml:space="preserve">Práce a dodávky PSV   </t>
  </si>
  <si>
    <t>722</t>
  </si>
  <si>
    <t xml:space="preserve">Zdravotechnika - vnútorný vodovod   </t>
  </si>
  <si>
    <t>41</t>
  </si>
  <si>
    <t>722221010.S</t>
  </si>
  <si>
    <t>Montáž guľového kohúta závitového priameho pre vodu G 1/2</t>
  </si>
  <si>
    <t>82</t>
  </si>
  <si>
    <t>551110004900.S</t>
  </si>
  <si>
    <t>Guľový uzáver pre vodu 1/2", niklovaná mosadz</t>
  </si>
  <si>
    <t>84</t>
  </si>
  <si>
    <t>43</t>
  </si>
  <si>
    <t>722221015.S</t>
  </si>
  <si>
    <t>Montáž guľového kohúta závitového priameho pre vodu G 3/4</t>
  </si>
  <si>
    <t>86</t>
  </si>
  <si>
    <t>551110005000.S</t>
  </si>
  <si>
    <t>Guľový uzáver pre vodu 3/4", niklovaná mosadz</t>
  </si>
  <si>
    <t>88</t>
  </si>
  <si>
    <t>45</t>
  </si>
  <si>
    <t>422010003000.S</t>
  </si>
  <si>
    <t>Filter závitový na vodu 3/4", FF, PN 20, mosadz</t>
  </si>
  <si>
    <t>90</t>
  </si>
  <si>
    <t>722221270.S</t>
  </si>
  <si>
    <t>Montáž spätného ventilu závitového G 3/4</t>
  </si>
  <si>
    <t>92</t>
  </si>
  <si>
    <t>47</t>
  </si>
  <si>
    <t>551110016600.S</t>
  </si>
  <si>
    <t>Spätný ventil kontrolovateľný, 3/4" FF, PN 16, mosadz, disk plast</t>
  </si>
  <si>
    <t>94</t>
  </si>
  <si>
    <t>388240001300.S2</t>
  </si>
  <si>
    <t>Mosadzna redukcia pred a za  vodomer 3/4"-1/2"</t>
  </si>
  <si>
    <t>96</t>
  </si>
  <si>
    <t>49</t>
  </si>
  <si>
    <t>388240000800.S</t>
  </si>
  <si>
    <t>Vodomer impulzný závitový 1/2" M, mosadzný</t>
  </si>
  <si>
    <t>98</t>
  </si>
  <si>
    <t>722221365.S</t>
  </si>
  <si>
    <t>Montáž vodovodného filtra závitového G 3/4</t>
  </si>
  <si>
    <t>100</t>
  </si>
  <si>
    <t>51</t>
  </si>
  <si>
    <t>722263414.S</t>
  </si>
  <si>
    <t>Montáž vodomeru závitového jednovtokového suchobežného G 1/2</t>
  </si>
  <si>
    <t>102</t>
  </si>
  <si>
    <t>388240001300.S1</t>
  </si>
  <si>
    <t>Nerezový rám pod vodomer 3/4", 1,5 m3/h, dĺžky od 80 - 110 mm, do 30 °C</t>
  </si>
  <si>
    <t>104</t>
  </si>
  <si>
    <t>53</t>
  </si>
  <si>
    <t>998722201.S</t>
  </si>
  <si>
    <t>Presun hmôt pre vnútorný vodovod v objektoch výšky do 6 m</t>
  </si>
  <si>
    <t>%</t>
  </si>
  <si>
    <t>106</t>
  </si>
  <si>
    <t>03 - Prípojka kanalizácie</t>
  </si>
  <si>
    <t xml:space="preserve">    5 - Komunikácie   </t>
  </si>
  <si>
    <t xml:space="preserve">    9 - Ostatné konštrukcie a práce-búranie   </t>
  </si>
  <si>
    <t>113107243.S</t>
  </si>
  <si>
    <t>Odstránenie krytu asfaltového v ploche nad 200 m2, hr. nad 100 do 150 mm,  -0,37500t</t>
  </si>
  <si>
    <t xml:space="preserve">0,8*2" 2 m cesta"   </t>
  </si>
  <si>
    <t xml:space="preserve">"ryha pre potrubie" 0,80*2,10*9,80   </t>
  </si>
  <si>
    <t xml:space="preserve">"KŠ"   1,50*1,50*1,55   </t>
  </si>
  <si>
    <t xml:space="preserve">19,952*0,03   </t>
  </si>
  <si>
    <t xml:space="preserve">"ryha pre potrubie" 2*2,10*9,80   </t>
  </si>
  <si>
    <t xml:space="preserve">"KŠ"  1,50*1,50*1,55   </t>
  </si>
  <si>
    <t xml:space="preserve">"Prípojka  vody lôžko a obsyp potrubia" 0,8*0,55*9,80   </t>
  </si>
  <si>
    <t xml:space="preserve">"vytlačená zemina KŠ"  (3,14*0,20*0,20*1,55)   </t>
  </si>
  <si>
    <t xml:space="preserve">"Zasyp pod cestou" 0,8*2,40*2   </t>
  </si>
  <si>
    <t xml:space="preserve">8,347*1,8   </t>
  </si>
  <si>
    <t xml:space="preserve">19,952-8,347   </t>
  </si>
  <si>
    <t>583410002900.S</t>
  </si>
  <si>
    <t>Kamenivo drvené hrubé frakcia 16-32 mm</t>
  </si>
  <si>
    <t xml:space="preserve">"Prípojka  kanalizácie lôžko a obsyp potrubia" 0,8*0,55*9,80   </t>
  </si>
  <si>
    <t>452112111.S</t>
  </si>
  <si>
    <t>Osadenie prstenca alebo rámu pod poklopy a mreže, výšky do 100 mm</t>
  </si>
  <si>
    <t xml:space="preserve">Komunikácie   </t>
  </si>
  <si>
    <t>566902124.S</t>
  </si>
  <si>
    <t>Vyspravenie podkladu po prekopoch inžinierskych sietí plochy do 15 m2 štrkodrvou, po zhutnení hr. 250 mm</t>
  </si>
  <si>
    <t xml:space="preserve">0,80*2 " výkop pod cestou"   </t>
  </si>
  <si>
    <t>566902151.S</t>
  </si>
  <si>
    <t>Vyspravenie podkladu po prekopoch inžinierskych sietí plochy do 15 m2 asfaltovým betónom ACP, po zhutnení hr. 100 mm</t>
  </si>
  <si>
    <t>566902162.S</t>
  </si>
  <si>
    <t>Vyspravenie podkladu po prekopoch inžinierskych sietí plochy do 15 m2 podkladovým betónom PB I tr. C 20/25 hr. 150 mm</t>
  </si>
  <si>
    <t>871326026.S</t>
  </si>
  <si>
    <t>Montáž kanalizačného PVC-U potrubia hladkého plnostenného DN 150 (D160)</t>
  </si>
  <si>
    <t>SP412000</t>
  </si>
  <si>
    <t>PVC kanál Rúra hladká  SN4 - KG ML DN 160 0,5m</t>
  </si>
  <si>
    <t>SP412100</t>
  </si>
  <si>
    <t>PVC kanál Rúra hladká  SN4 - KG ML DN 160 1m</t>
  </si>
  <si>
    <t>SP412300</t>
  </si>
  <si>
    <t>PVC kanál Rúra hladká  SN4 - KG ML DN 160 3m</t>
  </si>
  <si>
    <t>SP412500</t>
  </si>
  <si>
    <t>PVC kanál Rúra hladká  SN4 - KG ML DN 160 5m</t>
  </si>
  <si>
    <t>877315122.S</t>
  </si>
  <si>
    <t>Montáž  odbočnej tvarovky na potrubí z kanalizačných rúr z PVC DN 150</t>
  </si>
  <si>
    <t>11715711315</t>
  </si>
  <si>
    <t>REHAU AWADOCK POLYMER CONNECT DN160 - napojenie na hlavné vedenie DN315</t>
  </si>
  <si>
    <t>877326004.S</t>
  </si>
  <si>
    <t>Montáž kanalizačného PVC-U kolena DN 150 (D160)</t>
  </si>
  <si>
    <t>286510004400</t>
  </si>
  <si>
    <t>Koleno PVC-U, DN 160x45° hladká pre gravitačnú kanalizáciu KG potrubia</t>
  </si>
  <si>
    <t>892314111.S</t>
  </si>
  <si>
    <t>Monitoring potrubia kamerovým systémom do DN 150</t>
  </si>
  <si>
    <t xml:space="preserve">"DN150"9,80   </t>
  </si>
  <si>
    <t>894431142.S</t>
  </si>
  <si>
    <t>Montáž revíznej šachty z PVC, DN 400/160 (DN šachty/DN potr. ved.), tlak 40 t, hĺ. 1100 do 1500mm</t>
  </si>
  <si>
    <t>286610002300.S</t>
  </si>
  <si>
    <t>Zberné dno DN 400, vtok/výtok DN 160, pre PP revízne šachty na PVC hladkú kanalizáciu s predĺžením</t>
  </si>
  <si>
    <t>286610027000.S</t>
  </si>
  <si>
    <t>Predĺženie DN 400, dĺžka 1,5 m, hladka rúra PVC, pre PP revízne šachty</t>
  </si>
  <si>
    <t>552410001300.S</t>
  </si>
  <si>
    <t>Dodávka poklop liatinový štvorcový na plastovú šachtu  DN 400, tr. zaťaženia B125</t>
  </si>
  <si>
    <t>899102111.S</t>
  </si>
  <si>
    <t>Osadenie poklopu liatinového a oceľového vrátane rámu hmotn. nad 50 do 100 kg</t>
  </si>
  <si>
    <t xml:space="preserve">Ostatné konštrukcie a práce-búranie   </t>
  </si>
  <si>
    <t>919735113.S</t>
  </si>
  <si>
    <t>Rezanie existujúceho asfaltového krytu alebo podkladu hĺbky nad 100 do 150 mm</t>
  </si>
  <si>
    <t xml:space="preserve">2+2" cesta   </t>
  </si>
  <si>
    <t>979082213.S</t>
  </si>
  <si>
    <t>Vodorovná doprava sutiny so zložením a hrubým urovnaním na vzdialenosť do 1 km</t>
  </si>
  <si>
    <t xml:space="preserve">0,8*2*0,15*0,375" 2 m cesta"   </t>
  </si>
  <si>
    <t>979082219.S</t>
  </si>
  <si>
    <t>Príplatok k cene za každý ďalší aj začatý 1 km nad 1 km pre vodorovnú dopravu sutiny</t>
  </si>
  <si>
    <t xml:space="preserve">0,8*2*0,15*0,375* 28" 2 m cesta"   </t>
  </si>
  <si>
    <t>979087212.S</t>
  </si>
  <si>
    <t>Nakladanie na dopravné prostriedky pre vodorovnú dopravu sutiny</t>
  </si>
  <si>
    <t xml:space="preserve">0,8*2*0,15*0,375  " 2 m cesta"   </t>
  </si>
  <si>
    <t>04 - Prípojka NN, Bleskozvod a uzemnenie</t>
  </si>
  <si>
    <t>M - M</t>
  </si>
  <si>
    <t xml:space="preserve">    D0 - Prípojka NN</t>
  </si>
  <si>
    <t xml:space="preserve">    D1 - Zemné práce </t>
  </si>
  <si>
    <t xml:space="preserve">    D2 - Bleskozvod a uzemnenie</t>
  </si>
  <si>
    <t xml:space="preserve">    D3 - HZS , Ostatné</t>
  </si>
  <si>
    <t>D0</t>
  </si>
  <si>
    <t>Prípojka NN</t>
  </si>
  <si>
    <t>Elektromerový rozvádzač RE (podľa výkresu E1) vrátane zapojenia</t>
  </si>
  <si>
    <t>Nožové poistky do exist.poistkovej skrine SR 72-0255: 3x63A, vrátane zapojenia</t>
  </si>
  <si>
    <t>Kábel NAYY-J 4x25mm²</t>
  </si>
  <si>
    <t>Kábel CYKY-J  4x10mm²</t>
  </si>
  <si>
    <t>Kábel CYKY-J  3x1,5mm²</t>
  </si>
  <si>
    <t>Chránička FXKVS DN110</t>
  </si>
  <si>
    <t>Káblová koncovka (oko) do 35mm</t>
  </si>
  <si>
    <t>Káblová prechodka do 35mm</t>
  </si>
  <si>
    <t>D1</t>
  </si>
  <si>
    <t xml:space="preserve">Zemné práce </t>
  </si>
  <si>
    <t>Vytýčenie trasy vonkajšieho silového vedenia,v prehľadnom teréne vedenie NN</t>
  </si>
  <si>
    <t>Hĺbenie káblovej ryhy 30 cm širokej a 80 cm hlbokej, v zemine triedy 3</t>
  </si>
  <si>
    <t>Ručný zásyp nezap. káblovej ryhy bez zhutn. zeminy, 30 cm širokej, 80 cm hlbokej v zemine tr. 3</t>
  </si>
  <si>
    <t>Výkop v ceste do hĺbky 120 cm v asfalte, odvoz sutiny na skládku, pokládka kábla, betón, chránička, pokládka nového asfaltu (+ podkladu), uvedenie do pôvodného stavu</t>
  </si>
  <si>
    <t>Výkop v chodníku do hĺbky 120 cm v dlažbe (asfalte), odvoz sutiny na skládku, pokládka kábla, fólia, tehly, piesok, pokládka novej dlažby (asfaltu + podkladu), uvedenie do pôvodného stavu</t>
  </si>
  <si>
    <t>Pretlak - technológiou mikrotunelovaním pod komunikáciou, chránička ø100mm, záťah kábla</t>
  </si>
  <si>
    <t>Fólia červená-blesk, šírka 300mm, balenie  250m</t>
  </si>
  <si>
    <t>D2</t>
  </si>
  <si>
    <t>Bleskozvod a uzemnenie</t>
  </si>
  <si>
    <t>HR-svorka SR03 (spoj pásik / drôt)</t>
  </si>
  <si>
    <t>HR-svorka SR02 (spoj pásik / pásik)</t>
  </si>
  <si>
    <t>Páska uzemňovacia 30x4 mm</t>
  </si>
  <si>
    <t>kg</t>
  </si>
  <si>
    <t>Pevné spojenie páskových uzemňovačov, nameranie a očistenie koncov uzemňovačov, zvarenie a náter</t>
  </si>
  <si>
    <t>Hrom- gulatina pre zvod pod zateplením  8 AlMgSi RD8PVC vrátane podpery (každých 0,6m)</t>
  </si>
  <si>
    <t>Hrom- gulatina  8 / 1m=0,53kg</t>
  </si>
  <si>
    <t>HR-svorka SK</t>
  </si>
  <si>
    <t>HR-svorka SO</t>
  </si>
  <si>
    <t>Držiak ochranného uholníka univerzálny DOU (FeZn)</t>
  </si>
  <si>
    <t>Skúšobná svorka SZ (FeZn)</t>
  </si>
  <si>
    <t>Ochranný uholník OU 2m (FeZn)</t>
  </si>
  <si>
    <t>Zberacia tyč s rovným koncom vrátane držiakov JP15</t>
  </si>
  <si>
    <t>D3</t>
  </si>
  <si>
    <t>HZS , Ostatné</t>
  </si>
  <si>
    <t>Funkčné skúšky, zaškolenie obsluhy</t>
  </si>
  <si>
    <t>kpl</t>
  </si>
  <si>
    <t>Murárska výpomoc</t>
  </si>
  <si>
    <t>Revízia a vypracovanie revíznej správy</t>
  </si>
  <si>
    <t>Podruž. mat / WAGO-svorky,sádra,klince,štítky, pásky, natlkacie skrut.,.... /  (percentuálny podiel bez rozvádzačov a svietidiel)</t>
  </si>
  <si>
    <t>Podiel pridružných výkonov</t>
  </si>
  <si>
    <t>Prierazy a drážkovanie pre káble do priemeru D29</t>
  </si>
  <si>
    <t>Drážkovanie frezovaním pre káble - tehla</t>
  </si>
  <si>
    <t>Zaizolovanie prestupu káblov proti vode</t>
  </si>
  <si>
    <t>Otvor pre rozbočovaciu krabicu</t>
  </si>
  <si>
    <t>Doprava (do 20km)</t>
  </si>
  <si>
    <t>ZOZNAM FIGÚR</t>
  </si>
  <si>
    <t>Výmera</t>
  </si>
  <si>
    <t xml:space="preserve"> 01</t>
  </si>
  <si>
    <t>Použitie figúry:</t>
  </si>
  <si>
    <t>Vodorovné premiestnenie výkopku na vzdialenosť do 21km</t>
  </si>
  <si>
    <t>K správnemu naceneniu výkazu výmer je potrebné naštudovanie PD. Naceniť je potrebné jestvujúci výkaz výmer podľa pokynov tendrového zadávateľa, resp. navrhu zmluvy o dielo.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</si>
  <si>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</t>
  </si>
  <si>
    <t>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</t>
  </si>
  <si>
    <t>Výmery položiek presunov hmot PSV vyjadrených mernými jednotkami v percentách % si uchádzač výpĺna sám podla metodiky rozpočtárskych programov napr. Cenkros, ODIS.</t>
  </si>
  <si>
    <t>Dodávateľ rozšpecifikuje pouzitie VRN-ov: napr. označenie staveniska, čistenie komunikacií, opatrenia pre stav. v zimnom období, poistenie, geodet. merania a dokumentáciu, skúšky, vzorky, dielenskú dokumentáciu, staveb. výťah, žeriav v súčinnosti a položkami pre zvislý presun hmôt vo všetkých výkazoch, vyčistenie všetkých dotknutých plôch od stavebného odpadu, aj ako príprava pre sadové úpravy.</t>
  </si>
  <si>
    <t>"vrátane koordinácie pre prestupy profesíí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</si>
</sst>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sz val="10"/>
      <name val="Arial CE"/>
      <family val="2"/>
    </font>
    <font>
      <sz val="10"/>
      <color rgb="FFFF000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42" fillId="0" borderId="0" applyNumberFormat="0" applyFill="0" applyBorder="0" applyAlignment="0" applyProtection="0"/>
    <xf numFmtId="0" fontId="46" fillId="0" borderId="0" applyAlignment="0">
      <alignment vertical="top" wrapText="1"/>
      <protection locked="0"/>
    </xf>
  </cellStyleXfs>
  <cellXfs count="2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5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6" fillId="5" borderId="0" xfId="0" applyFont="1" applyFill="1" applyAlignment="1">
      <alignment horizontal="left" vertical="center"/>
    </xf>
    <xf numFmtId="4" fontId="26" fillId="5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6" fillId="0" borderId="12" xfId="0" applyNumberFormat="1" applyFont="1" applyBorder="1"/>
    <xf numFmtId="166" fontId="36" fillId="0" borderId="13" xfId="0" applyNumberFormat="1" applyFont="1" applyBorder="1"/>
    <xf numFmtId="4" fontId="3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45" fillId="0" borderId="0" xfId="0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44" fillId="0" borderId="0" xfId="0" applyFont="1" applyAlignment="1">
      <alignment horizontal="left" vertical="center" wrapText="1"/>
    </xf>
    <xf numFmtId="0" fontId="47" fillId="0" borderId="0" xfId="2" applyFont="1" applyAlignment="1">
      <alignment horizontal="left" vertical="center" wrapText="1"/>
      <protection locked="0"/>
    </xf>
    <xf numFmtId="0" fontId="43" fillId="0" borderId="0" xfId="0" applyFont="1" applyAlignment="1">
      <alignment horizontal="left" vertical="center" wrapText="1"/>
    </xf>
    <xf numFmtId="0" fontId="2" fillId="3" borderId="0" xfId="0" applyFont="1" applyFill="1" applyAlignment="1" applyProtection="1">
      <alignment horizontal="left" vertical="center"/>
      <protection locked="0"/>
    </xf>
  </cellXfs>
  <cellStyles count="3">
    <cellStyle name="Hypertextové prepojenie" xfId="1" builtinId="8"/>
    <cellStyle name="Normálna" xfId="0" builtinId="0" customBuiltin="1"/>
    <cellStyle name="normálne_SO-01 Rodinný dom a občianska vybavenosť - zmena Zadanie s výkazom výmer" xfId="2" xr:uid="{47F442D3-C5E1-420D-80F3-AA13B69A8EF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L11" sqref="L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38" t="s">
        <v>5</v>
      </c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48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R5" s="18"/>
      <c r="BE5" s="245" t="s">
        <v>13</v>
      </c>
      <c r="BS5" s="15" t="s">
        <v>6</v>
      </c>
    </row>
    <row r="6" spans="1:74" ht="36.950000000000003" customHeight="1">
      <c r="B6" s="18"/>
      <c r="D6" s="24" t="s">
        <v>14</v>
      </c>
      <c r="K6" s="249" t="s">
        <v>15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R6" s="18"/>
      <c r="BE6" s="246"/>
      <c r="BS6" s="15" t="s">
        <v>6</v>
      </c>
    </row>
    <row r="7" spans="1:74" ht="12" customHeight="1">
      <c r="B7" s="18"/>
      <c r="D7" s="25" t="s">
        <v>16</v>
      </c>
      <c r="K7" s="23" t="s">
        <v>1</v>
      </c>
      <c r="AK7" s="25" t="s">
        <v>17</v>
      </c>
      <c r="AN7" s="23" t="s">
        <v>1</v>
      </c>
      <c r="AR7" s="18"/>
      <c r="BE7" s="246"/>
      <c r="BS7" s="15" t="s">
        <v>6</v>
      </c>
    </row>
    <row r="8" spans="1:74" ht="12" customHeight="1">
      <c r="B8" s="18"/>
      <c r="D8" s="25" t="s">
        <v>18</v>
      </c>
      <c r="K8" s="23" t="s">
        <v>19</v>
      </c>
      <c r="AK8" s="25" t="s">
        <v>20</v>
      </c>
      <c r="AN8" s="209">
        <v>45253</v>
      </c>
      <c r="AR8" s="18"/>
      <c r="BE8" s="246"/>
      <c r="BS8" s="15" t="s">
        <v>6</v>
      </c>
    </row>
    <row r="9" spans="1:74" ht="14.45" customHeight="1">
      <c r="B9" s="18"/>
      <c r="AR9" s="18"/>
      <c r="BE9" s="246"/>
      <c r="BS9" s="15" t="s">
        <v>6</v>
      </c>
    </row>
    <row r="10" spans="1:74" ht="12" customHeight="1">
      <c r="B10" s="18"/>
      <c r="D10" s="25" t="s">
        <v>21</v>
      </c>
      <c r="AK10" s="25" t="s">
        <v>22</v>
      </c>
      <c r="AN10" s="23" t="s">
        <v>1</v>
      </c>
      <c r="AR10" s="18"/>
      <c r="BE10" s="246"/>
      <c r="BS10" s="15" t="s">
        <v>6</v>
      </c>
    </row>
    <row r="11" spans="1:74" ht="18.399999999999999" customHeight="1">
      <c r="B11" s="18"/>
      <c r="E11" s="23"/>
      <c r="AK11" s="25" t="s">
        <v>23</v>
      </c>
      <c r="AN11" s="23" t="s">
        <v>1</v>
      </c>
      <c r="AR11" s="18"/>
      <c r="BE11" s="246"/>
      <c r="BS11" s="15" t="s">
        <v>6</v>
      </c>
    </row>
    <row r="12" spans="1:74" ht="6.95" customHeight="1">
      <c r="B12" s="18"/>
      <c r="AR12" s="18"/>
      <c r="BE12" s="246"/>
      <c r="BS12" s="15" t="s">
        <v>6</v>
      </c>
    </row>
    <row r="13" spans="1:74" ht="12" customHeight="1">
      <c r="B13" s="18"/>
      <c r="D13" s="25" t="s">
        <v>24</v>
      </c>
      <c r="AK13" s="25" t="s">
        <v>22</v>
      </c>
      <c r="AN13" s="27" t="s">
        <v>25</v>
      </c>
      <c r="AR13" s="18"/>
      <c r="BE13" s="246"/>
      <c r="BS13" s="15" t="s">
        <v>6</v>
      </c>
    </row>
    <row r="14" spans="1:74" ht="12.75">
      <c r="B14" s="18"/>
      <c r="E14" s="250" t="s">
        <v>25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" t="s">
        <v>23</v>
      </c>
      <c r="AN14" s="27" t="s">
        <v>25</v>
      </c>
      <c r="AR14" s="18"/>
      <c r="BE14" s="246"/>
      <c r="BS14" s="15" t="s">
        <v>6</v>
      </c>
    </row>
    <row r="15" spans="1:74" ht="6.95" customHeight="1">
      <c r="B15" s="18"/>
      <c r="AR15" s="18"/>
      <c r="BE15" s="246"/>
      <c r="BS15" s="15" t="s">
        <v>3</v>
      </c>
    </row>
    <row r="16" spans="1:74" ht="12" customHeight="1">
      <c r="B16" s="18"/>
      <c r="D16" s="25" t="s">
        <v>26</v>
      </c>
      <c r="AK16" s="25" t="s">
        <v>22</v>
      </c>
      <c r="AN16" s="23" t="s">
        <v>1</v>
      </c>
      <c r="AR16" s="18"/>
      <c r="BE16" s="246"/>
      <c r="BS16" s="15" t="s">
        <v>3</v>
      </c>
    </row>
    <row r="17" spans="2:71" ht="18.399999999999999" customHeight="1">
      <c r="B17" s="18"/>
      <c r="E17" s="23" t="s">
        <v>27</v>
      </c>
      <c r="AK17" s="25" t="s">
        <v>23</v>
      </c>
      <c r="AN17" s="23" t="s">
        <v>1</v>
      </c>
      <c r="AR17" s="18"/>
      <c r="BE17" s="246"/>
      <c r="BS17" s="15" t="s">
        <v>28</v>
      </c>
    </row>
    <row r="18" spans="2:71" ht="6.95" customHeight="1">
      <c r="B18" s="18"/>
      <c r="AR18" s="18"/>
      <c r="BE18" s="246"/>
      <c r="BS18" s="15" t="s">
        <v>6</v>
      </c>
    </row>
    <row r="19" spans="2:71" ht="12" customHeight="1">
      <c r="B19" s="18"/>
      <c r="D19" s="25" t="s">
        <v>29</v>
      </c>
      <c r="AK19" s="25" t="s">
        <v>22</v>
      </c>
      <c r="AN19" s="23" t="s">
        <v>1</v>
      </c>
      <c r="AR19" s="18"/>
      <c r="BE19" s="246"/>
      <c r="BS19" s="15" t="s">
        <v>6</v>
      </c>
    </row>
    <row r="20" spans="2:71" ht="18.399999999999999" customHeight="1">
      <c r="B20" s="18"/>
      <c r="E20" s="23" t="s">
        <v>30</v>
      </c>
      <c r="AK20" s="25" t="s">
        <v>23</v>
      </c>
      <c r="AN20" s="23" t="s">
        <v>1</v>
      </c>
      <c r="AR20" s="18"/>
      <c r="BE20" s="246"/>
      <c r="BS20" s="15" t="s">
        <v>28</v>
      </c>
    </row>
    <row r="21" spans="2:71" ht="6.95" customHeight="1">
      <c r="B21" s="18"/>
      <c r="AR21" s="18"/>
      <c r="BE21" s="246"/>
    </row>
    <row r="22" spans="2:71" ht="12" customHeight="1">
      <c r="B22" s="18"/>
      <c r="D22" s="25" t="s">
        <v>31</v>
      </c>
      <c r="AR22" s="18"/>
      <c r="BE22" s="246"/>
    </row>
    <row r="23" spans="2:71" ht="16.5" customHeight="1">
      <c r="B23" s="18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18"/>
      <c r="BE23" s="246"/>
    </row>
    <row r="24" spans="2:71" ht="6.95" customHeight="1">
      <c r="B24" s="18"/>
      <c r="AR24" s="18"/>
      <c r="BE24" s="246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46"/>
    </row>
    <row r="26" spans="2:71" s="1" customFormat="1" ht="25.9" customHeight="1">
      <c r="B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5">
        <f>ROUND(AG94,2)</f>
        <v>0</v>
      </c>
      <c r="AL26" s="236"/>
      <c r="AM26" s="236"/>
      <c r="AN26" s="236"/>
      <c r="AO26" s="236"/>
      <c r="AR26" s="30"/>
      <c r="BE26" s="246"/>
    </row>
    <row r="27" spans="2:71" s="1" customFormat="1" ht="6.95" customHeight="1">
      <c r="B27" s="30"/>
      <c r="AR27" s="30"/>
      <c r="BE27" s="246"/>
    </row>
    <row r="28" spans="2:71" s="1" customFormat="1" ht="12.75">
      <c r="B28" s="30"/>
      <c r="L28" s="237" t="s">
        <v>33</v>
      </c>
      <c r="M28" s="237"/>
      <c r="N28" s="237"/>
      <c r="O28" s="237"/>
      <c r="P28" s="237"/>
      <c r="W28" s="237" t="s">
        <v>34</v>
      </c>
      <c r="X28" s="237"/>
      <c r="Y28" s="237"/>
      <c r="Z28" s="237"/>
      <c r="AA28" s="237"/>
      <c r="AB28" s="237"/>
      <c r="AC28" s="237"/>
      <c r="AD28" s="237"/>
      <c r="AE28" s="237"/>
      <c r="AK28" s="237" t="s">
        <v>35</v>
      </c>
      <c r="AL28" s="237"/>
      <c r="AM28" s="237"/>
      <c r="AN28" s="237"/>
      <c r="AO28" s="237"/>
      <c r="AR28" s="30"/>
      <c r="BE28" s="246"/>
    </row>
    <row r="29" spans="2:71" s="2" customFormat="1" ht="14.45" customHeight="1">
      <c r="B29" s="34"/>
      <c r="D29" s="25" t="s">
        <v>36</v>
      </c>
      <c r="F29" s="35" t="s">
        <v>37</v>
      </c>
      <c r="L29" s="227">
        <v>0.2</v>
      </c>
      <c r="M29" s="226"/>
      <c r="N29" s="226"/>
      <c r="O29" s="226"/>
      <c r="P29" s="226"/>
      <c r="Q29" s="36"/>
      <c r="R29" s="36"/>
      <c r="S29" s="36"/>
      <c r="T29" s="36"/>
      <c r="U29" s="36"/>
      <c r="V29" s="3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F29" s="36"/>
      <c r="AG29" s="36"/>
      <c r="AH29" s="36"/>
      <c r="AI29" s="36"/>
      <c r="AJ29" s="36"/>
      <c r="AK29" s="225">
        <f>ROUND(AV94, 2)</f>
        <v>0</v>
      </c>
      <c r="AL29" s="226"/>
      <c r="AM29" s="226"/>
      <c r="AN29" s="226"/>
      <c r="AO29" s="226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47"/>
    </row>
    <row r="30" spans="2:71" s="2" customFormat="1" ht="14.45" customHeight="1">
      <c r="B30" s="34"/>
      <c r="F30" s="35" t="s">
        <v>38</v>
      </c>
      <c r="L30" s="227">
        <v>0.2</v>
      </c>
      <c r="M30" s="226"/>
      <c r="N30" s="226"/>
      <c r="O30" s="226"/>
      <c r="P30" s="226"/>
      <c r="Q30" s="36"/>
      <c r="R30" s="36"/>
      <c r="S30" s="36"/>
      <c r="T30" s="36"/>
      <c r="U30" s="36"/>
      <c r="V30" s="3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F30" s="36"/>
      <c r="AG30" s="36"/>
      <c r="AH30" s="36"/>
      <c r="AI30" s="36"/>
      <c r="AJ30" s="36"/>
      <c r="AK30" s="225">
        <f>ROUND(AW94, 2)</f>
        <v>0</v>
      </c>
      <c r="AL30" s="226"/>
      <c r="AM30" s="226"/>
      <c r="AN30" s="226"/>
      <c r="AO30" s="226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47"/>
    </row>
    <row r="31" spans="2:71" s="2" customFormat="1" ht="14.45" hidden="1" customHeight="1">
      <c r="B31" s="34"/>
      <c r="F31" s="25" t="s">
        <v>39</v>
      </c>
      <c r="L31" s="228">
        <v>0.2</v>
      </c>
      <c r="M31" s="229"/>
      <c r="N31" s="229"/>
      <c r="O31" s="229"/>
      <c r="P31" s="229"/>
      <c r="W31" s="244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K31" s="244">
        <v>0</v>
      </c>
      <c r="AL31" s="229"/>
      <c r="AM31" s="229"/>
      <c r="AN31" s="229"/>
      <c r="AO31" s="229"/>
      <c r="AR31" s="34"/>
      <c r="BE31" s="247"/>
    </row>
    <row r="32" spans="2:71" s="2" customFormat="1" ht="14.45" hidden="1" customHeight="1">
      <c r="B32" s="34"/>
      <c r="F32" s="25" t="s">
        <v>40</v>
      </c>
      <c r="L32" s="228">
        <v>0.2</v>
      </c>
      <c r="M32" s="229"/>
      <c r="N32" s="229"/>
      <c r="O32" s="229"/>
      <c r="P32" s="229"/>
      <c r="W32" s="244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K32" s="244">
        <v>0</v>
      </c>
      <c r="AL32" s="229"/>
      <c r="AM32" s="229"/>
      <c r="AN32" s="229"/>
      <c r="AO32" s="229"/>
      <c r="AR32" s="34"/>
      <c r="BE32" s="247"/>
    </row>
    <row r="33" spans="2:57" s="2" customFormat="1" ht="14.45" hidden="1" customHeight="1">
      <c r="B33" s="34"/>
      <c r="F33" s="35" t="s">
        <v>41</v>
      </c>
      <c r="L33" s="227">
        <v>0</v>
      </c>
      <c r="M33" s="226"/>
      <c r="N33" s="226"/>
      <c r="O33" s="226"/>
      <c r="P33" s="226"/>
      <c r="Q33" s="36"/>
      <c r="R33" s="36"/>
      <c r="S33" s="36"/>
      <c r="T33" s="36"/>
      <c r="U33" s="36"/>
      <c r="V33" s="3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F33" s="36"/>
      <c r="AG33" s="36"/>
      <c r="AH33" s="36"/>
      <c r="AI33" s="36"/>
      <c r="AJ33" s="36"/>
      <c r="AK33" s="225">
        <v>0</v>
      </c>
      <c r="AL33" s="226"/>
      <c r="AM33" s="226"/>
      <c r="AN33" s="226"/>
      <c r="AO33" s="226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47"/>
    </row>
    <row r="34" spans="2:57" s="1" customFormat="1" ht="6.95" customHeight="1">
      <c r="B34" s="30"/>
      <c r="AR34" s="30"/>
      <c r="BE34" s="246"/>
    </row>
    <row r="35" spans="2:57" s="1" customFormat="1" ht="25.9" customHeight="1">
      <c r="B35" s="30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243" t="s">
        <v>44</v>
      </c>
      <c r="Y35" s="241"/>
      <c r="Z35" s="241"/>
      <c r="AA35" s="241"/>
      <c r="AB35" s="241"/>
      <c r="AC35" s="40"/>
      <c r="AD35" s="40"/>
      <c r="AE35" s="40"/>
      <c r="AF35" s="40"/>
      <c r="AG35" s="40"/>
      <c r="AH35" s="40"/>
      <c r="AI35" s="40"/>
      <c r="AJ35" s="40"/>
      <c r="AK35" s="240">
        <f>SUM(AK26:AK33)</f>
        <v>0</v>
      </c>
      <c r="AL35" s="241"/>
      <c r="AM35" s="241"/>
      <c r="AN35" s="241"/>
      <c r="AO35" s="242"/>
      <c r="AP35" s="38"/>
      <c r="AQ35" s="38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42" t="s">
        <v>45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46</v>
      </c>
      <c r="AI49" s="43"/>
      <c r="AJ49" s="43"/>
      <c r="AK49" s="43"/>
      <c r="AL49" s="43"/>
      <c r="AM49" s="43"/>
      <c r="AN49" s="43"/>
      <c r="AO49" s="43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4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47</v>
      </c>
      <c r="AI60" s="32"/>
      <c r="AJ60" s="32"/>
      <c r="AK60" s="32"/>
      <c r="AL60" s="32"/>
      <c r="AM60" s="44" t="s">
        <v>48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42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50</v>
      </c>
      <c r="AI64" s="43"/>
      <c r="AJ64" s="43"/>
      <c r="AK64" s="43"/>
      <c r="AL64" s="43"/>
      <c r="AM64" s="43"/>
      <c r="AN64" s="43"/>
      <c r="AO64" s="43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4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47</v>
      </c>
      <c r="AI75" s="32"/>
      <c r="AJ75" s="32"/>
      <c r="AK75" s="32"/>
      <c r="AL75" s="32"/>
      <c r="AM75" s="44" t="s">
        <v>48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5" customHeight="1">
      <c r="B82" s="30"/>
      <c r="C82" s="19" t="s">
        <v>51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9"/>
      <c r="C84" s="25" t="s">
        <v>12</v>
      </c>
      <c r="AR84" s="49"/>
    </row>
    <row r="85" spans="1:91" s="4" customFormat="1" ht="36.950000000000003" customHeight="1">
      <c r="B85" s="50"/>
      <c r="C85" s="51" t="s">
        <v>14</v>
      </c>
      <c r="L85" s="230" t="str">
        <f>K6</f>
        <v>DPB - Osadenie kontajnera Strmé vŕšky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R85" s="50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18</v>
      </c>
      <c r="L87" s="52" t="str">
        <f>IF(K8="","",K8)</f>
        <v>Bratislava-Záhorská Bystrica</v>
      </c>
      <c r="AI87" s="25" t="s">
        <v>20</v>
      </c>
      <c r="AM87" s="232">
        <f>IF(AN8= "","",AN8)</f>
        <v>45253</v>
      </c>
      <c r="AN87" s="232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5" t="s">
        <v>21</v>
      </c>
      <c r="L89" s="3" t="str">
        <f>IF(E11= "","",E11)</f>
        <v/>
      </c>
      <c r="AI89" s="25" t="s">
        <v>26</v>
      </c>
      <c r="AM89" s="215" t="str">
        <f>IF(E17="","",E17)</f>
        <v>CITYPROJEKT, s.r.o., Adámiho 3, Bratislava</v>
      </c>
      <c r="AN89" s="216"/>
      <c r="AO89" s="216"/>
      <c r="AP89" s="216"/>
      <c r="AR89" s="30"/>
      <c r="AS89" s="211" t="s">
        <v>52</v>
      </c>
      <c r="AT89" s="212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0"/>
      <c r="C90" s="25" t="s">
        <v>24</v>
      </c>
      <c r="L90" s="3" t="str">
        <f>IF(E14= "Vyplň údaj","",E14)</f>
        <v/>
      </c>
      <c r="AI90" s="25" t="s">
        <v>29</v>
      </c>
      <c r="AM90" s="215" t="str">
        <f>IF(E20="","",E20)</f>
        <v xml:space="preserve"> </v>
      </c>
      <c r="AN90" s="216"/>
      <c r="AO90" s="216"/>
      <c r="AP90" s="216"/>
      <c r="AR90" s="30"/>
      <c r="AS90" s="213"/>
      <c r="AT90" s="214"/>
      <c r="BD90" s="57"/>
    </row>
    <row r="91" spans="1:91" s="1" customFormat="1" ht="10.9" customHeight="1">
      <c r="B91" s="30"/>
      <c r="AR91" s="30"/>
      <c r="AS91" s="213"/>
      <c r="AT91" s="214"/>
      <c r="BD91" s="57"/>
    </row>
    <row r="92" spans="1:91" s="1" customFormat="1" ht="29.25" customHeight="1">
      <c r="B92" s="30"/>
      <c r="C92" s="217" t="s">
        <v>53</v>
      </c>
      <c r="D92" s="218"/>
      <c r="E92" s="218"/>
      <c r="F92" s="218"/>
      <c r="G92" s="218"/>
      <c r="H92" s="58"/>
      <c r="I92" s="220" t="s">
        <v>54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9" t="s">
        <v>55</v>
      </c>
      <c r="AH92" s="218"/>
      <c r="AI92" s="218"/>
      <c r="AJ92" s="218"/>
      <c r="AK92" s="218"/>
      <c r="AL92" s="218"/>
      <c r="AM92" s="218"/>
      <c r="AN92" s="220" t="s">
        <v>56</v>
      </c>
      <c r="AO92" s="218"/>
      <c r="AP92" s="221"/>
      <c r="AQ92" s="59" t="s">
        <v>57</v>
      </c>
      <c r="AR92" s="30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</row>
    <row r="93" spans="1:91" s="1" customFormat="1" ht="10.9" customHeight="1">
      <c r="B93" s="30"/>
      <c r="AR93" s="30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70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33">
        <f>ROUND(SUM(AG95:AG98),2)</f>
        <v>0</v>
      </c>
      <c r="AH94" s="233"/>
      <c r="AI94" s="233"/>
      <c r="AJ94" s="233"/>
      <c r="AK94" s="233"/>
      <c r="AL94" s="233"/>
      <c r="AM94" s="233"/>
      <c r="AN94" s="234">
        <f>SUM(AG94,AT94)</f>
        <v>0</v>
      </c>
      <c r="AO94" s="234"/>
      <c r="AP94" s="234"/>
      <c r="AQ94" s="68" t="s">
        <v>1</v>
      </c>
      <c r="AR94" s="64"/>
      <c r="AS94" s="69">
        <f>ROUND(SUM(AS95:AS98),2)</f>
        <v>0</v>
      </c>
      <c r="AT94" s="70">
        <f>ROUND(SUM(AV94:AW94),2)</f>
        <v>0</v>
      </c>
      <c r="AU94" s="71">
        <f>ROUND(SUM(AU95:AU98),5)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ROUND(SUM(AZ95:AZ98),2)</f>
        <v>0</v>
      </c>
      <c r="BA94" s="70">
        <f>ROUND(SUM(BA95:BA98),2)</f>
        <v>0</v>
      </c>
      <c r="BB94" s="70">
        <f>ROUND(SUM(BB95:BB98),2)</f>
        <v>0</v>
      </c>
      <c r="BC94" s="70">
        <f>ROUND(SUM(BC95:BC98),2)</f>
        <v>0</v>
      </c>
      <c r="BD94" s="72">
        <f>ROUND(SUM(BD95:BD98),2)</f>
        <v>0</v>
      </c>
      <c r="BS94" s="73" t="s">
        <v>71</v>
      </c>
      <c r="BT94" s="73" t="s">
        <v>72</v>
      </c>
      <c r="BU94" s="74" t="s">
        <v>73</v>
      </c>
      <c r="BV94" s="73" t="s">
        <v>74</v>
      </c>
      <c r="BW94" s="73" t="s">
        <v>4</v>
      </c>
      <c r="BX94" s="73" t="s">
        <v>75</v>
      </c>
      <c r="CL94" s="73" t="s">
        <v>1</v>
      </c>
    </row>
    <row r="95" spans="1:91" s="6" customFormat="1" ht="16.5" customHeight="1">
      <c r="A95" s="75" t="s">
        <v>76</v>
      </c>
      <c r="B95" s="76"/>
      <c r="C95" s="77"/>
      <c r="D95" s="222" t="s">
        <v>77</v>
      </c>
      <c r="E95" s="222"/>
      <c r="F95" s="222"/>
      <c r="G95" s="222"/>
      <c r="H95" s="222"/>
      <c r="I95" s="78"/>
      <c r="J95" s="222" t="s">
        <v>78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3">
        <f>'01 - Architektonicko-stav...'!J35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79" t="s">
        <v>79</v>
      </c>
      <c r="AR95" s="76"/>
      <c r="AS95" s="80">
        <v>0</v>
      </c>
      <c r="AT95" s="81">
        <f>ROUND(SUM(AV95:AW95),2)</f>
        <v>0</v>
      </c>
      <c r="AU95" s="82">
        <f>'01 - Architektonicko-stav...'!P130</f>
        <v>0</v>
      </c>
      <c r="AV95" s="81">
        <f>'01 - Architektonicko-stav...'!J38</f>
        <v>0</v>
      </c>
      <c r="AW95" s="81">
        <f>'01 - Architektonicko-stav...'!J39</f>
        <v>0</v>
      </c>
      <c r="AX95" s="81">
        <f>'01 - Architektonicko-stav...'!J40</f>
        <v>0</v>
      </c>
      <c r="AY95" s="81">
        <f>'01 - Architektonicko-stav...'!J41</f>
        <v>0</v>
      </c>
      <c r="AZ95" s="81">
        <f>'01 - Architektonicko-stav...'!F38</f>
        <v>0</v>
      </c>
      <c r="BA95" s="81">
        <f>'01 - Architektonicko-stav...'!F39</f>
        <v>0</v>
      </c>
      <c r="BB95" s="81">
        <f>'01 - Architektonicko-stav...'!F40</f>
        <v>0</v>
      </c>
      <c r="BC95" s="81">
        <f>'01 - Architektonicko-stav...'!F41</f>
        <v>0</v>
      </c>
      <c r="BD95" s="83">
        <f>'01 - Architektonicko-stav...'!F42</f>
        <v>0</v>
      </c>
      <c r="BT95" s="84" t="s">
        <v>80</v>
      </c>
      <c r="BV95" s="84" t="s">
        <v>74</v>
      </c>
      <c r="BW95" s="84" t="s">
        <v>81</v>
      </c>
      <c r="BX95" s="84" t="s">
        <v>4</v>
      </c>
      <c r="CL95" s="84" t="s">
        <v>1</v>
      </c>
      <c r="CM95" s="84" t="s">
        <v>72</v>
      </c>
    </row>
    <row r="96" spans="1:91" s="6" customFormat="1" ht="16.5" customHeight="1">
      <c r="A96" s="75" t="s">
        <v>76</v>
      </c>
      <c r="B96" s="76"/>
      <c r="C96" s="77"/>
      <c r="D96" s="222" t="s">
        <v>82</v>
      </c>
      <c r="E96" s="222"/>
      <c r="F96" s="222"/>
      <c r="G96" s="222"/>
      <c r="H96" s="222"/>
      <c r="I96" s="78"/>
      <c r="J96" s="222" t="s">
        <v>83</v>
      </c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3">
        <f>'02 - Prípojka vody'!J35</f>
        <v>0</v>
      </c>
      <c r="AH96" s="224"/>
      <c r="AI96" s="224"/>
      <c r="AJ96" s="224"/>
      <c r="AK96" s="224"/>
      <c r="AL96" s="224"/>
      <c r="AM96" s="224"/>
      <c r="AN96" s="223">
        <f>SUM(AG96,AT96)</f>
        <v>0</v>
      </c>
      <c r="AO96" s="224"/>
      <c r="AP96" s="224"/>
      <c r="AQ96" s="79" t="s">
        <v>79</v>
      </c>
      <c r="AR96" s="76"/>
      <c r="AS96" s="80">
        <v>0</v>
      </c>
      <c r="AT96" s="81">
        <f>ROUND(SUM(AV96:AW96),2)</f>
        <v>0</v>
      </c>
      <c r="AU96" s="82">
        <f>'02 - Prípojka vody'!P130</f>
        <v>0</v>
      </c>
      <c r="AV96" s="81">
        <f>'02 - Prípojka vody'!J38</f>
        <v>0</v>
      </c>
      <c r="AW96" s="81">
        <f>'02 - Prípojka vody'!J39</f>
        <v>0</v>
      </c>
      <c r="AX96" s="81">
        <f>'02 - Prípojka vody'!J40</f>
        <v>0</v>
      </c>
      <c r="AY96" s="81">
        <f>'02 - Prípojka vody'!J41</f>
        <v>0</v>
      </c>
      <c r="AZ96" s="81">
        <f>'02 - Prípojka vody'!F38</f>
        <v>0</v>
      </c>
      <c r="BA96" s="81">
        <f>'02 - Prípojka vody'!F39</f>
        <v>0</v>
      </c>
      <c r="BB96" s="81">
        <f>'02 - Prípojka vody'!F40</f>
        <v>0</v>
      </c>
      <c r="BC96" s="81">
        <f>'02 - Prípojka vody'!F41</f>
        <v>0</v>
      </c>
      <c r="BD96" s="83">
        <f>'02 - Prípojka vody'!F42</f>
        <v>0</v>
      </c>
      <c r="BT96" s="84" t="s">
        <v>80</v>
      </c>
      <c r="BV96" s="84" t="s">
        <v>74</v>
      </c>
      <c r="BW96" s="84" t="s">
        <v>84</v>
      </c>
      <c r="BX96" s="84" t="s">
        <v>4</v>
      </c>
      <c r="CL96" s="84" t="s">
        <v>1</v>
      </c>
      <c r="CM96" s="84" t="s">
        <v>72</v>
      </c>
    </row>
    <row r="97" spans="1:91" s="6" customFormat="1" ht="16.5" customHeight="1">
      <c r="A97" s="75" t="s">
        <v>76</v>
      </c>
      <c r="B97" s="76"/>
      <c r="C97" s="77"/>
      <c r="D97" s="222" t="s">
        <v>85</v>
      </c>
      <c r="E97" s="222"/>
      <c r="F97" s="222"/>
      <c r="G97" s="222"/>
      <c r="H97" s="222"/>
      <c r="I97" s="78"/>
      <c r="J97" s="222" t="s">
        <v>86</v>
      </c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223">
        <f>'03 - Prípojka kanalizácie'!J36</f>
        <v>0</v>
      </c>
      <c r="AH97" s="224"/>
      <c r="AI97" s="224"/>
      <c r="AJ97" s="224"/>
      <c r="AK97" s="224"/>
      <c r="AL97" s="224"/>
      <c r="AM97" s="224"/>
      <c r="AN97" s="223">
        <f>SUM(AG97,AT97)</f>
        <v>0</v>
      </c>
      <c r="AO97" s="224"/>
      <c r="AP97" s="224"/>
      <c r="AQ97" s="79" t="s">
        <v>79</v>
      </c>
      <c r="AR97" s="76"/>
      <c r="AS97" s="80">
        <v>0</v>
      </c>
      <c r="AT97" s="81">
        <f>ROUND(SUM(AV97:AW97),2)</f>
        <v>0</v>
      </c>
      <c r="AU97" s="82">
        <f>'03 - Prípojka kanalizácie'!P130</f>
        <v>0</v>
      </c>
      <c r="AV97" s="81">
        <f>'03 - Prípojka kanalizácie'!J39</f>
        <v>0</v>
      </c>
      <c r="AW97" s="81">
        <f>'03 - Prípojka kanalizácie'!J40</f>
        <v>0</v>
      </c>
      <c r="AX97" s="81">
        <f>'03 - Prípojka kanalizácie'!J41</f>
        <v>0</v>
      </c>
      <c r="AY97" s="81">
        <f>'03 - Prípojka kanalizácie'!J42</f>
        <v>0</v>
      </c>
      <c r="AZ97" s="81">
        <f>'03 - Prípojka kanalizácie'!F39</f>
        <v>0</v>
      </c>
      <c r="BA97" s="81">
        <f>'03 - Prípojka kanalizácie'!F40</f>
        <v>0</v>
      </c>
      <c r="BB97" s="81">
        <f>'03 - Prípojka kanalizácie'!F41</f>
        <v>0</v>
      </c>
      <c r="BC97" s="81">
        <f>'03 - Prípojka kanalizácie'!F42</f>
        <v>0</v>
      </c>
      <c r="BD97" s="83">
        <f>'03 - Prípojka kanalizácie'!F43</f>
        <v>0</v>
      </c>
      <c r="BT97" s="84" t="s">
        <v>80</v>
      </c>
      <c r="BV97" s="84" t="s">
        <v>74</v>
      </c>
      <c r="BW97" s="84" t="s">
        <v>87</v>
      </c>
      <c r="BX97" s="84" t="s">
        <v>4</v>
      </c>
      <c r="CL97" s="84" t="s">
        <v>1</v>
      </c>
      <c r="CM97" s="84" t="s">
        <v>72</v>
      </c>
    </row>
    <row r="98" spans="1:91" s="6" customFormat="1" ht="16.5" customHeight="1">
      <c r="A98" s="75" t="s">
        <v>76</v>
      </c>
      <c r="B98" s="76"/>
      <c r="C98" s="77"/>
      <c r="D98" s="222" t="s">
        <v>88</v>
      </c>
      <c r="E98" s="222"/>
      <c r="F98" s="222"/>
      <c r="G98" s="222"/>
      <c r="H98" s="222"/>
      <c r="I98" s="78"/>
      <c r="J98" s="222" t="s">
        <v>89</v>
      </c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23">
        <f>'04 - Prípojka NN, Bleskoz...'!J36</f>
        <v>0</v>
      </c>
      <c r="AH98" s="224"/>
      <c r="AI98" s="224"/>
      <c r="AJ98" s="224"/>
      <c r="AK98" s="224"/>
      <c r="AL98" s="224"/>
      <c r="AM98" s="224"/>
      <c r="AN98" s="223">
        <f>SUM(AG98,AT98)</f>
        <v>0</v>
      </c>
      <c r="AO98" s="224"/>
      <c r="AP98" s="224"/>
      <c r="AQ98" s="79" t="s">
        <v>79</v>
      </c>
      <c r="AR98" s="76"/>
      <c r="AS98" s="85">
        <v>0</v>
      </c>
      <c r="AT98" s="86">
        <f>ROUND(SUM(AV98:AW98),2)</f>
        <v>0</v>
      </c>
      <c r="AU98" s="87">
        <f>'04 - Prípojka NN, Bleskoz...'!P128</f>
        <v>0</v>
      </c>
      <c r="AV98" s="86">
        <f>'04 - Prípojka NN, Bleskoz...'!J39</f>
        <v>0</v>
      </c>
      <c r="AW98" s="86">
        <f>'04 - Prípojka NN, Bleskoz...'!J40</f>
        <v>0</v>
      </c>
      <c r="AX98" s="86">
        <f>'04 - Prípojka NN, Bleskoz...'!J41</f>
        <v>0</v>
      </c>
      <c r="AY98" s="86">
        <f>'04 - Prípojka NN, Bleskoz...'!J42</f>
        <v>0</v>
      </c>
      <c r="AZ98" s="86">
        <f>'04 - Prípojka NN, Bleskoz...'!F39</f>
        <v>0</v>
      </c>
      <c r="BA98" s="86">
        <f>'04 - Prípojka NN, Bleskoz...'!F40</f>
        <v>0</v>
      </c>
      <c r="BB98" s="86">
        <f>'04 - Prípojka NN, Bleskoz...'!F41</f>
        <v>0</v>
      </c>
      <c r="BC98" s="86">
        <f>'04 - Prípojka NN, Bleskoz...'!F42</f>
        <v>0</v>
      </c>
      <c r="BD98" s="88">
        <f>'04 - Prípojka NN, Bleskoz...'!F43</f>
        <v>0</v>
      </c>
      <c r="BT98" s="84" t="s">
        <v>80</v>
      </c>
      <c r="BV98" s="84" t="s">
        <v>74</v>
      </c>
      <c r="BW98" s="84" t="s">
        <v>90</v>
      </c>
      <c r="BX98" s="84" t="s">
        <v>4</v>
      </c>
      <c r="CL98" s="84" t="s">
        <v>1</v>
      </c>
      <c r="CM98" s="84" t="s">
        <v>72</v>
      </c>
    </row>
    <row r="99" spans="1:91" s="1" customFormat="1" ht="30" customHeight="1">
      <c r="B99" s="30"/>
      <c r="AR99" s="30"/>
    </row>
    <row r="100" spans="1:91" s="1" customFormat="1" ht="6.95" customHeight="1"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0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1 - Architektonicko-stav...'!C2" display="/" xr:uid="{00000000-0004-0000-0000-000000000000}"/>
    <hyperlink ref="A96" location="'02 - Prípojka vody'!C2" display="/" xr:uid="{00000000-0004-0000-0000-000001000000}"/>
    <hyperlink ref="A97" location="'03 - Prípojka kanalizácie'!C2" display="/" xr:uid="{00000000-0004-0000-0000-000002000000}"/>
    <hyperlink ref="A98" location="'04 - Prípojka NN, Bleskoz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1"/>
  <sheetViews>
    <sheetView showGridLines="0" workbookViewId="0">
      <selection activeCell="E24" sqref="E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8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5" t="s">
        <v>81</v>
      </c>
      <c r="AZ2" s="89" t="s">
        <v>91</v>
      </c>
      <c r="BA2" s="89" t="s">
        <v>1</v>
      </c>
      <c r="BB2" s="89" t="s">
        <v>1</v>
      </c>
      <c r="BC2" s="89" t="s">
        <v>92</v>
      </c>
      <c r="BD2" s="89" t="s">
        <v>93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  <c r="AZ3" s="89" t="s">
        <v>94</v>
      </c>
      <c r="BA3" s="89" t="s">
        <v>1</v>
      </c>
      <c r="BB3" s="89" t="s">
        <v>1</v>
      </c>
      <c r="BC3" s="89" t="s">
        <v>95</v>
      </c>
      <c r="BD3" s="89" t="s">
        <v>93</v>
      </c>
    </row>
    <row r="4" spans="2:56" ht="24.95" customHeight="1">
      <c r="B4" s="18"/>
      <c r="D4" s="19" t="s">
        <v>96</v>
      </c>
      <c r="L4" s="18"/>
      <c r="M4" s="90" t="s">
        <v>9</v>
      </c>
      <c r="AT4" s="15" t="s">
        <v>3</v>
      </c>
      <c r="AZ4" s="89" t="s">
        <v>97</v>
      </c>
      <c r="BA4" s="89" t="s">
        <v>1</v>
      </c>
      <c r="BB4" s="89" t="s">
        <v>1</v>
      </c>
      <c r="BC4" s="89" t="s">
        <v>98</v>
      </c>
      <c r="BD4" s="89" t="s">
        <v>93</v>
      </c>
    </row>
    <row r="5" spans="2:56" ht="6.95" customHeight="1">
      <c r="B5" s="18"/>
      <c r="L5" s="18"/>
      <c r="AZ5" s="89" t="s">
        <v>99</v>
      </c>
      <c r="BA5" s="89" t="s">
        <v>1</v>
      </c>
      <c r="BB5" s="89" t="s">
        <v>1</v>
      </c>
      <c r="BC5" s="89" t="s">
        <v>100</v>
      </c>
      <c r="BD5" s="89" t="s">
        <v>93</v>
      </c>
    </row>
    <row r="6" spans="2:56" ht="12" customHeight="1">
      <c r="B6" s="18"/>
      <c r="D6" s="25" t="s">
        <v>14</v>
      </c>
      <c r="L6" s="18"/>
      <c r="AZ6" s="89" t="s">
        <v>101</v>
      </c>
      <c r="BA6" s="89" t="s">
        <v>1</v>
      </c>
      <c r="BB6" s="89" t="s">
        <v>1</v>
      </c>
      <c r="BC6" s="89" t="s">
        <v>102</v>
      </c>
      <c r="BD6" s="89" t="s">
        <v>93</v>
      </c>
    </row>
    <row r="7" spans="2:56" ht="16.5" customHeight="1">
      <c r="B7" s="18"/>
      <c r="E7" s="253" t="str">
        <f>'Rekapitulácia stavby'!K6</f>
        <v>DPB - Osadenie kontajnera Strmé vŕšky</v>
      </c>
      <c r="F7" s="254"/>
      <c r="G7" s="254"/>
      <c r="H7" s="254"/>
      <c r="L7" s="18"/>
      <c r="AZ7" s="89" t="s">
        <v>103</v>
      </c>
      <c r="BA7" s="89" t="s">
        <v>1</v>
      </c>
      <c r="BB7" s="89" t="s">
        <v>1</v>
      </c>
      <c r="BC7" s="89" t="s">
        <v>104</v>
      </c>
      <c r="BD7" s="89" t="s">
        <v>93</v>
      </c>
    </row>
    <row r="8" spans="2:56" s="1" customFormat="1" ht="12" customHeight="1">
      <c r="B8" s="30"/>
      <c r="D8" s="25" t="s">
        <v>105</v>
      </c>
      <c r="L8" s="30"/>
      <c r="AZ8" s="89" t="s">
        <v>106</v>
      </c>
      <c r="BA8" s="89" t="s">
        <v>1</v>
      </c>
      <c r="BB8" s="89" t="s">
        <v>1</v>
      </c>
      <c r="BC8" s="89" t="s">
        <v>107</v>
      </c>
      <c r="BD8" s="89" t="s">
        <v>93</v>
      </c>
    </row>
    <row r="9" spans="2:56" s="1" customFormat="1" ht="16.5" customHeight="1">
      <c r="B9" s="30"/>
      <c r="E9" s="230" t="s">
        <v>108</v>
      </c>
      <c r="F9" s="257"/>
      <c r="G9" s="257"/>
      <c r="H9" s="257"/>
      <c r="L9" s="30"/>
      <c r="AZ9" s="89" t="s">
        <v>109</v>
      </c>
      <c r="BA9" s="89" t="s">
        <v>1</v>
      </c>
      <c r="BB9" s="89" t="s">
        <v>1</v>
      </c>
      <c r="BC9" s="89" t="s">
        <v>110</v>
      </c>
      <c r="BD9" s="89" t="s">
        <v>93</v>
      </c>
    </row>
    <row r="10" spans="2:56" s="1" customFormat="1">
      <c r="B10" s="30"/>
      <c r="L10" s="30"/>
    </row>
    <row r="11" spans="2:56" s="1" customFormat="1" ht="12" customHeight="1">
      <c r="B11" s="30"/>
      <c r="D11" s="25" t="s">
        <v>16</v>
      </c>
      <c r="F11" s="23" t="s">
        <v>1</v>
      </c>
      <c r="I11" s="25" t="s">
        <v>17</v>
      </c>
      <c r="J11" s="23" t="s">
        <v>1</v>
      </c>
      <c r="L11" s="30"/>
    </row>
    <row r="12" spans="2:56" s="1" customFormat="1" ht="12" customHeight="1">
      <c r="B12" s="30"/>
      <c r="D12" s="25" t="s">
        <v>18</v>
      </c>
      <c r="F12" s="23" t="s">
        <v>19</v>
      </c>
      <c r="I12" s="25" t="s">
        <v>20</v>
      </c>
      <c r="J12" s="53">
        <f>'Rekapitulácia stavby'!AN8</f>
        <v>45253</v>
      </c>
      <c r="L12" s="30"/>
    </row>
    <row r="13" spans="2:56" s="1" customFormat="1" ht="10.9" customHeight="1">
      <c r="B13" s="30"/>
      <c r="L13" s="30"/>
    </row>
    <row r="14" spans="2:56" s="1" customFormat="1" ht="12" customHeight="1">
      <c r="B14" s="30"/>
      <c r="D14" s="25" t="s">
        <v>21</v>
      </c>
      <c r="I14" s="25" t="s">
        <v>22</v>
      </c>
      <c r="J14" s="23" t="s">
        <v>1</v>
      </c>
      <c r="L14" s="30"/>
    </row>
    <row r="15" spans="2:56" s="1" customFormat="1" ht="18" customHeight="1">
      <c r="B15" s="30"/>
      <c r="E15" s="23"/>
      <c r="I15" s="25" t="s">
        <v>23</v>
      </c>
      <c r="J15" s="23" t="s">
        <v>1</v>
      </c>
      <c r="L15" s="30"/>
    </row>
    <row r="16" spans="2:56" s="1" customFormat="1" ht="6.95" customHeight="1">
      <c r="B16" s="30"/>
      <c r="L16" s="30"/>
    </row>
    <row r="17" spans="2:12" s="1" customFormat="1" ht="12" customHeight="1">
      <c r="B17" s="30"/>
      <c r="D17" s="25" t="s">
        <v>24</v>
      </c>
      <c r="I17" s="2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61" t="str">
        <f>'Rekapitulácia stavby'!E14</f>
        <v>Vyplň údaj</v>
      </c>
      <c r="F18" s="248"/>
      <c r="G18" s="248"/>
      <c r="H18" s="248"/>
      <c r="I18" s="25" t="s">
        <v>23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26</v>
      </c>
      <c r="I20" s="25" t="s">
        <v>22</v>
      </c>
      <c r="J20" s="23" t="s">
        <v>1</v>
      </c>
      <c r="L20" s="30"/>
    </row>
    <row r="21" spans="2:12" s="1" customFormat="1" ht="18" customHeight="1">
      <c r="B21" s="30"/>
      <c r="E21" s="23" t="s">
        <v>27</v>
      </c>
      <c r="I21" s="25" t="s">
        <v>23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22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23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10" t="s">
        <v>31</v>
      </c>
      <c r="L26" s="30"/>
    </row>
    <row r="27" spans="2:12" s="1" customFormat="1" ht="30" customHeight="1">
      <c r="B27" s="30"/>
      <c r="D27" s="259" t="s">
        <v>679</v>
      </c>
      <c r="E27" s="259"/>
      <c r="F27" s="259"/>
      <c r="G27" s="259"/>
      <c r="H27" s="259"/>
      <c r="I27" s="259"/>
      <c r="J27" s="259"/>
      <c r="L27" s="30"/>
    </row>
    <row r="28" spans="2:12" s="1" customFormat="1" ht="42" customHeight="1">
      <c r="B28" s="30"/>
      <c r="D28" s="260" t="s">
        <v>680</v>
      </c>
      <c r="E28" s="260"/>
      <c r="F28" s="260"/>
      <c r="G28" s="260"/>
      <c r="H28" s="260"/>
      <c r="I28" s="260"/>
      <c r="J28" s="260"/>
      <c r="L28" s="30"/>
    </row>
    <row r="29" spans="2:12" s="1" customFormat="1" ht="42" customHeight="1">
      <c r="B29" s="30"/>
      <c r="D29" s="260" t="s">
        <v>681</v>
      </c>
      <c r="E29" s="260"/>
      <c r="F29" s="260"/>
      <c r="G29" s="260"/>
      <c r="H29" s="260"/>
      <c r="I29" s="260"/>
      <c r="J29" s="260"/>
      <c r="L29" s="30"/>
    </row>
    <row r="30" spans="2:12" s="1" customFormat="1" ht="30" customHeight="1">
      <c r="B30" s="30"/>
      <c r="D30" s="258" t="s">
        <v>682</v>
      </c>
      <c r="E30" s="258"/>
      <c r="F30" s="258"/>
      <c r="G30" s="258"/>
      <c r="H30" s="258"/>
      <c r="I30" s="258"/>
      <c r="J30" s="258"/>
      <c r="L30" s="30"/>
    </row>
    <row r="31" spans="2:12" s="1" customFormat="1" ht="54.95" customHeight="1">
      <c r="B31" s="30"/>
      <c r="D31" s="258" t="s">
        <v>683</v>
      </c>
      <c r="E31" s="258"/>
      <c r="F31" s="258"/>
      <c r="G31" s="258"/>
      <c r="H31" s="258"/>
      <c r="I31" s="258"/>
      <c r="J31" s="258"/>
      <c r="L31" s="30"/>
    </row>
    <row r="32" spans="2:12" s="1" customFormat="1" ht="6.95" customHeight="1">
      <c r="B32" s="30"/>
      <c r="D32" s="54"/>
      <c r="E32" s="54"/>
      <c r="F32" s="54"/>
      <c r="G32" s="54"/>
      <c r="H32" s="54"/>
      <c r="I32" s="54"/>
      <c r="J32" s="54"/>
      <c r="K32" s="54"/>
      <c r="L32" s="30"/>
    </row>
    <row r="33" spans="2:12" s="1" customFormat="1" ht="14.45" customHeight="1">
      <c r="B33" s="30"/>
      <c r="D33" s="23" t="s">
        <v>111</v>
      </c>
      <c r="J33" s="91">
        <f>J93</f>
        <v>0</v>
      </c>
      <c r="L33" s="30"/>
    </row>
    <row r="34" spans="2:12" s="1" customFormat="1" ht="14.45" customHeight="1">
      <c r="B34" s="30"/>
      <c r="D34" s="92" t="s">
        <v>112</v>
      </c>
      <c r="J34" s="91">
        <f>J103</f>
        <v>0</v>
      </c>
      <c r="L34" s="30"/>
    </row>
    <row r="35" spans="2:12" s="1" customFormat="1" ht="25.35" customHeight="1">
      <c r="B35" s="30"/>
      <c r="D35" s="93" t="s">
        <v>32</v>
      </c>
      <c r="J35" s="67">
        <f>ROUND(J33 + J34, 2)</f>
        <v>0</v>
      </c>
      <c r="L35" s="30"/>
    </row>
    <row r="36" spans="2:12" s="1" customFormat="1" ht="6.95" customHeight="1">
      <c r="B36" s="30"/>
      <c r="D36" s="54"/>
      <c r="E36" s="54"/>
      <c r="F36" s="54"/>
      <c r="G36" s="54"/>
      <c r="H36" s="54"/>
      <c r="I36" s="54"/>
      <c r="J36" s="54"/>
      <c r="K36" s="54"/>
      <c r="L36" s="30"/>
    </row>
    <row r="37" spans="2:12" s="1" customFormat="1" ht="14.45" customHeight="1">
      <c r="B37" s="30"/>
      <c r="F37" s="33" t="s">
        <v>34</v>
      </c>
      <c r="I37" s="33" t="s">
        <v>33</v>
      </c>
      <c r="J37" s="33" t="s">
        <v>35</v>
      </c>
      <c r="L37" s="30"/>
    </row>
    <row r="38" spans="2:12" s="1" customFormat="1" ht="14.45" customHeight="1">
      <c r="B38" s="30"/>
      <c r="D38" s="56" t="s">
        <v>36</v>
      </c>
      <c r="E38" s="35" t="s">
        <v>37</v>
      </c>
      <c r="F38" s="94">
        <f>ROUND((SUM(BE103:BE110) + SUM(BE130:BE240)),  2)</f>
        <v>0</v>
      </c>
      <c r="G38" s="95"/>
      <c r="H38" s="95"/>
      <c r="I38" s="96">
        <v>0.2</v>
      </c>
      <c r="J38" s="94">
        <f>ROUND(((SUM(BE103:BE110) + SUM(BE130:BE240))*I38),  2)</f>
        <v>0</v>
      </c>
      <c r="L38" s="30"/>
    </row>
    <row r="39" spans="2:12" s="1" customFormat="1" ht="14.45" customHeight="1">
      <c r="B39" s="30"/>
      <c r="E39" s="35" t="s">
        <v>38</v>
      </c>
      <c r="F39" s="94">
        <f>ROUND((SUM(BF103:BF110) + SUM(BF130:BF240)),  2)</f>
        <v>0</v>
      </c>
      <c r="G39" s="95"/>
      <c r="H39" s="95"/>
      <c r="I39" s="96">
        <v>0.2</v>
      </c>
      <c r="J39" s="94">
        <f>ROUND(((SUM(BF103:BF110) + SUM(BF130:BF240))*I39),  2)</f>
        <v>0</v>
      </c>
      <c r="L39" s="30"/>
    </row>
    <row r="40" spans="2:12" s="1" customFormat="1" ht="14.45" hidden="1" customHeight="1">
      <c r="B40" s="30"/>
      <c r="E40" s="25" t="s">
        <v>39</v>
      </c>
      <c r="F40" s="97">
        <f>ROUND((SUM(BG103:BG110) + SUM(BG130:BG240)),  2)</f>
        <v>0</v>
      </c>
      <c r="I40" s="98">
        <v>0.2</v>
      </c>
      <c r="J40" s="97">
        <f>0</f>
        <v>0</v>
      </c>
      <c r="L40" s="30"/>
    </row>
    <row r="41" spans="2:12" s="1" customFormat="1" ht="14.45" hidden="1" customHeight="1">
      <c r="B41" s="30"/>
      <c r="E41" s="25" t="s">
        <v>40</v>
      </c>
      <c r="F41" s="97">
        <f>ROUND((SUM(BH103:BH110) + SUM(BH130:BH240)),  2)</f>
        <v>0</v>
      </c>
      <c r="I41" s="98">
        <v>0.2</v>
      </c>
      <c r="J41" s="97">
        <f>0</f>
        <v>0</v>
      </c>
      <c r="L41" s="30"/>
    </row>
    <row r="42" spans="2:12" s="1" customFormat="1" ht="14.45" hidden="1" customHeight="1">
      <c r="B42" s="30"/>
      <c r="E42" s="35" t="s">
        <v>41</v>
      </c>
      <c r="F42" s="94">
        <f>ROUND((SUM(BI103:BI110) + SUM(BI130:BI240)),  2)</f>
        <v>0</v>
      </c>
      <c r="G42" s="95"/>
      <c r="H42" s="95"/>
      <c r="I42" s="96">
        <v>0</v>
      </c>
      <c r="J42" s="94">
        <f>0</f>
        <v>0</v>
      </c>
      <c r="L42" s="30"/>
    </row>
    <row r="43" spans="2:12" s="1" customFormat="1" ht="6.95" customHeight="1">
      <c r="B43" s="30"/>
      <c r="L43" s="30"/>
    </row>
    <row r="44" spans="2:12" s="1" customFormat="1" ht="25.35" customHeight="1">
      <c r="B44" s="30"/>
      <c r="C44" s="99"/>
      <c r="D44" s="100" t="s">
        <v>42</v>
      </c>
      <c r="E44" s="58"/>
      <c r="F44" s="58"/>
      <c r="G44" s="101" t="s">
        <v>43</v>
      </c>
      <c r="H44" s="102" t="s">
        <v>44</v>
      </c>
      <c r="I44" s="58"/>
      <c r="J44" s="103">
        <f>SUM(J35:J42)</f>
        <v>0</v>
      </c>
      <c r="K44" s="104"/>
      <c r="L44" s="30"/>
    </row>
    <row r="45" spans="2:12" s="1" customFormat="1" ht="14.45" customHeight="1">
      <c r="B45" s="30"/>
      <c r="L45" s="30"/>
    </row>
    <row r="46" spans="2:12" ht="14.45" customHeight="1">
      <c r="B46" s="18"/>
      <c r="L46" s="18"/>
    </row>
    <row r="47" spans="2:12" s="1" customFormat="1" ht="14.45" customHeight="1">
      <c r="B47" s="30"/>
      <c r="D47" s="42" t="s">
        <v>45</v>
      </c>
      <c r="E47" s="43"/>
      <c r="F47" s="43"/>
      <c r="G47" s="42" t="s">
        <v>46</v>
      </c>
      <c r="H47" s="43"/>
      <c r="I47" s="43"/>
      <c r="J47" s="43"/>
      <c r="K47" s="43"/>
      <c r="L47" s="30"/>
    </row>
    <row r="48" spans="2:12">
      <c r="B48" s="18"/>
      <c r="L48" s="18"/>
    </row>
    <row r="49" spans="2:12">
      <c r="B49" s="18"/>
      <c r="L49" s="18"/>
    </row>
    <row r="50" spans="2:12">
      <c r="B50" s="18"/>
      <c r="L50" s="18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 s="1" customFormat="1" ht="12.75">
      <c r="B58" s="30"/>
      <c r="D58" s="44" t="s">
        <v>47</v>
      </c>
      <c r="E58" s="32"/>
      <c r="F58" s="105" t="s">
        <v>48</v>
      </c>
      <c r="G58" s="44" t="s">
        <v>47</v>
      </c>
      <c r="H58" s="32"/>
      <c r="I58" s="32"/>
      <c r="J58" s="106" t="s">
        <v>48</v>
      </c>
      <c r="K58" s="32"/>
      <c r="L58" s="30"/>
    </row>
    <row r="59" spans="2:12">
      <c r="B59" s="18"/>
      <c r="L59" s="18"/>
    </row>
    <row r="60" spans="2:12">
      <c r="B60" s="18"/>
      <c r="L60" s="18"/>
    </row>
    <row r="61" spans="2:12">
      <c r="B61" s="18"/>
      <c r="L61" s="18"/>
    </row>
    <row r="62" spans="2:12" s="1" customFormat="1" ht="12.75">
      <c r="B62" s="30"/>
      <c r="D62" s="42" t="s">
        <v>49</v>
      </c>
      <c r="E62" s="43"/>
      <c r="F62" s="43"/>
      <c r="G62" s="42" t="s">
        <v>50</v>
      </c>
      <c r="H62" s="43"/>
      <c r="I62" s="43"/>
      <c r="J62" s="43"/>
      <c r="K62" s="43"/>
      <c r="L62" s="30"/>
    </row>
    <row r="63" spans="2:12">
      <c r="B63" s="18"/>
      <c r="L63" s="18"/>
    </row>
    <row r="64" spans="2:12">
      <c r="B64" s="18"/>
      <c r="L64" s="18"/>
    </row>
    <row r="65" spans="2:12">
      <c r="B65" s="18"/>
      <c r="L65" s="18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 s="1" customFormat="1" ht="12.75">
      <c r="B73" s="30"/>
      <c r="D73" s="44" t="s">
        <v>47</v>
      </c>
      <c r="E73" s="32"/>
      <c r="F73" s="105" t="s">
        <v>48</v>
      </c>
      <c r="G73" s="44" t="s">
        <v>47</v>
      </c>
      <c r="H73" s="32"/>
      <c r="I73" s="32"/>
      <c r="J73" s="106" t="s">
        <v>48</v>
      </c>
      <c r="K73" s="32"/>
      <c r="L73" s="30"/>
    </row>
    <row r="74" spans="2:12" s="1" customFormat="1" ht="14.45" customHeight="1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30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30"/>
    </row>
    <row r="79" spans="2:12" s="1" customFormat="1" ht="24.95" customHeight="1">
      <c r="B79" s="30"/>
      <c r="C79" s="19" t="s">
        <v>113</v>
      </c>
      <c r="L79" s="30"/>
    </row>
    <row r="80" spans="2:12" s="1" customFormat="1" ht="6.95" customHeight="1">
      <c r="B80" s="30"/>
      <c r="L80" s="30"/>
    </row>
    <row r="81" spans="2:47" s="1" customFormat="1" ht="12" customHeight="1">
      <c r="B81" s="30"/>
      <c r="C81" s="25" t="s">
        <v>14</v>
      </c>
      <c r="L81" s="30"/>
    </row>
    <row r="82" spans="2:47" s="1" customFormat="1" ht="16.5" customHeight="1">
      <c r="B82" s="30"/>
      <c r="E82" s="253" t="str">
        <f>E7</f>
        <v>DPB - Osadenie kontajnera Strmé vŕšky</v>
      </c>
      <c r="F82" s="254"/>
      <c r="G82" s="254"/>
      <c r="H82" s="254"/>
      <c r="L82" s="30"/>
    </row>
    <row r="83" spans="2:47" s="1" customFormat="1" ht="12" customHeight="1">
      <c r="B83" s="30"/>
      <c r="C83" s="25" t="s">
        <v>105</v>
      </c>
      <c r="L83" s="30"/>
    </row>
    <row r="84" spans="2:47" s="1" customFormat="1" ht="16.5" customHeight="1">
      <c r="B84" s="30"/>
      <c r="E84" s="230" t="str">
        <f>E9</f>
        <v>01 - Architektonicko-stavebné riešenie</v>
      </c>
      <c r="F84" s="257"/>
      <c r="G84" s="257"/>
      <c r="H84" s="257"/>
      <c r="L84" s="30"/>
    </row>
    <row r="85" spans="2:47" s="1" customFormat="1" ht="6.95" customHeight="1">
      <c r="B85" s="30"/>
      <c r="L85" s="30"/>
    </row>
    <row r="86" spans="2:47" s="1" customFormat="1" ht="12" customHeight="1">
      <c r="B86" s="30"/>
      <c r="C86" s="25" t="s">
        <v>18</v>
      </c>
      <c r="F86" s="23" t="str">
        <f>F12</f>
        <v>Bratislava-Záhorská Bystrica</v>
      </c>
      <c r="I86" s="25" t="s">
        <v>20</v>
      </c>
      <c r="J86" s="53">
        <f>IF(J12="","",J12)</f>
        <v>45253</v>
      </c>
      <c r="L86" s="30"/>
    </row>
    <row r="87" spans="2:47" s="1" customFormat="1" ht="6.95" customHeight="1">
      <c r="B87" s="30"/>
      <c r="L87" s="30"/>
    </row>
    <row r="88" spans="2:47" s="1" customFormat="1" ht="40.15" customHeight="1">
      <c r="B88" s="30"/>
      <c r="C88" s="25" t="s">
        <v>21</v>
      </c>
      <c r="F88" s="23">
        <f>E15</f>
        <v>0</v>
      </c>
      <c r="I88" s="25" t="s">
        <v>26</v>
      </c>
      <c r="J88" s="28" t="str">
        <f>E21</f>
        <v>CITYPROJEKT, s.r.o., Adámiho 3, Bratislava</v>
      </c>
      <c r="L88" s="30"/>
    </row>
    <row r="89" spans="2:47" s="1" customFormat="1" ht="15.2" customHeight="1">
      <c r="B89" s="30"/>
      <c r="C89" s="25" t="s">
        <v>24</v>
      </c>
      <c r="F89" s="23" t="str">
        <f>IF(E18="","",E18)</f>
        <v>Vyplň údaj</v>
      </c>
      <c r="I89" s="25" t="s">
        <v>29</v>
      </c>
      <c r="J89" s="28">
        <f>E24</f>
        <v>0</v>
      </c>
      <c r="L89" s="30"/>
    </row>
    <row r="90" spans="2:47" s="1" customFormat="1" ht="10.35" customHeight="1">
      <c r="B90" s="30"/>
      <c r="L90" s="30"/>
    </row>
    <row r="91" spans="2:47" s="1" customFormat="1" ht="29.25" customHeight="1">
      <c r="B91" s="30"/>
      <c r="C91" s="107" t="s">
        <v>114</v>
      </c>
      <c r="D91" s="99"/>
      <c r="E91" s="99"/>
      <c r="F91" s="99"/>
      <c r="G91" s="99"/>
      <c r="H91" s="99"/>
      <c r="I91" s="99"/>
      <c r="J91" s="108" t="s">
        <v>115</v>
      </c>
      <c r="K91" s="99"/>
      <c r="L91" s="30"/>
    </row>
    <row r="92" spans="2:47" s="1" customFormat="1" ht="10.35" customHeight="1">
      <c r="B92" s="30"/>
      <c r="L92" s="30"/>
    </row>
    <row r="93" spans="2:47" s="1" customFormat="1" ht="22.9" customHeight="1">
      <c r="B93" s="30"/>
      <c r="C93" s="109" t="s">
        <v>116</v>
      </c>
      <c r="J93" s="67">
        <f>J130</f>
        <v>0</v>
      </c>
      <c r="L93" s="30"/>
      <c r="AU93" s="15" t="s">
        <v>117</v>
      </c>
    </row>
    <row r="94" spans="2:47" s="7" customFormat="1" ht="24.95" customHeight="1">
      <c r="B94" s="110"/>
      <c r="D94" s="111" t="s">
        <v>118</v>
      </c>
      <c r="E94" s="112"/>
      <c r="F94" s="112"/>
      <c r="G94" s="112"/>
      <c r="H94" s="112"/>
      <c r="I94" s="112"/>
      <c r="J94" s="113">
        <f>J131</f>
        <v>0</v>
      </c>
      <c r="L94" s="110"/>
    </row>
    <row r="95" spans="2:47" s="8" customFormat="1" ht="19.899999999999999" customHeight="1">
      <c r="B95" s="114"/>
      <c r="D95" s="115" t="s">
        <v>119</v>
      </c>
      <c r="E95" s="116"/>
      <c r="F95" s="116"/>
      <c r="G95" s="116"/>
      <c r="H95" s="116"/>
      <c r="I95" s="116"/>
      <c r="J95" s="117">
        <f>J132</f>
        <v>0</v>
      </c>
      <c r="L95" s="114"/>
    </row>
    <row r="96" spans="2:47" s="8" customFormat="1" ht="19.899999999999999" customHeight="1">
      <c r="B96" s="114"/>
      <c r="D96" s="115" t="s">
        <v>120</v>
      </c>
      <c r="E96" s="116"/>
      <c r="F96" s="116"/>
      <c r="G96" s="116"/>
      <c r="H96" s="116"/>
      <c r="I96" s="116"/>
      <c r="J96" s="117">
        <f>J173</f>
        <v>0</v>
      </c>
      <c r="L96" s="114"/>
    </row>
    <row r="97" spans="2:65" s="8" customFormat="1" ht="19.899999999999999" customHeight="1">
      <c r="B97" s="114"/>
      <c r="D97" s="115" t="s">
        <v>121</v>
      </c>
      <c r="E97" s="116"/>
      <c r="F97" s="116"/>
      <c r="G97" s="116"/>
      <c r="H97" s="116"/>
      <c r="I97" s="116"/>
      <c r="J97" s="117">
        <f>J194</f>
        <v>0</v>
      </c>
      <c r="L97" s="114"/>
    </row>
    <row r="98" spans="2:65" s="8" customFormat="1" ht="19.899999999999999" customHeight="1">
      <c r="B98" s="114"/>
      <c r="D98" s="115" t="s">
        <v>122</v>
      </c>
      <c r="E98" s="116"/>
      <c r="F98" s="116"/>
      <c r="G98" s="116"/>
      <c r="H98" s="116"/>
      <c r="I98" s="116"/>
      <c r="J98" s="117">
        <f>J196</f>
        <v>0</v>
      </c>
      <c r="L98" s="114"/>
    </row>
    <row r="99" spans="2:65" s="8" customFormat="1" ht="19.899999999999999" customHeight="1">
      <c r="B99" s="114"/>
      <c r="D99" s="115" t="s">
        <v>123</v>
      </c>
      <c r="E99" s="116"/>
      <c r="F99" s="116"/>
      <c r="G99" s="116"/>
      <c r="H99" s="116"/>
      <c r="I99" s="116"/>
      <c r="J99" s="117">
        <f>J206</f>
        <v>0</v>
      </c>
      <c r="L99" s="114"/>
    </row>
    <row r="100" spans="2:65" s="8" customFormat="1" ht="19.899999999999999" customHeight="1">
      <c r="B100" s="114"/>
      <c r="D100" s="115" t="s">
        <v>124</v>
      </c>
      <c r="E100" s="116"/>
      <c r="F100" s="116"/>
      <c r="G100" s="116"/>
      <c r="H100" s="116"/>
      <c r="I100" s="116"/>
      <c r="J100" s="117">
        <f>J239</f>
        <v>0</v>
      </c>
      <c r="L100" s="114"/>
    </row>
    <row r="101" spans="2:65" s="1" customFormat="1" ht="21.75" customHeight="1">
      <c r="B101" s="30"/>
      <c r="L101" s="30"/>
    </row>
    <row r="102" spans="2:65" s="1" customFormat="1" ht="6.95" customHeight="1">
      <c r="B102" s="30"/>
      <c r="L102" s="30"/>
    </row>
    <row r="103" spans="2:65" s="1" customFormat="1" ht="29.25" customHeight="1">
      <c r="B103" s="30"/>
      <c r="C103" s="109" t="s">
        <v>125</v>
      </c>
      <c r="J103" s="118">
        <f>ROUND(J104 + J105 + J106 + J107 + J108 + J109,2)</f>
        <v>0</v>
      </c>
      <c r="L103" s="30"/>
      <c r="N103" s="119" t="s">
        <v>36</v>
      </c>
    </row>
    <row r="104" spans="2:65" s="1" customFormat="1" ht="18" customHeight="1">
      <c r="B104" s="120"/>
      <c r="C104" s="121"/>
      <c r="D104" s="255" t="s">
        <v>126</v>
      </c>
      <c r="E104" s="256"/>
      <c r="F104" s="256"/>
      <c r="G104" s="121"/>
      <c r="H104" s="121"/>
      <c r="I104" s="121"/>
      <c r="J104" s="123">
        <v>0</v>
      </c>
      <c r="K104" s="121"/>
      <c r="L104" s="120"/>
      <c r="M104" s="121"/>
      <c r="N104" s="124" t="s">
        <v>38</v>
      </c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5" t="s">
        <v>127</v>
      </c>
      <c r="AZ104" s="121"/>
      <c r="BA104" s="121"/>
      <c r="BB104" s="121"/>
      <c r="BC104" s="121"/>
      <c r="BD104" s="121"/>
      <c r="BE104" s="126">
        <f t="shared" ref="BE104:BE109" si="0">IF(N104="základná",J104,0)</f>
        <v>0</v>
      </c>
      <c r="BF104" s="126">
        <f t="shared" ref="BF104:BF109" si="1">IF(N104="znížená",J104,0)</f>
        <v>0</v>
      </c>
      <c r="BG104" s="126">
        <f t="shared" ref="BG104:BG109" si="2">IF(N104="zákl. prenesená",J104,0)</f>
        <v>0</v>
      </c>
      <c r="BH104" s="126">
        <f t="shared" ref="BH104:BH109" si="3">IF(N104="zníž. prenesená",J104,0)</f>
        <v>0</v>
      </c>
      <c r="BI104" s="126">
        <f t="shared" ref="BI104:BI109" si="4">IF(N104="nulová",J104,0)</f>
        <v>0</v>
      </c>
      <c r="BJ104" s="125" t="s">
        <v>93</v>
      </c>
      <c r="BK104" s="121"/>
      <c r="BL104" s="121"/>
      <c r="BM104" s="121"/>
    </row>
    <row r="105" spans="2:65" s="1" customFormat="1" ht="18" customHeight="1">
      <c r="B105" s="120"/>
      <c r="C105" s="121"/>
      <c r="D105" s="255" t="s">
        <v>128</v>
      </c>
      <c r="E105" s="256"/>
      <c r="F105" s="256"/>
      <c r="G105" s="121"/>
      <c r="H105" s="121"/>
      <c r="I105" s="121"/>
      <c r="J105" s="123">
        <v>0</v>
      </c>
      <c r="K105" s="121"/>
      <c r="L105" s="120"/>
      <c r="M105" s="121"/>
      <c r="N105" s="124" t="s">
        <v>38</v>
      </c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5" t="s">
        <v>127</v>
      </c>
      <c r="AZ105" s="121"/>
      <c r="BA105" s="121"/>
      <c r="BB105" s="121"/>
      <c r="BC105" s="121"/>
      <c r="BD105" s="121"/>
      <c r="BE105" s="126">
        <f t="shared" si="0"/>
        <v>0</v>
      </c>
      <c r="BF105" s="126">
        <f t="shared" si="1"/>
        <v>0</v>
      </c>
      <c r="BG105" s="126">
        <f t="shared" si="2"/>
        <v>0</v>
      </c>
      <c r="BH105" s="126">
        <f t="shared" si="3"/>
        <v>0</v>
      </c>
      <c r="BI105" s="126">
        <f t="shared" si="4"/>
        <v>0</v>
      </c>
      <c r="BJ105" s="125" t="s">
        <v>93</v>
      </c>
      <c r="BK105" s="121"/>
      <c r="BL105" s="121"/>
      <c r="BM105" s="121"/>
    </row>
    <row r="106" spans="2:65" s="1" customFormat="1" ht="18" customHeight="1">
      <c r="B106" s="120"/>
      <c r="C106" s="121"/>
      <c r="D106" s="255" t="s">
        <v>129</v>
      </c>
      <c r="E106" s="256"/>
      <c r="F106" s="256"/>
      <c r="G106" s="121"/>
      <c r="H106" s="121"/>
      <c r="I106" s="121"/>
      <c r="J106" s="123">
        <v>0</v>
      </c>
      <c r="K106" s="121"/>
      <c r="L106" s="120"/>
      <c r="M106" s="121"/>
      <c r="N106" s="124" t="s">
        <v>38</v>
      </c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5" t="s">
        <v>127</v>
      </c>
      <c r="AZ106" s="121"/>
      <c r="BA106" s="121"/>
      <c r="BB106" s="121"/>
      <c r="BC106" s="121"/>
      <c r="BD106" s="121"/>
      <c r="BE106" s="126">
        <f t="shared" si="0"/>
        <v>0</v>
      </c>
      <c r="BF106" s="126">
        <f t="shared" si="1"/>
        <v>0</v>
      </c>
      <c r="BG106" s="126">
        <f t="shared" si="2"/>
        <v>0</v>
      </c>
      <c r="BH106" s="126">
        <f t="shared" si="3"/>
        <v>0</v>
      </c>
      <c r="BI106" s="126">
        <f t="shared" si="4"/>
        <v>0</v>
      </c>
      <c r="BJ106" s="125" t="s">
        <v>93</v>
      </c>
      <c r="BK106" s="121"/>
      <c r="BL106" s="121"/>
      <c r="BM106" s="121"/>
    </row>
    <row r="107" spans="2:65" s="1" customFormat="1" ht="18" customHeight="1">
      <c r="B107" s="120"/>
      <c r="C107" s="121"/>
      <c r="D107" s="255" t="s">
        <v>130</v>
      </c>
      <c r="E107" s="256"/>
      <c r="F107" s="256"/>
      <c r="G107" s="121"/>
      <c r="H107" s="121"/>
      <c r="I107" s="121"/>
      <c r="J107" s="123">
        <v>0</v>
      </c>
      <c r="K107" s="121"/>
      <c r="L107" s="120"/>
      <c r="M107" s="121"/>
      <c r="N107" s="124" t="s">
        <v>38</v>
      </c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5" t="s">
        <v>127</v>
      </c>
      <c r="AZ107" s="121"/>
      <c r="BA107" s="121"/>
      <c r="BB107" s="121"/>
      <c r="BC107" s="121"/>
      <c r="BD107" s="121"/>
      <c r="BE107" s="126">
        <f t="shared" si="0"/>
        <v>0</v>
      </c>
      <c r="BF107" s="126">
        <f t="shared" si="1"/>
        <v>0</v>
      </c>
      <c r="BG107" s="126">
        <f t="shared" si="2"/>
        <v>0</v>
      </c>
      <c r="BH107" s="126">
        <f t="shared" si="3"/>
        <v>0</v>
      </c>
      <c r="BI107" s="126">
        <f t="shared" si="4"/>
        <v>0</v>
      </c>
      <c r="BJ107" s="125" t="s">
        <v>93</v>
      </c>
      <c r="BK107" s="121"/>
      <c r="BL107" s="121"/>
      <c r="BM107" s="121"/>
    </row>
    <row r="108" spans="2:65" s="1" customFormat="1" ht="18" customHeight="1">
      <c r="B108" s="120"/>
      <c r="C108" s="121"/>
      <c r="D108" s="255" t="s">
        <v>131</v>
      </c>
      <c r="E108" s="256"/>
      <c r="F108" s="256"/>
      <c r="G108" s="121"/>
      <c r="H108" s="121"/>
      <c r="I108" s="121"/>
      <c r="J108" s="123">
        <v>0</v>
      </c>
      <c r="K108" s="121"/>
      <c r="L108" s="120"/>
      <c r="M108" s="121"/>
      <c r="N108" s="124" t="s">
        <v>38</v>
      </c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5" t="s">
        <v>127</v>
      </c>
      <c r="AZ108" s="121"/>
      <c r="BA108" s="121"/>
      <c r="BB108" s="121"/>
      <c r="BC108" s="121"/>
      <c r="BD108" s="121"/>
      <c r="BE108" s="126">
        <f t="shared" si="0"/>
        <v>0</v>
      </c>
      <c r="BF108" s="126">
        <f t="shared" si="1"/>
        <v>0</v>
      </c>
      <c r="BG108" s="126">
        <f t="shared" si="2"/>
        <v>0</v>
      </c>
      <c r="BH108" s="126">
        <f t="shared" si="3"/>
        <v>0</v>
      </c>
      <c r="BI108" s="126">
        <f t="shared" si="4"/>
        <v>0</v>
      </c>
      <c r="BJ108" s="125" t="s">
        <v>93</v>
      </c>
      <c r="BK108" s="121"/>
      <c r="BL108" s="121"/>
      <c r="BM108" s="121"/>
    </row>
    <row r="109" spans="2:65" s="1" customFormat="1" ht="18" customHeight="1">
      <c r="B109" s="120"/>
      <c r="C109" s="121"/>
      <c r="D109" s="122" t="s">
        <v>132</v>
      </c>
      <c r="E109" s="121"/>
      <c r="F109" s="121"/>
      <c r="G109" s="121"/>
      <c r="H109" s="121"/>
      <c r="I109" s="121"/>
      <c r="J109" s="123">
        <f>ROUND(J33*T109,2)</f>
        <v>0</v>
      </c>
      <c r="K109" s="121"/>
      <c r="L109" s="120"/>
      <c r="M109" s="121"/>
      <c r="N109" s="124" t="s">
        <v>38</v>
      </c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5" t="s">
        <v>133</v>
      </c>
      <c r="AZ109" s="121"/>
      <c r="BA109" s="121"/>
      <c r="BB109" s="121"/>
      <c r="BC109" s="121"/>
      <c r="BD109" s="121"/>
      <c r="BE109" s="126">
        <f t="shared" si="0"/>
        <v>0</v>
      </c>
      <c r="BF109" s="126">
        <f t="shared" si="1"/>
        <v>0</v>
      </c>
      <c r="BG109" s="126">
        <f t="shared" si="2"/>
        <v>0</v>
      </c>
      <c r="BH109" s="126">
        <f t="shared" si="3"/>
        <v>0</v>
      </c>
      <c r="BI109" s="126">
        <f t="shared" si="4"/>
        <v>0</v>
      </c>
      <c r="BJ109" s="125" t="s">
        <v>93</v>
      </c>
      <c r="BK109" s="121"/>
      <c r="BL109" s="121"/>
      <c r="BM109" s="121"/>
    </row>
    <row r="110" spans="2:65" s="1" customFormat="1">
      <c r="B110" s="30"/>
      <c r="L110" s="30"/>
    </row>
    <row r="111" spans="2:65" s="1" customFormat="1" ht="29.25" customHeight="1">
      <c r="B111" s="30"/>
      <c r="C111" s="127" t="s">
        <v>134</v>
      </c>
      <c r="D111" s="99"/>
      <c r="E111" s="99"/>
      <c r="F111" s="99"/>
      <c r="G111" s="99"/>
      <c r="H111" s="99"/>
      <c r="I111" s="99"/>
      <c r="J111" s="128">
        <f>ROUND(J93+J103,2)</f>
        <v>0</v>
      </c>
      <c r="K111" s="99"/>
      <c r="L111" s="30"/>
    </row>
    <row r="112" spans="2:65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0"/>
    </row>
    <row r="116" spans="2:12" s="1" customFormat="1" ht="6.95" customHeight="1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0"/>
    </row>
    <row r="117" spans="2:12" s="1" customFormat="1" ht="24.95" customHeight="1">
      <c r="B117" s="30"/>
      <c r="C117" s="19" t="s">
        <v>135</v>
      </c>
      <c r="L117" s="30"/>
    </row>
    <row r="118" spans="2:12" s="1" customFormat="1" ht="6.95" customHeight="1">
      <c r="B118" s="30"/>
      <c r="L118" s="30"/>
    </row>
    <row r="119" spans="2:12" s="1" customFormat="1" ht="12" customHeight="1">
      <c r="B119" s="30"/>
      <c r="C119" s="25" t="s">
        <v>14</v>
      </c>
      <c r="L119" s="30"/>
    </row>
    <row r="120" spans="2:12" s="1" customFormat="1" ht="16.5" customHeight="1">
      <c r="B120" s="30"/>
      <c r="E120" s="253" t="str">
        <f>E7</f>
        <v>DPB - Osadenie kontajnera Strmé vŕšky</v>
      </c>
      <c r="F120" s="254"/>
      <c r="G120" s="254"/>
      <c r="H120" s="254"/>
      <c r="L120" s="30"/>
    </row>
    <row r="121" spans="2:12" s="1" customFormat="1" ht="12" customHeight="1">
      <c r="B121" s="30"/>
      <c r="C121" s="25" t="s">
        <v>105</v>
      </c>
      <c r="L121" s="30"/>
    </row>
    <row r="122" spans="2:12" s="1" customFormat="1" ht="16.5" customHeight="1">
      <c r="B122" s="30"/>
      <c r="E122" s="230" t="str">
        <f>E9</f>
        <v>01 - Architektonicko-stavebné riešenie</v>
      </c>
      <c r="F122" s="257"/>
      <c r="G122" s="257"/>
      <c r="H122" s="257"/>
      <c r="L122" s="30"/>
    </row>
    <row r="123" spans="2:12" s="1" customFormat="1" ht="6.95" customHeight="1">
      <c r="B123" s="30"/>
      <c r="L123" s="30"/>
    </row>
    <row r="124" spans="2:12" s="1" customFormat="1" ht="12" customHeight="1">
      <c r="B124" s="30"/>
      <c r="C124" s="25" t="s">
        <v>18</v>
      </c>
      <c r="F124" s="23" t="str">
        <f>F12</f>
        <v>Bratislava-Záhorská Bystrica</v>
      </c>
      <c r="I124" s="25" t="s">
        <v>20</v>
      </c>
      <c r="J124" s="53">
        <f>IF(J12="","",J12)</f>
        <v>45253</v>
      </c>
      <c r="L124" s="30"/>
    </row>
    <row r="125" spans="2:12" s="1" customFormat="1" ht="6.95" customHeight="1">
      <c r="B125" s="30"/>
      <c r="L125" s="30"/>
    </row>
    <row r="126" spans="2:12" s="1" customFormat="1" ht="40.15" customHeight="1">
      <c r="B126" s="30"/>
      <c r="C126" s="25" t="s">
        <v>21</v>
      </c>
      <c r="F126" s="23">
        <f>E15</f>
        <v>0</v>
      </c>
      <c r="I126" s="25" t="s">
        <v>26</v>
      </c>
      <c r="J126" s="28" t="str">
        <f>E21</f>
        <v>CITYPROJEKT, s.r.o., Adámiho 3, Bratislava</v>
      </c>
      <c r="L126" s="30"/>
    </row>
    <row r="127" spans="2:12" s="1" customFormat="1" ht="15.2" customHeight="1">
      <c r="B127" s="30"/>
      <c r="C127" s="25" t="s">
        <v>24</v>
      </c>
      <c r="F127" s="23" t="str">
        <f>IF(E18="","",E18)</f>
        <v>Vyplň údaj</v>
      </c>
      <c r="I127" s="25" t="s">
        <v>29</v>
      </c>
      <c r="J127" s="28">
        <f>E24</f>
        <v>0</v>
      </c>
      <c r="L127" s="30"/>
    </row>
    <row r="128" spans="2:12" s="1" customFormat="1" ht="10.35" customHeight="1">
      <c r="B128" s="30"/>
      <c r="L128" s="30"/>
    </row>
    <row r="129" spans="2:65" s="9" customFormat="1" ht="29.25" customHeight="1">
      <c r="B129" s="129"/>
      <c r="C129" s="130" t="s">
        <v>136</v>
      </c>
      <c r="D129" s="131" t="s">
        <v>57</v>
      </c>
      <c r="E129" s="131" t="s">
        <v>53</v>
      </c>
      <c r="F129" s="131" t="s">
        <v>54</v>
      </c>
      <c r="G129" s="131" t="s">
        <v>137</v>
      </c>
      <c r="H129" s="131" t="s">
        <v>138</v>
      </c>
      <c r="I129" s="131" t="s">
        <v>139</v>
      </c>
      <c r="J129" s="132" t="s">
        <v>115</v>
      </c>
      <c r="K129" s="133" t="s">
        <v>140</v>
      </c>
      <c r="L129" s="129"/>
      <c r="M129" s="60" t="s">
        <v>1</v>
      </c>
      <c r="N129" s="61" t="s">
        <v>36</v>
      </c>
      <c r="O129" s="61" t="s">
        <v>141</v>
      </c>
      <c r="P129" s="61" t="s">
        <v>142</v>
      </c>
      <c r="Q129" s="61" t="s">
        <v>143</v>
      </c>
      <c r="R129" s="61" t="s">
        <v>144</v>
      </c>
      <c r="S129" s="61" t="s">
        <v>145</v>
      </c>
      <c r="T129" s="62" t="s">
        <v>146</v>
      </c>
    </row>
    <row r="130" spans="2:65" s="1" customFormat="1" ht="22.9" customHeight="1">
      <c r="B130" s="30"/>
      <c r="C130" s="65" t="s">
        <v>111</v>
      </c>
      <c r="J130" s="134">
        <f>BK130</f>
        <v>0</v>
      </c>
      <c r="L130" s="30"/>
      <c r="M130" s="63"/>
      <c r="N130" s="54"/>
      <c r="O130" s="54"/>
      <c r="P130" s="135">
        <f>P131</f>
        <v>0</v>
      </c>
      <c r="Q130" s="54"/>
      <c r="R130" s="135">
        <f>R131</f>
        <v>51.392327859999995</v>
      </c>
      <c r="S130" s="54"/>
      <c r="T130" s="136">
        <f>T131</f>
        <v>21.624925000000001</v>
      </c>
      <c r="AT130" s="15" t="s">
        <v>71</v>
      </c>
      <c r="AU130" s="15" t="s">
        <v>117</v>
      </c>
      <c r="BK130" s="137">
        <f>BK131</f>
        <v>0</v>
      </c>
    </row>
    <row r="131" spans="2:65" s="10" customFormat="1" ht="25.9" customHeight="1">
      <c r="B131" s="138"/>
      <c r="D131" s="139" t="s">
        <v>71</v>
      </c>
      <c r="E131" s="140" t="s">
        <v>147</v>
      </c>
      <c r="F131" s="140" t="s">
        <v>148</v>
      </c>
      <c r="I131" s="141"/>
      <c r="J131" s="142">
        <f>BK131</f>
        <v>0</v>
      </c>
      <c r="L131" s="138"/>
      <c r="M131" s="143"/>
      <c r="P131" s="144">
        <f>P132+P173+P194+P196+P206+P239</f>
        <v>0</v>
      </c>
      <c r="R131" s="144">
        <f>R132+R173+R194+R196+R206+R239</f>
        <v>51.392327859999995</v>
      </c>
      <c r="T131" s="145">
        <f>T132+T173+T194+T196+T206+T239</f>
        <v>21.624925000000001</v>
      </c>
      <c r="AR131" s="139" t="s">
        <v>80</v>
      </c>
      <c r="AT131" s="146" t="s">
        <v>71</v>
      </c>
      <c r="AU131" s="146" t="s">
        <v>72</v>
      </c>
      <c r="AY131" s="139" t="s">
        <v>149</v>
      </c>
      <c r="BK131" s="147">
        <f>BK132+BK173+BK194+BK196+BK206+BK239</f>
        <v>0</v>
      </c>
    </row>
    <row r="132" spans="2:65" s="10" customFormat="1" ht="22.9" customHeight="1">
      <c r="B132" s="138"/>
      <c r="D132" s="139" t="s">
        <v>71</v>
      </c>
      <c r="E132" s="148" t="s">
        <v>80</v>
      </c>
      <c r="F132" s="148" t="s">
        <v>150</v>
      </c>
      <c r="I132" s="141"/>
      <c r="J132" s="149">
        <f>BK132</f>
        <v>0</v>
      </c>
      <c r="L132" s="138"/>
      <c r="M132" s="143"/>
      <c r="P132" s="144">
        <f>SUM(P133:P172)</f>
        <v>0</v>
      </c>
      <c r="R132" s="144">
        <f>SUM(R133:R172)</f>
        <v>0</v>
      </c>
      <c r="T132" s="145">
        <f>SUM(T133:T172)</f>
        <v>21.624925000000001</v>
      </c>
      <c r="AR132" s="139" t="s">
        <v>80</v>
      </c>
      <c r="AT132" s="146" t="s">
        <v>71</v>
      </c>
      <c r="AU132" s="146" t="s">
        <v>80</v>
      </c>
      <c r="AY132" s="139" t="s">
        <v>149</v>
      </c>
      <c r="BK132" s="147">
        <f>SUM(BK133:BK172)</f>
        <v>0</v>
      </c>
    </row>
    <row r="133" spans="2:65" s="1" customFormat="1" ht="33" customHeight="1">
      <c r="B133" s="120"/>
      <c r="C133" s="150" t="s">
        <v>80</v>
      </c>
      <c r="D133" s="150" t="s">
        <v>151</v>
      </c>
      <c r="E133" s="151" t="s">
        <v>152</v>
      </c>
      <c r="F133" s="152" t="s">
        <v>153</v>
      </c>
      <c r="G133" s="153" t="s">
        <v>154</v>
      </c>
      <c r="H133" s="154">
        <v>29.417000000000002</v>
      </c>
      <c r="I133" s="155"/>
      <c r="J133" s="156">
        <f>ROUND(I133*H133,2)</f>
        <v>0</v>
      </c>
      <c r="K133" s="157"/>
      <c r="L133" s="30"/>
      <c r="M133" s="158" t="s">
        <v>1</v>
      </c>
      <c r="N133" s="119" t="s">
        <v>38</v>
      </c>
      <c r="P133" s="159">
        <f>O133*H133</f>
        <v>0</v>
      </c>
      <c r="Q133" s="159">
        <v>0</v>
      </c>
      <c r="R133" s="159">
        <f>Q133*H133</f>
        <v>0</v>
      </c>
      <c r="S133" s="159">
        <v>0.4</v>
      </c>
      <c r="T133" s="160">
        <f>S133*H133</f>
        <v>11.766800000000002</v>
      </c>
      <c r="AR133" s="161" t="s">
        <v>155</v>
      </c>
      <c r="AT133" s="161" t="s">
        <v>151</v>
      </c>
      <c r="AU133" s="161" t="s">
        <v>93</v>
      </c>
      <c r="AY133" s="15" t="s">
        <v>149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5" t="s">
        <v>93</v>
      </c>
      <c r="BK133" s="162">
        <f>ROUND(I133*H133,2)</f>
        <v>0</v>
      </c>
      <c r="BL133" s="15" t="s">
        <v>155</v>
      </c>
      <c r="BM133" s="161" t="s">
        <v>156</v>
      </c>
    </row>
    <row r="134" spans="2:65" s="1" customFormat="1" ht="33" customHeight="1">
      <c r="B134" s="120"/>
      <c r="C134" s="150" t="s">
        <v>93</v>
      </c>
      <c r="D134" s="150" t="s">
        <v>151</v>
      </c>
      <c r="E134" s="151" t="s">
        <v>157</v>
      </c>
      <c r="F134" s="152" t="s">
        <v>158</v>
      </c>
      <c r="G134" s="153" t="s">
        <v>154</v>
      </c>
      <c r="H134" s="154">
        <v>29.417000000000002</v>
      </c>
      <c r="I134" s="155"/>
      <c r="J134" s="156">
        <f>ROUND(I134*H134,2)</f>
        <v>0</v>
      </c>
      <c r="K134" s="157"/>
      <c r="L134" s="30"/>
      <c r="M134" s="158" t="s">
        <v>1</v>
      </c>
      <c r="N134" s="119" t="s">
        <v>38</v>
      </c>
      <c r="P134" s="159">
        <f>O134*H134</f>
        <v>0</v>
      </c>
      <c r="Q134" s="159">
        <v>0</v>
      </c>
      <c r="R134" s="159">
        <f>Q134*H134</f>
        <v>0</v>
      </c>
      <c r="S134" s="159">
        <v>0.22500000000000001</v>
      </c>
      <c r="T134" s="160">
        <f>S134*H134</f>
        <v>6.6188250000000002</v>
      </c>
      <c r="AR134" s="161" t="s">
        <v>155</v>
      </c>
      <c r="AT134" s="161" t="s">
        <v>151</v>
      </c>
      <c r="AU134" s="161" t="s">
        <v>93</v>
      </c>
      <c r="AY134" s="15" t="s">
        <v>149</v>
      </c>
      <c r="BE134" s="162">
        <f>IF(N134="základná",J134,0)</f>
        <v>0</v>
      </c>
      <c r="BF134" s="162">
        <f>IF(N134="znížená",J134,0)</f>
        <v>0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5" t="s">
        <v>93</v>
      </c>
      <c r="BK134" s="162">
        <f>ROUND(I134*H134,2)</f>
        <v>0</v>
      </c>
      <c r="BL134" s="15" t="s">
        <v>155</v>
      </c>
      <c r="BM134" s="161" t="s">
        <v>159</v>
      </c>
    </row>
    <row r="135" spans="2:65" s="11" customFormat="1">
      <c r="B135" s="163"/>
      <c r="D135" s="164" t="s">
        <v>160</v>
      </c>
      <c r="E135" s="165" t="s">
        <v>1</v>
      </c>
      <c r="F135" s="166" t="s">
        <v>161</v>
      </c>
      <c r="H135" s="167">
        <v>29.417000000000002</v>
      </c>
      <c r="I135" s="168"/>
      <c r="L135" s="163"/>
      <c r="M135" s="169"/>
      <c r="T135" s="170"/>
      <c r="AT135" s="165" t="s">
        <v>160</v>
      </c>
      <c r="AU135" s="165" t="s">
        <v>93</v>
      </c>
      <c r="AV135" s="11" t="s">
        <v>93</v>
      </c>
      <c r="AW135" s="11" t="s">
        <v>28</v>
      </c>
      <c r="AX135" s="11" t="s">
        <v>80</v>
      </c>
      <c r="AY135" s="165" t="s">
        <v>149</v>
      </c>
    </row>
    <row r="136" spans="2:65" s="1" customFormat="1" ht="24.2" customHeight="1">
      <c r="B136" s="120"/>
      <c r="C136" s="150" t="s">
        <v>162</v>
      </c>
      <c r="D136" s="150" t="s">
        <v>151</v>
      </c>
      <c r="E136" s="151" t="s">
        <v>163</v>
      </c>
      <c r="F136" s="152" t="s">
        <v>164</v>
      </c>
      <c r="G136" s="153" t="s">
        <v>165</v>
      </c>
      <c r="H136" s="154">
        <v>22.34</v>
      </c>
      <c r="I136" s="155"/>
      <c r="J136" s="156">
        <f>ROUND(I136*H136,2)</f>
        <v>0</v>
      </c>
      <c r="K136" s="157"/>
      <c r="L136" s="30"/>
      <c r="M136" s="158" t="s">
        <v>1</v>
      </c>
      <c r="N136" s="119" t="s">
        <v>38</v>
      </c>
      <c r="P136" s="159">
        <f>O136*H136</f>
        <v>0</v>
      </c>
      <c r="Q136" s="159">
        <v>0</v>
      </c>
      <c r="R136" s="159">
        <f>Q136*H136</f>
        <v>0</v>
      </c>
      <c r="S136" s="159">
        <v>0.14499999999999999</v>
      </c>
      <c r="T136" s="160">
        <f>S136*H136</f>
        <v>3.2392999999999996</v>
      </c>
      <c r="AR136" s="161" t="s">
        <v>155</v>
      </c>
      <c r="AT136" s="161" t="s">
        <v>151</v>
      </c>
      <c r="AU136" s="161" t="s">
        <v>93</v>
      </c>
      <c r="AY136" s="15" t="s">
        <v>149</v>
      </c>
      <c r="BE136" s="162">
        <f>IF(N136="základná",J136,0)</f>
        <v>0</v>
      </c>
      <c r="BF136" s="162">
        <f>IF(N136="znížená",J136,0)</f>
        <v>0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5" t="s">
        <v>93</v>
      </c>
      <c r="BK136" s="162">
        <f>ROUND(I136*H136,2)</f>
        <v>0</v>
      </c>
      <c r="BL136" s="15" t="s">
        <v>155</v>
      </c>
      <c r="BM136" s="161" t="s">
        <v>166</v>
      </c>
    </row>
    <row r="137" spans="2:65" s="11" customFormat="1">
      <c r="B137" s="163"/>
      <c r="D137" s="164" t="s">
        <v>160</v>
      </c>
      <c r="E137" s="165" t="s">
        <v>1</v>
      </c>
      <c r="F137" s="166" t="s">
        <v>167</v>
      </c>
      <c r="H137" s="167">
        <v>15.39</v>
      </c>
      <c r="I137" s="168"/>
      <c r="L137" s="163"/>
      <c r="M137" s="169"/>
      <c r="T137" s="170"/>
      <c r="AT137" s="165" t="s">
        <v>160</v>
      </c>
      <c r="AU137" s="165" t="s">
        <v>93</v>
      </c>
      <c r="AV137" s="11" t="s">
        <v>93</v>
      </c>
      <c r="AW137" s="11" t="s">
        <v>28</v>
      </c>
      <c r="AX137" s="11" t="s">
        <v>72</v>
      </c>
      <c r="AY137" s="165" t="s">
        <v>149</v>
      </c>
    </row>
    <row r="138" spans="2:65" s="11" customFormat="1">
      <c r="B138" s="163"/>
      <c r="D138" s="164" t="s">
        <v>160</v>
      </c>
      <c r="E138" s="165" t="s">
        <v>1</v>
      </c>
      <c r="F138" s="166" t="s">
        <v>168</v>
      </c>
      <c r="H138" s="167">
        <v>6.95</v>
      </c>
      <c r="I138" s="168"/>
      <c r="L138" s="163"/>
      <c r="M138" s="169"/>
      <c r="T138" s="170"/>
      <c r="AT138" s="165" t="s">
        <v>160</v>
      </c>
      <c r="AU138" s="165" t="s">
        <v>93</v>
      </c>
      <c r="AV138" s="11" t="s">
        <v>93</v>
      </c>
      <c r="AW138" s="11" t="s">
        <v>28</v>
      </c>
      <c r="AX138" s="11" t="s">
        <v>72</v>
      </c>
      <c r="AY138" s="165" t="s">
        <v>149</v>
      </c>
    </row>
    <row r="139" spans="2:65" s="12" customFormat="1">
      <c r="B139" s="171"/>
      <c r="D139" s="164" t="s">
        <v>160</v>
      </c>
      <c r="E139" s="172" t="s">
        <v>1</v>
      </c>
      <c r="F139" s="173" t="s">
        <v>169</v>
      </c>
      <c r="H139" s="174">
        <v>22.34</v>
      </c>
      <c r="I139" s="175"/>
      <c r="L139" s="171"/>
      <c r="M139" s="176"/>
      <c r="T139" s="177"/>
      <c r="AT139" s="172" t="s">
        <v>160</v>
      </c>
      <c r="AU139" s="172" t="s">
        <v>93</v>
      </c>
      <c r="AV139" s="12" t="s">
        <v>155</v>
      </c>
      <c r="AW139" s="12" t="s">
        <v>28</v>
      </c>
      <c r="AX139" s="12" t="s">
        <v>80</v>
      </c>
      <c r="AY139" s="172" t="s">
        <v>149</v>
      </c>
    </row>
    <row r="140" spans="2:65" s="1" customFormat="1" ht="33" customHeight="1">
      <c r="B140" s="120"/>
      <c r="C140" s="150" t="s">
        <v>155</v>
      </c>
      <c r="D140" s="150" t="s">
        <v>151</v>
      </c>
      <c r="E140" s="151" t="s">
        <v>170</v>
      </c>
      <c r="F140" s="152" t="s">
        <v>171</v>
      </c>
      <c r="G140" s="153" t="s">
        <v>172</v>
      </c>
      <c r="H140" s="154">
        <v>5.6760000000000002</v>
      </c>
      <c r="I140" s="155"/>
      <c r="J140" s="156">
        <f>ROUND(I140*H140,2)</f>
        <v>0</v>
      </c>
      <c r="K140" s="157"/>
      <c r="L140" s="30"/>
      <c r="M140" s="158" t="s">
        <v>1</v>
      </c>
      <c r="N140" s="119" t="s">
        <v>38</v>
      </c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161" t="s">
        <v>155</v>
      </c>
      <c r="AT140" s="161" t="s">
        <v>151</v>
      </c>
      <c r="AU140" s="161" t="s">
        <v>93</v>
      </c>
      <c r="AY140" s="15" t="s">
        <v>149</v>
      </c>
      <c r="BE140" s="162">
        <f>IF(N140="základná",J140,0)</f>
        <v>0</v>
      </c>
      <c r="BF140" s="162">
        <f>IF(N140="znížená",J140,0)</f>
        <v>0</v>
      </c>
      <c r="BG140" s="162">
        <f>IF(N140="zákl. prenesená",J140,0)</f>
        <v>0</v>
      </c>
      <c r="BH140" s="162">
        <f>IF(N140="zníž. prenesená",J140,0)</f>
        <v>0</v>
      </c>
      <c r="BI140" s="162">
        <f>IF(N140="nulová",J140,0)</f>
        <v>0</v>
      </c>
      <c r="BJ140" s="15" t="s">
        <v>93</v>
      </c>
      <c r="BK140" s="162">
        <f>ROUND(I140*H140,2)</f>
        <v>0</v>
      </c>
      <c r="BL140" s="15" t="s">
        <v>155</v>
      </c>
      <c r="BM140" s="161" t="s">
        <v>173</v>
      </c>
    </row>
    <row r="141" spans="2:65" s="13" customFormat="1">
      <c r="B141" s="178"/>
      <c r="D141" s="164" t="s">
        <v>160</v>
      </c>
      <c r="E141" s="179" t="s">
        <v>1</v>
      </c>
      <c r="F141" s="180" t="s">
        <v>174</v>
      </c>
      <c r="H141" s="179" t="s">
        <v>1</v>
      </c>
      <c r="I141" s="181"/>
      <c r="L141" s="178"/>
      <c r="M141" s="182"/>
      <c r="T141" s="183"/>
      <c r="AT141" s="179" t="s">
        <v>160</v>
      </c>
      <c r="AU141" s="179" t="s">
        <v>93</v>
      </c>
      <c r="AV141" s="13" t="s">
        <v>80</v>
      </c>
      <c r="AW141" s="13" t="s">
        <v>28</v>
      </c>
      <c r="AX141" s="13" t="s">
        <v>72</v>
      </c>
      <c r="AY141" s="179" t="s">
        <v>149</v>
      </c>
    </row>
    <row r="142" spans="2:65" s="11" customFormat="1">
      <c r="B142" s="163"/>
      <c r="D142" s="164" t="s">
        <v>160</v>
      </c>
      <c r="E142" s="165" t="s">
        <v>99</v>
      </c>
      <c r="F142" s="166" t="s">
        <v>175</v>
      </c>
      <c r="H142" s="167">
        <v>5.6760000000000002</v>
      </c>
      <c r="I142" s="168"/>
      <c r="L142" s="163"/>
      <c r="M142" s="169"/>
      <c r="T142" s="170"/>
      <c r="AT142" s="165" t="s">
        <v>160</v>
      </c>
      <c r="AU142" s="165" t="s">
        <v>93</v>
      </c>
      <c r="AV142" s="11" t="s">
        <v>93</v>
      </c>
      <c r="AW142" s="11" t="s">
        <v>28</v>
      </c>
      <c r="AX142" s="11" t="s">
        <v>80</v>
      </c>
      <c r="AY142" s="165" t="s">
        <v>149</v>
      </c>
    </row>
    <row r="143" spans="2:65" s="1" customFormat="1" ht="21.75" customHeight="1">
      <c r="B143" s="120"/>
      <c r="C143" s="150" t="s">
        <v>176</v>
      </c>
      <c r="D143" s="150" t="s">
        <v>151</v>
      </c>
      <c r="E143" s="151" t="s">
        <v>177</v>
      </c>
      <c r="F143" s="152" t="s">
        <v>178</v>
      </c>
      <c r="G143" s="153" t="s">
        <v>172</v>
      </c>
      <c r="H143" s="154">
        <v>1.466</v>
      </c>
      <c r="I143" s="155"/>
      <c r="J143" s="156">
        <f>ROUND(I143*H143,2)</f>
        <v>0</v>
      </c>
      <c r="K143" s="157"/>
      <c r="L143" s="30"/>
      <c r="M143" s="158" t="s">
        <v>1</v>
      </c>
      <c r="N143" s="119" t="s">
        <v>38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AR143" s="161" t="s">
        <v>155</v>
      </c>
      <c r="AT143" s="161" t="s">
        <v>151</v>
      </c>
      <c r="AU143" s="161" t="s">
        <v>93</v>
      </c>
      <c r="AY143" s="15" t="s">
        <v>149</v>
      </c>
      <c r="BE143" s="162">
        <f>IF(N143="základná",J143,0)</f>
        <v>0</v>
      </c>
      <c r="BF143" s="162">
        <f>IF(N143="znížená",J143,0)</f>
        <v>0</v>
      </c>
      <c r="BG143" s="162">
        <f>IF(N143="zákl. prenesená",J143,0)</f>
        <v>0</v>
      </c>
      <c r="BH143" s="162">
        <f>IF(N143="zníž. prenesená",J143,0)</f>
        <v>0</v>
      </c>
      <c r="BI143" s="162">
        <f>IF(N143="nulová",J143,0)</f>
        <v>0</v>
      </c>
      <c r="BJ143" s="15" t="s">
        <v>93</v>
      </c>
      <c r="BK143" s="162">
        <f>ROUND(I143*H143,2)</f>
        <v>0</v>
      </c>
      <c r="BL143" s="15" t="s">
        <v>155</v>
      </c>
      <c r="BM143" s="161" t="s">
        <v>179</v>
      </c>
    </row>
    <row r="144" spans="2:65" s="11" customFormat="1">
      <c r="B144" s="163"/>
      <c r="D144" s="164" t="s">
        <v>160</v>
      </c>
      <c r="E144" s="165" t="s">
        <v>1</v>
      </c>
      <c r="F144" s="166" t="s">
        <v>180</v>
      </c>
      <c r="H144" s="167">
        <v>2.7469999999999999</v>
      </c>
      <c r="I144" s="168"/>
      <c r="L144" s="163"/>
      <c r="M144" s="169"/>
      <c r="T144" s="170"/>
      <c r="AT144" s="165" t="s">
        <v>160</v>
      </c>
      <c r="AU144" s="165" t="s">
        <v>93</v>
      </c>
      <c r="AV144" s="11" t="s">
        <v>93</v>
      </c>
      <c r="AW144" s="11" t="s">
        <v>28</v>
      </c>
      <c r="AX144" s="11" t="s">
        <v>72</v>
      </c>
      <c r="AY144" s="165" t="s">
        <v>149</v>
      </c>
    </row>
    <row r="145" spans="2:65" s="13" customFormat="1">
      <c r="B145" s="178"/>
      <c r="D145" s="164" t="s">
        <v>160</v>
      </c>
      <c r="E145" s="179" t="s">
        <v>1</v>
      </c>
      <c r="F145" s="180" t="s">
        <v>181</v>
      </c>
      <c r="H145" s="179" t="s">
        <v>1</v>
      </c>
      <c r="I145" s="181"/>
      <c r="L145" s="178"/>
      <c r="M145" s="182"/>
      <c r="T145" s="183"/>
      <c r="AT145" s="179" t="s">
        <v>160</v>
      </c>
      <c r="AU145" s="179" t="s">
        <v>93</v>
      </c>
      <c r="AV145" s="13" t="s">
        <v>80</v>
      </c>
      <c r="AW145" s="13" t="s">
        <v>28</v>
      </c>
      <c r="AX145" s="13" t="s">
        <v>72</v>
      </c>
      <c r="AY145" s="179" t="s">
        <v>149</v>
      </c>
    </row>
    <row r="146" spans="2:65" s="11" customFormat="1">
      <c r="B146" s="163"/>
      <c r="D146" s="164" t="s">
        <v>160</v>
      </c>
      <c r="E146" s="165" t="s">
        <v>1</v>
      </c>
      <c r="F146" s="166" t="s">
        <v>182</v>
      </c>
      <c r="H146" s="167">
        <v>-0.47399999999999998</v>
      </c>
      <c r="I146" s="168"/>
      <c r="L146" s="163"/>
      <c r="M146" s="169"/>
      <c r="T146" s="170"/>
      <c r="AT146" s="165" t="s">
        <v>160</v>
      </c>
      <c r="AU146" s="165" t="s">
        <v>93</v>
      </c>
      <c r="AV146" s="11" t="s">
        <v>93</v>
      </c>
      <c r="AW146" s="11" t="s">
        <v>28</v>
      </c>
      <c r="AX146" s="11" t="s">
        <v>72</v>
      </c>
      <c r="AY146" s="165" t="s">
        <v>149</v>
      </c>
    </row>
    <row r="147" spans="2:65" s="13" customFormat="1">
      <c r="B147" s="178"/>
      <c r="D147" s="164" t="s">
        <v>160</v>
      </c>
      <c r="E147" s="179" t="s">
        <v>1</v>
      </c>
      <c r="F147" s="180" t="s">
        <v>183</v>
      </c>
      <c r="H147" s="179" t="s">
        <v>1</v>
      </c>
      <c r="I147" s="181"/>
      <c r="L147" s="178"/>
      <c r="M147" s="182"/>
      <c r="T147" s="183"/>
      <c r="AT147" s="179" t="s">
        <v>160</v>
      </c>
      <c r="AU147" s="179" t="s">
        <v>93</v>
      </c>
      <c r="AV147" s="13" t="s">
        <v>80</v>
      </c>
      <c r="AW147" s="13" t="s">
        <v>28</v>
      </c>
      <c r="AX147" s="13" t="s">
        <v>72</v>
      </c>
      <c r="AY147" s="179" t="s">
        <v>149</v>
      </c>
    </row>
    <row r="148" spans="2:65" s="11" customFormat="1">
      <c r="B148" s="163"/>
      <c r="D148" s="164" t="s">
        <v>160</v>
      </c>
      <c r="E148" s="165" t="s">
        <v>1</v>
      </c>
      <c r="F148" s="166" t="s">
        <v>184</v>
      </c>
      <c r="H148" s="167">
        <v>-0.80700000000000005</v>
      </c>
      <c r="I148" s="168"/>
      <c r="L148" s="163"/>
      <c r="M148" s="169"/>
      <c r="T148" s="170"/>
      <c r="AT148" s="165" t="s">
        <v>160</v>
      </c>
      <c r="AU148" s="165" t="s">
        <v>93</v>
      </c>
      <c r="AV148" s="11" t="s">
        <v>93</v>
      </c>
      <c r="AW148" s="11" t="s">
        <v>28</v>
      </c>
      <c r="AX148" s="11" t="s">
        <v>72</v>
      </c>
      <c r="AY148" s="165" t="s">
        <v>149</v>
      </c>
    </row>
    <row r="149" spans="2:65" s="12" customFormat="1">
      <c r="B149" s="171"/>
      <c r="D149" s="164" t="s">
        <v>160</v>
      </c>
      <c r="E149" s="172" t="s">
        <v>97</v>
      </c>
      <c r="F149" s="173" t="s">
        <v>169</v>
      </c>
      <c r="H149" s="174">
        <v>1.466</v>
      </c>
      <c r="I149" s="175"/>
      <c r="L149" s="171"/>
      <c r="M149" s="176"/>
      <c r="T149" s="177"/>
      <c r="AT149" s="172" t="s">
        <v>160</v>
      </c>
      <c r="AU149" s="172" t="s">
        <v>93</v>
      </c>
      <c r="AV149" s="12" t="s">
        <v>155</v>
      </c>
      <c r="AW149" s="12" t="s">
        <v>28</v>
      </c>
      <c r="AX149" s="12" t="s">
        <v>80</v>
      </c>
      <c r="AY149" s="172" t="s">
        <v>149</v>
      </c>
    </row>
    <row r="150" spans="2:65" s="1" customFormat="1" ht="37.9" customHeight="1">
      <c r="B150" s="120"/>
      <c r="C150" s="150" t="s">
        <v>185</v>
      </c>
      <c r="D150" s="150" t="s">
        <v>151</v>
      </c>
      <c r="E150" s="151" t="s">
        <v>186</v>
      </c>
      <c r="F150" s="152" t="s">
        <v>187</v>
      </c>
      <c r="G150" s="153" t="s">
        <v>172</v>
      </c>
      <c r="H150" s="154">
        <v>1.466</v>
      </c>
      <c r="I150" s="155"/>
      <c r="J150" s="156">
        <f>ROUND(I150*H150,2)</f>
        <v>0</v>
      </c>
      <c r="K150" s="157"/>
      <c r="L150" s="30"/>
      <c r="M150" s="158" t="s">
        <v>1</v>
      </c>
      <c r="N150" s="119" t="s">
        <v>38</v>
      </c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AR150" s="161" t="s">
        <v>155</v>
      </c>
      <c r="AT150" s="161" t="s">
        <v>151</v>
      </c>
      <c r="AU150" s="161" t="s">
        <v>93</v>
      </c>
      <c r="AY150" s="15" t="s">
        <v>149</v>
      </c>
      <c r="BE150" s="162">
        <f>IF(N150="základná",J150,0)</f>
        <v>0</v>
      </c>
      <c r="BF150" s="162">
        <f>IF(N150="znížená",J150,0)</f>
        <v>0</v>
      </c>
      <c r="BG150" s="162">
        <f>IF(N150="zákl. prenesená",J150,0)</f>
        <v>0</v>
      </c>
      <c r="BH150" s="162">
        <f>IF(N150="zníž. prenesená",J150,0)</f>
        <v>0</v>
      </c>
      <c r="BI150" s="162">
        <f>IF(N150="nulová",J150,0)</f>
        <v>0</v>
      </c>
      <c r="BJ150" s="15" t="s">
        <v>93</v>
      </c>
      <c r="BK150" s="162">
        <f>ROUND(I150*H150,2)</f>
        <v>0</v>
      </c>
      <c r="BL150" s="15" t="s">
        <v>155</v>
      </c>
      <c r="BM150" s="161" t="s">
        <v>188</v>
      </c>
    </row>
    <row r="151" spans="2:65" s="11" customFormat="1">
      <c r="B151" s="163"/>
      <c r="D151" s="164" t="s">
        <v>160</v>
      </c>
      <c r="E151" s="165" t="s">
        <v>1</v>
      </c>
      <c r="F151" s="166" t="s">
        <v>97</v>
      </c>
      <c r="H151" s="167">
        <v>1.466</v>
      </c>
      <c r="I151" s="168"/>
      <c r="L151" s="163"/>
      <c r="M151" s="169"/>
      <c r="T151" s="170"/>
      <c r="AT151" s="165" t="s">
        <v>160</v>
      </c>
      <c r="AU151" s="165" t="s">
        <v>93</v>
      </c>
      <c r="AV151" s="11" t="s">
        <v>93</v>
      </c>
      <c r="AW151" s="11" t="s">
        <v>28</v>
      </c>
      <c r="AX151" s="11" t="s">
        <v>80</v>
      </c>
      <c r="AY151" s="165" t="s">
        <v>149</v>
      </c>
    </row>
    <row r="152" spans="2:65" s="1" customFormat="1" ht="33" customHeight="1">
      <c r="B152" s="120"/>
      <c r="C152" s="150" t="s">
        <v>189</v>
      </c>
      <c r="D152" s="150" t="s">
        <v>151</v>
      </c>
      <c r="E152" s="151" t="s">
        <v>190</v>
      </c>
      <c r="F152" s="152" t="s">
        <v>191</v>
      </c>
      <c r="G152" s="153" t="s">
        <v>172</v>
      </c>
      <c r="H152" s="154">
        <v>5.8339999999999996</v>
      </c>
      <c r="I152" s="155"/>
      <c r="J152" s="156">
        <f>ROUND(I152*H152,2)</f>
        <v>0</v>
      </c>
      <c r="K152" s="157"/>
      <c r="L152" s="30"/>
      <c r="M152" s="158" t="s">
        <v>1</v>
      </c>
      <c r="N152" s="119" t="s">
        <v>38</v>
      </c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AR152" s="161" t="s">
        <v>155</v>
      </c>
      <c r="AT152" s="161" t="s">
        <v>151</v>
      </c>
      <c r="AU152" s="161" t="s">
        <v>93</v>
      </c>
      <c r="AY152" s="15" t="s">
        <v>149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5" t="s">
        <v>93</v>
      </c>
      <c r="BK152" s="162">
        <f>ROUND(I152*H152,2)</f>
        <v>0</v>
      </c>
      <c r="BL152" s="15" t="s">
        <v>155</v>
      </c>
      <c r="BM152" s="161" t="s">
        <v>192</v>
      </c>
    </row>
    <row r="153" spans="2:65" s="13" customFormat="1">
      <c r="B153" s="178"/>
      <c r="D153" s="164" t="s">
        <v>160</v>
      </c>
      <c r="E153" s="179" t="s">
        <v>1</v>
      </c>
      <c r="F153" s="180" t="s">
        <v>193</v>
      </c>
      <c r="H153" s="179" t="s">
        <v>1</v>
      </c>
      <c r="I153" s="181"/>
      <c r="L153" s="178"/>
      <c r="M153" s="182"/>
      <c r="T153" s="183"/>
      <c r="AT153" s="179" t="s">
        <v>160</v>
      </c>
      <c r="AU153" s="179" t="s">
        <v>93</v>
      </c>
      <c r="AV153" s="13" t="s">
        <v>80</v>
      </c>
      <c r="AW153" s="13" t="s">
        <v>28</v>
      </c>
      <c r="AX153" s="13" t="s">
        <v>72</v>
      </c>
      <c r="AY153" s="179" t="s">
        <v>149</v>
      </c>
    </row>
    <row r="154" spans="2:65" s="11" customFormat="1">
      <c r="B154" s="163"/>
      <c r="D154" s="164" t="s">
        <v>160</v>
      </c>
      <c r="E154" s="165" t="s">
        <v>1</v>
      </c>
      <c r="F154" s="166" t="s">
        <v>194</v>
      </c>
      <c r="H154" s="167">
        <v>4.3680000000000003</v>
      </c>
      <c r="I154" s="168"/>
      <c r="L154" s="163"/>
      <c r="M154" s="169"/>
      <c r="T154" s="170"/>
      <c r="AT154" s="165" t="s">
        <v>160</v>
      </c>
      <c r="AU154" s="165" t="s">
        <v>93</v>
      </c>
      <c r="AV154" s="11" t="s">
        <v>93</v>
      </c>
      <c r="AW154" s="11" t="s">
        <v>28</v>
      </c>
      <c r="AX154" s="11" t="s">
        <v>72</v>
      </c>
      <c r="AY154" s="165" t="s">
        <v>149</v>
      </c>
    </row>
    <row r="155" spans="2:65" s="13" customFormat="1">
      <c r="B155" s="178"/>
      <c r="D155" s="164" t="s">
        <v>160</v>
      </c>
      <c r="E155" s="179" t="s">
        <v>1</v>
      </c>
      <c r="F155" s="180" t="s">
        <v>195</v>
      </c>
      <c r="H155" s="179" t="s">
        <v>1</v>
      </c>
      <c r="I155" s="181"/>
      <c r="L155" s="178"/>
      <c r="M155" s="182"/>
      <c r="T155" s="183"/>
      <c r="AT155" s="179" t="s">
        <v>160</v>
      </c>
      <c r="AU155" s="179" t="s">
        <v>93</v>
      </c>
      <c r="AV155" s="13" t="s">
        <v>80</v>
      </c>
      <c r="AW155" s="13" t="s">
        <v>28</v>
      </c>
      <c r="AX155" s="13" t="s">
        <v>72</v>
      </c>
      <c r="AY155" s="179" t="s">
        <v>149</v>
      </c>
    </row>
    <row r="156" spans="2:65" s="11" customFormat="1">
      <c r="B156" s="163"/>
      <c r="D156" s="164" t="s">
        <v>160</v>
      </c>
      <c r="E156" s="165" t="s">
        <v>1</v>
      </c>
      <c r="F156" s="166" t="s">
        <v>97</v>
      </c>
      <c r="H156" s="167">
        <v>1.466</v>
      </c>
      <c r="I156" s="168"/>
      <c r="L156" s="163"/>
      <c r="M156" s="169"/>
      <c r="T156" s="170"/>
      <c r="AT156" s="165" t="s">
        <v>160</v>
      </c>
      <c r="AU156" s="165" t="s">
        <v>93</v>
      </c>
      <c r="AV156" s="11" t="s">
        <v>93</v>
      </c>
      <c r="AW156" s="11" t="s">
        <v>28</v>
      </c>
      <c r="AX156" s="11" t="s">
        <v>72</v>
      </c>
      <c r="AY156" s="165" t="s">
        <v>149</v>
      </c>
    </row>
    <row r="157" spans="2:65" s="12" customFormat="1">
      <c r="B157" s="171"/>
      <c r="D157" s="164" t="s">
        <v>160</v>
      </c>
      <c r="E157" s="172" t="s">
        <v>103</v>
      </c>
      <c r="F157" s="173" t="s">
        <v>169</v>
      </c>
      <c r="H157" s="174">
        <v>5.8339999999999996</v>
      </c>
      <c r="I157" s="175"/>
      <c r="L157" s="171"/>
      <c r="M157" s="176"/>
      <c r="T157" s="177"/>
      <c r="AT157" s="172" t="s">
        <v>160</v>
      </c>
      <c r="AU157" s="172" t="s">
        <v>93</v>
      </c>
      <c r="AV157" s="12" t="s">
        <v>155</v>
      </c>
      <c r="AW157" s="12" t="s">
        <v>28</v>
      </c>
      <c r="AX157" s="12" t="s">
        <v>80</v>
      </c>
      <c r="AY157" s="172" t="s">
        <v>149</v>
      </c>
    </row>
    <row r="158" spans="2:65" s="1" customFormat="1" ht="37.9" customHeight="1">
      <c r="B158" s="120"/>
      <c r="C158" s="150" t="s">
        <v>196</v>
      </c>
      <c r="D158" s="150" t="s">
        <v>151</v>
      </c>
      <c r="E158" s="151" t="s">
        <v>197</v>
      </c>
      <c r="F158" s="152" t="s">
        <v>198</v>
      </c>
      <c r="G158" s="153" t="s">
        <v>172</v>
      </c>
      <c r="H158" s="154">
        <v>99.177999999999997</v>
      </c>
      <c r="I158" s="155"/>
      <c r="J158" s="156">
        <f>ROUND(I158*H158,2)</f>
        <v>0</v>
      </c>
      <c r="K158" s="157"/>
      <c r="L158" s="30"/>
      <c r="M158" s="158" t="s">
        <v>1</v>
      </c>
      <c r="N158" s="119" t="s">
        <v>38</v>
      </c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AR158" s="161" t="s">
        <v>155</v>
      </c>
      <c r="AT158" s="161" t="s">
        <v>151</v>
      </c>
      <c r="AU158" s="161" t="s">
        <v>93</v>
      </c>
      <c r="AY158" s="15" t="s">
        <v>149</v>
      </c>
      <c r="BE158" s="162">
        <f>IF(N158="základná",J158,0)</f>
        <v>0</v>
      </c>
      <c r="BF158" s="162">
        <f>IF(N158="znížená",J158,0)</f>
        <v>0</v>
      </c>
      <c r="BG158" s="162">
        <f>IF(N158="zákl. prenesená",J158,0)</f>
        <v>0</v>
      </c>
      <c r="BH158" s="162">
        <f>IF(N158="zníž. prenesená",J158,0)</f>
        <v>0</v>
      </c>
      <c r="BI158" s="162">
        <f>IF(N158="nulová",J158,0)</f>
        <v>0</v>
      </c>
      <c r="BJ158" s="15" t="s">
        <v>93</v>
      </c>
      <c r="BK158" s="162">
        <f>ROUND(I158*H158,2)</f>
        <v>0</v>
      </c>
      <c r="BL158" s="15" t="s">
        <v>155</v>
      </c>
      <c r="BM158" s="161" t="s">
        <v>199</v>
      </c>
    </row>
    <row r="159" spans="2:65" s="11" customFormat="1">
      <c r="B159" s="163"/>
      <c r="D159" s="164" t="s">
        <v>160</v>
      </c>
      <c r="E159" s="165" t="s">
        <v>1</v>
      </c>
      <c r="F159" s="166" t="s">
        <v>200</v>
      </c>
      <c r="H159" s="167">
        <v>99.177999999999997</v>
      </c>
      <c r="I159" s="168"/>
      <c r="L159" s="163"/>
      <c r="M159" s="169"/>
      <c r="T159" s="170"/>
      <c r="AT159" s="165" t="s">
        <v>160</v>
      </c>
      <c r="AU159" s="165" t="s">
        <v>93</v>
      </c>
      <c r="AV159" s="11" t="s">
        <v>93</v>
      </c>
      <c r="AW159" s="11" t="s">
        <v>28</v>
      </c>
      <c r="AX159" s="11" t="s">
        <v>80</v>
      </c>
      <c r="AY159" s="165" t="s">
        <v>149</v>
      </c>
    </row>
    <row r="160" spans="2:65" s="1" customFormat="1" ht="24.2" customHeight="1">
      <c r="B160" s="120"/>
      <c r="C160" s="150" t="s">
        <v>201</v>
      </c>
      <c r="D160" s="150" t="s">
        <v>151</v>
      </c>
      <c r="E160" s="151" t="s">
        <v>202</v>
      </c>
      <c r="F160" s="152" t="s">
        <v>203</v>
      </c>
      <c r="G160" s="153" t="s">
        <v>172</v>
      </c>
      <c r="H160" s="154">
        <v>4.3680000000000003</v>
      </c>
      <c r="I160" s="155"/>
      <c r="J160" s="156">
        <f>ROUND(I160*H160,2)</f>
        <v>0</v>
      </c>
      <c r="K160" s="157"/>
      <c r="L160" s="30"/>
      <c r="M160" s="158" t="s">
        <v>1</v>
      </c>
      <c r="N160" s="119" t="s">
        <v>38</v>
      </c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AR160" s="161" t="s">
        <v>155</v>
      </c>
      <c r="AT160" s="161" t="s">
        <v>151</v>
      </c>
      <c r="AU160" s="161" t="s">
        <v>93</v>
      </c>
      <c r="AY160" s="15" t="s">
        <v>149</v>
      </c>
      <c r="BE160" s="162">
        <f>IF(N160="základná",J160,0)</f>
        <v>0</v>
      </c>
      <c r="BF160" s="162">
        <f>IF(N160="znížená",J160,0)</f>
        <v>0</v>
      </c>
      <c r="BG160" s="162">
        <f>IF(N160="zákl. prenesená",J160,0)</f>
        <v>0</v>
      </c>
      <c r="BH160" s="162">
        <f>IF(N160="zníž. prenesená",J160,0)</f>
        <v>0</v>
      </c>
      <c r="BI160" s="162">
        <f>IF(N160="nulová",J160,0)</f>
        <v>0</v>
      </c>
      <c r="BJ160" s="15" t="s">
        <v>93</v>
      </c>
      <c r="BK160" s="162">
        <f>ROUND(I160*H160,2)</f>
        <v>0</v>
      </c>
      <c r="BL160" s="15" t="s">
        <v>155</v>
      </c>
      <c r="BM160" s="161" t="s">
        <v>204</v>
      </c>
    </row>
    <row r="161" spans="2:65" s="11" customFormat="1">
      <c r="B161" s="163"/>
      <c r="D161" s="164" t="s">
        <v>160</v>
      </c>
      <c r="E161" s="165" t="s">
        <v>1</v>
      </c>
      <c r="F161" s="166" t="s">
        <v>194</v>
      </c>
      <c r="H161" s="167">
        <v>4.3680000000000003</v>
      </c>
      <c r="I161" s="168"/>
      <c r="L161" s="163"/>
      <c r="M161" s="169"/>
      <c r="T161" s="170"/>
      <c r="AT161" s="165" t="s">
        <v>160</v>
      </c>
      <c r="AU161" s="165" t="s">
        <v>93</v>
      </c>
      <c r="AV161" s="11" t="s">
        <v>93</v>
      </c>
      <c r="AW161" s="11" t="s">
        <v>28</v>
      </c>
      <c r="AX161" s="11" t="s">
        <v>80</v>
      </c>
      <c r="AY161" s="165" t="s">
        <v>149</v>
      </c>
    </row>
    <row r="162" spans="2:65" s="1" customFormat="1" ht="24.2" customHeight="1">
      <c r="B162" s="120"/>
      <c r="C162" s="150" t="s">
        <v>205</v>
      </c>
      <c r="D162" s="150" t="s">
        <v>151</v>
      </c>
      <c r="E162" s="151" t="s">
        <v>206</v>
      </c>
      <c r="F162" s="152" t="s">
        <v>207</v>
      </c>
      <c r="G162" s="153" t="s">
        <v>172</v>
      </c>
      <c r="H162" s="154">
        <v>1.466</v>
      </c>
      <c r="I162" s="155"/>
      <c r="J162" s="156">
        <f>ROUND(I162*H162,2)</f>
        <v>0</v>
      </c>
      <c r="K162" s="157"/>
      <c r="L162" s="30"/>
      <c r="M162" s="158" t="s">
        <v>1</v>
      </c>
      <c r="N162" s="119" t="s">
        <v>38</v>
      </c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AR162" s="161" t="s">
        <v>155</v>
      </c>
      <c r="AT162" s="161" t="s">
        <v>151</v>
      </c>
      <c r="AU162" s="161" t="s">
        <v>93</v>
      </c>
      <c r="AY162" s="15" t="s">
        <v>149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5" t="s">
        <v>93</v>
      </c>
      <c r="BK162" s="162">
        <f>ROUND(I162*H162,2)</f>
        <v>0</v>
      </c>
      <c r="BL162" s="15" t="s">
        <v>155</v>
      </c>
      <c r="BM162" s="161" t="s">
        <v>208</v>
      </c>
    </row>
    <row r="163" spans="2:65" s="11" customFormat="1">
      <c r="B163" s="163"/>
      <c r="D163" s="164" t="s">
        <v>160</v>
      </c>
      <c r="E163" s="165" t="s">
        <v>1</v>
      </c>
      <c r="F163" s="166" t="s">
        <v>97</v>
      </c>
      <c r="H163" s="167">
        <v>1.466</v>
      </c>
      <c r="I163" s="168"/>
      <c r="L163" s="163"/>
      <c r="M163" s="169"/>
      <c r="T163" s="170"/>
      <c r="AT163" s="165" t="s">
        <v>160</v>
      </c>
      <c r="AU163" s="165" t="s">
        <v>93</v>
      </c>
      <c r="AV163" s="11" t="s">
        <v>93</v>
      </c>
      <c r="AW163" s="11" t="s">
        <v>28</v>
      </c>
      <c r="AX163" s="11" t="s">
        <v>80</v>
      </c>
      <c r="AY163" s="165" t="s">
        <v>149</v>
      </c>
    </row>
    <row r="164" spans="2:65" s="1" customFormat="1" ht="21.75" customHeight="1">
      <c r="B164" s="120"/>
      <c r="C164" s="150" t="s">
        <v>209</v>
      </c>
      <c r="D164" s="150" t="s">
        <v>151</v>
      </c>
      <c r="E164" s="151" t="s">
        <v>210</v>
      </c>
      <c r="F164" s="152" t="s">
        <v>211</v>
      </c>
      <c r="G164" s="153" t="s">
        <v>154</v>
      </c>
      <c r="H164" s="154">
        <v>50.075000000000003</v>
      </c>
      <c r="I164" s="155"/>
      <c r="J164" s="156">
        <f>ROUND(I164*H164,2)</f>
        <v>0</v>
      </c>
      <c r="K164" s="157"/>
      <c r="L164" s="30"/>
      <c r="M164" s="158" t="s">
        <v>1</v>
      </c>
      <c r="N164" s="119" t="s">
        <v>38</v>
      </c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AR164" s="161" t="s">
        <v>155</v>
      </c>
      <c r="AT164" s="161" t="s">
        <v>151</v>
      </c>
      <c r="AU164" s="161" t="s">
        <v>93</v>
      </c>
      <c r="AY164" s="15" t="s">
        <v>149</v>
      </c>
      <c r="BE164" s="162">
        <f>IF(N164="základná",J164,0)</f>
        <v>0</v>
      </c>
      <c r="BF164" s="162">
        <f>IF(N164="znížená",J164,0)</f>
        <v>0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5" t="s">
        <v>93</v>
      </c>
      <c r="BK164" s="162">
        <f>ROUND(I164*H164,2)</f>
        <v>0</v>
      </c>
      <c r="BL164" s="15" t="s">
        <v>155</v>
      </c>
      <c r="BM164" s="161" t="s">
        <v>212</v>
      </c>
    </row>
    <row r="165" spans="2:65" s="13" customFormat="1">
      <c r="B165" s="178"/>
      <c r="D165" s="164" t="s">
        <v>160</v>
      </c>
      <c r="E165" s="179" t="s">
        <v>1</v>
      </c>
      <c r="F165" s="180" t="s">
        <v>213</v>
      </c>
      <c r="H165" s="179" t="s">
        <v>1</v>
      </c>
      <c r="I165" s="181"/>
      <c r="L165" s="178"/>
      <c r="M165" s="182"/>
      <c r="T165" s="183"/>
      <c r="AT165" s="179" t="s">
        <v>160</v>
      </c>
      <c r="AU165" s="179" t="s">
        <v>93</v>
      </c>
      <c r="AV165" s="13" t="s">
        <v>80</v>
      </c>
      <c r="AW165" s="13" t="s">
        <v>28</v>
      </c>
      <c r="AX165" s="13" t="s">
        <v>72</v>
      </c>
      <c r="AY165" s="179" t="s">
        <v>149</v>
      </c>
    </row>
    <row r="166" spans="2:65" s="11" customFormat="1">
      <c r="B166" s="163"/>
      <c r="D166" s="164" t="s">
        <v>160</v>
      </c>
      <c r="E166" s="165" t="s">
        <v>1</v>
      </c>
      <c r="F166" s="166" t="s">
        <v>214</v>
      </c>
      <c r="H166" s="167">
        <v>20.981000000000002</v>
      </c>
      <c r="I166" s="168"/>
      <c r="L166" s="163"/>
      <c r="M166" s="169"/>
      <c r="T166" s="170"/>
      <c r="AT166" s="165" t="s">
        <v>160</v>
      </c>
      <c r="AU166" s="165" t="s">
        <v>93</v>
      </c>
      <c r="AV166" s="11" t="s">
        <v>93</v>
      </c>
      <c r="AW166" s="11" t="s">
        <v>28</v>
      </c>
      <c r="AX166" s="11" t="s">
        <v>72</v>
      </c>
      <c r="AY166" s="165" t="s">
        <v>149</v>
      </c>
    </row>
    <row r="167" spans="2:65" s="13" customFormat="1">
      <c r="B167" s="178"/>
      <c r="D167" s="164" t="s">
        <v>160</v>
      </c>
      <c r="E167" s="179" t="s">
        <v>1</v>
      </c>
      <c r="F167" s="180" t="s">
        <v>215</v>
      </c>
      <c r="H167" s="179" t="s">
        <v>1</v>
      </c>
      <c r="I167" s="181"/>
      <c r="L167" s="178"/>
      <c r="M167" s="182"/>
      <c r="T167" s="183"/>
      <c r="AT167" s="179" t="s">
        <v>160</v>
      </c>
      <c r="AU167" s="179" t="s">
        <v>93</v>
      </c>
      <c r="AV167" s="13" t="s">
        <v>80</v>
      </c>
      <c r="AW167" s="13" t="s">
        <v>28</v>
      </c>
      <c r="AX167" s="13" t="s">
        <v>72</v>
      </c>
      <c r="AY167" s="179" t="s">
        <v>149</v>
      </c>
    </row>
    <row r="168" spans="2:65" s="11" customFormat="1">
      <c r="B168" s="163"/>
      <c r="D168" s="164" t="s">
        <v>160</v>
      </c>
      <c r="E168" s="165" t="s">
        <v>1</v>
      </c>
      <c r="F168" s="166" t="s">
        <v>91</v>
      </c>
      <c r="H168" s="167">
        <v>29.094000000000001</v>
      </c>
      <c r="I168" s="168"/>
      <c r="L168" s="163"/>
      <c r="M168" s="169"/>
      <c r="T168" s="170"/>
      <c r="AT168" s="165" t="s">
        <v>160</v>
      </c>
      <c r="AU168" s="165" t="s">
        <v>93</v>
      </c>
      <c r="AV168" s="11" t="s">
        <v>93</v>
      </c>
      <c r="AW168" s="11" t="s">
        <v>28</v>
      </c>
      <c r="AX168" s="11" t="s">
        <v>72</v>
      </c>
      <c r="AY168" s="165" t="s">
        <v>149</v>
      </c>
    </row>
    <row r="169" spans="2:65" s="12" customFormat="1">
      <c r="B169" s="171"/>
      <c r="D169" s="164" t="s">
        <v>160</v>
      </c>
      <c r="E169" s="172" t="s">
        <v>1</v>
      </c>
      <c r="F169" s="173" t="s">
        <v>169</v>
      </c>
      <c r="H169" s="174">
        <v>50.075000000000003</v>
      </c>
      <c r="I169" s="175"/>
      <c r="L169" s="171"/>
      <c r="M169" s="176"/>
      <c r="T169" s="177"/>
      <c r="AT169" s="172" t="s">
        <v>160</v>
      </c>
      <c r="AU169" s="172" t="s">
        <v>93</v>
      </c>
      <c r="AV169" s="12" t="s">
        <v>155</v>
      </c>
      <c r="AW169" s="12" t="s">
        <v>28</v>
      </c>
      <c r="AX169" s="12" t="s">
        <v>80</v>
      </c>
      <c r="AY169" s="172" t="s">
        <v>149</v>
      </c>
    </row>
    <row r="170" spans="2:65" s="1" customFormat="1" ht="24.2" customHeight="1">
      <c r="B170" s="120"/>
      <c r="C170" s="150" t="s">
        <v>216</v>
      </c>
      <c r="D170" s="150" t="s">
        <v>151</v>
      </c>
      <c r="E170" s="151" t="s">
        <v>217</v>
      </c>
      <c r="F170" s="152" t="s">
        <v>218</v>
      </c>
      <c r="G170" s="153" t="s">
        <v>154</v>
      </c>
      <c r="H170" s="154">
        <v>1.3080000000000001</v>
      </c>
      <c r="I170" s="155"/>
      <c r="J170" s="156">
        <f>ROUND(I170*H170,2)</f>
        <v>0</v>
      </c>
      <c r="K170" s="157"/>
      <c r="L170" s="30"/>
      <c r="M170" s="158" t="s">
        <v>1</v>
      </c>
      <c r="N170" s="119" t="s">
        <v>38</v>
      </c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AR170" s="161" t="s">
        <v>155</v>
      </c>
      <c r="AT170" s="161" t="s">
        <v>151</v>
      </c>
      <c r="AU170" s="161" t="s">
        <v>93</v>
      </c>
      <c r="AY170" s="15" t="s">
        <v>149</v>
      </c>
      <c r="BE170" s="162">
        <f>IF(N170="základná",J170,0)</f>
        <v>0</v>
      </c>
      <c r="BF170" s="162">
        <f>IF(N170="znížená",J170,0)</f>
        <v>0</v>
      </c>
      <c r="BG170" s="162">
        <f>IF(N170="zákl. prenesená",J170,0)</f>
        <v>0</v>
      </c>
      <c r="BH170" s="162">
        <f>IF(N170="zníž. prenesená",J170,0)</f>
        <v>0</v>
      </c>
      <c r="BI170" s="162">
        <f>IF(N170="nulová",J170,0)</f>
        <v>0</v>
      </c>
      <c r="BJ170" s="15" t="s">
        <v>93</v>
      </c>
      <c r="BK170" s="162">
        <f>ROUND(I170*H170,2)</f>
        <v>0</v>
      </c>
      <c r="BL170" s="15" t="s">
        <v>155</v>
      </c>
      <c r="BM170" s="161" t="s">
        <v>219</v>
      </c>
    </row>
    <row r="171" spans="2:65" s="13" customFormat="1">
      <c r="B171" s="178"/>
      <c r="D171" s="164" t="s">
        <v>160</v>
      </c>
      <c r="E171" s="179" t="s">
        <v>1</v>
      </c>
      <c r="F171" s="180" t="s">
        <v>220</v>
      </c>
      <c r="H171" s="179" t="s">
        <v>1</v>
      </c>
      <c r="I171" s="181"/>
      <c r="L171" s="178"/>
      <c r="M171" s="182"/>
      <c r="T171" s="183"/>
      <c r="AT171" s="179" t="s">
        <v>160</v>
      </c>
      <c r="AU171" s="179" t="s">
        <v>93</v>
      </c>
      <c r="AV171" s="13" t="s">
        <v>80</v>
      </c>
      <c r="AW171" s="13" t="s">
        <v>28</v>
      </c>
      <c r="AX171" s="13" t="s">
        <v>72</v>
      </c>
      <c r="AY171" s="179" t="s">
        <v>149</v>
      </c>
    </row>
    <row r="172" spans="2:65" s="11" customFormat="1">
      <c r="B172" s="163"/>
      <c r="D172" s="164" t="s">
        <v>160</v>
      </c>
      <c r="E172" s="165" t="s">
        <v>101</v>
      </c>
      <c r="F172" s="166" t="s">
        <v>221</v>
      </c>
      <c r="H172" s="167">
        <v>1.3080000000000001</v>
      </c>
      <c r="I172" s="168"/>
      <c r="L172" s="163"/>
      <c r="M172" s="169"/>
      <c r="T172" s="170"/>
      <c r="AT172" s="165" t="s">
        <v>160</v>
      </c>
      <c r="AU172" s="165" t="s">
        <v>93</v>
      </c>
      <c r="AV172" s="11" t="s">
        <v>93</v>
      </c>
      <c r="AW172" s="11" t="s">
        <v>28</v>
      </c>
      <c r="AX172" s="11" t="s">
        <v>80</v>
      </c>
      <c r="AY172" s="165" t="s">
        <v>149</v>
      </c>
    </row>
    <row r="173" spans="2:65" s="10" customFormat="1" ht="22.9" customHeight="1">
      <c r="B173" s="138"/>
      <c r="D173" s="139" t="s">
        <v>71</v>
      </c>
      <c r="E173" s="148" t="s">
        <v>93</v>
      </c>
      <c r="F173" s="148" t="s">
        <v>222</v>
      </c>
      <c r="I173" s="141"/>
      <c r="J173" s="149">
        <f>BK173</f>
        <v>0</v>
      </c>
      <c r="L173" s="138"/>
      <c r="M173" s="143"/>
      <c r="P173" s="144">
        <f>SUM(P174:P193)</f>
        <v>0</v>
      </c>
      <c r="R173" s="144">
        <f>SUM(R174:R193)</f>
        <v>24.786179809999997</v>
      </c>
      <c r="T173" s="145">
        <f>SUM(T174:T193)</f>
        <v>0</v>
      </c>
      <c r="AR173" s="139" t="s">
        <v>80</v>
      </c>
      <c r="AT173" s="146" t="s">
        <v>71</v>
      </c>
      <c r="AU173" s="146" t="s">
        <v>80</v>
      </c>
      <c r="AY173" s="139" t="s">
        <v>149</v>
      </c>
      <c r="BK173" s="147">
        <f>SUM(BK174:BK193)</f>
        <v>0</v>
      </c>
    </row>
    <row r="174" spans="2:65" s="1" customFormat="1" ht="24.2" customHeight="1">
      <c r="B174" s="120"/>
      <c r="C174" s="150" t="s">
        <v>223</v>
      </c>
      <c r="D174" s="150" t="s">
        <v>151</v>
      </c>
      <c r="E174" s="151" t="s">
        <v>224</v>
      </c>
      <c r="F174" s="152" t="s">
        <v>225</v>
      </c>
      <c r="G174" s="153" t="s">
        <v>172</v>
      </c>
      <c r="H174" s="154">
        <v>4.476</v>
      </c>
      <c r="I174" s="155"/>
      <c r="J174" s="156">
        <f>ROUND(I174*H174,2)</f>
        <v>0</v>
      </c>
      <c r="K174" s="157"/>
      <c r="L174" s="30"/>
      <c r="M174" s="158" t="s">
        <v>1</v>
      </c>
      <c r="N174" s="119" t="s">
        <v>38</v>
      </c>
      <c r="P174" s="159">
        <f>O174*H174</f>
        <v>0</v>
      </c>
      <c r="Q174" s="159">
        <v>2.0699999999999998</v>
      </c>
      <c r="R174" s="159">
        <f>Q174*H174</f>
        <v>9.2653199999999991</v>
      </c>
      <c r="S174" s="159">
        <v>0</v>
      </c>
      <c r="T174" s="160">
        <f>S174*H174</f>
        <v>0</v>
      </c>
      <c r="AR174" s="161" t="s">
        <v>155</v>
      </c>
      <c r="AT174" s="161" t="s">
        <v>151</v>
      </c>
      <c r="AU174" s="161" t="s">
        <v>93</v>
      </c>
      <c r="AY174" s="15" t="s">
        <v>149</v>
      </c>
      <c r="BE174" s="162">
        <f>IF(N174="základná",J174,0)</f>
        <v>0</v>
      </c>
      <c r="BF174" s="162">
        <f>IF(N174="znížená",J174,0)</f>
        <v>0</v>
      </c>
      <c r="BG174" s="162">
        <f>IF(N174="zákl. prenesená",J174,0)</f>
        <v>0</v>
      </c>
      <c r="BH174" s="162">
        <f>IF(N174="zníž. prenesená",J174,0)</f>
        <v>0</v>
      </c>
      <c r="BI174" s="162">
        <f>IF(N174="nulová",J174,0)</f>
        <v>0</v>
      </c>
      <c r="BJ174" s="15" t="s">
        <v>93</v>
      </c>
      <c r="BK174" s="162">
        <f>ROUND(I174*H174,2)</f>
        <v>0</v>
      </c>
      <c r="BL174" s="15" t="s">
        <v>155</v>
      </c>
      <c r="BM174" s="161" t="s">
        <v>226</v>
      </c>
    </row>
    <row r="175" spans="2:65" s="13" customFormat="1">
      <c r="B175" s="178"/>
      <c r="D175" s="164" t="s">
        <v>160</v>
      </c>
      <c r="E175" s="179" t="s">
        <v>1</v>
      </c>
      <c r="F175" s="180" t="s">
        <v>227</v>
      </c>
      <c r="H175" s="179" t="s">
        <v>1</v>
      </c>
      <c r="I175" s="181"/>
      <c r="L175" s="178"/>
      <c r="M175" s="182"/>
      <c r="T175" s="183"/>
      <c r="AT175" s="179" t="s">
        <v>160</v>
      </c>
      <c r="AU175" s="179" t="s">
        <v>93</v>
      </c>
      <c r="AV175" s="13" t="s">
        <v>80</v>
      </c>
      <c r="AW175" s="13" t="s">
        <v>28</v>
      </c>
      <c r="AX175" s="13" t="s">
        <v>72</v>
      </c>
      <c r="AY175" s="179" t="s">
        <v>149</v>
      </c>
    </row>
    <row r="176" spans="2:65" s="11" customFormat="1">
      <c r="B176" s="163"/>
      <c r="D176" s="164" t="s">
        <v>160</v>
      </c>
      <c r="E176" s="165" t="s">
        <v>1</v>
      </c>
      <c r="F176" s="166" t="s">
        <v>228</v>
      </c>
      <c r="H176" s="167">
        <v>2.46</v>
      </c>
      <c r="I176" s="168"/>
      <c r="L176" s="163"/>
      <c r="M176" s="169"/>
      <c r="T176" s="170"/>
      <c r="AT176" s="165" t="s">
        <v>160</v>
      </c>
      <c r="AU176" s="165" t="s">
        <v>93</v>
      </c>
      <c r="AV176" s="11" t="s">
        <v>93</v>
      </c>
      <c r="AW176" s="11" t="s">
        <v>28</v>
      </c>
      <c r="AX176" s="11" t="s">
        <v>72</v>
      </c>
      <c r="AY176" s="165" t="s">
        <v>149</v>
      </c>
    </row>
    <row r="177" spans="2:65" s="13" customFormat="1">
      <c r="B177" s="178"/>
      <c r="D177" s="164" t="s">
        <v>160</v>
      </c>
      <c r="E177" s="179" t="s">
        <v>1</v>
      </c>
      <c r="F177" s="180" t="s">
        <v>229</v>
      </c>
      <c r="H177" s="179" t="s">
        <v>1</v>
      </c>
      <c r="I177" s="181"/>
      <c r="L177" s="178"/>
      <c r="M177" s="182"/>
      <c r="T177" s="183"/>
      <c r="AT177" s="179" t="s">
        <v>160</v>
      </c>
      <c r="AU177" s="179" t="s">
        <v>93</v>
      </c>
      <c r="AV177" s="13" t="s">
        <v>80</v>
      </c>
      <c r="AW177" s="13" t="s">
        <v>28</v>
      </c>
      <c r="AX177" s="13" t="s">
        <v>72</v>
      </c>
      <c r="AY177" s="179" t="s">
        <v>149</v>
      </c>
    </row>
    <row r="178" spans="2:65" s="11" customFormat="1">
      <c r="B178" s="163"/>
      <c r="D178" s="164" t="s">
        <v>160</v>
      </c>
      <c r="E178" s="165" t="s">
        <v>1</v>
      </c>
      <c r="F178" s="166" t="s">
        <v>230</v>
      </c>
      <c r="H178" s="167">
        <v>2.016</v>
      </c>
      <c r="I178" s="168"/>
      <c r="L178" s="163"/>
      <c r="M178" s="169"/>
      <c r="T178" s="170"/>
      <c r="AT178" s="165" t="s">
        <v>160</v>
      </c>
      <c r="AU178" s="165" t="s">
        <v>93</v>
      </c>
      <c r="AV178" s="11" t="s">
        <v>93</v>
      </c>
      <c r="AW178" s="11" t="s">
        <v>28</v>
      </c>
      <c r="AX178" s="11" t="s">
        <v>72</v>
      </c>
      <c r="AY178" s="165" t="s">
        <v>149</v>
      </c>
    </row>
    <row r="179" spans="2:65" s="12" customFormat="1">
      <c r="B179" s="171"/>
      <c r="D179" s="164" t="s">
        <v>160</v>
      </c>
      <c r="E179" s="172" t="s">
        <v>1</v>
      </c>
      <c r="F179" s="173" t="s">
        <v>169</v>
      </c>
      <c r="H179" s="174">
        <v>4.476</v>
      </c>
      <c r="I179" s="175"/>
      <c r="L179" s="171"/>
      <c r="M179" s="176"/>
      <c r="T179" s="177"/>
      <c r="AT179" s="172" t="s">
        <v>160</v>
      </c>
      <c r="AU179" s="172" t="s">
        <v>93</v>
      </c>
      <c r="AV179" s="12" t="s">
        <v>155</v>
      </c>
      <c r="AW179" s="12" t="s">
        <v>28</v>
      </c>
      <c r="AX179" s="12" t="s">
        <v>80</v>
      </c>
      <c r="AY179" s="172" t="s">
        <v>149</v>
      </c>
    </row>
    <row r="180" spans="2:65" s="1" customFormat="1" ht="24.2" customHeight="1">
      <c r="B180" s="120"/>
      <c r="C180" s="150" t="s">
        <v>231</v>
      </c>
      <c r="D180" s="150" t="s">
        <v>151</v>
      </c>
      <c r="E180" s="151" t="s">
        <v>232</v>
      </c>
      <c r="F180" s="152" t="s">
        <v>233</v>
      </c>
      <c r="G180" s="153" t="s">
        <v>172</v>
      </c>
      <c r="H180" s="154">
        <v>3.7770000000000001</v>
      </c>
      <c r="I180" s="155"/>
      <c r="J180" s="156">
        <f>ROUND(I180*H180,2)</f>
        <v>0</v>
      </c>
      <c r="K180" s="157"/>
      <c r="L180" s="30"/>
      <c r="M180" s="158" t="s">
        <v>1</v>
      </c>
      <c r="N180" s="119" t="s">
        <v>38</v>
      </c>
      <c r="P180" s="159">
        <f>O180*H180</f>
        <v>0</v>
      </c>
      <c r="Q180" s="159">
        <v>2.4157199999999999</v>
      </c>
      <c r="R180" s="159">
        <f>Q180*H180</f>
        <v>9.1241744399999991</v>
      </c>
      <c r="S180" s="159">
        <v>0</v>
      </c>
      <c r="T180" s="160">
        <f>S180*H180</f>
        <v>0</v>
      </c>
      <c r="AR180" s="161" t="s">
        <v>155</v>
      </c>
      <c r="AT180" s="161" t="s">
        <v>151</v>
      </c>
      <c r="AU180" s="161" t="s">
        <v>93</v>
      </c>
      <c r="AY180" s="15" t="s">
        <v>149</v>
      </c>
      <c r="BE180" s="162">
        <f>IF(N180="základná",J180,0)</f>
        <v>0</v>
      </c>
      <c r="BF180" s="162">
        <f>IF(N180="znížená",J180,0)</f>
        <v>0</v>
      </c>
      <c r="BG180" s="162">
        <f>IF(N180="zákl. prenesená",J180,0)</f>
        <v>0</v>
      </c>
      <c r="BH180" s="162">
        <f>IF(N180="zníž. prenesená",J180,0)</f>
        <v>0</v>
      </c>
      <c r="BI180" s="162">
        <f>IF(N180="nulová",J180,0)</f>
        <v>0</v>
      </c>
      <c r="BJ180" s="15" t="s">
        <v>93</v>
      </c>
      <c r="BK180" s="162">
        <f>ROUND(I180*H180,2)</f>
        <v>0</v>
      </c>
      <c r="BL180" s="15" t="s">
        <v>155</v>
      </c>
      <c r="BM180" s="161" t="s">
        <v>234</v>
      </c>
    </row>
    <row r="181" spans="2:65" s="11" customFormat="1">
      <c r="B181" s="163"/>
      <c r="D181" s="164" t="s">
        <v>160</v>
      </c>
      <c r="E181" s="165" t="s">
        <v>1</v>
      </c>
      <c r="F181" s="166" t="s">
        <v>235</v>
      </c>
      <c r="H181" s="167">
        <v>3.7770000000000001</v>
      </c>
      <c r="I181" s="168"/>
      <c r="L181" s="163"/>
      <c r="M181" s="169"/>
      <c r="T181" s="170"/>
      <c r="AT181" s="165" t="s">
        <v>160</v>
      </c>
      <c r="AU181" s="165" t="s">
        <v>93</v>
      </c>
      <c r="AV181" s="11" t="s">
        <v>93</v>
      </c>
      <c r="AW181" s="11" t="s">
        <v>28</v>
      </c>
      <c r="AX181" s="11" t="s">
        <v>80</v>
      </c>
      <c r="AY181" s="165" t="s">
        <v>149</v>
      </c>
    </row>
    <row r="182" spans="2:65" s="11" customFormat="1">
      <c r="B182" s="163"/>
      <c r="D182" s="164"/>
      <c r="E182" s="165"/>
      <c r="F182" s="180" t="s">
        <v>684</v>
      </c>
      <c r="H182" s="167"/>
      <c r="I182" s="168"/>
      <c r="L182" s="163"/>
      <c r="M182" s="169"/>
      <c r="T182" s="170"/>
      <c r="AT182" s="165"/>
      <c r="AU182" s="165"/>
      <c r="AY182" s="165"/>
    </row>
    <row r="183" spans="2:65" s="1" customFormat="1" ht="21.75" customHeight="1">
      <c r="B183" s="120"/>
      <c r="C183" s="150" t="s">
        <v>236</v>
      </c>
      <c r="D183" s="150" t="s">
        <v>151</v>
      </c>
      <c r="E183" s="151" t="s">
        <v>237</v>
      </c>
      <c r="F183" s="152" t="s">
        <v>238</v>
      </c>
      <c r="G183" s="153" t="s">
        <v>154</v>
      </c>
      <c r="H183" s="154">
        <v>3.4769999999999999</v>
      </c>
      <c r="I183" s="155"/>
      <c r="J183" s="156">
        <f>ROUND(I183*H183,2)</f>
        <v>0</v>
      </c>
      <c r="K183" s="157"/>
      <c r="L183" s="30"/>
      <c r="M183" s="158" t="s">
        <v>1</v>
      </c>
      <c r="N183" s="119" t="s">
        <v>38</v>
      </c>
      <c r="P183" s="159">
        <f>O183*H183</f>
        <v>0</v>
      </c>
      <c r="Q183" s="159">
        <v>1.5900000000000001E-3</v>
      </c>
      <c r="R183" s="159">
        <f>Q183*H183</f>
        <v>5.52843E-3</v>
      </c>
      <c r="S183" s="159">
        <v>0</v>
      </c>
      <c r="T183" s="160">
        <f>S183*H183</f>
        <v>0</v>
      </c>
      <c r="AR183" s="161" t="s">
        <v>155</v>
      </c>
      <c r="AT183" s="161" t="s">
        <v>151</v>
      </c>
      <c r="AU183" s="161" t="s">
        <v>93</v>
      </c>
      <c r="AY183" s="15" t="s">
        <v>149</v>
      </c>
      <c r="BE183" s="162">
        <f>IF(N183="základná",J183,0)</f>
        <v>0</v>
      </c>
      <c r="BF183" s="162">
        <f>IF(N183="znížená",J183,0)</f>
        <v>0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5" t="s">
        <v>93</v>
      </c>
      <c r="BK183" s="162">
        <f>ROUND(I183*H183,2)</f>
        <v>0</v>
      </c>
      <c r="BL183" s="15" t="s">
        <v>155</v>
      </c>
      <c r="BM183" s="161" t="s">
        <v>239</v>
      </c>
    </row>
    <row r="184" spans="2:65" s="11" customFormat="1">
      <c r="B184" s="163"/>
      <c r="D184" s="164" t="s">
        <v>160</v>
      </c>
      <c r="E184" s="165" t="s">
        <v>1</v>
      </c>
      <c r="F184" s="166" t="s">
        <v>240</v>
      </c>
      <c r="H184" s="167">
        <v>3.4769999999999999</v>
      </c>
      <c r="I184" s="168"/>
      <c r="L184" s="163"/>
      <c r="M184" s="169"/>
      <c r="T184" s="170"/>
      <c r="AT184" s="165" t="s">
        <v>160</v>
      </c>
      <c r="AU184" s="165" t="s">
        <v>93</v>
      </c>
      <c r="AV184" s="11" t="s">
        <v>93</v>
      </c>
      <c r="AW184" s="11" t="s">
        <v>28</v>
      </c>
      <c r="AX184" s="11" t="s">
        <v>80</v>
      </c>
      <c r="AY184" s="165" t="s">
        <v>149</v>
      </c>
    </row>
    <row r="185" spans="2:65" s="1" customFormat="1" ht="21.75" customHeight="1">
      <c r="B185" s="120"/>
      <c r="C185" s="150" t="s">
        <v>241</v>
      </c>
      <c r="D185" s="150" t="s">
        <v>151</v>
      </c>
      <c r="E185" s="151" t="s">
        <v>242</v>
      </c>
      <c r="F185" s="152" t="s">
        <v>243</v>
      </c>
      <c r="G185" s="153" t="s">
        <v>154</v>
      </c>
      <c r="H185" s="154">
        <v>3.4769999999999999</v>
      </c>
      <c r="I185" s="155"/>
      <c r="J185" s="156">
        <f>ROUND(I185*H185,2)</f>
        <v>0</v>
      </c>
      <c r="K185" s="157"/>
      <c r="L185" s="30"/>
      <c r="M185" s="158" t="s">
        <v>1</v>
      </c>
      <c r="N185" s="119" t="s">
        <v>38</v>
      </c>
      <c r="P185" s="159">
        <f>O185*H185</f>
        <v>0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AR185" s="161" t="s">
        <v>155</v>
      </c>
      <c r="AT185" s="161" t="s">
        <v>151</v>
      </c>
      <c r="AU185" s="161" t="s">
        <v>93</v>
      </c>
      <c r="AY185" s="15" t="s">
        <v>149</v>
      </c>
      <c r="BE185" s="162">
        <f>IF(N185="základná",J185,0)</f>
        <v>0</v>
      </c>
      <c r="BF185" s="162">
        <f>IF(N185="znížená",J185,0)</f>
        <v>0</v>
      </c>
      <c r="BG185" s="162">
        <f>IF(N185="zákl. prenesená",J185,0)</f>
        <v>0</v>
      </c>
      <c r="BH185" s="162">
        <f>IF(N185="zníž. prenesená",J185,0)</f>
        <v>0</v>
      </c>
      <c r="BI185" s="162">
        <f>IF(N185="nulová",J185,0)</f>
        <v>0</v>
      </c>
      <c r="BJ185" s="15" t="s">
        <v>93</v>
      </c>
      <c r="BK185" s="162">
        <f>ROUND(I185*H185,2)</f>
        <v>0</v>
      </c>
      <c r="BL185" s="15" t="s">
        <v>155</v>
      </c>
      <c r="BM185" s="161" t="s">
        <v>244</v>
      </c>
    </row>
    <row r="186" spans="2:65" s="1" customFormat="1" ht="33" customHeight="1">
      <c r="B186" s="120"/>
      <c r="C186" s="150" t="s">
        <v>245</v>
      </c>
      <c r="D186" s="150" t="s">
        <v>151</v>
      </c>
      <c r="E186" s="151" t="s">
        <v>246</v>
      </c>
      <c r="F186" s="152" t="s">
        <v>247</v>
      </c>
      <c r="G186" s="153" t="s">
        <v>154</v>
      </c>
      <c r="H186" s="154">
        <v>20.981000000000002</v>
      </c>
      <c r="I186" s="155"/>
      <c r="J186" s="156">
        <f>ROUND(I186*H186,2)</f>
        <v>0</v>
      </c>
      <c r="K186" s="157"/>
      <c r="L186" s="30"/>
      <c r="M186" s="158" t="s">
        <v>1</v>
      </c>
      <c r="N186" s="119" t="s">
        <v>38</v>
      </c>
      <c r="P186" s="159">
        <f>O186*H186</f>
        <v>0</v>
      </c>
      <c r="Q186" s="159">
        <v>3.5200000000000001E-3</v>
      </c>
      <c r="R186" s="159">
        <f>Q186*H186</f>
        <v>7.3853120000000008E-2</v>
      </c>
      <c r="S186" s="159">
        <v>0</v>
      </c>
      <c r="T186" s="160">
        <f>S186*H186</f>
        <v>0</v>
      </c>
      <c r="AR186" s="161" t="s">
        <v>155</v>
      </c>
      <c r="AT186" s="161" t="s">
        <v>151</v>
      </c>
      <c r="AU186" s="161" t="s">
        <v>93</v>
      </c>
      <c r="AY186" s="15" t="s">
        <v>149</v>
      </c>
      <c r="BE186" s="162">
        <f>IF(N186="základná",J186,0)</f>
        <v>0</v>
      </c>
      <c r="BF186" s="162">
        <f>IF(N186="znížená",J186,0)</f>
        <v>0</v>
      </c>
      <c r="BG186" s="162">
        <f>IF(N186="zákl. prenesená",J186,0)</f>
        <v>0</v>
      </c>
      <c r="BH186" s="162">
        <f>IF(N186="zníž. prenesená",J186,0)</f>
        <v>0</v>
      </c>
      <c r="BI186" s="162">
        <f>IF(N186="nulová",J186,0)</f>
        <v>0</v>
      </c>
      <c r="BJ186" s="15" t="s">
        <v>93</v>
      </c>
      <c r="BK186" s="162">
        <f>ROUND(I186*H186,2)</f>
        <v>0</v>
      </c>
      <c r="BL186" s="15" t="s">
        <v>155</v>
      </c>
      <c r="BM186" s="161" t="s">
        <v>248</v>
      </c>
    </row>
    <row r="187" spans="2:65" s="11" customFormat="1">
      <c r="B187" s="163"/>
      <c r="D187" s="164" t="s">
        <v>160</v>
      </c>
      <c r="E187" s="165" t="s">
        <v>1</v>
      </c>
      <c r="F187" s="166" t="s">
        <v>214</v>
      </c>
      <c r="H187" s="167">
        <v>20.981000000000002</v>
      </c>
      <c r="I187" s="168"/>
      <c r="L187" s="163"/>
      <c r="M187" s="169"/>
      <c r="T187" s="170"/>
      <c r="AT187" s="165" t="s">
        <v>160</v>
      </c>
      <c r="AU187" s="165" t="s">
        <v>93</v>
      </c>
      <c r="AV187" s="11" t="s">
        <v>93</v>
      </c>
      <c r="AW187" s="11" t="s">
        <v>28</v>
      </c>
      <c r="AX187" s="11" t="s">
        <v>80</v>
      </c>
      <c r="AY187" s="165" t="s">
        <v>149</v>
      </c>
    </row>
    <row r="188" spans="2:65" s="1" customFormat="1" ht="16.5" customHeight="1">
      <c r="B188" s="120"/>
      <c r="C188" s="150" t="s">
        <v>249</v>
      </c>
      <c r="D188" s="150" t="s">
        <v>151</v>
      </c>
      <c r="E188" s="151" t="s">
        <v>250</v>
      </c>
      <c r="F188" s="152" t="s">
        <v>251</v>
      </c>
      <c r="G188" s="153" t="s">
        <v>172</v>
      </c>
      <c r="H188" s="154">
        <v>2.8439999999999999</v>
      </c>
      <c r="I188" s="155"/>
      <c r="J188" s="156">
        <f>ROUND(I188*H188,2)</f>
        <v>0</v>
      </c>
      <c r="K188" s="157"/>
      <c r="L188" s="30"/>
      <c r="M188" s="158" t="s">
        <v>1</v>
      </c>
      <c r="N188" s="119" t="s">
        <v>38</v>
      </c>
      <c r="P188" s="159">
        <f>O188*H188</f>
        <v>0</v>
      </c>
      <c r="Q188" s="159">
        <v>2.2151299999999998</v>
      </c>
      <c r="R188" s="159">
        <f>Q188*H188</f>
        <v>6.2998297199999991</v>
      </c>
      <c r="S188" s="159">
        <v>0</v>
      </c>
      <c r="T188" s="160">
        <f>S188*H188</f>
        <v>0</v>
      </c>
      <c r="AR188" s="161" t="s">
        <v>155</v>
      </c>
      <c r="AT188" s="161" t="s">
        <v>151</v>
      </c>
      <c r="AU188" s="161" t="s">
        <v>93</v>
      </c>
      <c r="AY188" s="15" t="s">
        <v>149</v>
      </c>
      <c r="BE188" s="162">
        <f>IF(N188="základná",J188,0)</f>
        <v>0</v>
      </c>
      <c r="BF188" s="162">
        <f>IF(N188="znížená",J188,0)</f>
        <v>0</v>
      </c>
      <c r="BG188" s="162">
        <f>IF(N188="zákl. prenesená",J188,0)</f>
        <v>0</v>
      </c>
      <c r="BH188" s="162">
        <f>IF(N188="zníž. prenesená",J188,0)</f>
        <v>0</v>
      </c>
      <c r="BI188" s="162">
        <f>IF(N188="nulová",J188,0)</f>
        <v>0</v>
      </c>
      <c r="BJ188" s="15" t="s">
        <v>93</v>
      </c>
      <c r="BK188" s="162">
        <f>ROUND(I188*H188,2)</f>
        <v>0</v>
      </c>
      <c r="BL188" s="15" t="s">
        <v>155</v>
      </c>
      <c r="BM188" s="161" t="s">
        <v>252</v>
      </c>
    </row>
    <row r="189" spans="2:65" s="11" customFormat="1">
      <c r="B189" s="163"/>
      <c r="D189" s="164" t="s">
        <v>160</v>
      </c>
      <c r="E189" s="165" t="s">
        <v>1</v>
      </c>
      <c r="F189" s="166" t="s">
        <v>253</v>
      </c>
      <c r="H189" s="167">
        <v>2.8439999999999999</v>
      </c>
      <c r="I189" s="168"/>
      <c r="L189" s="163"/>
      <c r="M189" s="169"/>
      <c r="T189" s="170"/>
      <c r="AT189" s="165" t="s">
        <v>160</v>
      </c>
      <c r="AU189" s="165" t="s">
        <v>93</v>
      </c>
      <c r="AV189" s="11" t="s">
        <v>93</v>
      </c>
      <c r="AW189" s="11" t="s">
        <v>28</v>
      </c>
      <c r="AX189" s="11" t="s">
        <v>80</v>
      </c>
      <c r="AY189" s="165" t="s">
        <v>149</v>
      </c>
    </row>
    <row r="190" spans="2:65" s="11" customFormat="1">
      <c r="B190" s="163"/>
      <c r="D190" s="164"/>
      <c r="E190" s="165"/>
      <c r="F190" s="180" t="s">
        <v>684</v>
      </c>
      <c r="H190" s="167"/>
      <c r="I190" s="168"/>
      <c r="L190" s="163"/>
      <c r="M190" s="169"/>
      <c r="T190" s="170"/>
      <c r="AT190" s="165"/>
      <c r="AU190" s="165"/>
      <c r="AY190" s="165"/>
    </row>
    <row r="191" spans="2:65" s="1" customFormat="1" ht="21.75" customHeight="1">
      <c r="B191" s="120"/>
      <c r="C191" s="150" t="s">
        <v>254</v>
      </c>
      <c r="D191" s="150" t="s">
        <v>151</v>
      </c>
      <c r="E191" s="151" t="s">
        <v>255</v>
      </c>
      <c r="F191" s="152" t="s">
        <v>256</v>
      </c>
      <c r="G191" s="153" t="s">
        <v>154</v>
      </c>
      <c r="H191" s="154">
        <v>10.99</v>
      </c>
      <c r="I191" s="155"/>
      <c r="J191" s="156">
        <f>ROUND(I191*H191,2)</f>
        <v>0</v>
      </c>
      <c r="K191" s="157"/>
      <c r="L191" s="30"/>
      <c r="M191" s="158" t="s">
        <v>1</v>
      </c>
      <c r="N191" s="119" t="s">
        <v>38</v>
      </c>
      <c r="P191" s="159">
        <f>O191*H191</f>
        <v>0</v>
      </c>
      <c r="Q191" s="159">
        <v>1.5900000000000001E-3</v>
      </c>
      <c r="R191" s="159">
        <f>Q191*H191</f>
        <v>1.7474099999999999E-2</v>
      </c>
      <c r="S191" s="159">
        <v>0</v>
      </c>
      <c r="T191" s="160">
        <f>S191*H191</f>
        <v>0</v>
      </c>
      <c r="AR191" s="161" t="s">
        <v>155</v>
      </c>
      <c r="AT191" s="161" t="s">
        <v>151</v>
      </c>
      <c r="AU191" s="161" t="s">
        <v>93</v>
      </c>
      <c r="AY191" s="15" t="s">
        <v>149</v>
      </c>
      <c r="BE191" s="162">
        <f>IF(N191="základná",J191,0)</f>
        <v>0</v>
      </c>
      <c r="BF191" s="162">
        <f>IF(N191="znížená",J191,0)</f>
        <v>0</v>
      </c>
      <c r="BG191" s="162">
        <f>IF(N191="zákl. prenesená",J191,0)</f>
        <v>0</v>
      </c>
      <c r="BH191" s="162">
        <f>IF(N191="zníž. prenesená",J191,0)</f>
        <v>0</v>
      </c>
      <c r="BI191" s="162">
        <f>IF(N191="nulová",J191,0)</f>
        <v>0</v>
      </c>
      <c r="BJ191" s="15" t="s">
        <v>93</v>
      </c>
      <c r="BK191" s="162">
        <f>ROUND(I191*H191,2)</f>
        <v>0</v>
      </c>
      <c r="BL191" s="15" t="s">
        <v>155</v>
      </c>
      <c r="BM191" s="161" t="s">
        <v>257</v>
      </c>
    </row>
    <row r="192" spans="2:65" s="11" customFormat="1">
      <c r="B192" s="163"/>
      <c r="D192" s="164" t="s">
        <v>160</v>
      </c>
      <c r="E192" s="165" t="s">
        <v>1</v>
      </c>
      <c r="F192" s="166" t="s">
        <v>258</v>
      </c>
      <c r="H192" s="167">
        <v>10.99</v>
      </c>
      <c r="I192" s="168"/>
      <c r="L192" s="163"/>
      <c r="M192" s="169"/>
      <c r="T192" s="170"/>
      <c r="AT192" s="165" t="s">
        <v>160</v>
      </c>
      <c r="AU192" s="165" t="s">
        <v>93</v>
      </c>
      <c r="AV192" s="11" t="s">
        <v>93</v>
      </c>
      <c r="AW192" s="11" t="s">
        <v>28</v>
      </c>
      <c r="AX192" s="11" t="s">
        <v>80</v>
      </c>
      <c r="AY192" s="165" t="s">
        <v>149</v>
      </c>
    </row>
    <row r="193" spans="2:65" s="1" customFormat="1" ht="21.75" customHeight="1">
      <c r="B193" s="120"/>
      <c r="C193" s="150" t="s">
        <v>7</v>
      </c>
      <c r="D193" s="150" t="s">
        <v>151</v>
      </c>
      <c r="E193" s="151" t="s">
        <v>259</v>
      </c>
      <c r="F193" s="152" t="s">
        <v>260</v>
      </c>
      <c r="G193" s="153" t="s">
        <v>154</v>
      </c>
      <c r="H193" s="154">
        <v>10.99</v>
      </c>
      <c r="I193" s="155"/>
      <c r="J193" s="156">
        <f>ROUND(I193*H193,2)</f>
        <v>0</v>
      </c>
      <c r="K193" s="157"/>
      <c r="L193" s="30"/>
      <c r="M193" s="158" t="s">
        <v>1</v>
      </c>
      <c r="N193" s="119" t="s">
        <v>38</v>
      </c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AR193" s="161" t="s">
        <v>155</v>
      </c>
      <c r="AT193" s="161" t="s">
        <v>151</v>
      </c>
      <c r="AU193" s="161" t="s">
        <v>93</v>
      </c>
      <c r="AY193" s="15" t="s">
        <v>149</v>
      </c>
      <c r="BE193" s="162">
        <f>IF(N193="základná",J193,0)</f>
        <v>0</v>
      </c>
      <c r="BF193" s="162">
        <f>IF(N193="znížená",J193,0)</f>
        <v>0</v>
      </c>
      <c r="BG193" s="162">
        <f>IF(N193="zákl. prenesená",J193,0)</f>
        <v>0</v>
      </c>
      <c r="BH193" s="162">
        <f>IF(N193="zníž. prenesená",J193,0)</f>
        <v>0</v>
      </c>
      <c r="BI193" s="162">
        <f>IF(N193="nulová",J193,0)</f>
        <v>0</v>
      </c>
      <c r="BJ193" s="15" t="s">
        <v>93</v>
      </c>
      <c r="BK193" s="162">
        <f>ROUND(I193*H193,2)</f>
        <v>0</v>
      </c>
      <c r="BL193" s="15" t="s">
        <v>155</v>
      </c>
      <c r="BM193" s="161" t="s">
        <v>261</v>
      </c>
    </row>
    <row r="194" spans="2:65" s="10" customFormat="1" ht="22.9" customHeight="1">
      <c r="B194" s="138"/>
      <c r="D194" s="139" t="s">
        <v>71</v>
      </c>
      <c r="E194" s="148" t="s">
        <v>162</v>
      </c>
      <c r="F194" s="148" t="s">
        <v>262</v>
      </c>
      <c r="I194" s="141"/>
      <c r="J194" s="149">
        <f>BK194</f>
        <v>0</v>
      </c>
      <c r="L194" s="138"/>
      <c r="M194" s="143"/>
      <c r="P194" s="144">
        <f>P195</f>
        <v>0</v>
      </c>
      <c r="R194" s="144">
        <f>R195</f>
        <v>0</v>
      </c>
      <c r="T194" s="145">
        <f>T195</f>
        <v>0</v>
      </c>
      <c r="AR194" s="139" t="s">
        <v>80</v>
      </c>
      <c r="AT194" s="146" t="s">
        <v>71</v>
      </c>
      <c r="AU194" s="146" t="s">
        <v>80</v>
      </c>
      <c r="AY194" s="139" t="s">
        <v>149</v>
      </c>
      <c r="BK194" s="147">
        <f>BK195</f>
        <v>0</v>
      </c>
    </row>
    <row r="195" spans="2:65" s="1" customFormat="1" ht="24.2" customHeight="1">
      <c r="B195" s="120"/>
      <c r="C195" s="150" t="s">
        <v>263</v>
      </c>
      <c r="D195" s="150" t="s">
        <v>151</v>
      </c>
      <c r="E195" s="151" t="s">
        <v>264</v>
      </c>
      <c r="F195" s="152" t="s">
        <v>265</v>
      </c>
      <c r="G195" s="153" t="s">
        <v>266</v>
      </c>
      <c r="H195" s="154">
        <v>1</v>
      </c>
      <c r="I195" s="155"/>
      <c r="J195" s="156">
        <f>ROUND(I195*H195,2)</f>
        <v>0</v>
      </c>
      <c r="K195" s="157"/>
      <c r="L195" s="30"/>
      <c r="M195" s="158" t="s">
        <v>1</v>
      </c>
      <c r="N195" s="119" t="s">
        <v>38</v>
      </c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AR195" s="161" t="s">
        <v>155</v>
      </c>
      <c r="AT195" s="161" t="s">
        <v>151</v>
      </c>
      <c r="AU195" s="161" t="s">
        <v>93</v>
      </c>
      <c r="AY195" s="15" t="s">
        <v>149</v>
      </c>
      <c r="BE195" s="162">
        <f>IF(N195="základná",J195,0)</f>
        <v>0</v>
      </c>
      <c r="BF195" s="162">
        <f>IF(N195="znížená",J195,0)</f>
        <v>0</v>
      </c>
      <c r="BG195" s="162">
        <f>IF(N195="zákl. prenesená",J195,0)</f>
        <v>0</v>
      </c>
      <c r="BH195" s="162">
        <f>IF(N195="zníž. prenesená",J195,0)</f>
        <v>0</v>
      </c>
      <c r="BI195" s="162">
        <f>IF(N195="nulová",J195,0)</f>
        <v>0</v>
      </c>
      <c r="BJ195" s="15" t="s">
        <v>93</v>
      </c>
      <c r="BK195" s="162">
        <f>ROUND(I195*H195,2)</f>
        <v>0</v>
      </c>
      <c r="BL195" s="15" t="s">
        <v>155</v>
      </c>
      <c r="BM195" s="161" t="s">
        <v>267</v>
      </c>
    </row>
    <row r="196" spans="2:65" s="10" customFormat="1" ht="22.9" customHeight="1">
      <c r="B196" s="138"/>
      <c r="D196" s="139" t="s">
        <v>71</v>
      </c>
      <c r="E196" s="148" t="s">
        <v>176</v>
      </c>
      <c r="F196" s="148" t="s">
        <v>268</v>
      </c>
      <c r="I196" s="141"/>
      <c r="J196" s="149">
        <f>BK196</f>
        <v>0</v>
      </c>
      <c r="L196" s="138"/>
      <c r="M196" s="143"/>
      <c r="P196" s="144">
        <f>SUM(P197:P205)</f>
        <v>0</v>
      </c>
      <c r="R196" s="144">
        <f>SUM(R197:R205)</f>
        <v>21.771708480000001</v>
      </c>
      <c r="T196" s="145">
        <f>SUM(T197:T205)</f>
        <v>0</v>
      </c>
      <c r="AR196" s="139" t="s">
        <v>80</v>
      </c>
      <c r="AT196" s="146" t="s">
        <v>71</v>
      </c>
      <c r="AU196" s="146" t="s">
        <v>80</v>
      </c>
      <c r="AY196" s="139" t="s">
        <v>149</v>
      </c>
      <c r="BK196" s="147">
        <f>SUM(BK197:BK205)</f>
        <v>0</v>
      </c>
    </row>
    <row r="197" spans="2:65" s="1" customFormat="1" ht="24.2" customHeight="1">
      <c r="B197" s="120"/>
      <c r="C197" s="150" t="s">
        <v>269</v>
      </c>
      <c r="D197" s="150" t="s">
        <v>151</v>
      </c>
      <c r="E197" s="151" t="s">
        <v>270</v>
      </c>
      <c r="F197" s="152" t="s">
        <v>271</v>
      </c>
      <c r="G197" s="153" t="s">
        <v>154</v>
      </c>
      <c r="H197" s="154">
        <v>29.094000000000001</v>
      </c>
      <c r="I197" s="155"/>
      <c r="J197" s="156">
        <f>ROUND(I197*H197,2)</f>
        <v>0</v>
      </c>
      <c r="K197" s="157"/>
      <c r="L197" s="30"/>
      <c r="M197" s="158" t="s">
        <v>1</v>
      </c>
      <c r="N197" s="119" t="s">
        <v>38</v>
      </c>
      <c r="P197" s="159">
        <f>O197*H197</f>
        <v>0</v>
      </c>
      <c r="Q197" s="159">
        <v>0.22542000000000001</v>
      </c>
      <c r="R197" s="159">
        <f>Q197*H197</f>
        <v>6.5583694800000005</v>
      </c>
      <c r="S197" s="159">
        <v>0</v>
      </c>
      <c r="T197" s="160">
        <f>S197*H197</f>
        <v>0</v>
      </c>
      <c r="AR197" s="161" t="s">
        <v>155</v>
      </c>
      <c r="AT197" s="161" t="s">
        <v>151</v>
      </c>
      <c r="AU197" s="161" t="s">
        <v>93</v>
      </c>
      <c r="AY197" s="15" t="s">
        <v>149</v>
      </c>
      <c r="BE197" s="162">
        <f>IF(N197="základná",J197,0)</f>
        <v>0</v>
      </c>
      <c r="BF197" s="162">
        <f>IF(N197="znížená",J197,0)</f>
        <v>0</v>
      </c>
      <c r="BG197" s="162">
        <f>IF(N197="zákl. prenesená",J197,0)</f>
        <v>0</v>
      </c>
      <c r="BH197" s="162">
        <f>IF(N197="zníž. prenesená",J197,0)</f>
        <v>0</v>
      </c>
      <c r="BI197" s="162">
        <f>IF(N197="nulová",J197,0)</f>
        <v>0</v>
      </c>
      <c r="BJ197" s="15" t="s">
        <v>93</v>
      </c>
      <c r="BK197" s="162">
        <f>ROUND(I197*H197,2)</f>
        <v>0</v>
      </c>
      <c r="BL197" s="15" t="s">
        <v>155</v>
      </c>
      <c r="BM197" s="161" t="s">
        <v>272</v>
      </c>
    </row>
    <row r="198" spans="2:65" s="11" customFormat="1">
      <c r="B198" s="163"/>
      <c r="D198" s="164" t="s">
        <v>160</v>
      </c>
      <c r="E198" s="165" t="s">
        <v>1</v>
      </c>
      <c r="F198" s="166" t="s">
        <v>91</v>
      </c>
      <c r="H198" s="167">
        <v>29.094000000000001</v>
      </c>
      <c r="I198" s="168"/>
      <c r="L198" s="163"/>
      <c r="M198" s="169"/>
      <c r="T198" s="170"/>
      <c r="AT198" s="165" t="s">
        <v>160</v>
      </c>
      <c r="AU198" s="165" t="s">
        <v>93</v>
      </c>
      <c r="AV198" s="11" t="s">
        <v>93</v>
      </c>
      <c r="AW198" s="11" t="s">
        <v>28</v>
      </c>
      <c r="AX198" s="11" t="s">
        <v>80</v>
      </c>
      <c r="AY198" s="165" t="s">
        <v>149</v>
      </c>
    </row>
    <row r="199" spans="2:65" s="1" customFormat="1" ht="24.2" customHeight="1">
      <c r="B199" s="120"/>
      <c r="C199" s="150" t="s">
        <v>273</v>
      </c>
      <c r="D199" s="150" t="s">
        <v>151</v>
      </c>
      <c r="E199" s="151" t="s">
        <v>274</v>
      </c>
      <c r="F199" s="152" t="s">
        <v>275</v>
      </c>
      <c r="G199" s="153" t="s">
        <v>154</v>
      </c>
      <c r="H199" s="154">
        <v>29.094000000000001</v>
      </c>
      <c r="I199" s="155"/>
      <c r="J199" s="156">
        <f>ROUND(I199*H199,2)</f>
        <v>0</v>
      </c>
      <c r="K199" s="157"/>
      <c r="L199" s="30"/>
      <c r="M199" s="158" t="s">
        <v>1</v>
      </c>
      <c r="N199" s="119" t="s">
        <v>38</v>
      </c>
      <c r="P199" s="159">
        <f>O199*H199</f>
        <v>0</v>
      </c>
      <c r="Q199" s="159">
        <v>0.22370000000000001</v>
      </c>
      <c r="R199" s="159">
        <f>Q199*H199</f>
        <v>6.5083278000000009</v>
      </c>
      <c r="S199" s="159">
        <v>0</v>
      </c>
      <c r="T199" s="160">
        <f>S199*H199</f>
        <v>0</v>
      </c>
      <c r="AR199" s="161" t="s">
        <v>155</v>
      </c>
      <c r="AT199" s="161" t="s">
        <v>151</v>
      </c>
      <c r="AU199" s="161" t="s">
        <v>93</v>
      </c>
      <c r="AY199" s="15" t="s">
        <v>149</v>
      </c>
      <c r="BE199" s="162">
        <f>IF(N199="základná",J199,0)</f>
        <v>0</v>
      </c>
      <c r="BF199" s="162">
        <f>IF(N199="znížená",J199,0)</f>
        <v>0</v>
      </c>
      <c r="BG199" s="162">
        <f>IF(N199="zákl. prenesená",J199,0)</f>
        <v>0</v>
      </c>
      <c r="BH199" s="162">
        <f>IF(N199="zníž. prenesená",J199,0)</f>
        <v>0</v>
      </c>
      <c r="BI199" s="162">
        <f>IF(N199="nulová",J199,0)</f>
        <v>0</v>
      </c>
      <c r="BJ199" s="15" t="s">
        <v>93</v>
      </c>
      <c r="BK199" s="162">
        <f>ROUND(I199*H199,2)</f>
        <v>0</v>
      </c>
      <c r="BL199" s="15" t="s">
        <v>155</v>
      </c>
      <c r="BM199" s="161" t="s">
        <v>276</v>
      </c>
    </row>
    <row r="200" spans="2:65" s="11" customFormat="1">
      <c r="B200" s="163"/>
      <c r="D200" s="164" t="s">
        <v>160</v>
      </c>
      <c r="E200" s="165" t="s">
        <v>1</v>
      </c>
      <c r="F200" s="166" t="s">
        <v>91</v>
      </c>
      <c r="H200" s="167">
        <v>29.094000000000001</v>
      </c>
      <c r="I200" s="168"/>
      <c r="L200" s="163"/>
      <c r="M200" s="169"/>
      <c r="T200" s="170"/>
      <c r="AT200" s="165" t="s">
        <v>160</v>
      </c>
      <c r="AU200" s="165" t="s">
        <v>93</v>
      </c>
      <c r="AV200" s="11" t="s">
        <v>93</v>
      </c>
      <c r="AW200" s="11" t="s">
        <v>28</v>
      </c>
      <c r="AX200" s="11" t="s">
        <v>80</v>
      </c>
      <c r="AY200" s="165" t="s">
        <v>149</v>
      </c>
    </row>
    <row r="201" spans="2:65" s="1" customFormat="1" ht="55.5" customHeight="1">
      <c r="B201" s="120"/>
      <c r="C201" s="150" t="s">
        <v>277</v>
      </c>
      <c r="D201" s="150" t="s">
        <v>151</v>
      </c>
      <c r="E201" s="151" t="s">
        <v>278</v>
      </c>
      <c r="F201" s="152" t="s">
        <v>279</v>
      </c>
      <c r="G201" s="153" t="s">
        <v>154</v>
      </c>
      <c r="H201" s="154">
        <v>29.094000000000001</v>
      </c>
      <c r="I201" s="155"/>
      <c r="J201" s="156">
        <f>ROUND(I201*H201,2)</f>
        <v>0</v>
      </c>
      <c r="K201" s="157"/>
      <c r="L201" s="30"/>
      <c r="M201" s="158" t="s">
        <v>1</v>
      </c>
      <c r="N201" s="119" t="s">
        <v>38</v>
      </c>
      <c r="P201" s="159">
        <f>O201*H201</f>
        <v>0</v>
      </c>
      <c r="Q201" s="159">
        <v>0.1048</v>
      </c>
      <c r="R201" s="159">
        <f>Q201*H201</f>
        <v>3.0490512000000001</v>
      </c>
      <c r="S201" s="159">
        <v>0</v>
      </c>
      <c r="T201" s="160">
        <f>S201*H201</f>
        <v>0</v>
      </c>
      <c r="AR201" s="161" t="s">
        <v>155</v>
      </c>
      <c r="AT201" s="161" t="s">
        <v>151</v>
      </c>
      <c r="AU201" s="161" t="s">
        <v>93</v>
      </c>
      <c r="AY201" s="15" t="s">
        <v>149</v>
      </c>
      <c r="BE201" s="162">
        <f>IF(N201="základná",J201,0)</f>
        <v>0</v>
      </c>
      <c r="BF201" s="162">
        <f>IF(N201="znížená",J201,0)</f>
        <v>0</v>
      </c>
      <c r="BG201" s="162">
        <f>IF(N201="zákl. prenesená",J201,0)</f>
        <v>0</v>
      </c>
      <c r="BH201" s="162">
        <f>IF(N201="zníž. prenesená",J201,0)</f>
        <v>0</v>
      </c>
      <c r="BI201" s="162">
        <f>IF(N201="nulová",J201,0)</f>
        <v>0</v>
      </c>
      <c r="BJ201" s="15" t="s">
        <v>93</v>
      </c>
      <c r="BK201" s="162">
        <f>ROUND(I201*H201,2)</f>
        <v>0</v>
      </c>
      <c r="BL201" s="15" t="s">
        <v>155</v>
      </c>
      <c r="BM201" s="161" t="s">
        <v>280</v>
      </c>
    </row>
    <row r="202" spans="2:65" s="11" customFormat="1">
      <c r="B202" s="163"/>
      <c r="D202" s="164" t="s">
        <v>160</v>
      </c>
      <c r="E202" s="165" t="s">
        <v>91</v>
      </c>
      <c r="F202" s="166" t="s">
        <v>281</v>
      </c>
      <c r="H202" s="167">
        <v>29.094000000000001</v>
      </c>
      <c r="I202" s="168"/>
      <c r="L202" s="163"/>
      <c r="M202" s="169"/>
      <c r="T202" s="170"/>
      <c r="AT202" s="165" t="s">
        <v>160</v>
      </c>
      <c r="AU202" s="165" t="s">
        <v>93</v>
      </c>
      <c r="AV202" s="11" t="s">
        <v>93</v>
      </c>
      <c r="AW202" s="11" t="s">
        <v>28</v>
      </c>
      <c r="AX202" s="11" t="s">
        <v>80</v>
      </c>
      <c r="AY202" s="165" t="s">
        <v>149</v>
      </c>
    </row>
    <row r="203" spans="2:65" s="13" customFormat="1">
      <c r="B203" s="178"/>
      <c r="D203" s="164" t="s">
        <v>160</v>
      </c>
      <c r="E203" s="179" t="s">
        <v>1</v>
      </c>
      <c r="F203" s="180" t="s">
        <v>282</v>
      </c>
      <c r="H203" s="179" t="s">
        <v>1</v>
      </c>
      <c r="I203" s="181"/>
      <c r="L203" s="178"/>
      <c r="M203" s="182"/>
      <c r="T203" s="183"/>
      <c r="AT203" s="179" t="s">
        <v>160</v>
      </c>
      <c r="AU203" s="179" t="s">
        <v>93</v>
      </c>
      <c r="AV203" s="13" t="s">
        <v>80</v>
      </c>
      <c r="AW203" s="13" t="s">
        <v>28</v>
      </c>
      <c r="AX203" s="13" t="s">
        <v>72</v>
      </c>
      <c r="AY203" s="179" t="s">
        <v>149</v>
      </c>
    </row>
    <row r="204" spans="2:65" s="1" customFormat="1" ht="62.65" customHeight="1">
      <c r="B204" s="120"/>
      <c r="C204" s="184" t="s">
        <v>283</v>
      </c>
      <c r="D204" s="184" t="s">
        <v>284</v>
      </c>
      <c r="E204" s="185" t="s">
        <v>285</v>
      </c>
      <c r="F204" s="186" t="s">
        <v>286</v>
      </c>
      <c r="G204" s="187" t="s">
        <v>154</v>
      </c>
      <c r="H204" s="188">
        <v>31.422000000000001</v>
      </c>
      <c r="I204" s="189"/>
      <c r="J204" s="190">
        <f>ROUND(I204*H204,2)</f>
        <v>0</v>
      </c>
      <c r="K204" s="191"/>
      <c r="L204" s="192"/>
      <c r="M204" s="193" t="s">
        <v>1</v>
      </c>
      <c r="N204" s="194" t="s">
        <v>38</v>
      </c>
      <c r="P204" s="159">
        <f>O204*H204</f>
        <v>0</v>
      </c>
      <c r="Q204" s="159">
        <v>0.18</v>
      </c>
      <c r="R204" s="159">
        <f>Q204*H204</f>
        <v>5.6559600000000003</v>
      </c>
      <c r="S204" s="159">
        <v>0</v>
      </c>
      <c r="T204" s="160">
        <f>S204*H204</f>
        <v>0</v>
      </c>
      <c r="AR204" s="161" t="s">
        <v>196</v>
      </c>
      <c r="AT204" s="161" t="s">
        <v>284</v>
      </c>
      <c r="AU204" s="161" t="s">
        <v>93</v>
      </c>
      <c r="AY204" s="15" t="s">
        <v>149</v>
      </c>
      <c r="BE204" s="162">
        <f>IF(N204="základná",J204,0)</f>
        <v>0</v>
      </c>
      <c r="BF204" s="162">
        <f>IF(N204="znížená",J204,0)</f>
        <v>0</v>
      </c>
      <c r="BG204" s="162">
        <f>IF(N204="zákl. prenesená",J204,0)</f>
        <v>0</v>
      </c>
      <c r="BH204" s="162">
        <f>IF(N204="zníž. prenesená",J204,0)</f>
        <v>0</v>
      </c>
      <c r="BI204" s="162">
        <f>IF(N204="nulová",J204,0)</f>
        <v>0</v>
      </c>
      <c r="BJ204" s="15" t="s">
        <v>93</v>
      </c>
      <c r="BK204" s="162">
        <f>ROUND(I204*H204,2)</f>
        <v>0</v>
      </c>
      <c r="BL204" s="15" t="s">
        <v>155</v>
      </c>
      <c r="BM204" s="161" t="s">
        <v>287</v>
      </c>
    </row>
    <row r="205" spans="2:65" s="11" customFormat="1">
      <c r="B205" s="163"/>
      <c r="D205" s="164" t="s">
        <v>160</v>
      </c>
      <c r="E205" s="165" t="s">
        <v>1</v>
      </c>
      <c r="F205" s="166" t="s">
        <v>288</v>
      </c>
      <c r="H205" s="167">
        <v>31.422000000000001</v>
      </c>
      <c r="I205" s="168"/>
      <c r="L205" s="163"/>
      <c r="M205" s="169"/>
      <c r="T205" s="170"/>
      <c r="AT205" s="165" t="s">
        <v>160</v>
      </c>
      <c r="AU205" s="165" t="s">
        <v>93</v>
      </c>
      <c r="AV205" s="11" t="s">
        <v>93</v>
      </c>
      <c r="AW205" s="11" t="s">
        <v>28</v>
      </c>
      <c r="AX205" s="11" t="s">
        <v>80</v>
      </c>
      <c r="AY205" s="165" t="s">
        <v>149</v>
      </c>
    </row>
    <row r="206" spans="2:65" s="10" customFormat="1" ht="22.9" customHeight="1">
      <c r="B206" s="138"/>
      <c r="D206" s="139" t="s">
        <v>71</v>
      </c>
      <c r="E206" s="148" t="s">
        <v>201</v>
      </c>
      <c r="F206" s="148" t="s">
        <v>289</v>
      </c>
      <c r="I206" s="141"/>
      <c r="J206" s="149">
        <f>BK206</f>
        <v>0</v>
      </c>
      <c r="L206" s="138"/>
      <c r="M206" s="143"/>
      <c r="P206" s="144">
        <f>SUM(P207:P238)</f>
        <v>0</v>
      </c>
      <c r="R206" s="144">
        <f>SUM(R207:R238)</f>
        <v>4.8344395699999989</v>
      </c>
      <c r="T206" s="145">
        <f>SUM(T207:T238)</f>
        <v>0</v>
      </c>
      <c r="AR206" s="139" t="s">
        <v>80</v>
      </c>
      <c r="AT206" s="146" t="s">
        <v>71</v>
      </c>
      <c r="AU206" s="146" t="s">
        <v>80</v>
      </c>
      <c r="AY206" s="139" t="s">
        <v>149</v>
      </c>
      <c r="BK206" s="147">
        <f>SUM(BK207:BK238)</f>
        <v>0</v>
      </c>
    </row>
    <row r="207" spans="2:65" s="1" customFormat="1" ht="33" customHeight="1">
      <c r="B207" s="120"/>
      <c r="C207" s="150" t="s">
        <v>290</v>
      </c>
      <c r="D207" s="150" t="s">
        <v>151</v>
      </c>
      <c r="E207" s="151" t="s">
        <v>291</v>
      </c>
      <c r="F207" s="152" t="s">
        <v>292</v>
      </c>
      <c r="G207" s="153" t="s">
        <v>165</v>
      </c>
      <c r="H207" s="154">
        <v>7.22</v>
      </c>
      <c r="I207" s="155"/>
      <c r="J207" s="156">
        <f>ROUND(I207*H207,2)</f>
        <v>0</v>
      </c>
      <c r="K207" s="157"/>
      <c r="L207" s="30"/>
      <c r="M207" s="158" t="s">
        <v>1</v>
      </c>
      <c r="N207" s="119" t="s">
        <v>38</v>
      </c>
      <c r="P207" s="159">
        <f>O207*H207</f>
        <v>0</v>
      </c>
      <c r="Q207" s="159">
        <v>0.19697999999999999</v>
      </c>
      <c r="R207" s="159">
        <f>Q207*H207</f>
        <v>1.4221955999999998</v>
      </c>
      <c r="S207" s="159">
        <v>0</v>
      </c>
      <c r="T207" s="160">
        <f>S207*H207</f>
        <v>0</v>
      </c>
      <c r="AR207" s="161" t="s">
        <v>155</v>
      </c>
      <c r="AT207" s="161" t="s">
        <v>151</v>
      </c>
      <c r="AU207" s="161" t="s">
        <v>93</v>
      </c>
      <c r="AY207" s="15" t="s">
        <v>149</v>
      </c>
      <c r="BE207" s="162">
        <f>IF(N207="základná",J207,0)</f>
        <v>0</v>
      </c>
      <c r="BF207" s="162">
        <f>IF(N207="znížená",J207,0)</f>
        <v>0</v>
      </c>
      <c r="BG207" s="162">
        <f>IF(N207="zákl. prenesená",J207,0)</f>
        <v>0</v>
      </c>
      <c r="BH207" s="162">
        <f>IF(N207="zníž. prenesená",J207,0)</f>
        <v>0</v>
      </c>
      <c r="BI207" s="162">
        <f>IF(N207="nulová",J207,0)</f>
        <v>0</v>
      </c>
      <c r="BJ207" s="15" t="s">
        <v>93</v>
      </c>
      <c r="BK207" s="162">
        <f>ROUND(I207*H207,2)</f>
        <v>0</v>
      </c>
      <c r="BL207" s="15" t="s">
        <v>155</v>
      </c>
      <c r="BM207" s="161" t="s">
        <v>293</v>
      </c>
    </row>
    <row r="208" spans="2:65" s="13" customFormat="1">
      <c r="B208" s="178"/>
      <c r="D208" s="164" t="s">
        <v>160</v>
      </c>
      <c r="E208" s="179" t="s">
        <v>1</v>
      </c>
      <c r="F208" s="180" t="s">
        <v>294</v>
      </c>
      <c r="H208" s="179" t="s">
        <v>1</v>
      </c>
      <c r="I208" s="181"/>
      <c r="L208" s="178"/>
      <c r="M208" s="182"/>
      <c r="T208" s="183"/>
      <c r="AT208" s="179" t="s">
        <v>160</v>
      </c>
      <c r="AU208" s="179" t="s">
        <v>93</v>
      </c>
      <c r="AV208" s="13" t="s">
        <v>80</v>
      </c>
      <c r="AW208" s="13" t="s">
        <v>28</v>
      </c>
      <c r="AX208" s="13" t="s">
        <v>72</v>
      </c>
      <c r="AY208" s="179" t="s">
        <v>149</v>
      </c>
    </row>
    <row r="209" spans="2:65" s="11" customFormat="1">
      <c r="B209" s="163"/>
      <c r="D209" s="164" t="s">
        <v>160</v>
      </c>
      <c r="E209" s="165" t="s">
        <v>1</v>
      </c>
      <c r="F209" s="166" t="s">
        <v>295</v>
      </c>
      <c r="H209" s="167">
        <v>7.22</v>
      </c>
      <c r="I209" s="168"/>
      <c r="L209" s="163"/>
      <c r="M209" s="169"/>
      <c r="T209" s="170"/>
      <c r="AT209" s="165" t="s">
        <v>160</v>
      </c>
      <c r="AU209" s="165" t="s">
        <v>93</v>
      </c>
      <c r="AV209" s="11" t="s">
        <v>93</v>
      </c>
      <c r="AW209" s="11" t="s">
        <v>28</v>
      </c>
      <c r="AX209" s="11" t="s">
        <v>72</v>
      </c>
      <c r="AY209" s="165" t="s">
        <v>149</v>
      </c>
    </row>
    <row r="210" spans="2:65" s="12" customFormat="1">
      <c r="B210" s="171"/>
      <c r="D210" s="164" t="s">
        <v>160</v>
      </c>
      <c r="E210" s="172" t="s">
        <v>94</v>
      </c>
      <c r="F210" s="173" t="s">
        <v>169</v>
      </c>
      <c r="H210" s="174">
        <v>7.22</v>
      </c>
      <c r="I210" s="175"/>
      <c r="L210" s="171"/>
      <c r="M210" s="176"/>
      <c r="T210" s="177"/>
      <c r="AT210" s="172" t="s">
        <v>160</v>
      </c>
      <c r="AU210" s="172" t="s">
        <v>93</v>
      </c>
      <c r="AV210" s="12" t="s">
        <v>155</v>
      </c>
      <c r="AW210" s="12" t="s">
        <v>28</v>
      </c>
      <c r="AX210" s="12" t="s">
        <v>80</v>
      </c>
      <c r="AY210" s="172" t="s">
        <v>149</v>
      </c>
    </row>
    <row r="211" spans="2:65" s="1" customFormat="1" ht="33" customHeight="1">
      <c r="B211" s="120"/>
      <c r="C211" s="150" t="s">
        <v>296</v>
      </c>
      <c r="D211" s="150" t="s">
        <v>151</v>
      </c>
      <c r="E211" s="151" t="s">
        <v>297</v>
      </c>
      <c r="F211" s="152" t="s">
        <v>298</v>
      </c>
      <c r="G211" s="153" t="s">
        <v>165</v>
      </c>
      <c r="H211" s="154">
        <v>8.11</v>
      </c>
      <c r="I211" s="155"/>
      <c r="J211" s="156">
        <f>ROUND(I211*H211,2)</f>
        <v>0</v>
      </c>
      <c r="K211" s="157"/>
      <c r="L211" s="30"/>
      <c r="M211" s="158" t="s">
        <v>1</v>
      </c>
      <c r="N211" s="119" t="s">
        <v>38</v>
      </c>
      <c r="P211" s="159">
        <f>O211*H211</f>
        <v>0</v>
      </c>
      <c r="Q211" s="159">
        <v>0.15112999999999999</v>
      </c>
      <c r="R211" s="159">
        <f>Q211*H211</f>
        <v>1.2256642999999998</v>
      </c>
      <c r="S211" s="159">
        <v>0</v>
      </c>
      <c r="T211" s="160">
        <f>S211*H211</f>
        <v>0</v>
      </c>
      <c r="AR211" s="161" t="s">
        <v>155</v>
      </c>
      <c r="AT211" s="161" t="s">
        <v>151</v>
      </c>
      <c r="AU211" s="161" t="s">
        <v>93</v>
      </c>
      <c r="AY211" s="15" t="s">
        <v>149</v>
      </c>
      <c r="BE211" s="162">
        <f>IF(N211="základná",J211,0)</f>
        <v>0</v>
      </c>
      <c r="BF211" s="162">
        <f>IF(N211="znížená",J211,0)</f>
        <v>0</v>
      </c>
      <c r="BG211" s="162">
        <f>IF(N211="zákl. prenesená",J211,0)</f>
        <v>0</v>
      </c>
      <c r="BH211" s="162">
        <f>IF(N211="zníž. prenesená",J211,0)</f>
        <v>0</v>
      </c>
      <c r="BI211" s="162">
        <f>IF(N211="nulová",J211,0)</f>
        <v>0</v>
      </c>
      <c r="BJ211" s="15" t="s">
        <v>93</v>
      </c>
      <c r="BK211" s="162">
        <f>ROUND(I211*H211,2)</f>
        <v>0</v>
      </c>
      <c r="BL211" s="15" t="s">
        <v>155</v>
      </c>
      <c r="BM211" s="161" t="s">
        <v>299</v>
      </c>
    </row>
    <row r="212" spans="2:65" s="13" customFormat="1">
      <c r="B212" s="178"/>
      <c r="D212" s="164" t="s">
        <v>160</v>
      </c>
      <c r="E212" s="179" t="s">
        <v>1</v>
      </c>
      <c r="F212" s="180" t="s">
        <v>294</v>
      </c>
      <c r="H212" s="179" t="s">
        <v>1</v>
      </c>
      <c r="I212" s="181"/>
      <c r="L212" s="178"/>
      <c r="M212" s="182"/>
      <c r="T212" s="183"/>
      <c r="AT212" s="179" t="s">
        <v>160</v>
      </c>
      <c r="AU212" s="179" t="s">
        <v>93</v>
      </c>
      <c r="AV212" s="13" t="s">
        <v>80</v>
      </c>
      <c r="AW212" s="13" t="s">
        <v>28</v>
      </c>
      <c r="AX212" s="13" t="s">
        <v>72</v>
      </c>
      <c r="AY212" s="179" t="s">
        <v>149</v>
      </c>
    </row>
    <row r="213" spans="2:65" s="11" customFormat="1">
      <c r="B213" s="163"/>
      <c r="D213" s="164" t="s">
        <v>160</v>
      </c>
      <c r="E213" s="165" t="s">
        <v>1</v>
      </c>
      <c r="F213" s="166" t="s">
        <v>189</v>
      </c>
      <c r="H213" s="167">
        <v>7</v>
      </c>
      <c r="I213" s="168"/>
      <c r="L213" s="163"/>
      <c r="M213" s="169"/>
      <c r="T213" s="170"/>
      <c r="AT213" s="165" t="s">
        <v>160</v>
      </c>
      <c r="AU213" s="165" t="s">
        <v>93</v>
      </c>
      <c r="AV213" s="11" t="s">
        <v>93</v>
      </c>
      <c r="AW213" s="11" t="s">
        <v>28</v>
      </c>
      <c r="AX213" s="11" t="s">
        <v>72</v>
      </c>
      <c r="AY213" s="165" t="s">
        <v>149</v>
      </c>
    </row>
    <row r="214" spans="2:65" s="13" customFormat="1">
      <c r="B214" s="178"/>
      <c r="D214" s="164" t="s">
        <v>160</v>
      </c>
      <c r="E214" s="179" t="s">
        <v>1</v>
      </c>
      <c r="F214" s="180" t="s">
        <v>300</v>
      </c>
      <c r="H214" s="179" t="s">
        <v>1</v>
      </c>
      <c r="I214" s="181"/>
      <c r="L214" s="178"/>
      <c r="M214" s="182"/>
      <c r="T214" s="183"/>
      <c r="AT214" s="179" t="s">
        <v>160</v>
      </c>
      <c r="AU214" s="179" t="s">
        <v>93</v>
      </c>
      <c r="AV214" s="13" t="s">
        <v>80</v>
      </c>
      <c r="AW214" s="13" t="s">
        <v>28</v>
      </c>
      <c r="AX214" s="13" t="s">
        <v>72</v>
      </c>
      <c r="AY214" s="179" t="s">
        <v>149</v>
      </c>
    </row>
    <row r="215" spans="2:65" s="11" customFormat="1">
      <c r="B215" s="163"/>
      <c r="D215" s="164" t="s">
        <v>160</v>
      </c>
      <c r="E215" s="165" t="s">
        <v>1</v>
      </c>
      <c r="F215" s="166" t="s">
        <v>301</v>
      </c>
      <c r="H215" s="167">
        <v>1.1100000000000001</v>
      </c>
      <c r="I215" s="168"/>
      <c r="L215" s="163"/>
      <c r="M215" s="169"/>
      <c r="T215" s="170"/>
      <c r="AT215" s="165" t="s">
        <v>160</v>
      </c>
      <c r="AU215" s="165" t="s">
        <v>93</v>
      </c>
      <c r="AV215" s="11" t="s">
        <v>93</v>
      </c>
      <c r="AW215" s="11" t="s">
        <v>28</v>
      </c>
      <c r="AX215" s="11" t="s">
        <v>72</v>
      </c>
      <c r="AY215" s="165" t="s">
        <v>149</v>
      </c>
    </row>
    <row r="216" spans="2:65" s="12" customFormat="1">
      <c r="B216" s="171"/>
      <c r="D216" s="164" t="s">
        <v>160</v>
      </c>
      <c r="E216" s="172" t="s">
        <v>106</v>
      </c>
      <c r="F216" s="173" t="s">
        <v>169</v>
      </c>
      <c r="H216" s="174">
        <v>8.11</v>
      </c>
      <c r="I216" s="175"/>
      <c r="L216" s="171"/>
      <c r="M216" s="176"/>
      <c r="T216" s="177"/>
      <c r="AT216" s="172" t="s">
        <v>160</v>
      </c>
      <c r="AU216" s="172" t="s">
        <v>93</v>
      </c>
      <c r="AV216" s="12" t="s">
        <v>155</v>
      </c>
      <c r="AW216" s="12" t="s">
        <v>28</v>
      </c>
      <c r="AX216" s="12" t="s">
        <v>80</v>
      </c>
      <c r="AY216" s="172" t="s">
        <v>149</v>
      </c>
    </row>
    <row r="217" spans="2:65" s="1" customFormat="1" ht="16.5" customHeight="1">
      <c r="B217" s="120"/>
      <c r="C217" s="184" t="s">
        <v>302</v>
      </c>
      <c r="D217" s="184" t="s">
        <v>284</v>
      </c>
      <c r="E217" s="185" t="s">
        <v>303</v>
      </c>
      <c r="F217" s="186" t="s">
        <v>304</v>
      </c>
      <c r="G217" s="187" t="s">
        <v>165</v>
      </c>
      <c r="H217" s="188">
        <v>15.483000000000001</v>
      </c>
      <c r="I217" s="189"/>
      <c r="J217" s="190">
        <f>ROUND(I217*H217,2)</f>
        <v>0</v>
      </c>
      <c r="K217" s="191"/>
      <c r="L217" s="192"/>
      <c r="M217" s="193" t="s">
        <v>1</v>
      </c>
      <c r="N217" s="194" t="s">
        <v>38</v>
      </c>
      <c r="P217" s="159">
        <f>O217*H217</f>
        <v>0</v>
      </c>
      <c r="Q217" s="159">
        <v>4.8000000000000001E-2</v>
      </c>
      <c r="R217" s="159">
        <f>Q217*H217</f>
        <v>0.74318400000000007</v>
      </c>
      <c r="S217" s="159">
        <v>0</v>
      </c>
      <c r="T217" s="160">
        <f>S217*H217</f>
        <v>0</v>
      </c>
      <c r="AR217" s="161" t="s">
        <v>196</v>
      </c>
      <c r="AT217" s="161" t="s">
        <v>284</v>
      </c>
      <c r="AU217" s="161" t="s">
        <v>93</v>
      </c>
      <c r="AY217" s="15" t="s">
        <v>149</v>
      </c>
      <c r="BE217" s="162">
        <f>IF(N217="základná",J217,0)</f>
        <v>0</v>
      </c>
      <c r="BF217" s="162">
        <f>IF(N217="znížená",J217,0)</f>
        <v>0</v>
      </c>
      <c r="BG217" s="162">
        <f>IF(N217="zákl. prenesená",J217,0)</f>
        <v>0</v>
      </c>
      <c r="BH217" s="162">
        <f>IF(N217="zníž. prenesená",J217,0)</f>
        <v>0</v>
      </c>
      <c r="BI217" s="162">
        <f>IF(N217="nulová",J217,0)</f>
        <v>0</v>
      </c>
      <c r="BJ217" s="15" t="s">
        <v>93</v>
      </c>
      <c r="BK217" s="162">
        <f>ROUND(I217*H217,2)</f>
        <v>0</v>
      </c>
      <c r="BL217" s="15" t="s">
        <v>155</v>
      </c>
      <c r="BM217" s="161" t="s">
        <v>305</v>
      </c>
    </row>
    <row r="218" spans="2:65" s="11" customFormat="1">
      <c r="B218" s="163"/>
      <c r="D218" s="164" t="s">
        <v>160</v>
      </c>
      <c r="E218" s="165" t="s">
        <v>1</v>
      </c>
      <c r="F218" s="166" t="s">
        <v>306</v>
      </c>
      <c r="H218" s="167">
        <v>7.2919999999999998</v>
      </c>
      <c r="I218" s="168"/>
      <c r="L218" s="163"/>
      <c r="M218" s="169"/>
      <c r="T218" s="170"/>
      <c r="AT218" s="165" t="s">
        <v>160</v>
      </c>
      <c r="AU218" s="165" t="s">
        <v>93</v>
      </c>
      <c r="AV218" s="11" t="s">
        <v>93</v>
      </c>
      <c r="AW218" s="11" t="s">
        <v>28</v>
      </c>
      <c r="AX218" s="11" t="s">
        <v>72</v>
      </c>
      <c r="AY218" s="165" t="s">
        <v>149</v>
      </c>
    </row>
    <row r="219" spans="2:65" s="11" customFormat="1">
      <c r="B219" s="163"/>
      <c r="D219" s="164" t="s">
        <v>160</v>
      </c>
      <c r="E219" s="165" t="s">
        <v>1</v>
      </c>
      <c r="F219" s="166" t="s">
        <v>307</v>
      </c>
      <c r="H219" s="167">
        <v>8.1910000000000007</v>
      </c>
      <c r="I219" s="168"/>
      <c r="L219" s="163"/>
      <c r="M219" s="169"/>
      <c r="T219" s="170"/>
      <c r="AT219" s="165" t="s">
        <v>160</v>
      </c>
      <c r="AU219" s="165" t="s">
        <v>93</v>
      </c>
      <c r="AV219" s="11" t="s">
        <v>93</v>
      </c>
      <c r="AW219" s="11" t="s">
        <v>28</v>
      </c>
      <c r="AX219" s="11" t="s">
        <v>72</v>
      </c>
      <c r="AY219" s="165" t="s">
        <v>149</v>
      </c>
    </row>
    <row r="220" spans="2:65" s="12" customFormat="1">
      <c r="B220" s="171"/>
      <c r="D220" s="164" t="s">
        <v>160</v>
      </c>
      <c r="E220" s="172" t="s">
        <v>1</v>
      </c>
      <c r="F220" s="173" t="s">
        <v>169</v>
      </c>
      <c r="H220" s="174">
        <v>15.483000000000001</v>
      </c>
      <c r="I220" s="175"/>
      <c r="L220" s="171"/>
      <c r="M220" s="176"/>
      <c r="T220" s="177"/>
      <c r="AT220" s="172" t="s">
        <v>160</v>
      </c>
      <c r="AU220" s="172" t="s">
        <v>93</v>
      </c>
      <c r="AV220" s="12" t="s">
        <v>155</v>
      </c>
      <c r="AW220" s="12" t="s">
        <v>28</v>
      </c>
      <c r="AX220" s="12" t="s">
        <v>80</v>
      </c>
      <c r="AY220" s="172" t="s">
        <v>149</v>
      </c>
    </row>
    <row r="221" spans="2:65" s="1" customFormat="1" ht="37.9" customHeight="1">
      <c r="B221" s="120"/>
      <c r="C221" s="150" t="s">
        <v>308</v>
      </c>
      <c r="D221" s="150" t="s">
        <v>151</v>
      </c>
      <c r="E221" s="151" t="s">
        <v>309</v>
      </c>
      <c r="F221" s="152" t="s">
        <v>310</v>
      </c>
      <c r="G221" s="153" t="s">
        <v>165</v>
      </c>
      <c r="H221" s="154">
        <v>11.8</v>
      </c>
      <c r="I221" s="155"/>
      <c r="J221" s="156">
        <f>ROUND(I221*H221,2)</f>
        <v>0</v>
      </c>
      <c r="K221" s="157"/>
      <c r="L221" s="30"/>
      <c r="M221" s="158" t="s">
        <v>1</v>
      </c>
      <c r="N221" s="119" t="s">
        <v>38</v>
      </c>
      <c r="P221" s="159">
        <f>O221*H221</f>
        <v>0</v>
      </c>
      <c r="Q221" s="159">
        <v>9.8530000000000006E-2</v>
      </c>
      <c r="R221" s="159">
        <f>Q221*H221</f>
        <v>1.1626540000000001</v>
      </c>
      <c r="S221" s="159">
        <v>0</v>
      </c>
      <c r="T221" s="160">
        <f>S221*H221</f>
        <v>0</v>
      </c>
      <c r="AR221" s="161" t="s">
        <v>155</v>
      </c>
      <c r="AT221" s="161" t="s">
        <v>151</v>
      </c>
      <c r="AU221" s="161" t="s">
        <v>93</v>
      </c>
      <c r="AY221" s="15" t="s">
        <v>149</v>
      </c>
      <c r="BE221" s="162">
        <f>IF(N221="základná",J221,0)</f>
        <v>0</v>
      </c>
      <c r="BF221" s="162">
        <f>IF(N221="znížená",J221,0)</f>
        <v>0</v>
      </c>
      <c r="BG221" s="162">
        <f>IF(N221="zákl. prenesená",J221,0)</f>
        <v>0</v>
      </c>
      <c r="BH221" s="162">
        <f>IF(N221="zníž. prenesená",J221,0)</f>
        <v>0</v>
      </c>
      <c r="BI221" s="162">
        <f>IF(N221="nulová",J221,0)</f>
        <v>0</v>
      </c>
      <c r="BJ221" s="15" t="s">
        <v>93</v>
      </c>
      <c r="BK221" s="162">
        <f>ROUND(I221*H221,2)</f>
        <v>0</v>
      </c>
      <c r="BL221" s="15" t="s">
        <v>155</v>
      </c>
      <c r="BM221" s="161" t="s">
        <v>311</v>
      </c>
    </row>
    <row r="222" spans="2:65" s="11" customFormat="1">
      <c r="B222" s="163"/>
      <c r="D222" s="164" t="s">
        <v>160</v>
      </c>
      <c r="E222" s="165" t="s">
        <v>1</v>
      </c>
      <c r="F222" s="166" t="s">
        <v>312</v>
      </c>
      <c r="H222" s="167">
        <v>11.8</v>
      </c>
      <c r="I222" s="168"/>
      <c r="L222" s="163"/>
      <c r="M222" s="169"/>
      <c r="T222" s="170"/>
      <c r="AT222" s="165" t="s">
        <v>160</v>
      </c>
      <c r="AU222" s="165" t="s">
        <v>93</v>
      </c>
      <c r="AV222" s="11" t="s">
        <v>93</v>
      </c>
      <c r="AW222" s="11" t="s">
        <v>28</v>
      </c>
      <c r="AX222" s="11" t="s">
        <v>72</v>
      </c>
      <c r="AY222" s="165" t="s">
        <v>149</v>
      </c>
    </row>
    <row r="223" spans="2:65" s="12" customFormat="1">
      <c r="B223" s="171"/>
      <c r="D223" s="164" t="s">
        <v>160</v>
      </c>
      <c r="E223" s="172" t="s">
        <v>109</v>
      </c>
      <c r="F223" s="173" t="s">
        <v>169</v>
      </c>
      <c r="H223" s="174">
        <v>11.8</v>
      </c>
      <c r="I223" s="175"/>
      <c r="L223" s="171"/>
      <c r="M223" s="176"/>
      <c r="T223" s="177"/>
      <c r="AT223" s="172" t="s">
        <v>160</v>
      </c>
      <c r="AU223" s="172" t="s">
        <v>93</v>
      </c>
      <c r="AV223" s="12" t="s">
        <v>155</v>
      </c>
      <c r="AW223" s="12" t="s">
        <v>28</v>
      </c>
      <c r="AX223" s="12" t="s">
        <v>80</v>
      </c>
      <c r="AY223" s="172" t="s">
        <v>149</v>
      </c>
    </row>
    <row r="224" spans="2:65" s="1" customFormat="1" ht="21.75" customHeight="1">
      <c r="B224" s="120"/>
      <c r="C224" s="184" t="s">
        <v>313</v>
      </c>
      <c r="D224" s="184" t="s">
        <v>284</v>
      </c>
      <c r="E224" s="185" t="s">
        <v>314</v>
      </c>
      <c r="F224" s="186" t="s">
        <v>315</v>
      </c>
      <c r="G224" s="187" t="s">
        <v>165</v>
      </c>
      <c r="H224" s="188">
        <v>12.037000000000001</v>
      </c>
      <c r="I224" s="189"/>
      <c r="J224" s="190">
        <f>ROUND(I224*H224,2)</f>
        <v>0</v>
      </c>
      <c r="K224" s="191"/>
      <c r="L224" s="192"/>
      <c r="M224" s="193" t="s">
        <v>1</v>
      </c>
      <c r="N224" s="194" t="s">
        <v>38</v>
      </c>
      <c r="P224" s="159">
        <f>O224*H224</f>
        <v>0</v>
      </c>
      <c r="Q224" s="159">
        <v>2.3E-2</v>
      </c>
      <c r="R224" s="159">
        <f>Q224*H224</f>
        <v>0.27685100000000001</v>
      </c>
      <c r="S224" s="159">
        <v>0</v>
      </c>
      <c r="T224" s="160">
        <f>S224*H224</f>
        <v>0</v>
      </c>
      <c r="AR224" s="161" t="s">
        <v>196</v>
      </c>
      <c r="AT224" s="161" t="s">
        <v>284</v>
      </c>
      <c r="AU224" s="161" t="s">
        <v>93</v>
      </c>
      <c r="AY224" s="15" t="s">
        <v>149</v>
      </c>
      <c r="BE224" s="162">
        <f>IF(N224="základná",J224,0)</f>
        <v>0</v>
      </c>
      <c r="BF224" s="162">
        <f>IF(N224="znížená",J224,0)</f>
        <v>0</v>
      </c>
      <c r="BG224" s="162">
        <f>IF(N224="zákl. prenesená",J224,0)</f>
        <v>0</v>
      </c>
      <c r="BH224" s="162">
        <f>IF(N224="zníž. prenesená",J224,0)</f>
        <v>0</v>
      </c>
      <c r="BI224" s="162">
        <f>IF(N224="nulová",J224,0)</f>
        <v>0</v>
      </c>
      <c r="BJ224" s="15" t="s">
        <v>93</v>
      </c>
      <c r="BK224" s="162">
        <f>ROUND(I224*H224,2)</f>
        <v>0</v>
      </c>
      <c r="BL224" s="15" t="s">
        <v>155</v>
      </c>
      <c r="BM224" s="161" t="s">
        <v>316</v>
      </c>
    </row>
    <row r="225" spans="2:65" s="11" customFormat="1">
      <c r="B225" s="163"/>
      <c r="D225" s="164" t="s">
        <v>160</v>
      </c>
      <c r="E225" s="165" t="s">
        <v>1</v>
      </c>
      <c r="F225" s="166" t="s">
        <v>317</v>
      </c>
      <c r="H225" s="167">
        <v>11.917999999999999</v>
      </c>
      <c r="I225" s="168"/>
      <c r="L225" s="163"/>
      <c r="M225" s="169"/>
      <c r="T225" s="170"/>
      <c r="AT225" s="165" t="s">
        <v>160</v>
      </c>
      <c r="AU225" s="165" t="s">
        <v>93</v>
      </c>
      <c r="AV225" s="11" t="s">
        <v>93</v>
      </c>
      <c r="AW225" s="11" t="s">
        <v>28</v>
      </c>
      <c r="AX225" s="11" t="s">
        <v>80</v>
      </c>
      <c r="AY225" s="165" t="s">
        <v>149</v>
      </c>
    </row>
    <row r="226" spans="2:65" s="11" customFormat="1">
      <c r="B226" s="163"/>
      <c r="D226" s="164" t="s">
        <v>160</v>
      </c>
      <c r="F226" s="166" t="s">
        <v>318</v>
      </c>
      <c r="H226" s="167">
        <v>12.037000000000001</v>
      </c>
      <c r="I226" s="168"/>
      <c r="L226" s="163"/>
      <c r="M226" s="169"/>
      <c r="T226" s="170"/>
      <c r="AT226" s="165" t="s">
        <v>160</v>
      </c>
      <c r="AU226" s="165" t="s">
        <v>93</v>
      </c>
      <c r="AV226" s="11" t="s">
        <v>93</v>
      </c>
      <c r="AW226" s="11" t="s">
        <v>3</v>
      </c>
      <c r="AX226" s="11" t="s">
        <v>80</v>
      </c>
      <c r="AY226" s="165" t="s">
        <v>149</v>
      </c>
    </row>
    <row r="227" spans="2:65" s="1" customFormat="1" ht="24.2" customHeight="1">
      <c r="B227" s="120"/>
      <c r="C227" s="150" t="s">
        <v>319</v>
      </c>
      <c r="D227" s="150" t="s">
        <v>151</v>
      </c>
      <c r="E227" s="151" t="s">
        <v>320</v>
      </c>
      <c r="F227" s="152" t="s">
        <v>321</v>
      </c>
      <c r="G227" s="153" t="s">
        <v>266</v>
      </c>
      <c r="H227" s="154">
        <v>1</v>
      </c>
      <c r="I227" s="155"/>
      <c r="J227" s="156">
        <f t="shared" ref="J227:J232" si="5">ROUND(I227*H227,2)</f>
        <v>0</v>
      </c>
      <c r="K227" s="157"/>
      <c r="L227" s="30"/>
      <c r="M227" s="158" t="s">
        <v>1</v>
      </c>
      <c r="N227" s="119" t="s">
        <v>38</v>
      </c>
      <c r="P227" s="159">
        <f t="shared" ref="P227:P232" si="6">O227*H227</f>
        <v>0</v>
      </c>
      <c r="Q227" s="159">
        <v>1.29689E-3</v>
      </c>
      <c r="R227" s="159">
        <f t="shared" ref="R227:R232" si="7">Q227*H227</f>
        <v>1.29689E-3</v>
      </c>
      <c r="S227" s="159">
        <v>0</v>
      </c>
      <c r="T227" s="160">
        <f t="shared" ref="T227:T232" si="8">S227*H227</f>
        <v>0</v>
      </c>
      <c r="AR227" s="161" t="s">
        <v>155</v>
      </c>
      <c r="AT227" s="161" t="s">
        <v>151</v>
      </c>
      <c r="AU227" s="161" t="s">
        <v>93</v>
      </c>
      <c r="AY227" s="15" t="s">
        <v>149</v>
      </c>
      <c r="BE227" s="162">
        <f t="shared" ref="BE227:BE232" si="9">IF(N227="základná",J227,0)</f>
        <v>0</v>
      </c>
      <c r="BF227" s="162">
        <f t="shared" ref="BF227:BF232" si="10">IF(N227="znížená",J227,0)</f>
        <v>0</v>
      </c>
      <c r="BG227" s="162">
        <f t="shared" ref="BG227:BG232" si="11">IF(N227="zákl. prenesená",J227,0)</f>
        <v>0</v>
      </c>
      <c r="BH227" s="162">
        <f t="shared" ref="BH227:BH232" si="12">IF(N227="zníž. prenesená",J227,0)</f>
        <v>0</v>
      </c>
      <c r="BI227" s="162">
        <f t="shared" ref="BI227:BI232" si="13">IF(N227="nulová",J227,0)</f>
        <v>0</v>
      </c>
      <c r="BJ227" s="15" t="s">
        <v>93</v>
      </c>
      <c r="BK227" s="162">
        <f t="shared" ref="BK227:BK232" si="14">ROUND(I227*H227,2)</f>
        <v>0</v>
      </c>
      <c r="BL227" s="15" t="s">
        <v>155</v>
      </c>
      <c r="BM227" s="161" t="s">
        <v>322</v>
      </c>
    </row>
    <row r="228" spans="2:65" s="1" customFormat="1" ht="37.9" customHeight="1">
      <c r="B228" s="120"/>
      <c r="C228" s="150" t="s">
        <v>323</v>
      </c>
      <c r="D228" s="150" t="s">
        <v>151</v>
      </c>
      <c r="E228" s="151" t="s">
        <v>324</v>
      </c>
      <c r="F228" s="152" t="s">
        <v>325</v>
      </c>
      <c r="G228" s="153" t="s">
        <v>266</v>
      </c>
      <c r="H228" s="154">
        <v>1</v>
      </c>
      <c r="I228" s="155"/>
      <c r="J228" s="156">
        <f t="shared" si="5"/>
        <v>0</v>
      </c>
      <c r="K228" s="157"/>
      <c r="L228" s="30"/>
      <c r="M228" s="158" t="s">
        <v>1</v>
      </c>
      <c r="N228" s="119" t="s">
        <v>38</v>
      </c>
      <c r="P228" s="159">
        <f t="shared" si="6"/>
        <v>0</v>
      </c>
      <c r="Q228" s="159">
        <v>1.29689E-3</v>
      </c>
      <c r="R228" s="159">
        <f t="shared" si="7"/>
        <v>1.29689E-3</v>
      </c>
      <c r="S228" s="159">
        <v>0</v>
      </c>
      <c r="T228" s="160">
        <f t="shared" si="8"/>
        <v>0</v>
      </c>
      <c r="AR228" s="161" t="s">
        <v>155</v>
      </c>
      <c r="AT228" s="161" t="s">
        <v>151</v>
      </c>
      <c r="AU228" s="161" t="s">
        <v>93</v>
      </c>
      <c r="AY228" s="15" t="s">
        <v>149</v>
      </c>
      <c r="BE228" s="162">
        <f t="shared" si="9"/>
        <v>0</v>
      </c>
      <c r="BF228" s="162">
        <f t="shared" si="10"/>
        <v>0</v>
      </c>
      <c r="BG228" s="162">
        <f t="shared" si="11"/>
        <v>0</v>
      </c>
      <c r="BH228" s="162">
        <f t="shared" si="12"/>
        <v>0</v>
      </c>
      <c r="BI228" s="162">
        <f t="shared" si="13"/>
        <v>0</v>
      </c>
      <c r="BJ228" s="15" t="s">
        <v>93</v>
      </c>
      <c r="BK228" s="162">
        <f t="shared" si="14"/>
        <v>0</v>
      </c>
      <c r="BL228" s="15" t="s">
        <v>155</v>
      </c>
      <c r="BM228" s="161" t="s">
        <v>326</v>
      </c>
    </row>
    <row r="229" spans="2:65" s="1" customFormat="1" ht="37.9" customHeight="1">
      <c r="B229" s="120"/>
      <c r="C229" s="150" t="s">
        <v>327</v>
      </c>
      <c r="D229" s="150" t="s">
        <v>151</v>
      </c>
      <c r="E229" s="151" t="s">
        <v>328</v>
      </c>
      <c r="F229" s="152" t="s">
        <v>329</v>
      </c>
      <c r="G229" s="153" t="s">
        <v>330</v>
      </c>
      <c r="H229" s="154">
        <v>1</v>
      </c>
      <c r="I229" s="155"/>
      <c r="J229" s="156">
        <f t="shared" si="5"/>
        <v>0</v>
      </c>
      <c r="K229" s="157"/>
      <c r="L229" s="30"/>
      <c r="M229" s="158" t="s">
        <v>1</v>
      </c>
      <c r="N229" s="119" t="s">
        <v>38</v>
      </c>
      <c r="P229" s="159">
        <f t="shared" si="6"/>
        <v>0</v>
      </c>
      <c r="Q229" s="159">
        <v>1.29689E-3</v>
      </c>
      <c r="R229" s="159">
        <f t="shared" si="7"/>
        <v>1.29689E-3</v>
      </c>
      <c r="S229" s="159">
        <v>0</v>
      </c>
      <c r="T229" s="160">
        <f t="shared" si="8"/>
        <v>0</v>
      </c>
      <c r="AR229" s="161" t="s">
        <v>155</v>
      </c>
      <c r="AT229" s="161" t="s">
        <v>151</v>
      </c>
      <c r="AU229" s="161" t="s">
        <v>93</v>
      </c>
      <c r="AY229" s="15" t="s">
        <v>149</v>
      </c>
      <c r="BE229" s="162">
        <f t="shared" si="9"/>
        <v>0</v>
      </c>
      <c r="BF229" s="162">
        <f t="shared" si="10"/>
        <v>0</v>
      </c>
      <c r="BG229" s="162">
        <f t="shared" si="11"/>
        <v>0</v>
      </c>
      <c r="BH229" s="162">
        <f t="shared" si="12"/>
        <v>0</v>
      </c>
      <c r="BI229" s="162">
        <f t="shared" si="13"/>
        <v>0</v>
      </c>
      <c r="BJ229" s="15" t="s">
        <v>93</v>
      </c>
      <c r="BK229" s="162">
        <f t="shared" si="14"/>
        <v>0</v>
      </c>
      <c r="BL229" s="15" t="s">
        <v>155</v>
      </c>
      <c r="BM229" s="161" t="s">
        <v>331</v>
      </c>
    </row>
    <row r="230" spans="2:65" s="1" customFormat="1" ht="24.2" customHeight="1">
      <c r="B230" s="120"/>
      <c r="C230" s="150" t="s">
        <v>332</v>
      </c>
      <c r="D230" s="150" t="s">
        <v>151</v>
      </c>
      <c r="E230" s="151" t="s">
        <v>333</v>
      </c>
      <c r="F230" s="152" t="s">
        <v>334</v>
      </c>
      <c r="G230" s="153" t="s">
        <v>335</v>
      </c>
      <c r="H230" s="154">
        <v>21.625</v>
      </c>
      <c r="I230" s="155"/>
      <c r="J230" s="156">
        <f t="shared" si="5"/>
        <v>0</v>
      </c>
      <c r="K230" s="157"/>
      <c r="L230" s="30"/>
      <c r="M230" s="158" t="s">
        <v>1</v>
      </c>
      <c r="N230" s="119" t="s">
        <v>38</v>
      </c>
      <c r="P230" s="159">
        <f t="shared" si="6"/>
        <v>0</v>
      </c>
      <c r="Q230" s="159">
        <v>0</v>
      </c>
      <c r="R230" s="159">
        <f t="shared" si="7"/>
        <v>0</v>
      </c>
      <c r="S230" s="159">
        <v>0</v>
      </c>
      <c r="T230" s="160">
        <f t="shared" si="8"/>
        <v>0</v>
      </c>
      <c r="AR230" s="161" t="s">
        <v>155</v>
      </c>
      <c r="AT230" s="161" t="s">
        <v>151</v>
      </c>
      <c r="AU230" s="161" t="s">
        <v>93</v>
      </c>
      <c r="AY230" s="15" t="s">
        <v>149</v>
      </c>
      <c r="BE230" s="162">
        <f t="shared" si="9"/>
        <v>0</v>
      </c>
      <c r="BF230" s="162">
        <f t="shared" si="10"/>
        <v>0</v>
      </c>
      <c r="BG230" s="162">
        <f t="shared" si="11"/>
        <v>0</v>
      </c>
      <c r="BH230" s="162">
        <f t="shared" si="12"/>
        <v>0</v>
      </c>
      <c r="BI230" s="162">
        <f t="shared" si="13"/>
        <v>0</v>
      </c>
      <c r="BJ230" s="15" t="s">
        <v>93</v>
      </c>
      <c r="BK230" s="162">
        <f t="shared" si="14"/>
        <v>0</v>
      </c>
      <c r="BL230" s="15" t="s">
        <v>155</v>
      </c>
      <c r="BM230" s="161" t="s">
        <v>336</v>
      </c>
    </row>
    <row r="231" spans="2:65" s="1" customFormat="1" ht="21.75" customHeight="1">
      <c r="B231" s="120"/>
      <c r="C231" s="150" t="s">
        <v>337</v>
      </c>
      <c r="D231" s="150" t="s">
        <v>151</v>
      </c>
      <c r="E231" s="151" t="s">
        <v>338</v>
      </c>
      <c r="F231" s="152" t="s">
        <v>339</v>
      </c>
      <c r="G231" s="153" t="s">
        <v>335</v>
      </c>
      <c r="H231" s="154">
        <v>21.625</v>
      </c>
      <c r="I231" s="155"/>
      <c r="J231" s="156">
        <f t="shared" si="5"/>
        <v>0</v>
      </c>
      <c r="K231" s="157"/>
      <c r="L231" s="30"/>
      <c r="M231" s="158" t="s">
        <v>1</v>
      </c>
      <c r="N231" s="119" t="s">
        <v>38</v>
      </c>
      <c r="P231" s="159">
        <f t="shared" si="6"/>
        <v>0</v>
      </c>
      <c r="Q231" s="159">
        <v>0</v>
      </c>
      <c r="R231" s="159">
        <f t="shared" si="7"/>
        <v>0</v>
      </c>
      <c r="S231" s="159">
        <v>0</v>
      </c>
      <c r="T231" s="160">
        <f t="shared" si="8"/>
        <v>0</v>
      </c>
      <c r="AR231" s="161" t="s">
        <v>155</v>
      </c>
      <c r="AT231" s="161" t="s">
        <v>151</v>
      </c>
      <c r="AU231" s="161" t="s">
        <v>93</v>
      </c>
      <c r="AY231" s="15" t="s">
        <v>149</v>
      </c>
      <c r="BE231" s="162">
        <f t="shared" si="9"/>
        <v>0</v>
      </c>
      <c r="BF231" s="162">
        <f t="shared" si="10"/>
        <v>0</v>
      </c>
      <c r="BG231" s="162">
        <f t="shared" si="11"/>
        <v>0</v>
      </c>
      <c r="BH231" s="162">
        <f t="shared" si="12"/>
        <v>0</v>
      </c>
      <c r="BI231" s="162">
        <f t="shared" si="13"/>
        <v>0</v>
      </c>
      <c r="BJ231" s="15" t="s">
        <v>93</v>
      </c>
      <c r="BK231" s="162">
        <f t="shared" si="14"/>
        <v>0</v>
      </c>
      <c r="BL231" s="15" t="s">
        <v>155</v>
      </c>
      <c r="BM231" s="161" t="s">
        <v>340</v>
      </c>
    </row>
    <row r="232" spans="2:65" s="1" customFormat="1" ht="24.2" customHeight="1">
      <c r="B232" s="120"/>
      <c r="C232" s="150" t="s">
        <v>341</v>
      </c>
      <c r="D232" s="150" t="s">
        <v>151</v>
      </c>
      <c r="E232" s="151" t="s">
        <v>342</v>
      </c>
      <c r="F232" s="152" t="s">
        <v>343</v>
      </c>
      <c r="G232" s="153" t="s">
        <v>335</v>
      </c>
      <c r="H232" s="154">
        <v>432.5</v>
      </c>
      <c r="I232" s="155"/>
      <c r="J232" s="156">
        <f t="shared" si="5"/>
        <v>0</v>
      </c>
      <c r="K232" s="157"/>
      <c r="L232" s="30"/>
      <c r="M232" s="158" t="s">
        <v>1</v>
      </c>
      <c r="N232" s="119" t="s">
        <v>38</v>
      </c>
      <c r="P232" s="159">
        <f t="shared" si="6"/>
        <v>0</v>
      </c>
      <c r="Q232" s="159">
        <v>0</v>
      </c>
      <c r="R232" s="159">
        <f t="shared" si="7"/>
        <v>0</v>
      </c>
      <c r="S232" s="159">
        <v>0</v>
      </c>
      <c r="T232" s="160">
        <f t="shared" si="8"/>
        <v>0</v>
      </c>
      <c r="AR232" s="161" t="s">
        <v>155</v>
      </c>
      <c r="AT232" s="161" t="s">
        <v>151</v>
      </c>
      <c r="AU232" s="161" t="s">
        <v>93</v>
      </c>
      <c r="AY232" s="15" t="s">
        <v>149</v>
      </c>
      <c r="BE232" s="162">
        <f t="shared" si="9"/>
        <v>0</v>
      </c>
      <c r="BF232" s="162">
        <f t="shared" si="10"/>
        <v>0</v>
      </c>
      <c r="BG232" s="162">
        <f t="shared" si="11"/>
        <v>0</v>
      </c>
      <c r="BH232" s="162">
        <f t="shared" si="12"/>
        <v>0</v>
      </c>
      <c r="BI232" s="162">
        <f t="shared" si="13"/>
        <v>0</v>
      </c>
      <c r="BJ232" s="15" t="s">
        <v>93</v>
      </c>
      <c r="BK232" s="162">
        <f t="shared" si="14"/>
        <v>0</v>
      </c>
      <c r="BL232" s="15" t="s">
        <v>155</v>
      </c>
      <c r="BM232" s="161" t="s">
        <v>344</v>
      </c>
    </row>
    <row r="233" spans="2:65" s="11" customFormat="1">
      <c r="B233" s="163"/>
      <c r="D233" s="164" t="s">
        <v>160</v>
      </c>
      <c r="F233" s="166" t="s">
        <v>345</v>
      </c>
      <c r="H233" s="167">
        <v>432.5</v>
      </c>
      <c r="I233" s="168"/>
      <c r="L233" s="163"/>
      <c r="M233" s="169"/>
      <c r="T233" s="170"/>
      <c r="AT233" s="165" t="s">
        <v>160</v>
      </c>
      <c r="AU233" s="165" t="s">
        <v>93</v>
      </c>
      <c r="AV233" s="11" t="s">
        <v>93</v>
      </c>
      <c r="AW233" s="11" t="s">
        <v>3</v>
      </c>
      <c r="AX233" s="11" t="s">
        <v>80</v>
      </c>
      <c r="AY233" s="165" t="s">
        <v>149</v>
      </c>
    </row>
    <row r="234" spans="2:65" s="1" customFormat="1" ht="16.5" customHeight="1">
      <c r="B234" s="120"/>
      <c r="C234" s="150" t="s">
        <v>346</v>
      </c>
      <c r="D234" s="150" t="s">
        <v>151</v>
      </c>
      <c r="E234" s="151" t="s">
        <v>347</v>
      </c>
      <c r="F234" s="152" t="s">
        <v>348</v>
      </c>
      <c r="G234" s="153" t="s">
        <v>335</v>
      </c>
      <c r="H234" s="154">
        <v>11.78</v>
      </c>
      <c r="I234" s="155"/>
      <c r="J234" s="156">
        <f>ROUND(I234*H234,2)</f>
        <v>0</v>
      </c>
      <c r="K234" s="157"/>
      <c r="L234" s="30"/>
      <c r="M234" s="158" t="s">
        <v>1</v>
      </c>
      <c r="N234" s="119" t="s">
        <v>38</v>
      </c>
      <c r="P234" s="159">
        <f>O234*H234</f>
        <v>0</v>
      </c>
      <c r="Q234" s="159">
        <v>0</v>
      </c>
      <c r="R234" s="159">
        <f>Q234*H234</f>
        <v>0</v>
      </c>
      <c r="S234" s="159">
        <v>0</v>
      </c>
      <c r="T234" s="160">
        <f>S234*H234</f>
        <v>0</v>
      </c>
      <c r="AR234" s="161" t="s">
        <v>155</v>
      </c>
      <c r="AT234" s="161" t="s">
        <v>151</v>
      </c>
      <c r="AU234" s="161" t="s">
        <v>93</v>
      </c>
      <c r="AY234" s="15" t="s">
        <v>149</v>
      </c>
      <c r="BE234" s="162">
        <f>IF(N234="základná",J234,0)</f>
        <v>0</v>
      </c>
      <c r="BF234" s="162">
        <f>IF(N234="znížená",J234,0)</f>
        <v>0</v>
      </c>
      <c r="BG234" s="162">
        <f>IF(N234="zákl. prenesená",J234,0)</f>
        <v>0</v>
      </c>
      <c r="BH234" s="162">
        <f>IF(N234="zníž. prenesená",J234,0)</f>
        <v>0</v>
      </c>
      <c r="BI234" s="162">
        <f>IF(N234="nulová",J234,0)</f>
        <v>0</v>
      </c>
      <c r="BJ234" s="15" t="s">
        <v>93</v>
      </c>
      <c r="BK234" s="162">
        <f>ROUND(I234*H234,2)</f>
        <v>0</v>
      </c>
      <c r="BL234" s="15" t="s">
        <v>155</v>
      </c>
      <c r="BM234" s="161" t="s">
        <v>349</v>
      </c>
    </row>
    <row r="235" spans="2:65" s="1" customFormat="1" ht="16.5" customHeight="1">
      <c r="B235" s="120"/>
      <c r="C235" s="150" t="s">
        <v>350</v>
      </c>
      <c r="D235" s="150" t="s">
        <v>151</v>
      </c>
      <c r="E235" s="151" t="s">
        <v>351</v>
      </c>
      <c r="F235" s="152" t="s">
        <v>352</v>
      </c>
      <c r="G235" s="153" t="s">
        <v>335</v>
      </c>
      <c r="H235" s="154">
        <v>9.8450000000000006</v>
      </c>
      <c r="I235" s="155"/>
      <c r="J235" s="156">
        <f>ROUND(I235*H235,2)</f>
        <v>0</v>
      </c>
      <c r="K235" s="157"/>
      <c r="L235" s="30"/>
      <c r="M235" s="158" t="s">
        <v>1</v>
      </c>
      <c r="N235" s="119" t="s">
        <v>38</v>
      </c>
      <c r="P235" s="159">
        <f>O235*H235</f>
        <v>0</v>
      </c>
      <c r="Q235" s="159">
        <v>0</v>
      </c>
      <c r="R235" s="159">
        <f>Q235*H235</f>
        <v>0</v>
      </c>
      <c r="S235" s="159">
        <v>0</v>
      </c>
      <c r="T235" s="160">
        <f>S235*H235</f>
        <v>0</v>
      </c>
      <c r="AR235" s="161" t="s">
        <v>155</v>
      </c>
      <c r="AT235" s="161" t="s">
        <v>151</v>
      </c>
      <c r="AU235" s="161" t="s">
        <v>93</v>
      </c>
      <c r="AY235" s="15" t="s">
        <v>149</v>
      </c>
      <c r="BE235" s="162">
        <f>IF(N235="základná",J235,0)</f>
        <v>0</v>
      </c>
      <c r="BF235" s="162">
        <f>IF(N235="znížená",J235,0)</f>
        <v>0</v>
      </c>
      <c r="BG235" s="162">
        <f>IF(N235="zákl. prenesená",J235,0)</f>
        <v>0</v>
      </c>
      <c r="BH235" s="162">
        <f>IF(N235="zníž. prenesená",J235,0)</f>
        <v>0</v>
      </c>
      <c r="BI235" s="162">
        <f>IF(N235="nulová",J235,0)</f>
        <v>0</v>
      </c>
      <c r="BJ235" s="15" t="s">
        <v>93</v>
      </c>
      <c r="BK235" s="162">
        <f>ROUND(I235*H235,2)</f>
        <v>0</v>
      </c>
      <c r="BL235" s="15" t="s">
        <v>155</v>
      </c>
      <c r="BM235" s="161" t="s">
        <v>353</v>
      </c>
    </row>
    <row r="236" spans="2:65" s="11" customFormat="1">
      <c r="B236" s="163"/>
      <c r="D236" s="164" t="s">
        <v>160</v>
      </c>
      <c r="E236" s="165" t="s">
        <v>1</v>
      </c>
      <c r="F236" s="166" t="s">
        <v>354</v>
      </c>
      <c r="H236" s="167">
        <v>21.625</v>
      </c>
      <c r="I236" s="168"/>
      <c r="L236" s="163"/>
      <c r="M236" s="169"/>
      <c r="T236" s="170"/>
      <c r="AT236" s="165" t="s">
        <v>160</v>
      </c>
      <c r="AU236" s="165" t="s">
        <v>93</v>
      </c>
      <c r="AV236" s="11" t="s">
        <v>93</v>
      </c>
      <c r="AW236" s="11" t="s">
        <v>28</v>
      </c>
      <c r="AX236" s="11" t="s">
        <v>72</v>
      </c>
      <c r="AY236" s="165" t="s">
        <v>149</v>
      </c>
    </row>
    <row r="237" spans="2:65" s="11" customFormat="1">
      <c r="B237" s="163"/>
      <c r="D237" s="164" t="s">
        <v>160</v>
      </c>
      <c r="E237" s="165" t="s">
        <v>1</v>
      </c>
      <c r="F237" s="166" t="s">
        <v>355</v>
      </c>
      <c r="H237" s="167">
        <v>-11.78</v>
      </c>
      <c r="I237" s="168"/>
      <c r="L237" s="163"/>
      <c r="M237" s="169"/>
      <c r="T237" s="170"/>
      <c r="AT237" s="165" t="s">
        <v>160</v>
      </c>
      <c r="AU237" s="165" t="s">
        <v>93</v>
      </c>
      <c r="AV237" s="11" t="s">
        <v>93</v>
      </c>
      <c r="AW237" s="11" t="s">
        <v>28</v>
      </c>
      <c r="AX237" s="11" t="s">
        <v>72</v>
      </c>
      <c r="AY237" s="165" t="s">
        <v>149</v>
      </c>
    </row>
    <row r="238" spans="2:65" s="12" customFormat="1">
      <c r="B238" s="171"/>
      <c r="D238" s="164" t="s">
        <v>160</v>
      </c>
      <c r="E238" s="172" t="s">
        <v>1</v>
      </c>
      <c r="F238" s="173" t="s">
        <v>169</v>
      </c>
      <c r="H238" s="174">
        <v>9.8450000000000006</v>
      </c>
      <c r="I238" s="175"/>
      <c r="L238" s="171"/>
      <c r="M238" s="176"/>
      <c r="T238" s="177"/>
      <c r="AT238" s="172" t="s">
        <v>160</v>
      </c>
      <c r="AU238" s="172" t="s">
        <v>93</v>
      </c>
      <c r="AV238" s="12" t="s">
        <v>155</v>
      </c>
      <c r="AW238" s="12" t="s">
        <v>28</v>
      </c>
      <c r="AX238" s="12" t="s">
        <v>80</v>
      </c>
      <c r="AY238" s="172" t="s">
        <v>149</v>
      </c>
    </row>
    <row r="239" spans="2:65" s="10" customFormat="1" ht="22.9" customHeight="1">
      <c r="B239" s="138"/>
      <c r="D239" s="139" t="s">
        <v>71</v>
      </c>
      <c r="E239" s="148" t="s">
        <v>356</v>
      </c>
      <c r="F239" s="148" t="s">
        <v>357</v>
      </c>
      <c r="I239" s="141"/>
      <c r="J239" s="149">
        <f>BK239</f>
        <v>0</v>
      </c>
      <c r="L239" s="138"/>
      <c r="M239" s="143"/>
      <c r="P239" s="144">
        <f>P240</f>
        <v>0</v>
      </c>
      <c r="R239" s="144">
        <f>R240</f>
        <v>0</v>
      </c>
      <c r="T239" s="145">
        <f>T240</f>
        <v>0</v>
      </c>
      <c r="AR239" s="139" t="s">
        <v>80</v>
      </c>
      <c r="AT239" s="146" t="s">
        <v>71</v>
      </c>
      <c r="AU239" s="146" t="s">
        <v>80</v>
      </c>
      <c r="AY239" s="139" t="s">
        <v>149</v>
      </c>
      <c r="BK239" s="147">
        <f>BK240</f>
        <v>0</v>
      </c>
    </row>
    <row r="240" spans="2:65" s="1" customFormat="1" ht="33" customHeight="1">
      <c r="B240" s="120"/>
      <c r="C240" s="150" t="s">
        <v>358</v>
      </c>
      <c r="D240" s="150" t="s">
        <v>151</v>
      </c>
      <c r="E240" s="151" t="s">
        <v>359</v>
      </c>
      <c r="F240" s="152" t="s">
        <v>360</v>
      </c>
      <c r="G240" s="153" t="s">
        <v>335</v>
      </c>
      <c r="H240" s="154">
        <v>51.392000000000003</v>
      </c>
      <c r="I240" s="155"/>
      <c r="J240" s="156">
        <f>ROUND(I240*H240,2)</f>
        <v>0</v>
      </c>
      <c r="K240" s="157"/>
      <c r="L240" s="30"/>
      <c r="M240" s="195" t="s">
        <v>1</v>
      </c>
      <c r="N240" s="196" t="s">
        <v>38</v>
      </c>
      <c r="O240" s="197"/>
      <c r="P240" s="198">
        <f>O240*H240</f>
        <v>0</v>
      </c>
      <c r="Q240" s="198">
        <v>0</v>
      </c>
      <c r="R240" s="198">
        <f>Q240*H240</f>
        <v>0</v>
      </c>
      <c r="S240" s="198">
        <v>0</v>
      </c>
      <c r="T240" s="199">
        <f>S240*H240</f>
        <v>0</v>
      </c>
      <c r="AR240" s="161" t="s">
        <v>155</v>
      </c>
      <c r="AT240" s="161" t="s">
        <v>151</v>
      </c>
      <c r="AU240" s="161" t="s">
        <v>93</v>
      </c>
      <c r="AY240" s="15" t="s">
        <v>149</v>
      </c>
      <c r="BE240" s="162">
        <f>IF(N240="základná",J240,0)</f>
        <v>0</v>
      </c>
      <c r="BF240" s="162">
        <f>IF(N240="znížená",J240,0)</f>
        <v>0</v>
      </c>
      <c r="BG240" s="162">
        <f>IF(N240="zákl. prenesená",J240,0)</f>
        <v>0</v>
      </c>
      <c r="BH240" s="162">
        <f>IF(N240="zníž. prenesená",J240,0)</f>
        <v>0</v>
      </c>
      <c r="BI240" s="162">
        <f>IF(N240="nulová",J240,0)</f>
        <v>0</v>
      </c>
      <c r="BJ240" s="15" t="s">
        <v>93</v>
      </c>
      <c r="BK240" s="162">
        <f>ROUND(I240*H240,2)</f>
        <v>0</v>
      </c>
      <c r="BL240" s="15" t="s">
        <v>155</v>
      </c>
      <c r="BM240" s="161" t="s">
        <v>361</v>
      </c>
    </row>
    <row r="241" spans="2:12" s="1" customFormat="1" ht="6.95" customHeight="1">
      <c r="B241" s="45"/>
      <c r="C241" s="46"/>
      <c r="D241" s="46"/>
      <c r="E241" s="46"/>
      <c r="F241" s="46"/>
      <c r="G241" s="46"/>
      <c r="H241" s="46"/>
      <c r="I241" s="46"/>
      <c r="J241" s="46"/>
      <c r="K241" s="46"/>
      <c r="L241" s="30"/>
    </row>
  </sheetData>
  <autoFilter ref="C129:K240" xr:uid="{00000000-0009-0000-0000-000001000000}"/>
  <mergeCells count="18">
    <mergeCell ref="L2:V2"/>
    <mergeCell ref="D27:J27"/>
    <mergeCell ref="D28:J28"/>
    <mergeCell ref="D29:J29"/>
    <mergeCell ref="D30:J30"/>
    <mergeCell ref="E7:H7"/>
    <mergeCell ref="E9:H9"/>
    <mergeCell ref="E18:H18"/>
    <mergeCell ref="E82:H82"/>
    <mergeCell ref="D108:F108"/>
    <mergeCell ref="E120:H120"/>
    <mergeCell ref="E122:H122"/>
    <mergeCell ref="D31:J31"/>
    <mergeCell ref="E84:H84"/>
    <mergeCell ref="D104:F104"/>
    <mergeCell ref="D105:F105"/>
    <mergeCell ref="D106:F106"/>
    <mergeCell ref="D107:F10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9"/>
  <sheetViews>
    <sheetView showGridLines="0" workbookViewId="0">
      <selection activeCell="E24" sqref="E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8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pans="2:46" ht="24.95" customHeight="1">
      <c r="B4" s="18"/>
      <c r="D4" s="19" t="s">
        <v>96</v>
      </c>
      <c r="L4" s="18"/>
      <c r="M4" s="90" t="s">
        <v>9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14</v>
      </c>
      <c r="L6" s="18"/>
    </row>
    <row r="7" spans="2:46" ht="16.5" customHeight="1">
      <c r="B7" s="18"/>
      <c r="E7" s="253" t="str">
        <f>'Rekapitulácia stavby'!K6</f>
        <v>DPB - Osadenie kontajnera Strmé vŕšky</v>
      </c>
      <c r="F7" s="254"/>
      <c r="G7" s="254"/>
      <c r="H7" s="254"/>
      <c r="L7" s="18"/>
    </row>
    <row r="8" spans="2:46" s="1" customFormat="1" ht="12" customHeight="1">
      <c r="B8" s="30"/>
      <c r="D8" s="25" t="s">
        <v>105</v>
      </c>
      <c r="L8" s="30"/>
    </row>
    <row r="9" spans="2:46" s="1" customFormat="1" ht="16.5" customHeight="1">
      <c r="B9" s="30"/>
      <c r="E9" s="230" t="s">
        <v>362</v>
      </c>
      <c r="F9" s="257"/>
      <c r="G9" s="257"/>
      <c r="H9" s="257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16</v>
      </c>
      <c r="F11" s="23" t="s">
        <v>1</v>
      </c>
      <c r="I11" s="25" t="s">
        <v>17</v>
      </c>
      <c r="J11" s="23" t="s">
        <v>1</v>
      </c>
      <c r="L11" s="30"/>
    </row>
    <row r="12" spans="2:46" s="1" customFormat="1" ht="12" customHeight="1">
      <c r="B12" s="30"/>
      <c r="D12" s="25" t="s">
        <v>18</v>
      </c>
      <c r="F12" s="23" t="s">
        <v>19</v>
      </c>
      <c r="I12" s="25" t="s">
        <v>20</v>
      </c>
      <c r="J12" s="53">
        <f>'Rekapitulácia stavby'!AN8</f>
        <v>45253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21</v>
      </c>
      <c r="I14" s="25" t="s">
        <v>22</v>
      </c>
      <c r="J14" s="23" t="s">
        <v>1</v>
      </c>
      <c r="L14" s="30"/>
    </row>
    <row r="15" spans="2:46" s="1" customFormat="1" ht="18" customHeight="1">
      <c r="B15" s="30"/>
      <c r="E15" s="23"/>
      <c r="I15" s="25" t="s">
        <v>23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24</v>
      </c>
      <c r="I17" s="2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61" t="str">
        <f>'Rekapitulácia stavby'!E14</f>
        <v>Vyplň údaj</v>
      </c>
      <c r="F18" s="248"/>
      <c r="G18" s="248"/>
      <c r="H18" s="248"/>
      <c r="I18" s="25" t="s">
        <v>23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26</v>
      </c>
      <c r="I20" s="25" t="s">
        <v>22</v>
      </c>
      <c r="J20" s="23" t="s">
        <v>1</v>
      </c>
      <c r="L20" s="30"/>
    </row>
    <row r="21" spans="2:12" s="1" customFormat="1" ht="18" customHeight="1">
      <c r="B21" s="30"/>
      <c r="E21" s="23" t="s">
        <v>27</v>
      </c>
      <c r="I21" s="25" t="s">
        <v>23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22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23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10" t="s">
        <v>31</v>
      </c>
      <c r="L26" s="30"/>
    </row>
    <row r="27" spans="2:12" s="1" customFormat="1" ht="30" customHeight="1">
      <c r="B27" s="30"/>
      <c r="D27" s="259" t="s">
        <v>679</v>
      </c>
      <c r="E27" s="259"/>
      <c r="F27" s="259"/>
      <c r="G27" s="259"/>
      <c r="H27" s="259"/>
      <c r="I27" s="259"/>
      <c r="J27" s="259"/>
      <c r="L27" s="30"/>
    </row>
    <row r="28" spans="2:12" s="1" customFormat="1" ht="42" customHeight="1">
      <c r="B28" s="30"/>
      <c r="D28" s="260" t="s">
        <v>680</v>
      </c>
      <c r="E28" s="260"/>
      <c r="F28" s="260"/>
      <c r="G28" s="260"/>
      <c r="H28" s="260"/>
      <c r="I28" s="260"/>
      <c r="J28" s="260"/>
      <c r="L28" s="30"/>
    </row>
    <row r="29" spans="2:12" s="1" customFormat="1" ht="42" customHeight="1">
      <c r="B29" s="30"/>
      <c r="D29" s="260" t="s">
        <v>681</v>
      </c>
      <c r="E29" s="260"/>
      <c r="F29" s="260"/>
      <c r="G29" s="260"/>
      <c r="H29" s="260"/>
      <c r="I29" s="260"/>
      <c r="J29" s="260"/>
      <c r="L29" s="30"/>
    </row>
    <row r="30" spans="2:12" s="1" customFormat="1" ht="30" customHeight="1">
      <c r="B30" s="30"/>
      <c r="D30" s="258" t="s">
        <v>682</v>
      </c>
      <c r="E30" s="258"/>
      <c r="F30" s="258"/>
      <c r="G30" s="258"/>
      <c r="H30" s="258"/>
      <c r="I30" s="258"/>
      <c r="J30" s="258"/>
      <c r="L30" s="30"/>
    </row>
    <row r="31" spans="2:12" s="1" customFormat="1" ht="54.95" customHeight="1">
      <c r="B31" s="30"/>
      <c r="D31" s="258" t="s">
        <v>683</v>
      </c>
      <c r="E31" s="258"/>
      <c r="F31" s="258"/>
      <c r="G31" s="258"/>
      <c r="H31" s="258"/>
      <c r="I31" s="258"/>
      <c r="J31" s="258"/>
      <c r="L31" s="30"/>
    </row>
    <row r="32" spans="2:12" s="1" customFormat="1" ht="6.95" customHeight="1">
      <c r="B32" s="30"/>
      <c r="D32" s="54"/>
      <c r="E32" s="54"/>
      <c r="F32" s="54"/>
      <c r="G32" s="54"/>
      <c r="H32" s="54"/>
      <c r="I32" s="54"/>
      <c r="J32" s="54"/>
      <c r="K32" s="54"/>
      <c r="L32" s="30"/>
    </row>
    <row r="33" spans="2:12" s="1" customFormat="1" ht="14.45" customHeight="1">
      <c r="B33" s="30"/>
      <c r="D33" s="23" t="s">
        <v>111</v>
      </c>
      <c r="J33" s="91">
        <f>J93</f>
        <v>0</v>
      </c>
      <c r="L33" s="30"/>
    </row>
    <row r="34" spans="2:12" s="1" customFormat="1" ht="14.45" customHeight="1">
      <c r="B34" s="30"/>
      <c r="D34" s="92" t="s">
        <v>112</v>
      </c>
      <c r="J34" s="91">
        <f>J103</f>
        <v>0</v>
      </c>
      <c r="L34" s="30"/>
    </row>
    <row r="35" spans="2:12" s="1" customFormat="1" ht="25.35" customHeight="1">
      <c r="B35" s="30"/>
      <c r="D35" s="93" t="s">
        <v>32</v>
      </c>
      <c r="J35" s="67">
        <f>ROUND(J33 + J34, 2)</f>
        <v>0</v>
      </c>
      <c r="L35" s="30"/>
    </row>
    <row r="36" spans="2:12" s="1" customFormat="1" ht="6.95" customHeight="1">
      <c r="B36" s="30"/>
      <c r="D36" s="54"/>
      <c r="E36" s="54"/>
      <c r="F36" s="54"/>
      <c r="G36" s="54"/>
      <c r="H36" s="54"/>
      <c r="I36" s="54"/>
      <c r="J36" s="54"/>
      <c r="K36" s="54"/>
      <c r="L36" s="30"/>
    </row>
    <row r="37" spans="2:12" s="1" customFormat="1" ht="14.45" customHeight="1">
      <c r="B37" s="30"/>
      <c r="F37" s="33" t="s">
        <v>34</v>
      </c>
      <c r="I37" s="33" t="s">
        <v>33</v>
      </c>
      <c r="J37" s="33" t="s">
        <v>35</v>
      </c>
      <c r="L37" s="30"/>
    </row>
    <row r="38" spans="2:12" s="1" customFormat="1" ht="14.45" customHeight="1">
      <c r="B38" s="30"/>
      <c r="D38" s="56" t="s">
        <v>36</v>
      </c>
      <c r="E38" s="35" t="s">
        <v>37</v>
      </c>
      <c r="F38" s="94">
        <f>ROUND((SUM(BE103:BE110) + SUM(BE130:BE228)),  2)</f>
        <v>0</v>
      </c>
      <c r="G38" s="95"/>
      <c r="H38" s="95"/>
      <c r="I38" s="96">
        <v>0.2</v>
      </c>
      <c r="J38" s="94">
        <f>ROUND(((SUM(BE103:BE110) + SUM(BE130:BE228))*I38),  2)</f>
        <v>0</v>
      </c>
      <c r="L38" s="30"/>
    </row>
    <row r="39" spans="2:12" s="1" customFormat="1" ht="14.45" customHeight="1">
      <c r="B39" s="30"/>
      <c r="E39" s="35" t="s">
        <v>38</v>
      </c>
      <c r="F39" s="94">
        <f>ROUND((SUM(BF103:BF110) + SUM(BF130:BF228)),  2)</f>
        <v>0</v>
      </c>
      <c r="G39" s="95"/>
      <c r="H39" s="95"/>
      <c r="I39" s="96">
        <v>0.2</v>
      </c>
      <c r="J39" s="94">
        <f>ROUND(((SUM(BF103:BF110) + SUM(BF130:BF228))*I39),  2)</f>
        <v>0</v>
      </c>
      <c r="L39" s="30"/>
    </row>
    <row r="40" spans="2:12" s="1" customFormat="1" ht="14.45" hidden="1" customHeight="1">
      <c r="B40" s="30"/>
      <c r="E40" s="25" t="s">
        <v>39</v>
      </c>
      <c r="F40" s="97">
        <f>ROUND((SUM(BG103:BG110) + SUM(BG130:BG228)),  2)</f>
        <v>0</v>
      </c>
      <c r="I40" s="98">
        <v>0.2</v>
      </c>
      <c r="J40" s="97">
        <f>0</f>
        <v>0</v>
      </c>
      <c r="L40" s="30"/>
    </row>
    <row r="41" spans="2:12" s="1" customFormat="1" ht="14.45" hidden="1" customHeight="1">
      <c r="B41" s="30"/>
      <c r="E41" s="25" t="s">
        <v>40</v>
      </c>
      <c r="F41" s="97">
        <f>ROUND((SUM(BH103:BH110) + SUM(BH130:BH228)),  2)</f>
        <v>0</v>
      </c>
      <c r="I41" s="98">
        <v>0.2</v>
      </c>
      <c r="J41" s="97">
        <f>0</f>
        <v>0</v>
      </c>
      <c r="L41" s="30"/>
    </row>
    <row r="42" spans="2:12" s="1" customFormat="1" ht="14.45" hidden="1" customHeight="1">
      <c r="B42" s="30"/>
      <c r="E42" s="35" t="s">
        <v>41</v>
      </c>
      <c r="F42" s="94">
        <f>ROUND((SUM(BI103:BI110) + SUM(BI130:BI228)),  2)</f>
        <v>0</v>
      </c>
      <c r="G42" s="95"/>
      <c r="H42" s="95"/>
      <c r="I42" s="96">
        <v>0</v>
      </c>
      <c r="J42" s="94">
        <f>0</f>
        <v>0</v>
      </c>
      <c r="L42" s="30"/>
    </row>
    <row r="43" spans="2:12" s="1" customFormat="1" ht="6.95" customHeight="1">
      <c r="B43" s="30"/>
      <c r="L43" s="30"/>
    </row>
    <row r="44" spans="2:12" s="1" customFormat="1" ht="25.35" customHeight="1">
      <c r="B44" s="30"/>
      <c r="C44" s="99"/>
      <c r="D44" s="100" t="s">
        <v>42</v>
      </c>
      <c r="E44" s="58"/>
      <c r="F44" s="58"/>
      <c r="G44" s="101" t="s">
        <v>43</v>
      </c>
      <c r="H44" s="102" t="s">
        <v>44</v>
      </c>
      <c r="I44" s="58"/>
      <c r="J44" s="103">
        <f>SUM(J35:J42)</f>
        <v>0</v>
      </c>
      <c r="K44" s="104"/>
      <c r="L44" s="30"/>
    </row>
    <row r="45" spans="2:12" s="1" customFormat="1" ht="14.45" customHeight="1">
      <c r="B45" s="30"/>
      <c r="L45" s="30"/>
    </row>
    <row r="46" spans="2:12" ht="14.45" customHeight="1">
      <c r="B46" s="18"/>
      <c r="L46" s="18"/>
    </row>
    <row r="47" spans="2:12" s="1" customFormat="1" ht="14.45" customHeight="1">
      <c r="B47" s="30"/>
      <c r="D47" s="42" t="s">
        <v>45</v>
      </c>
      <c r="E47" s="43"/>
      <c r="F47" s="43"/>
      <c r="G47" s="42" t="s">
        <v>46</v>
      </c>
      <c r="H47" s="43"/>
      <c r="I47" s="43"/>
      <c r="J47" s="43"/>
      <c r="K47" s="43"/>
      <c r="L47" s="30"/>
    </row>
    <row r="48" spans="2:12">
      <c r="B48" s="18"/>
      <c r="L48" s="18"/>
    </row>
    <row r="49" spans="2:12">
      <c r="B49" s="18"/>
      <c r="L49" s="18"/>
    </row>
    <row r="50" spans="2:12">
      <c r="B50" s="18"/>
      <c r="L50" s="18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 s="1" customFormat="1" ht="12.75">
      <c r="B58" s="30"/>
      <c r="D58" s="44" t="s">
        <v>47</v>
      </c>
      <c r="E58" s="32"/>
      <c r="F58" s="105" t="s">
        <v>48</v>
      </c>
      <c r="G58" s="44" t="s">
        <v>47</v>
      </c>
      <c r="H58" s="32"/>
      <c r="I58" s="32"/>
      <c r="J58" s="106" t="s">
        <v>48</v>
      </c>
      <c r="K58" s="32"/>
      <c r="L58" s="30"/>
    </row>
    <row r="59" spans="2:12">
      <c r="B59" s="18"/>
      <c r="L59" s="18"/>
    </row>
    <row r="60" spans="2:12">
      <c r="B60" s="18"/>
      <c r="L60" s="18"/>
    </row>
    <row r="61" spans="2:12">
      <c r="B61" s="18"/>
      <c r="L61" s="18"/>
    </row>
    <row r="62" spans="2:12" s="1" customFormat="1" ht="12.75">
      <c r="B62" s="30"/>
      <c r="D62" s="42" t="s">
        <v>49</v>
      </c>
      <c r="E62" s="43"/>
      <c r="F62" s="43"/>
      <c r="G62" s="42" t="s">
        <v>50</v>
      </c>
      <c r="H62" s="43"/>
      <c r="I62" s="43"/>
      <c r="J62" s="43"/>
      <c r="K62" s="43"/>
      <c r="L62" s="30"/>
    </row>
    <row r="63" spans="2:12">
      <c r="B63" s="18"/>
      <c r="L63" s="18"/>
    </row>
    <row r="64" spans="2:12">
      <c r="B64" s="18"/>
      <c r="L64" s="18"/>
    </row>
    <row r="65" spans="2:12">
      <c r="B65" s="18"/>
      <c r="L65" s="18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 s="1" customFormat="1" ht="12.75">
      <c r="B73" s="30"/>
      <c r="D73" s="44" t="s">
        <v>47</v>
      </c>
      <c r="E73" s="32"/>
      <c r="F73" s="105" t="s">
        <v>48</v>
      </c>
      <c r="G73" s="44" t="s">
        <v>47</v>
      </c>
      <c r="H73" s="32"/>
      <c r="I73" s="32"/>
      <c r="J73" s="106" t="s">
        <v>48</v>
      </c>
      <c r="K73" s="32"/>
      <c r="L73" s="30"/>
    </row>
    <row r="74" spans="2:12" s="1" customFormat="1" ht="14.45" customHeight="1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30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30"/>
    </row>
    <row r="79" spans="2:12" s="1" customFormat="1" ht="24.95" customHeight="1">
      <c r="B79" s="30"/>
      <c r="C79" s="19" t="s">
        <v>113</v>
      </c>
      <c r="L79" s="30"/>
    </row>
    <row r="80" spans="2:12" s="1" customFormat="1" ht="6.95" customHeight="1">
      <c r="B80" s="30"/>
      <c r="L80" s="30"/>
    </row>
    <row r="81" spans="2:47" s="1" customFormat="1" ht="12" customHeight="1">
      <c r="B81" s="30"/>
      <c r="C81" s="25" t="s">
        <v>14</v>
      </c>
      <c r="L81" s="30"/>
    </row>
    <row r="82" spans="2:47" s="1" customFormat="1" ht="16.5" customHeight="1">
      <c r="B82" s="30"/>
      <c r="E82" s="253" t="str">
        <f>E7</f>
        <v>DPB - Osadenie kontajnera Strmé vŕšky</v>
      </c>
      <c r="F82" s="254"/>
      <c r="G82" s="254"/>
      <c r="H82" s="254"/>
      <c r="L82" s="30"/>
    </row>
    <row r="83" spans="2:47" s="1" customFormat="1" ht="12" customHeight="1">
      <c r="B83" s="30"/>
      <c r="C83" s="25" t="s">
        <v>105</v>
      </c>
      <c r="L83" s="30"/>
    </row>
    <row r="84" spans="2:47" s="1" customFormat="1" ht="16.5" customHeight="1">
      <c r="B84" s="30"/>
      <c r="E84" s="230" t="str">
        <f>E9</f>
        <v>02 - Prípojka vody</v>
      </c>
      <c r="F84" s="257"/>
      <c r="G84" s="257"/>
      <c r="H84" s="257"/>
      <c r="L84" s="30"/>
    </row>
    <row r="85" spans="2:47" s="1" customFormat="1" ht="6.95" customHeight="1">
      <c r="B85" s="30"/>
      <c r="L85" s="30"/>
    </row>
    <row r="86" spans="2:47" s="1" customFormat="1" ht="12" customHeight="1">
      <c r="B86" s="30"/>
      <c r="C86" s="25" t="s">
        <v>18</v>
      </c>
      <c r="F86" s="23" t="str">
        <f>F12</f>
        <v>Bratislava-Záhorská Bystrica</v>
      </c>
      <c r="I86" s="25" t="s">
        <v>20</v>
      </c>
      <c r="J86" s="53">
        <f>IF(J12="","",J12)</f>
        <v>45253</v>
      </c>
      <c r="L86" s="30"/>
    </row>
    <row r="87" spans="2:47" s="1" customFormat="1" ht="6.95" customHeight="1">
      <c r="B87" s="30"/>
      <c r="L87" s="30"/>
    </row>
    <row r="88" spans="2:47" s="1" customFormat="1" ht="40.15" customHeight="1">
      <c r="B88" s="30"/>
      <c r="C88" s="25" t="s">
        <v>21</v>
      </c>
      <c r="F88" s="23">
        <f>E15</f>
        <v>0</v>
      </c>
      <c r="I88" s="25" t="s">
        <v>26</v>
      </c>
      <c r="J88" s="28" t="str">
        <f>E21</f>
        <v>CITYPROJEKT, s.r.o., Adámiho 3, Bratislava</v>
      </c>
      <c r="L88" s="30"/>
    </row>
    <row r="89" spans="2:47" s="1" customFormat="1" ht="15.2" customHeight="1">
      <c r="B89" s="30"/>
      <c r="C89" s="25" t="s">
        <v>24</v>
      </c>
      <c r="F89" s="23" t="str">
        <f>IF(E18="","",E18)</f>
        <v>Vyplň údaj</v>
      </c>
      <c r="I89" s="25" t="s">
        <v>29</v>
      </c>
      <c r="J89" s="28">
        <f>E24</f>
        <v>0</v>
      </c>
      <c r="L89" s="30"/>
    </row>
    <row r="90" spans="2:47" s="1" customFormat="1" ht="10.35" customHeight="1">
      <c r="B90" s="30"/>
      <c r="L90" s="30"/>
    </row>
    <row r="91" spans="2:47" s="1" customFormat="1" ht="29.25" customHeight="1">
      <c r="B91" s="30"/>
      <c r="C91" s="107" t="s">
        <v>114</v>
      </c>
      <c r="D91" s="99"/>
      <c r="E91" s="99"/>
      <c r="F91" s="99"/>
      <c r="G91" s="99"/>
      <c r="H91" s="99"/>
      <c r="I91" s="99"/>
      <c r="J91" s="108" t="s">
        <v>115</v>
      </c>
      <c r="K91" s="99"/>
      <c r="L91" s="30"/>
    </row>
    <row r="92" spans="2:47" s="1" customFormat="1" ht="10.35" customHeight="1">
      <c r="B92" s="30"/>
      <c r="L92" s="30"/>
    </row>
    <row r="93" spans="2:47" s="1" customFormat="1" ht="22.9" customHeight="1">
      <c r="B93" s="30"/>
      <c r="C93" s="109" t="s">
        <v>116</v>
      </c>
      <c r="J93" s="67">
        <f>J130</f>
        <v>0</v>
      </c>
      <c r="L93" s="30"/>
      <c r="AU93" s="15" t="s">
        <v>117</v>
      </c>
    </row>
    <row r="94" spans="2:47" s="7" customFormat="1" ht="24.95" customHeight="1">
      <c r="B94" s="110"/>
      <c r="D94" s="111" t="s">
        <v>363</v>
      </c>
      <c r="E94" s="112"/>
      <c r="F94" s="112"/>
      <c r="G94" s="112"/>
      <c r="H94" s="112"/>
      <c r="I94" s="112"/>
      <c r="J94" s="113">
        <f>J131</f>
        <v>0</v>
      </c>
      <c r="L94" s="110"/>
    </row>
    <row r="95" spans="2:47" s="8" customFormat="1" ht="19.899999999999999" customHeight="1">
      <c r="B95" s="114"/>
      <c r="D95" s="115" t="s">
        <v>364</v>
      </c>
      <c r="E95" s="116"/>
      <c r="F95" s="116"/>
      <c r="G95" s="116"/>
      <c r="H95" s="116"/>
      <c r="I95" s="116"/>
      <c r="J95" s="117">
        <f>J132</f>
        <v>0</v>
      </c>
      <c r="L95" s="114"/>
    </row>
    <row r="96" spans="2:47" s="8" customFormat="1" ht="19.899999999999999" customHeight="1">
      <c r="B96" s="114"/>
      <c r="D96" s="115" t="s">
        <v>365</v>
      </c>
      <c r="E96" s="116"/>
      <c r="F96" s="116"/>
      <c r="G96" s="116"/>
      <c r="H96" s="116"/>
      <c r="I96" s="116"/>
      <c r="J96" s="117">
        <f>J155</f>
        <v>0</v>
      </c>
      <c r="L96" s="114"/>
    </row>
    <row r="97" spans="2:65" s="8" customFormat="1" ht="19.899999999999999" customHeight="1">
      <c r="B97" s="114"/>
      <c r="D97" s="115" t="s">
        <v>366</v>
      </c>
      <c r="E97" s="116"/>
      <c r="F97" s="116"/>
      <c r="G97" s="116"/>
      <c r="H97" s="116"/>
      <c r="I97" s="116"/>
      <c r="J97" s="117">
        <f>J173</f>
        <v>0</v>
      </c>
      <c r="L97" s="114"/>
    </row>
    <row r="98" spans="2:65" s="8" customFormat="1" ht="19.899999999999999" customHeight="1">
      <c r="B98" s="114"/>
      <c r="D98" s="115" t="s">
        <v>367</v>
      </c>
      <c r="E98" s="116"/>
      <c r="F98" s="116"/>
      <c r="G98" s="116"/>
      <c r="H98" s="116"/>
      <c r="I98" s="116"/>
      <c r="J98" s="117">
        <f>J212</f>
        <v>0</v>
      </c>
      <c r="L98" s="114"/>
    </row>
    <row r="99" spans="2:65" s="7" customFormat="1" ht="24.95" customHeight="1">
      <c r="B99" s="110"/>
      <c r="D99" s="111" t="s">
        <v>368</v>
      </c>
      <c r="E99" s="112"/>
      <c r="F99" s="112"/>
      <c r="G99" s="112"/>
      <c r="H99" s="112"/>
      <c r="I99" s="112"/>
      <c r="J99" s="113">
        <f>J214</f>
        <v>0</v>
      </c>
      <c r="L99" s="110"/>
    </row>
    <row r="100" spans="2:65" s="8" customFormat="1" ht="19.899999999999999" customHeight="1">
      <c r="B100" s="114"/>
      <c r="D100" s="115" t="s">
        <v>369</v>
      </c>
      <c r="E100" s="116"/>
      <c r="F100" s="116"/>
      <c r="G100" s="116"/>
      <c r="H100" s="116"/>
      <c r="I100" s="116"/>
      <c r="J100" s="117">
        <f>J215</f>
        <v>0</v>
      </c>
      <c r="L100" s="114"/>
    </row>
    <row r="101" spans="2:65" s="1" customFormat="1" ht="21.75" customHeight="1">
      <c r="B101" s="30"/>
      <c r="L101" s="30"/>
    </row>
    <row r="102" spans="2:65" s="1" customFormat="1" ht="6.95" customHeight="1">
      <c r="B102" s="30"/>
      <c r="L102" s="30"/>
    </row>
    <row r="103" spans="2:65" s="1" customFormat="1" ht="29.25" customHeight="1">
      <c r="B103" s="30"/>
      <c r="C103" s="109" t="s">
        <v>125</v>
      </c>
      <c r="J103" s="118">
        <f>ROUND(J104 + J105 + J106 + J107 + J108 + J109,2)</f>
        <v>0</v>
      </c>
      <c r="L103" s="30"/>
      <c r="N103" s="119" t="s">
        <v>36</v>
      </c>
    </row>
    <row r="104" spans="2:65" s="1" customFormat="1" ht="18" customHeight="1">
      <c r="B104" s="120"/>
      <c r="C104" s="121"/>
      <c r="D104" s="255" t="s">
        <v>126</v>
      </c>
      <c r="E104" s="256"/>
      <c r="F104" s="256"/>
      <c r="G104" s="121"/>
      <c r="H104" s="121"/>
      <c r="I104" s="121"/>
      <c r="J104" s="123">
        <v>0</v>
      </c>
      <c r="K104" s="121"/>
      <c r="L104" s="120"/>
      <c r="M104" s="121"/>
      <c r="N104" s="124" t="s">
        <v>38</v>
      </c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5" t="s">
        <v>127</v>
      </c>
      <c r="AZ104" s="121"/>
      <c r="BA104" s="121"/>
      <c r="BB104" s="121"/>
      <c r="BC104" s="121"/>
      <c r="BD104" s="121"/>
      <c r="BE104" s="126">
        <f t="shared" ref="BE104:BE109" si="0">IF(N104="základná",J104,0)</f>
        <v>0</v>
      </c>
      <c r="BF104" s="126">
        <f t="shared" ref="BF104:BF109" si="1">IF(N104="znížená",J104,0)</f>
        <v>0</v>
      </c>
      <c r="BG104" s="126">
        <f t="shared" ref="BG104:BG109" si="2">IF(N104="zákl. prenesená",J104,0)</f>
        <v>0</v>
      </c>
      <c r="BH104" s="126">
        <f t="shared" ref="BH104:BH109" si="3">IF(N104="zníž. prenesená",J104,0)</f>
        <v>0</v>
      </c>
      <c r="BI104" s="126">
        <f t="shared" ref="BI104:BI109" si="4">IF(N104="nulová",J104,0)</f>
        <v>0</v>
      </c>
      <c r="BJ104" s="125" t="s">
        <v>93</v>
      </c>
      <c r="BK104" s="121"/>
      <c r="BL104" s="121"/>
      <c r="BM104" s="121"/>
    </row>
    <row r="105" spans="2:65" s="1" customFormat="1" ht="18" customHeight="1">
      <c r="B105" s="120"/>
      <c r="C105" s="121"/>
      <c r="D105" s="255" t="s">
        <v>128</v>
      </c>
      <c r="E105" s="256"/>
      <c r="F105" s="256"/>
      <c r="G105" s="121"/>
      <c r="H105" s="121"/>
      <c r="I105" s="121"/>
      <c r="J105" s="123">
        <v>0</v>
      </c>
      <c r="K105" s="121"/>
      <c r="L105" s="120"/>
      <c r="M105" s="121"/>
      <c r="N105" s="124" t="s">
        <v>38</v>
      </c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5" t="s">
        <v>127</v>
      </c>
      <c r="AZ105" s="121"/>
      <c r="BA105" s="121"/>
      <c r="BB105" s="121"/>
      <c r="BC105" s="121"/>
      <c r="BD105" s="121"/>
      <c r="BE105" s="126">
        <f t="shared" si="0"/>
        <v>0</v>
      </c>
      <c r="BF105" s="126">
        <f t="shared" si="1"/>
        <v>0</v>
      </c>
      <c r="BG105" s="126">
        <f t="shared" si="2"/>
        <v>0</v>
      </c>
      <c r="BH105" s="126">
        <f t="shared" si="3"/>
        <v>0</v>
      </c>
      <c r="BI105" s="126">
        <f t="shared" si="4"/>
        <v>0</v>
      </c>
      <c r="BJ105" s="125" t="s">
        <v>93</v>
      </c>
      <c r="BK105" s="121"/>
      <c r="BL105" s="121"/>
      <c r="BM105" s="121"/>
    </row>
    <row r="106" spans="2:65" s="1" customFormat="1" ht="18" customHeight="1">
      <c r="B106" s="120"/>
      <c r="C106" s="121"/>
      <c r="D106" s="255" t="s">
        <v>129</v>
      </c>
      <c r="E106" s="256"/>
      <c r="F106" s="256"/>
      <c r="G106" s="121"/>
      <c r="H106" s="121"/>
      <c r="I106" s="121"/>
      <c r="J106" s="123">
        <v>0</v>
      </c>
      <c r="K106" s="121"/>
      <c r="L106" s="120"/>
      <c r="M106" s="121"/>
      <c r="N106" s="124" t="s">
        <v>38</v>
      </c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5" t="s">
        <v>127</v>
      </c>
      <c r="AZ106" s="121"/>
      <c r="BA106" s="121"/>
      <c r="BB106" s="121"/>
      <c r="BC106" s="121"/>
      <c r="BD106" s="121"/>
      <c r="BE106" s="126">
        <f t="shared" si="0"/>
        <v>0</v>
      </c>
      <c r="BF106" s="126">
        <f t="shared" si="1"/>
        <v>0</v>
      </c>
      <c r="BG106" s="126">
        <f t="shared" si="2"/>
        <v>0</v>
      </c>
      <c r="BH106" s="126">
        <f t="shared" si="3"/>
        <v>0</v>
      </c>
      <c r="BI106" s="126">
        <f t="shared" si="4"/>
        <v>0</v>
      </c>
      <c r="BJ106" s="125" t="s">
        <v>93</v>
      </c>
      <c r="BK106" s="121"/>
      <c r="BL106" s="121"/>
      <c r="BM106" s="121"/>
    </row>
    <row r="107" spans="2:65" s="1" customFormat="1" ht="18" customHeight="1">
      <c r="B107" s="120"/>
      <c r="C107" s="121"/>
      <c r="D107" s="255" t="s">
        <v>130</v>
      </c>
      <c r="E107" s="256"/>
      <c r="F107" s="256"/>
      <c r="G107" s="121"/>
      <c r="H107" s="121"/>
      <c r="I107" s="121"/>
      <c r="J107" s="123">
        <v>0</v>
      </c>
      <c r="K107" s="121"/>
      <c r="L107" s="120"/>
      <c r="M107" s="121"/>
      <c r="N107" s="124" t="s">
        <v>38</v>
      </c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5" t="s">
        <v>127</v>
      </c>
      <c r="AZ107" s="121"/>
      <c r="BA107" s="121"/>
      <c r="BB107" s="121"/>
      <c r="BC107" s="121"/>
      <c r="BD107" s="121"/>
      <c r="BE107" s="126">
        <f t="shared" si="0"/>
        <v>0</v>
      </c>
      <c r="BF107" s="126">
        <f t="shared" si="1"/>
        <v>0</v>
      </c>
      <c r="BG107" s="126">
        <f t="shared" si="2"/>
        <v>0</v>
      </c>
      <c r="BH107" s="126">
        <f t="shared" si="3"/>
        <v>0</v>
      </c>
      <c r="BI107" s="126">
        <f t="shared" si="4"/>
        <v>0</v>
      </c>
      <c r="BJ107" s="125" t="s">
        <v>93</v>
      </c>
      <c r="BK107" s="121"/>
      <c r="BL107" s="121"/>
      <c r="BM107" s="121"/>
    </row>
    <row r="108" spans="2:65" s="1" customFormat="1" ht="18" customHeight="1">
      <c r="B108" s="120"/>
      <c r="C108" s="121"/>
      <c r="D108" s="255" t="s">
        <v>131</v>
      </c>
      <c r="E108" s="256"/>
      <c r="F108" s="256"/>
      <c r="G108" s="121"/>
      <c r="H108" s="121"/>
      <c r="I108" s="121"/>
      <c r="J108" s="123">
        <v>0</v>
      </c>
      <c r="K108" s="121"/>
      <c r="L108" s="120"/>
      <c r="M108" s="121"/>
      <c r="N108" s="124" t="s">
        <v>38</v>
      </c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5" t="s">
        <v>127</v>
      </c>
      <c r="AZ108" s="121"/>
      <c r="BA108" s="121"/>
      <c r="BB108" s="121"/>
      <c r="BC108" s="121"/>
      <c r="BD108" s="121"/>
      <c r="BE108" s="126">
        <f t="shared" si="0"/>
        <v>0</v>
      </c>
      <c r="BF108" s="126">
        <f t="shared" si="1"/>
        <v>0</v>
      </c>
      <c r="BG108" s="126">
        <f t="shared" si="2"/>
        <v>0</v>
      </c>
      <c r="BH108" s="126">
        <f t="shared" si="3"/>
        <v>0</v>
      </c>
      <c r="BI108" s="126">
        <f t="shared" si="4"/>
        <v>0</v>
      </c>
      <c r="BJ108" s="125" t="s">
        <v>93</v>
      </c>
      <c r="BK108" s="121"/>
      <c r="BL108" s="121"/>
      <c r="BM108" s="121"/>
    </row>
    <row r="109" spans="2:65" s="1" customFormat="1" ht="18" customHeight="1">
      <c r="B109" s="120"/>
      <c r="C109" s="121"/>
      <c r="D109" s="122" t="s">
        <v>132</v>
      </c>
      <c r="E109" s="121"/>
      <c r="F109" s="121"/>
      <c r="G109" s="121"/>
      <c r="H109" s="121"/>
      <c r="I109" s="121"/>
      <c r="J109" s="123">
        <f>ROUND(J33*T109,2)</f>
        <v>0</v>
      </c>
      <c r="K109" s="121"/>
      <c r="L109" s="120"/>
      <c r="M109" s="121"/>
      <c r="N109" s="124" t="s">
        <v>38</v>
      </c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5" t="s">
        <v>133</v>
      </c>
      <c r="AZ109" s="121"/>
      <c r="BA109" s="121"/>
      <c r="BB109" s="121"/>
      <c r="BC109" s="121"/>
      <c r="BD109" s="121"/>
      <c r="BE109" s="126">
        <f t="shared" si="0"/>
        <v>0</v>
      </c>
      <c r="BF109" s="126">
        <f t="shared" si="1"/>
        <v>0</v>
      </c>
      <c r="BG109" s="126">
        <f t="shared" si="2"/>
        <v>0</v>
      </c>
      <c r="BH109" s="126">
        <f t="shared" si="3"/>
        <v>0</v>
      </c>
      <c r="BI109" s="126">
        <f t="shared" si="4"/>
        <v>0</v>
      </c>
      <c r="BJ109" s="125" t="s">
        <v>93</v>
      </c>
      <c r="BK109" s="121"/>
      <c r="BL109" s="121"/>
      <c r="BM109" s="121"/>
    </row>
    <row r="110" spans="2:65" s="1" customFormat="1">
      <c r="B110" s="30"/>
      <c r="L110" s="30"/>
    </row>
    <row r="111" spans="2:65" s="1" customFormat="1" ht="29.25" customHeight="1">
      <c r="B111" s="30"/>
      <c r="C111" s="127" t="s">
        <v>134</v>
      </c>
      <c r="D111" s="99"/>
      <c r="E111" s="99"/>
      <c r="F111" s="99"/>
      <c r="G111" s="99"/>
      <c r="H111" s="99"/>
      <c r="I111" s="99"/>
      <c r="J111" s="128">
        <f>ROUND(J93+J103,2)</f>
        <v>0</v>
      </c>
      <c r="K111" s="99"/>
      <c r="L111" s="30"/>
    </row>
    <row r="112" spans="2:65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0"/>
    </row>
    <row r="116" spans="2:12" s="1" customFormat="1" ht="6.95" customHeight="1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0"/>
    </row>
    <row r="117" spans="2:12" s="1" customFormat="1" ht="24.95" customHeight="1">
      <c r="B117" s="30"/>
      <c r="C117" s="19" t="s">
        <v>135</v>
      </c>
      <c r="L117" s="30"/>
    </row>
    <row r="118" spans="2:12" s="1" customFormat="1" ht="6.95" customHeight="1">
      <c r="B118" s="30"/>
      <c r="L118" s="30"/>
    </row>
    <row r="119" spans="2:12" s="1" customFormat="1" ht="12" customHeight="1">
      <c r="B119" s="30"/>
      <c r="C119" s="25" t="s">
        <v>14</v>
      </c>
      <c r="L119" s="30"/>
    </row>
    <row r="120" spans="2:12" s="1" customFormat="1" ht="16.5" customHeight="1">
      <c r="B120" s="30"/>
      <c r="E120" s="253" t="str">
        <f>E7</f>
        <v>DPB - Osadenie kontajnera Strmé vŕšky</v>
      </c>
      <c r="F120" s="254"/>
      <c r="G120" s="254"/>
      <c r="H120" s="254"/>
      <c r="L120" s="30"/>
    </row>
    <row r="121" spans="2:12" s="1" customFormat="1" ht="12" customHeight="1">
      <c r="B121" s="30"/>
      <c r="C121" s="25" t="s">
        <v>105</v>
      </c>
      <c r="L121" s="30"/>
    </row>
    <row r="122" spans="2:12" s="1" customFormat="1" ht="16.5" customHeight="1">
      <c r="B122" s="30"/>
      <c r="E122" s="230" t="str">
        <f>E9</f>
        <v>02 - Prípojka vody</v>
      </c>
      <c r="F122" s="257"/>
      <c r="G122" s="257"/>
      <c r="H122" s="257"/>
      <c r="L122" s="30"/>
    </row>
    <row r="123" spans="2:12" s="1" customFormat="1" ht="6.95" customHeight="1">
      <c r="B123" s="30"/>
      <c r="L123" s="30"/>
    </row>
    <row r="124" spans="2:12" s="1" customFormat="1" ht="12" customHeight="1">
      <c r="B124" s="30"/>
      <c r="C124" s="25" t="s">
        <v>18</v>
      </c>
      <c r="F124" s="23" t="str">
        <f>F12</f>
        <v>Bratislava-Záhorská Bystrica</v>
      </c>
      <c r="I124" s="25" t="s">
        <v>20</v>
      </c>
      <c r="J124" s="53">
        <f>IF(J12="","",J12)</f>
        <v>45253</v>
      </c>
      <c r="L124" s="30"/>
    </row>
    <row r="125" spans="2:12" s="1" customFormat="1" ht="6.95" customHeight="1">
      <c r="B125" s="30"/>
      <c r="L125" s="30"/>
    </row>
    <row r="126" spans="2:12" s="1" customFormat="1" ht="40.15" customHeight="1">
      <c r="B126" s="30"/>
      <c r="C126" s="25" t="s">
        <v>21</v>
      </c>
      <c r="F126" s="23">
        <f>E15</f>
        <v>0</v>
      </c>
      <c r="I126" s="25" t="s">
        <v>26</v>
      </c>
      <c r="J126" s="28" t="str">
        <f>E21</f>
        <v>CITYPROJEKT, s.r.o., Adámiho 3, Bratislava</v>
      </c>
      <c r="L126" s="30"/>
    </row>
    <row r="127" spans="2:12" s="1" customFormat="1" ht="15.2" customHeight="1">
      <c r="B127" s="30"/>
      <c r="C127" s="25" t="s">
        <v>24</v>
      </c>
      <c r="F127" s="23" t="str">
        <f>IF(E18="","",E18)</f>
        <v>Vyplň údaj</v>
      </c>
      <c r="I127" s="25" t="s">
        <v>29</v>
      </c>
      <c r="J127" s="28">
        <f>E24</f>
        <v>0</v>
      </c>
      <c r="L127" s="30"/>
    </row>
    <row r="128" spans="2:12" s="1" customFormat="1" ht="10.35" customHeight="1">
      <c r="B128" s="30"/>
      <c r="L128" s="30"/>
    </row>
    <row r="129" spans="2:65" s="9" customFormat="1" ht="29.25" customHeight="1">
      <c r="B129" s="129"/>
      <c r="C129" s="130" t="s">
        <v>136</v>
      </c>
      <c r="D129" s="131" t="s">
        <v>57</v>
      </c>
      <c r="E129" s="131" t="s">
        <v>53</v>
      </c>
      <c r="F129" s="131" t="s">
        <v>54</v>
      </c>
      <c r="G129" s="131" t="s">
        <v>137</v>
      </c>
      <c r="H129" s="131" t="s">
        <v>138</v>
      </c>
      <c r="I129" s="131" t="s">
        <v>139</v>
      </c>
      <c r="J129" s="132" t="s">
        <v>115</v>
      </c>
      <c r="K129" s="133" t="s">
        <v>140</v>
      </c>
      <c r="L129" s="129"/>
      <c r="M129" s="60" t="s">
        <v>1</v>
      </c>
      <c r="N129" s="61" t="s">
        <v>36</v>
      </c>
      <c r="O129" s="61" t="s">
        <v>141</v>
      </c>
      <c r="P129" s="61" t="s">
        <v>142</v>
      </c>
      <c r="Q129" s="61" t="s">
        <v>143</v>
      </c>
      <c r="R129" s="61" t="s">
        <v>144</v>
      </c>
      <c r="S129" s="61" t="s">
        <v>145</v>
      </c>
      <c r="T129" s="62" t="s">
        <v>146</v>
      </c>
    </row>
    <row r="130" spans="2:65" s="1" customFormat="1" ht="22.9" customHeight="1">
      <c r="B130" s="30"/>
      <c r="C130" s="65" t="s">
        <v>111</v>
      </c>
      <c r="J130" s="134">
        <f>BK130</f>
        <v>0</v>
      </c>
      <c r="L130" s="30"/>
      <c r="M130" s="63"/>
      <c r="N130" s="54"/>
      <c r="O130" s="54"/>
      <c r="P130" s="135">
        <f>P131+P214</f>
        <v>0</v>
      </c>
      <c r="Q130" s="54"/>
      <c r="R130" s="135">
        <f>R131+R214</f>
        <v>14.654829080000003</v>
      </c>
      <c r="S130" s="54"/>
      <c r="T130" s="136">
        <f>T131+T214</f>
        <v>0</v>
      </c>
      <c r="AT130" s="15" t="s">
        <v>71</v>
      </c>
      <c r="AU130" s="15" t="s">
        <v>117</v>
      </c>
      <c r="BK130" s="137">
        <f>BK131+BK214</f>
        <v>0</v>
      </c>
    </row>
    <row r="131" spans="2:65" s="10" customFormat="1" ht="25.9" customHeight="1">
      <c r="B131" s="138"/>
      <c r="D131" s="139" t="s">
        <v>71</v>
      </c>
      <c r="E131" s="140" t="s">
        <v>147</v>
      </c>
      <c r="F131" s="140" t="s">
        <v>370</v>
      </c>
      <c r="I131" s="141"/>
      <c r="J131" s="142">
        <f>BK131</f>
        <v>0</v>
      </c>
      <c r="L131" s="138"/>
      <c r="M131" s="143"/>
      <c r="P131" s="144">
        <f>P132+P155+P173+P212</f>
        <v>0</v>
      </c>
      <c r="R131" s="144">
        <f>R132+R155+R173+R212</f>
        <v>14.649839080000003</v>
      </c>
      <c r="T131" s="145">
        <f>T132+T155+T173+T212</f>
        <v>0</v>
      </c>
      <c r="AR131" s="139" t="s">
        <v>80</v>
      </c>
      <c r="AT131" s="146" t="s">
        <v>71</v>
      </c>
      <c r="AU131" s="146" t="s">
        <v>72</v>
      </c>
      <c r="AY131" s="139" t="s">
        <v>149</v>
      </c>
      <c r="BK131" s="147">
        <f>BK132+BK155+BK173+BK212</f>
        <v>0</v>
      </c>
    </row>
    <row r="132" spans="2:65" s="10" customFormat="1" ht="22.9" customHeight="1">
      <c r="B132" s="138"/>
      <c r="D132" s="139" t="s">
        <v>71</v>
      </c>
      <c r="E132" s="148" t="s">
        <v>80</v>
      </c>
      <c r="F132" s="148" t="s">
        <v>371</v>
      </c>
      <c r="I132" s="141"/>
      <c r="J132" s="149">
        <f>BK132</f>
        <v>0</v>
      </c>
      <c r="L132" s="138"/>
      <c r="M132" s="143"/>
      <c r="P132" s="144">
        <f>SUM(P133:P154)</f>
        <v>0</v>
      </c>
      <c r="R132" s="144">
        <f>SUM(R133:R154)</f>
        <v>4.2815800000000001E-2</v>
      </c>
      <c r="T132" s="145">
        <f>SUM(T133:T154)</f>
        <v>0</v>
      </c>
      <c r="AR132" s="139" t="s">
        <v>80</v>
      </c>
      <c r="AT132" s="146" t="s">
        <v>71</v>
      </c>
      <c r="AU132" s="146" t="s">
        <v>80</v>
      </c>
      <c r="AY132" s="139" t="s">
        <v>149</v>
      </c>
      <c r="BK132" s="147">
        <f>SUM(BK133:BK154)</f>
        <v>0</v>
      </c>
    </row>
    <row r="133" spans="2:65" s="1" customFormat="1" ht="16.5" customHeight="1">
      <c r="B133" s="120"/>
      <c r="C133" s="150" t="s">
        <v>80</v>
      </c>
      <c r="D133" s="150" t="s">
        <v>151</v>
      </c>
      <c r="E133" s="151" t="s">
        <v>372</v>
      </c>
      <c r="F133" s="152" t="s">
        <v>373</v>
      </c>
      <c r="G133" s="153" t="s">
        <v>172</v>
      </c>
      <c r="H133" s="154">
        <v>24.556000000000001</v>
      </c>
      <c r="I133" s="155"/>
      <c r="J133" s="156">
        <f>ROUND(I133*H133,2)</f>
        <v>0</v>
      </c>
      <c r="K133" s="157"/>
      <c r="L133" s="30"/>
      <c r="M133" s="158" t="s">
        <v>1</v>
      </c>
      <c r="N133" s="119" t="s">
        <v>38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AR133" s="161" t="s">
        <v>155</v>
      </c>
      <c r="AT133" s="161" t="s">
        <v>151</v>
      </c>
      <c r="AU133" s="161" t="s">
        <v>93</v>
      </c>
      <c r="AY133" s="15" t="s">
        <v>149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5" t="s">
        <v>93</v>
      </c>
      <c r="BK133" s="162">
        <f>ROUND(I133*H133,2)</f>
        <v>0</v>
      </c>
      <c r="BL133" s="15" t="s">
        <v>155</v>
      </c>
      <c r="BM133" s="161" t="s">
        <v>93</v>
      </c>
    </row>
    <row r="134" spans="2:65" s="11" customFormat="1">
      <c r="B134" s="163"/>
      <c r="D134" s="164" t="s">
        <v>160</v>
      </c>
      <c r="E134" s="165" t="s">
        <v>1</v>
      </c>
      <c r="F134" s="166" t="s">
        <v>374</v>
      </c>
      <c r="H134" s="167">
        <v>7.056</v>
      </c>
      <c r="I134" s="168"/>
      <c r="L134" s="163"/>
      <c r="M134" s="169"/>
      <c r="T134" s="170"/>
      <c r="AT134" s="165" t="s">
        <v>160</v>
      </c>
      <c r="AU134" s="165" t="s">
        <v>93</v>
      </c>
      <c r="AV134" s="11" t="s">
        <v>93</v>
      </c>
      <c r="AW134" s="11" t="s">
        <v>28</v>
      </c>
      <c r="AX134" s="11" t="s">
        <v>72</v>
      </c>
      <c r="AY134" s="165" t="s">
        <v>149</v>
      </c>
    </row>
    <row r="135" spans="2:65" s="11" customFormat="1">
      <c r="B135" s="163"/>
      <c r="D135" s="164" t="s">
        <v>160</v>
      </c>
      <c r="E135" s="165" t="s">
        <v>1</v>
      </c>
      <c r="F135" s="166" t="s">
        <v>375</v>
      </c>
      <c r="H135" s="167">
        <v>17.5</v>
      </c>
      <c r="I135" s="168"/>
      <c r="L135" s="163"/>
      <c r="M135" s="169"/>
      <c r="T135" s="170"/>
      <c r="AT135" s="165" t="s">
        <v>160</v>
      </c>
      <c r="AU135" s="165" t="s">
        <v>93</v>
      </c>
      <c r="AV135" s="11" t="s">
        <v>93</v>
      </c>
      <c r="AW135" s="11" t="s">
        <v>28</v>
      </c>
      <c r="AX135" s="11" t="s">
        <v>72</v>
      </c>
      <c r="AY135" s="165" t="s">
        <v>149</v>
      </c>
    </row>
    <row r="136" spans="2:65" s="12" customFormat="1">
      <c r="B136" s="171"/>
      <c r="D136" s="164" t="s">
        <v>160</v>
      </c>
      <c r="E136" s="172" t="s">
        <v>1</v>
      </c>
      <c r="F136" s="173" t="s">
        <v>376</v>
      </c>
      <c r="H136" s="174">
        <v>24.556000000000001</v>
      </c>
      <c r="I136" s="175"/>
      <c r="L136" s="171"/>
      <c r="M136" s="176"/>
      <c r="T136" s="177"/>
      <c r="AT136" s="172" t="s">
        <v>160</v>
      </c>
      <c r="AU136" s="172" t="s">
        <v>93</v>
      </c>
      <c r="AV136" s="12" t="s">
        <v>155</v>
      </c>
      <c r="AW136" s="12" t="s">
        <v>28</v>
      </c>
      <c r="AX136" s="12" t="s">
        <v>80</v>
      </c>
      <c r="AY136" s="172" t="s">
        <v>149</v>
      </c>
    </row>
    <row r="137" spans="2:65" s="1" customFormat="1" ht="37.9" customHeight="1">
      <c r="B137" s="120"/>
      <c r="C137" s="150" t="s">
        <v>93</v>
      </c>
      <c r="D137" s="150" t="s">
        <v>151</v>
      </c>
      <c r="E137" s="151" t="s">
        <v>377</v>
      </c>
      <c r="F137" s="152" t="s">
        <v>378</v>
      </c>
      <c r="G137" s="153" t="s">
        <v>172</v>
      </c>
      <c r="H137" s="154">
        <v>0.73699999999999999</v>
      </c>
      <c r="I137" s="155"/>
      <c r="J137" s="156">
        <f>ROUND(I137*H137,2)</f>
        <v>0</v>
      </c>
      <c r="K137" s="157"/>
      <c r="L137" s="30"/>
      <c r="M137" s="158" t="s">
        <v>1</v>
      </c>
      <c r="N137" s="119" t="s">
        <v>38</v>
      </c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AR137" s="161" t="s">
        <v>155</v>
      </c>
      <c r="AT137" s="161" t="s">
        <v>151</v>
      </c>
      <c r="AU137" s="161" t="s">
        <v>93</v>
      </c>
      <c r="AY137" s="15" t="s">
        <v>149</v>
      </c>
      <c r="BE137" s="162">
        <f>IF(N137="základná",J137,0)</f>
        <v>0</v>
      </c>
      <c r="BF137" s="162">
        <f>IF(N137="znížená",J137,0)</f>
        <v>0</v>
      </c>
      <c r="BG137" s="162">
        <f>IF(N137="zákl. prenesená",J137,0)</f>
        <v>0</v>
      </c>
      <c r="BH137" s="162">
        <f>IF(N137="zníž. prenesená",J137,0)</f>
        <v>0</v>
      </c>
      <c r="BI137" s="162">
        <f>IF(N137="nulová",J137,0)</f>
        <v>0</v>
      </c>
      <c r="BJ137" s="15" t="s">
        <v>93</v>
      </c>
      <c r="BK137" s="162">
        <f>ROUND(I137*H137,2)</f>
        <v>0</v>
      </c>
      <c r="BL137" s="15" t="s">
        <v>155</v>
      </c>
      <c r="BM137" s="161" t="s">
        <v>155</v>
      </c>
    </row>
    <row r="138" spans="2:65" s="11" customFormat="1">
      <c r="B138" s="163"/>
      <c r="D138" s="164" t="s">
        <v>160</v>
      </c>
      <c r="E138" s="165" t="s">
        <v>1</v>
      </c>
      <c r="F138" s="166" t="s">
        <v>379</v>
      </c>
      <c r="H138" s="167">
        <v>0.73699999999999999</v>
      </c>
      <c r="I138" s="168"/>
      <c r="L138" s="163"/>
      <c r="M138" s="169"/>
      <c r="T138" s="170"/>
      <c r="AT138" s="165" t="s">
        <v>160</v>
      </c>
      <c r="AU138" s="165" t="s">
        <v>93</v>
      </c>
      <c r="AV138" s="11" t="s">
        <v>93</v>
      </c>
      <c r="AW138" s="11" t="s">
        <v>28</v>
      </c>
      <c r="AX138" s="11" t="s">
        <v>72</v>
      </c>
      <c r="AY138" s="165" t="s">
        <v>149</v>
      </c>
    </row>
    <row r="139" spans="2:65" s="12" customFormat="1">
      <c r="B139" s="171"/>
      <c r="D139" s="164" t="s">
        <v>160</v>
      </c>
      <c r="E139" s="172" t="s">
        <v>1</v>
      </c>
      <c r="F139" s="173" t="s">
        <v>169</v>
      </c>
      <c r="H139" s="174">
        <v>0.73699999999999999</v>
      </c>
      <c r="I139" s="175"/>
      <c r="L139" s="171"/>
      <c r="M139" s="176"/>
      <c r="T139" s="177"/>
      <c r="AT139" s="172" t="s">
        <v>160</v>
      </c>
      <c r="AU139" s="172" t="s">
        <v>93</v>
      </c>
      <c r="AV139" s="12" t="s">
        <v>155</v>
      </c>
      <c r="AW139" s="12" t="s">
        <v>28</v>
      </c>
      <c r="AX139" s="12" t="s">
        <v>80</v>
      </c>
      <c r="AY139" s="172" t="s">
        <v>149</v>
      </c>
    </row>
    <row r="140" spans="2:65" s="1" customFormat="1" ht="24.2" customHeight="1">
      <c r="B140" s="120"/>
      <c r="C140" s="150" t="s">
        <v>162</v>
      </c>
      <c r="D140" s="150" t="s">
        <v>151</v>
      </c>
      <c r="E140" s="151" t="s">
        <v>380</v>
      </c>
      <c r="F140" s="152" t="s">
        <v>381</v>
      </c>
      <c r="G140" s="153" t="s">
        <v>154</v>
      </c>
      <c r="H140" s="154">
        <v>44.14</v>
      </c>
      <c r="I140" s="155"/>
      <c r="J140" s="156">
        <f>ROUND(I140*H140,2)</f>
        <v>0</v>
      </c>
      <c r="K140" s="157"/>
      <c r="L140" s="30"/>
      <c r="M140" s="158" t="s">
        <v>1</v>
      </c>
      <c r="N140" s="119" t="s">
        <v>38</v>
      </c>
      <c r="P140" s="159">
        <f>O140*H140</f>
        <v>0</v>
      </c>
      <c r="Q140" s="159">
        <v>9.7000000000000005E-4</v>
      </c>
      <c r="R140" s="159">
        <f>Q140*H140</f>
        <v>4.2815800000000001E-2</v>
      </c>
      <c r="S140" s="159">
        <v>0</v>
      </c>
      <c r="T140" s="160">
        <f>S140*H140</f>
        <v>0</v>
      </c>
      <c r="AR140" s="161" t="s">
        <v>155</v>
      </c>
      <c r="AT140" s="161" t="s">
        <v>151</v>
      </c>
      <c r="AU140" s="161" t="s">
        <v>93</v>
      </c>
      <c r="AY140" s="15" t="s">
        <v>149</v>
      </c>
      <c r="BE140" s="162">
        <f>IF(N140="základná",J140,0)</f>
        <v>0</v>
      </c>
      <c r="BF140" s="162">
        <f>IF(N140="znížená",J140,0)</f>
        <v>0</v>
      </c>
      <c r="BG140" s="162">
        <f>IF(N140="zákl. prenesená",J140,0)</f>
        <v>0</v>
      </c>
      <c r="BH140" s="162">
        <f>IF(N140="zníž. prenesená",J140,0)</f>
        <v>0</v>
      </c>
      <c r="BI140" s="162">
        <f>IF(N140="nulová",J140,0)</f>
        <v>0</v>
      </c>
      <c r="BJ140" s="15" t="s">
        <v>93</v>
      </c>
      <c r="BK140" s="162">
        <f>ROUND(I140*H140,2)</f>
        <v>0</v>
      </c>
      <c r="BL140" s="15" t="s">
        <v>155</v>
      </c>
      <c r="BM140" s="161" t="s">
        <v>185</v>
      </c>
    </row>
    <row r="141" spans="2:65" s="11" customFormat="1">
      <c r="B141" s="163"/>
      <c r="D141" s="164" t="s">
        <v>160</v>
      </c>
      <c r="E141" s="165" t="s">
        <v>1</v>
      </c>
      <c r="F141" s="166" t="s">
        <v>382</v>
      </c>
      <c r="H141" s="167">
        <v>17.64</v>
      </c>
      <c r="I141" s="168"/>
      <c r="L141" s="163"/>
      <c r="M141" s="169"/>
      <c r="T141" s="170"/>
      <c r="AT141" s="165" t="s">
        <v>160</v>
      </c>
      <c r="AU141" s="165" t="s">
        <v>93</v>
      </c>
      <c r="AV141" s="11" t="s">
        <v>93</v>
      </c>
      <c r="AW141" s="11" t="s">
        <v>28</v>
      </c>
      <c r="AX141" s="11" t="s">
        <v>72</v>
      </c>
      <c r="AY141" s="165" t="s">
        <v>149</v>
      </c>
    </row>
    <row r="142" spans="2:65" s="11" customFormat="1">
      <c r="B142" s="163"/>
      <c r="D142" s="164" t="s">
        <v>160</v>
      </c>
      <c r="E142" s="165" t="s">
        <v>1</v>
      </c>
      <c r="F142" s="166" t="s">
        <v>383</v>
      </c>
      <c r="H142" s="167">
        <v>26.5</v>
      </c>
      <c r="I142" s="168"/>
      <c r="L142" s="163"/>
      <c r="M142" s="169"/>
      <c r="T142" s="170"/>
      <c r="AT142" s="165" t="s">
        <v>160</v>
      </c>
      <c r="AU142" s="165" t="s">
        <v>93</v>
      </c>
      <c r="AV142" s="11" t="s">
        <v>93</v>
      </c>
      <c r="AW142" s="11" t="s">
        <v>28</v>
      </c>
      <c r="AX142" s="11" t="s">
        <v>72</v>
      </c>
      <c r="AY142" s="165" t="s">
        <v>149</v>
      </c>
    </row>
    <row r="143" spans="2:65" s="12" customFormat="1">
      <c r="B143" s="171"/>
      <c r="D143" s="164" t="s">
        <v>160</v>
      </c>
      <c r="E143" s="172" t="s">
        <v>1</v>
      </c>
      <c r="F143" s="173" t="s">
        <v>376</v>
      </c>
      <c r="H143" s="174">
        <v>44.14</v>
      </c>
      <c r="I143" s="175"/>
      <c r="L143" s="171"/>
      <c r="M143" s="176"/>
      <c r="T143" s="177"/>
      <c r="AT143" s="172" t="s">
        <v>160</v>
      </c>
      <c r="AU143" s="172" t="s">
        <v>93</v>
      </c>
      <c r="AV143" s="12" t="s">
        <v>155</v>
      </c>
      <c r="AW143" s="12" t="s">
        <v>28</v>
      </c>
      <c r="AX143" s="12" t="s">
        <v>80</v>
      </c>
      <c r="AY143" s="172" t="s">
        <v>149</v>
      </c>
    </row>
    <row r="144" spans="2:65" s="1" customFormat="1" ht="24.2" customHeight="1">
      <c r="B144" s="120"/>
      <c r="C144" s="150" t="s">
        <v>155</v>
      </c>
      <c r="D144" s="150" t="s">
        <v>151</v>
      </c>
      <c r="E144" s="151" t="s">
        <v>384</v>
      </c>
      <c r="F144" s="152" t="s">
        <v>385</v>
      </c>
      <c r="G144" s="153" t="s">
        <v>154</v>
      </c>
      <c r="H144" s="154">
        <v>44.14</v>
      </c>
      <c r="I144" s="155"/>
      <c r="J144" s="156">
        <f>ROUND(I144*H144,2)</f>
        <v>0</v>
      </c>
      <c r="K144" s="157"/>
      <c r="L144" s="30"/>
      <c r="M144" s="158" t="s">
        <v>1</v>
      </c>
      <c r="N144" s="119" t="s">
        <v>38</v>
      </c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AR144" s="161" t="s">
        <v>155</v>
      </c>
      <c r="AT144" s="161" t="s">
        <v>151</v>
      </c>
      <c r="AU144" s="161" t="s">
        <v>93</v>
      </c>
      <c r="AY144" s="15" t="s">
        <v>149</v>
      </c>
      <c r="BE144" s="162">
        <f>IF(N144="základná",J144,0)</f>
        <v>0</v>
      </c>
      <c r="BF144" s="162">
        <f>IF(N144="znížená",J144,0)</f>
        <v>0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5" t="s">
        <v>93</v>
      </c>
      <c r="BK144" s="162">
        <f>ROUND(I144*H144,2)</f>
        <v>0</v>
      </c>
      <c r="BL144" s="15" t="s">
        <v>155</v>
      </c>
      <c r="BM144" s="161" t="s">
        <v>196</v>
      </c>
    </row>
    <row r="145" spans="2:65" s="1" customFormat="1" ht="24.2" customHeight="1">
      <c r="B145" s="120"/>
      <c r="C145" s="150" t="s">
        <v>176</v>
      </c>
      <c r="D145" s="150" t="s">
        <v>151</v>
      </c>
      <c r="E145" s="151" t="s">
        <v>386</v>
      </c>
      <c r="F145" s="152" t="s">
        <v>678</v>
      </c>
      <c r="G145" s="153" t="s">
        <v>172</v>
      </c>
      <c r="H145" s="154">
        <v>7.3979999999999997</v>
      </c>
      <c r="I145" s="155"/>
      <c r="J145" s="156">
        <f>ROUND(I145*H145,2)</f>
        <v>0</v>
      </c>
      <c r="K145" s="157"/>
      <c r="L145" s="30"/>
      <c r="M145" s="158" t="s">
        <v>1</v>
      </c>
      <c r="N145" s="119" t="s">
        <v>38</v>
      </c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AR145" s="161" t="s">
        <v>155</v>
      </c>
      <c r="AT145" s="161" t="s">
        <v>151</v>
      </c>
      <c r="AU145" s="161" t="s">
        <v>93</v>
      </c>
      <c r="AY145" s="15" t="s">
        <v>149</v>
      </c>
      <c r="BE145" s="162">
        <f>IF(N145="základná",J145,0)</f>
        <v>0</v>
      </c>
      <c r="BF145" s="162">
        <f>IF(N145="znížená",J145,0)</f>
        <v>0</v>
      </c>
      <c r="BG145" s="162">
        <f>IF(N145="zákl. prenesená",J145,0)</f>
        <v>0</v>
      </c>
      <c r="BH145" s="162">
        <f>IF(N145="zníž. prenesená",J145,0)</f>
        <v>0</v>
      </c>
      <c r="BI145" s="162">
        <f>IF(N145="nulová",J145,0)</f>
        <v>0</v>
      </c>
      <c r="BJ145" s="15" t="s">
        <v>93</v>
      </c>
      <c r="BK145" s="162">
        <f>ROUND(I145*H145,2)</f>
        <v>0</v>
      </c>
      <c r="BL145" s="15" t="s">
        <v>155</v>
      </c>
      <c r="BM145" s="161" t="s">
        <v>205</v>
      </c>
    </row>
    <row r="146" spans="2:65" s="11" customFormat="1">
      <c r="B146" s="163"/>
      <c r="D146" s="164" t="s">
        <v>160</v>
      </c>
      <c r="E146" s="165" t="s">
        <v>1</v>
      </c>
      <c r="F146" s="166" t="s">
        <v>387</v>
      </c>
      <c r="H146" s="167">
        <v>2.0640000000000001</v>
      </c>
      <c r="I146" s="168"/>
      <c r="L146" s="163"/>
      <c r="M146" s="169"/>
      <c r="T146" s="170"/>
      <c r="AT146" s="165" t="s">
        <v>160</v>
      </c>
      <c r="AU146" s="165" t="s">
        <v>93</v>
      </c>
      <c r="AV146" s="11" t="s">
        <v>93</v>
      </c>
      <c r="AW146" s="11" t="s">
        <v>28</v>
      </c>
      <c r="AX146" s="11" t="s">
        <v>72</v>
      </c>
      <c r="AY146" s="165" t="s">
        <v>149</v>
      </c>
    </row>
    <row r="147" spans="2:65" s="11" customFormat="1">
      <c r="B147" s="163"/>
      <c r="D147" s="164" t="s">
        <v>160</v>
      </c>
      <c r="E147" s="165" t="s">
        <v>1</v>
      </c>
      <c r="F147" s="166" t="s">
        <v>388</v>
      </c>
      <c r="H147" s="167">
        <v>5.3339999999999996</v>
      </c>
      <c r="I147" s="168"/>
      <c r="L147" s="163"/>
      <c r="M147" s="169"/>
      <c r="T147" s="170"/>
      <c r="AT147" s="165" t="s">
        <v>160</v>
      </c>
      <c r="AU147" s="165" t="s">
        <v>93</v>
      </c>
      <c r="AV147" s="11" t="s">
        <v>93</v>
      </c>
      <c r="AW147" s="11" t="s">
        <v>28</v>
      </c>
      <c r="AX147" s="11" t="s">
        <v>72</v>
      </c>
      <c r="AY147" s="165" t="s">
        <v>149</v>
      </c>
    </row>
    <row r="148" spans="2:65" s="12" customFormat="1">
      <c r="B148" s="171"/>
      <c r="D148" s="164" t="s">
        <v>160</v>
      </c>
      <c r="E148" s="172" t="s">
        <v>1</v>
      </c>
      <c r="F148" s="173" t="s">
        <v>376</v>
      </c>
      <c r="H148" s="174">
        <v>7.3979999999999997</v>
      </c>
      <c r="I148" s="175"/>
      <c r="L148" s="171"/>
      <c r="M148" s="176"/>
      <c r="T148" s="177"/>
      <c r="AT148" s="172" t="s">
        <v>160</v>
      </c>
      <c r="AU148" s="172" t="s">
        <v>93</v>
      </c>
      <c r="AV148" s="12" t="s">
        <v>155</v>
      </c>
      <c r="AW148" s="12" t="s">
        <v>28</v>
      </c>
      <c r="AX148" s="12" t="s">
        <v>80</v>
      </c>
      <c r="AY148" s="172" t="s">
        <v>149</v>
      </c>
    </row>
    <row r="149" spans="2:65" s="1" customFormat="1" ht="24.2" customHeight="1">
      <c r="B149" s="120"/>
      <c r="C149" s="150" t="s">
        <v>185</v>
      </c>
      <c r="D149" s="150" t="s">
        <v>151</v>
      </c>
      <c r="E149" s="151" t="s">
        <v>206</v>
      </c>
      <c r="F149" s="152" t="s">
        <v>389</v>
      </c>
      <c r="G149" s="153" t="s">
        <v>335</v>
      </c>
      <c r="H149" s="154">
        <v>13.316000000000001</v>
      </c>
      <c r="I149" s="155"/>
      <c r="J149" s="156">
        <f>ROUND(I149*H149,2)</f>
        <v>0</v>
      </c>
      <c r="K149" s="157"/>
      <c r="L149" s="30"/>
      <c r="M149" s="158" t="s">
        <v>1</v>
      </c>
      <c r="N149" s="119" t="s">
        <v>38</v>
      </c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AR149" s="161" t="s">
        <v>155</v>
      </c>
      <c r="AT149" s="161" t="s">
        <v>151</v>
      </c>
      <c r="AU149" s="161" t="s">
        <v>93</v>
      </c>
      <c r="AY149" s="15" t="s">
        <v>149</v>
      </c>
      <c r="BE149" s="162">
        <f>IF(N149="základná",J149,0)</f>
        <v>0</v>
      </c>
      <c r="BF149" s="162">
        <f>IF(N149="znížená",J149,0)</f>
        <v>0</v>
      </c>
      <c r="BG149" s="162">
        <f>IF(N149="zákl. prenesená",J149,0)</f>
        <v>0</v>
      </c>
      <c r="BH149" s="162">
        <f>IF(N149="zníž. prenesená",J149,0)</f>
        <v>0</v>
      </c>
      <c r="BI149" s="162">
        <f>IF(N149="nulová",J149,0)</f>
        <v>0</v>
      </c>
      <c r="BJ149" s="15" t="s">
        <v>93</v>
      </c>
      <c r="BK149" s="162">
        <f>ROUND(I149*H149,2)</f>
        <v>0</v>
      </c>
      <c r="BL149" s="15" t="s">
        <v>155</v>
      </c>
      <c r="BM149" s="161" t="s">
        <v>216</v>
      </c>
    </row>
    <row r="150" spans="2:65" s="11" customFormat="1">
      <c r="B150" s="163"/>
      <c r="D150" s="164" t="s">
        <v>160</v>
      </c>
      <c r="E150" s="165" t="s">
        <v>1</v>
      </c>
      <c r="F150" s="166" t="s">
        <v>390</v>
      </c>
      <c r="H150" s="167">
        <v>13.316000000000001</v>
      </c>
      <c r="I150" s="168"/>
      <c r="L150" s="163"/>
      <c r="M150" s="169"/>
      <c r="T150" s="170"/>
      <c r="AT150" s="165" t="s">
        <v>160</v>
      </c>
      <c r="AU150" s="165" t="s">
        <v>93</v>
      </c>
      <c r="AV150" s="11" t="s">
        <v>93</v>
      </c>
      <c r="AW150" s="11" t="s">
        <v>28</v>
      </c>
      <c r="AX150" s="11" t="s">
        <v>72</v>
      </c>
      <c r="AY150" s="165" t="s">
        <v>149</v>
      </c>
    </row>
    <row r="151" spans="2:65" s="12" customFormat="1">
      <c r="B151" s="171"/>
      <c r="D151" s="164" t="s">
        <v>160</v>
      </c>
      <c r="E151" s="172" t="s">
        <v>1</v>
      </c>
      <c r="F151" s="173" t="s">
        <v>169</v>
      </c>
      <c r="H151" s="174">
        <v>13.316000000000001</v>
      </c>
      <c r="I151" s="175"/>
      <c r="L151" s="171"/>
      <c r="M151" s="176"/>
      <c r="T151" s="177"/>
      <c r="AT151" s="172" t="s">
        <v>160</v>
      </c>
      <c r="AU151" s="172" t="s">
        <v>93</v>
      </c>
      <c r="AV151" s="12" t="s">
        <v>155</v>
      </c>
      <c r="AW151" s="12" t="s">
        <v>28</v>
      </c>
      <c r="AX151" s="12" t="s">
        <v>80</v>
      </c>
      <c r="AY151" s="172" t="s">
        <v>149</v>
      </c>
    </row>
    <row r="152" spans="2:65" s="1" customFormat="1" ht="33" customHeight="1">
      <c r="B152" s="120"/>
      <c r="C152" s="150" t="s">
        <v>189</v>
      </c>
      <c r="D152" s="150" t="s">
        <v>151</v>
      </c>
      <c r="E152" s="151" t="s">
        <v>391</v>
      </c>
      <c r="F152" s="152" t="s">
        <v>392</v>
      </c>
      <c r="G152" s="153" t="s">
        <v>172</v>
      </c>
      <c r="H152" s="154">
        <v>17.158000000000001</v>
      </c>
      <c r="I152" s="155"/>
      <c r="J152" s="156">
        <f>ROUND(I152*H152,2)</f>
        <v>0</v>
      </c>
      <c r="K152" s="157"/>
      <c r="L152" s="30"/>
      <c r="M152" s="158" t="s">
        <v>1</v>
      </c>
      <c r="N152" s="119" t="s">
        <v>38</v>
      </c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AR152" s="161" t="s">
        <v>155</v>
      </c>
      <c r="AT152" s="161" t="s">
        <v>151</v>
      </c>
      <c r="AU152" s="161" t="s">
        <v>93</v>
      </c>
      <c r="AY152" s="15" t="s">
        <v>149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5" t="s">
        <v>93</v>
      </c>
      <c r="BK152" s="162">
        <f>ROUND(I152*H152,2)</f>
        <v>0</v>
      </c>
      <c r="BL152" s="15" t="s">
        <v>155</v>
      </c>
      <c r="BM152" s="161" t="s">
        <v>231</v>
      </c>
    </row>
    <row r="153" spans="2:65" s="11" customFormat="1">
      <c r="B153" s="163"/>
      <c r="D153" s="164" t="s">
        <v>160</v>
      </c>
      <c r="E153" s="165" t="s">
        <v>1</v>
      </c>
      <c r="F153" s="166" t="s">
        <v>393</v>
      </c>
      <c r="H153" s="167">
        <v>17.158000000000001</v>
      </c>
      <c r="I153" s="168"/>
      <c r="L153" s="163"/>
      <c r="M153" s="169"/>
      <c r="T153" s="170"/>
      <c r="AT153" s="165" t="s">
        <v>160</v>
      </c>
      <c r="AU153" s="165" t="s">
        <v>93</v>
      </c>
      <c r="AV153" s="11" t="s">
        <v>93</v>
      </c>
      <c r="AW153" s="11" t="s">
        <v>28</v>
      </c>
      <c r="AX153" s="11" t="s">
        <v>72</v>
      </c>
      <c r="AY153" s="165" t="s">
        <v>149</v>
      </c>
    </row>
    <row r="154" spans="2:65" s="12" customFormat="1">
      <c r="B154" s="171"/>
      <c r="D154" s="164" t="s">
        <v>160</v>
      </c>
      <c r="E154" s="172" t="s">
        <v>1</v>
      </c>
      <c r="F154" s="173" t="s">
        <v>169</v>
      </c>
      <c r="H154" s="174">
        <v>17.158000000000001</v>
      </c>
      <c r="I154" s="175"/>
      <c r="L154" s="171"/>
      <c r="M154" s="176"/>
      <c r="T154" s="177"/>
      <c r="AT154" s="172" t="s">
        <v>160</v>
      </c>
      <c r="AU154" s="172" t="s">
        <v>93</v>
      </c>
      <c r="AV154" s="12" t="s">
        <v>155</v>
      </c>
      <c r="AW154" s="12" t="s">
        <v>28</v>
      </c>
      <c r="AX154" s="12" t="s">
        <v>80</v>
      </c>
      <c r="AY154" s="172" t="s">
        <v>149</v>
      </c>
    </row>
    <row r="155" spans="2:65" s="10" customFormat="1" ht="22.9" customHeight="1">
      <c r="B155" s="138"/>
      <c r="D155" s="139" t="s">
        <v>71</v>
      </c>
      <c r="E155" s="148" t="s">
        <v>155</v>
      </c>
      <c r="F155" s="148" t="s">
        <v>394</v>
      </c>
      <c r="I155" s="141"/>
      <c r="J155" s="149">
        <f>BK155</f>
        <v>0</v>
      </c>
      <c r="L155" s="138"/>
      <c r="M155" s="143"/>
      <c r="P155" s="144">
        <f>SUM(P156:P172)</f>
        <v>0</v>
      </c>
      <c r="R155" s="144">
        <f>SUM(R156:R172)</f>
        <v>8.7158932800000013</v>
      </c>
      <c r="T155" s="145">
        <f>SUM(T156:T172)</f>
        <v>0</v>
      </c>
      <c r="AR155" s="139" t="s">
        <v>80</v>
      </c>
      <c r="AT155" s="146" t="s">
        <v>71</v>
      </c>
      <c r="AU155" s="146" t="s">
        <v>80</v>
      </c>
      <c r="AY155" s="139" t="s">
        <v>149</v>
      </c>
      <c r="BK155" s="147">
        <f>SUM(BK156:BK172)</f>
        <v>0</v>
      </c>
    </row>
    <row r="156" spans="2:65" s="1" customFormat="1" ht="37.9" customHeight="1">
      <c r="B156" s="120"/>
      <c r="C156" s="150" t="s">
        <v>196</v>
      </c>
      <c r="D156" s="150" t="s">
        <v>151</v>
      </c>
      <c r="E156" s="151" t="s">
        <v>395</v>
      </c>
      <c r="F156" s="152" t="s">
        <v>396</v>
      </c>
      <c r="G156" s="153" t="s">
        <v>172</v>
      </c>
      <c r="H156" s="154">
        <v>2.0640000000000001</v>
      </c>
      <c r="I156" s="155"/>
      <c r="J156" s="156">
        <f>ROUND(I156*H156,2)</f>
        <v>0</v>
      </c>
      <c r="K156" s="157"/>
      <c r="L156" s="30"/>
      <c r="M156" s="158" t="s">
        <v>1</v>
      </c>
      <c r="N156" s="119" t="s">
        <v>38</v>
      </c>
      <c r="P156" s="159">
        <f>O156*H156</f>
        <v>0</v>
      </c>
      <c r="Q156" s="159">
        <v>1.8907700000000001</v>
      </c>
      <c r="R156" s="159">
        <f>Q156*H156</f>
        <v>3.9025492800000001</v>
      </c>
      <c r="S156" s="159">
        <v>0</v>
      </c>
      <c r="T156" s="160">
        <f>S156*H156</f>
        <v>0</v>
      </c>
      <c r="AR156" s="161" t="s">
        <v>155</v>
      </c>
      <c r="AT156" s="161" t="s">
        <v>151</v>
      </c>
      <c r="AU156" s="161" t="s">
        <v>93</v>
      </c>
      <c r="AY156" s="15" t="s">
        <v>149</v>
      </c>
      <c r="BE156" s="162">
        <f>IF(N156="základná",J156,0)</f>
        <v>0</v>
      </c>
      <c r="BF156" s="162">
        <f>IF(N156="znížená",J156,0)</f>
        <v>0</v>
      </c>
      <c r="BG156" s="162">
        <f>IF(N156="zákl. prenesená",J156,0)</f>
        <v>0</v>
      </c>
      <c r="BH156" s="162">
        <f>IF(N156="zníž. prenesená",J156,0)</f>
        <v>0</v>
      </c>
      <c r="BI156" s="162">
        <f>IF(N156="nulová",J156,0)</f>
        <v>0</v>
      </c>
      <c r="BJ156" s="15" t="s">
        <v>93</v>
      </c>
      <c r="BK156" s="162">
        <f>ROUND(I156*H156,2)</f>
        <v>0</v>
      </c>
      <c r="BL156" s="15" t="s">
        <v>155</v>
      </c>
      <c r="BM156" s="161" t="s">
        <v>241</v>
      </c>
    </row>
    <row r="157" spans="2:65" s="11" customFormat="1">
      <c r="B157" s="163"/>
      <c r="D157" s="164" t="s">
        <v>160</v>
      </c>
      <c r="E157" s="165" t="s">
        <v>1</v>
      </c>
      <c r="F157" s="166" t="s">
        <v>397</v>
      </c>
      <c r="H157" s="167">
        <v>2.0640000000000001</v>
      </c>
      <c r="I157" s="168"/>
      <c r="L157" s="163"/>
      <c r="M157" s="169"/>
      <c r="T157" s="170"/>
      <c r="AT157" s="165" t="s">
        <v>160</v>
      </c>
      <c r="AU157" s="165" t="s">
        <v>93</v>
      </c>
      <c r="AV157" s="11" t="s">
        <v>93</v>
      </c>
      <c r="AW157" s="11" t="s">
        <v>28</v>
      </c>
      <c r="AX157" s="11" t="s">
        <v>72</v>
      </c>
      <c r="AY157" s="165" t="s">
        <v>149</v>
      </c>
    </row>
    <row r="158" spans="2:65" s="12" customFormat="1">
      <c r="B158" s="171"/>
      <c r="D158" s="164" t="s">
        <v>160</v>
      </c>
      <c r="E158" s="172" t="s">
        <v>1</v>
      </c>
      <c r="F158" s="173" t="s">
        <v>169</v>
      </c>
      <c r="H158" s="174">
        <v>2.0640000000000001</v>
      </c>
      <c r="I158" s="175"/>
      <c r="L158" s="171"/>
      <c r="M158" s="176"/>
      <c r="T158" s="177"/>
      <c r="AT158" s="172" t="s">
        <v>160</v>
      </c>
      <c r="AU158" s="172" t="s">
        <v>93</v>
      </c>
      <c r="AV158" s="12" t="s">
        <v>155</v>
      </c>
      <c r="AW158" s="12" t="s">
        <v>28</v>
      </c>
      <c r="AX158" s="12" t="s">
        <v>80</v>
      </c>
      <c r="AY158" s="172" t="s">
        <v>149</v>
      </c>
    </row>
    <row r="159" spans="2:65" s="1" customFormat="1" ht="33" customHeight="1">
      <c r="B159" s="120"/>
      <c r="C159" s="150" t="s">
        <v>201</v>
      </c>
      <c r="D159" s="150" t="s">
        <v>151</v>
      </c>
      <c r="E159" s="151" t="s">
        <v>398</v>
      </c>
      <c r="F159" s="152" t="s">
        <v>399</v>
      </c>
      <c r="G159" s="153" t="s">
        <v>172</v>
      </c>
      <c r="H159" s="154">
        <v>1.05</v>
      </c>
      <c r="I159" s="155"/>
      <c r="J159" s="156">
        <f>ROUND(I159*H159,2)</f>
        <v>0</v>
      </c>
      <c r="K159" s="157"/>
      <c r="L159" s="30"/>
      <c r="M159" s="158" t="s">
        <v>1</v>
      </c>
      <c r="N159" s="119" t="s">
        <v>38</v>
      </c>
      <c r="P159" s="159">
        <f>O159*H159</f>
        <v>0</v>
      </c>
      <c r="Q159" s="159">
        <v>1.8907799999999999</v>
      </c>
      <c r="R159" s="159">
        <f>Q159*H159</f>
        <v>1.9853190000000001</v>
      </c>
      <c r="S159" s="159">
        <v>0</v>
      </c>
      <c r="T159" s="160">
        <f>S159*H159</f>
        <v>0</v>
      </c>
      <c r="AR159" s="161" t="s">
        <v>155</v>
      </c>
      <c r="AT159" s="161" t="s">
        <v>151</v>
      </c>
      <c r="AU159" s="161" t="s">
        <v>93</v>
      </c>
      <c r="AY159" s="15" t="s">
        <v>149</v>
      </c>
      <c r="BE159" s="162">
        <f>IF(N159="základná",J159,0)</f>
        <v>0</v>
      </c>
      <c r="BF159" s="162">
        <f>IF(N159="znížená",J159,0)</f>
        <v>0</v>
      </c>
      <c r="BG159" s="162">
        <f>IF(N159="zákl. prenesená",J159,0)</f>
        <v>0</v>
      </c>
      <c r="BH159" s="162">
        <f>IF(N159="zníž. prenesená",J159,0)</f>
        <v>0</v>
      </c>
      <c r="BI159" s="162">
        <f>IF(N159="nulová",J159,0)</f>
        <v>0</v>
      </c>
      <c r="BJ159" s="15" t="s">
        <v>93</v>
      </c>
      <c r="BK159" s="162">
        <f>ROUND(I159*H159,2)</f>
        <v>0</v>
      </c>
      <c r="BL159" s="15" t="s">
        <v>155</v>
      </c>
      <c r="BM159" s="161" t="s">
        <v>249</v>
      </c>
    </row>
    <row r="160" spans="2:65" s="11" customFormat="1">
      <c r="B160" s="163"/>
      <c r="D160" s="164" t="s">
        <v>160</v>
      </c>
      <c r="E160" s="165" t="s">
        <v>1</v>
      </c>
      <c r="F160" s="166" t="s">
        <v>400</v>
      </c>
      <c r="H160" s="167">
        <v>1.05</v>
      </c>
      <c r="I160" s="168"/>
      <c r="L160" s="163"/>
      <c r="M160" s="169"/>
      <c r="T160" s="170"/>
      <c r="AT160" s="165" t="s">
        <v>160</v>
      </c>
      <c r="AU160" s="165" t="s">
        <v>93</v>
      </c>
      <c r="AV160" s="11" t="s">
        <v>93</v>
      </c>
      <c r="AW160" s="11" t="s">
        <v>28</v>
      </c>
      <c r="AX160" s="11" t="s">
        <v>72</v>
      </c>
      <c r="AY160" s="165" t="s">
        <v>149</v>
      </c>
    </row>
    <row r="161" spans="2:65" s="12" customFormat="1">
      <c r="B161" s="171"/>
      <c r="D161" s="164" t="s">
        <v>160</v>
      </c>
      <c r="E161" s="172" t="s">
        <v>1</v>
      </c>
      <c r="F161" s="173" t="s">
        <v>169</v>
      </c>
      <c r="H161" s="174">
        <v>1.05</v>
      </c>
      <c r="I161" s="175"/>
      <c r="L161" s="171"/>
      <c r="M161" s="176"/>
      <c r="T161" s="177"/>
      <c r="AT161" s="172" t="s">
        <v>160</v>
      </c>
      <c r="AU161" s="172" t="s">
        <v>93</v>
      </c>
      <c r="AV161" s="12" t="s">
        <v>155</v>
      </c>
      <c r="AW161" s="12" t="s">
        <v>28</v>
      </c>
      <c r="AX161" s="12" t="s">
        <v>80</v>
      </c>
      <c r="AY161" s="172" t="s">
        <v>149</v>
      </c>
    </row>
    <row r="162" spans="2:65" s="1" customFormat="1" ht="24.2" customHeight="1">
      <c r="B162" s="120"/>
      <c r="C162" s="150" t="s">
        <v>205</v>
      </c>
      <c r="D162" s="150" t="s">
        <v>151</v>
      </c>
      <c r="E162" s="151" t="s">
        <v>401</v>
      </c>
      <c r="F162" s="152" t="s">
        <v>402</v>
      </c>
      <c r="G162" s="153" t="s">
        <v>172</v>
      </c>
      <c r="H162" s="154">
        <v>1.173</v>
      </c>
      <c r="I162" s="155"/>
      <c r="J162" s="156">
        <f>ROUND(I162*H162,2)</f>
        <v>0</v>
      </c>
      <c r="K162" s="157"/>
      <c r="L162" s="30"/>
      <c r="M162" s="158" t="s">
        <v>1</v>
      </c>
      <c r="N162" s="119" t="s">
        <v>38</v>
      </c>
      <c r="P162" s="159">
        <f>O162*H162</f>
        <v>0</v>
      </c>
      <c r="Q162" s="159">
        <v>2.40645</v>
      </c>
      <c r="R162" s="159">
        <f>Q162*H162</f>
        <v>2.8227658500000001</v>
      </c>
      <c r="S162" s="159">
        <v>0</v>
      </c>
      <c r="T162" s="160">
        <f>S162*H162</f>
        <v>0</v>
      </c>
      <c r="AR162" s="161" t="s">
        <v>155</v>
      </c>
      <c r="AT162" s="161" t="s">
        <v>151</v>
      </c>
      <c r="AU162" s="161" t="s">
        <v>93</v>
      </c>
      <c r="AY162" s="15" t="s">
        <v>149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5" t="s">
        <v>93</v>
      </c>
      <c r="BK162" s="162">
        <f>ROUND(I162*H162,2)</f>
        <v>0</v>
      </c>
      <c r="BL162" s="15" t="s">
        <v>155</v>
      </c>
      <c r="BM162" s="161" t="s">
        <v>7</v>
      </c>
    </row>
    <row r="163" spans="2:65" s="11" customFormat="1" ht="22.5">
      <c r="B163" s="163"/>
      <c r="D163" s="164" t="s">
        <v>160</v>
      </c>
      <c r="E163" s="165" t="s">
        <v>1</v>
      </c>
      <c r="F163" s="166" t="s">
        <v>403</v>
      </c>
      <c r="H163" s="167">
        <v>0.05</v>
      </c>
      <c r="I163" s="168"/>
      <c r="L163" s="163"/>
      <c r="M163" s="169"/>
      <c r="T163" s="170"/>
      <c r="AT163" s="165" t="s">
        <v>160</v>
      </c>
      <c r="AU163" s="165" t="s">
        <v>93</v>
      </c>
      <c r="AV163" s="11" t="s">
        <v>93</v>
      </c>
      <c r="AW163" s="11" t="s">
        <v>28</v>
      </c>
      <c r="AX163" s="11" t="s">
        <v>72</v>
      </c>
      <c r="AY163" s="165" t="s">
        <v>149</v>
      </c>
    </row>
    <row r="164" spans="2:65" s="11" customFormat="1">
      <c r="B164" s="163"/>
      <c r="D164" s="164" t="s">
        <v>160</v>
      </c>
      <c r="E164" s="165" t="s">
        <v>1</v>
      </c>
      <c r="F164" s="166" t="s">
        <v>404</v>
      </c>
      <c r="H164" s="167">
        <v>1.05</v>
      </c>
      <c r="I164" s="168"/>
      <c r="L164" s="163"/>
      <c r="M164" s="169"/>
      <c r="T164" s="170"/>
      <c r="AT164" s="165" t="s">
        <v>160</v>
      </c>
      <c r="AU164" s="165" t="s">
        <v>93</v>
      </c>
      <c r="AV164" s="11" t="s">
        <v>93</v>
      </c>
      <c r="AW164" s="11" t="s">
        <v>28</v>
      </c>
      <c r="AX164" s="11" t="s">
        <v>72</v>
      </c>
      <c r="AY164" s="165" t="s">
        <v>149</v>
      </c>
    </row>
    <row r="165" spans="2:65" s="11" customFormat="1">
      <c r="B165" s="163"/>
      <c r="D165" s="164" t="s">
        <v>160</v>
      </c>
      <c r="E165" s="165" t="s">
        <v>1</v>
      </c>
      <c r="F165" s="166" t="s">
        <v>405</v>
      </c>
      <c r="H165" s="167">
        <v>5.0000000000000001E-3</v>
      </c>
      <c r="I165" s="168"/>
      <c r="L165" s="163"/>
      <c r="M165" s="169"/>
      <c r="T165" s="170"/>
      <c r="AT165" s="165" t="s">
        <v>160</v>
      </c>
      <c r="AU165" s="165" t="s">
        <v>93</v>
      </c>
      <c r="AV165" s="11" t="s">
        <v>93</v>
      </c>
      <c r="AW165" s="11" t="s">
        <v>28</v>
      </c>
      <c r="AX165" s="11" t="s">
        <v>72</v>
      </c>
      <c r="AY165" s="165" t="s">
        <v>149</v>
      </c>
    </row>
    <row r="166" spans="2:65" s="11" customFormat="1" ht="22.5">
      <c r="B166" s="163"/>
      <c r="D166" s="164" t="s">
        <v>160</v>
      </c>
      <c r="E166" s="165" t="s">
        <v>1</v>
      </c>
      <c r="F166" s="166" t="s">
        <v>406</v>
      </c>
      <c r="H166" s="167">
        <v>6.8000000000000005E-2</v>
      </c>
      <c r="I166" s="168"/>
      <c r="L166" s="163"/>
      <c r="M166" s="169"/>
      <c r="T166" s="170"/>
      <c r="AT166" s="165" t="s">
        <v>160</v>
      </c>
      <c r="AU166" s="165" t="s">
        <v>93</v>
      </c>
      <c r="AV166" s="11" t="s">
        <v>93</v>
      </c>
      <c r="AW166" s="11" t="s">
        <v>28</v>
      </c>
      <c r="AX166" s="11" t="s">
        <v>72</v>
      </c>
      <c r="AY166" s="165" t="s">
        <v>149</v>
      </c>
    </row>
    <row r="167" spans="2:65" s="12" customFormat="1">
      <c r="B167" s="171"/>
      <c r="D167" s="164" t="s">
        <v>160</v>
      </c>
      <c r="E167" s="172" t="s">
        <v>1</v>
      </c>
      <c r="F167" s="173" t="s">
        <v>376</v>
      </c>
      <c r="H167" s="174">
        <v>1.173</v>
      </c>
      <c r="I167" s="175"/>
      <c r="L167" s="171"/>
      <c r="M167" s="176"/>
      <c r="T167" s="177"/>
      <c r="AT167" s="172" t="s">
        <v>160</v>
      </c>
      <c r="AU167" s="172" t="s">
        <v>93</v>
      </c>
      <c r="AV167" s="12" t="s">
        <v>155</v>
      </c>
      <c r="AW167" s="12" t="s">
        <v>28</v>
      </c>
      <c r="AX167" s="12" t="s">
        <v>80</v>
      </c>
      <c r="AY167" s="172" t="s">
        <v>149</v>
      </c>
    </row>
    <row r="168" spans="2:65" s="1" customFormat="1" ht="33" customHeight="1">
      <c r="B168" s="120"/>
      <c r="C168" s="150" t="s">
        <v>209</v>
      </c>
      <c r="D168" s="150" t="s">
        <v>151</v>
      </c>
      <c r="E168" s="151" t="s">
        <v>407</v>
      </c>
      <c r="F168" s="152" t="s">
        <v>408</v>
      </c>
      <c r="G168" s="153" t="s">
        <v>154</v>
      </c>
      <c r="H168" s="154">
        <v>1.3049999999999999</v>
      </c>
      <c r="I168" s="155"/>
      <c r="J168" s="156">
        <f>ROUND(I168*H168,2)</f>
        <v>0</v>
      </c>
      <c r="K168" s="157"/>
      <c r="L168" s="30"/>
      <c r="M168" s="158" t="s">
        <v>1</v>
      </c>
      <c r="N168" s="119" t="s">
        <v>38</v>
      </c>
      <c r="P168" s="159">
        <f>O168*H168</f>
        <v>0</v>
      </c>
      <c r="Q168" s="159">
        <v>4.0299999999999997E-3</v>
      </c>
      <c r="R168" s="159">
        <f>Q168*H168</f>
        <v>5.2591499999999998E-3</v>
      </c>
      <c r="S168" s="159">
        <v>0</v>
      </c>
      <c r="T168" s="160">
        <f>S168*H168</f>
        <v>0</v>
      </c>
      <c r="AR168" s="161" t="s">
        <v>155</v>
      </c>
      <c r="AT168" s="161" t="s">
        <v>151</v>
      </c>
      <c r="AU168" s="161" t="s">
        <v>93</v>
      </c>
      <c r="AY168" s="15" t="s">
        <v>149</v>
      </c>
      <c r="BE168" s="162">
        <f>IF(N168="základná",J168,0)</f>
        <v>0</v>
      </c>
      <c r="BF168" s="162">
        <f>IF(N168="znížená",J168,0)</f>
        <v>0</v>
      </c>
      <c r="BG168" s="162">
        <f>IF(N168="zákl. prenesená",J168,0)</f>
        <v>0</v>
      </c>
      <c r="BH168" s="162">
        <f>IF(N168="zníž. prenesená",J168,0)</f>
        <v>0</v>
      </c>
      <c r="BI168" s="162">
        <f>IF(N168="nulová",J168,0)</f>
        <v>0</v>
      </c>
      <c r="BJ168" s="15" t="s">
        <v>93</v>
      </c>
      <c r="BK168" s="162">
        <f>ROUND(I168*H168,2)</f>
        <v>0</v>
      </c>
      <c r="BL168" s="15" t="s">
        <v>155</v>
      </c>
      <c r="BM168" s="161" t="s">
        <v>269</v>
      </c>
    </row>
    <row r="169" spans="2:65" s="11" customFormat="1" ht="22.5">
      <c r="B169" s="163"/>
      <c r="D169" s="164" t="s">
        <v>160</v>
      </c>
      <c r="E169" s="165" t="s">
        <v>1</v>
      </c>
      <c r="F169" s="166" t="s">
        <v>409</v>
      </c>
      <c r="H169" s="167">
        <v>0.4</v>
      </c>
      <c r="I169" s="168"/>
      <c r="L169" s="163"/>
      <c r="M169" s="169"/>
      <c r="T169" s="170"/>
      <c r="AT169" s="165" t="s">
        <v>160</v>
      </c>
      <c r="AU169" s="165" t="s">
        <v>93</v>
      </c>
      <c r="AV169" s="11" t="s">
        <v>93</v>
      </c>
      <c r="AW169" s="11" t="s">
        <v>28</v>
      </c>
      <c r="AX169" s="11" t="s">
        <v>72</v>
      </c>
      <c r="AY169" s="165" t="s">
        <v>149</v>
      </c>
    </row>
    <row r="170" spans="2:65" s="11" customFormat="1">
      <c r="B170" s="163"/>
      <c r="D170" s="164" t="s">
        <v>160</v>
      </c>
      <c r="E170" s="165" t="s">
        <v>1</v>
      </c>
      <c r="F170" s="166" t="s">
        <v>405</v>
      </c>
      <c r="H170" s="167">
        <v>5.0000000000000001E-3</v>
      </c>
      <c r="I170" s="168"/>
      <c r="L170" s="163"/>
      <c r="M170" s="169"/>
      <c r="T170" s="170"/>
      <c r="AT170" s="165" t="s">
        <v>160</v>
      </c>
      <c r="AU170" s="165" t="s">
        <v>93</v>
      </c>
      <c r="AV170" s="11" t="s">
        <v>93</v>
      </c>
      <c r="AW170" s="11" t="s">
        <v>28</v>
      </c>
      <c r="AX170" s="11" t="s">
        <v>72</v>
      </c>
      <c r="AY170" s="165" t="s">
        <v>149</v>
      </c>
    </row>
    <row r="171" spans="2:65" s="11" customFormat="1" ht="22.5">
      <c r="B171" s="163"/>
      <c r="D171" s="164" t="s">
        <v>160</v>
      </c>
      <c r="E171" s="165" t="s">
        <v>1</v>
      </c>
      <c r="F171" s="166" t="s">
        <v>410</v>
      </c>
      <c r="H171" s="167">
        <v>0.9</v>
      </c>
      <c r="I171" s="168"/>
      <c r="L171" s="163"/>
      <c r="M171" s="169"/>
      <c r="T171" s="170"/>
      <c r="AT171" s="165" t="s">
        <v>160</v>
      </c>
      <c r="AU171" s="165" t="s">
        <v>93</v>
      </c>
      <c r="AV171" s="11" t="s">
        <v>93</v>
      </c>
      <c r="AW171" s="11" t="s">
        <v>28</v>
      </c>
      <c r="AX171" s="11" t="s">
        <v>72</v>
      </c>
      <c r="AY171" s="165" t="s">
        <v>149</v>
      </c>
    </row>
    <row r="172" spans="2:65" s="12" customFormat="1">
      <c r="B172" s="171"/>
      <c r="D172" s="164" t="s">
        <v>160</v>
      </c>
      <c r="E172" s="172" t="s">
        <v>1</v>
      </c>
      <c r="F172" s="173" t="s">
        <v>376</v>
      </c>
      <c r="H172" s="174">
        <v>1.3050000000000002</v>
      </c>
      <c r="I172" s="175"/>
      <c r="L172" s="171"/>
      <c r="M172" s="176"/>
      <c r="T172" s="177"/>
      <c r="AT172" s="172" t="s">
        <v>160</v>
      </c>
      <c r="AU172" s="172" t="s">
        <v>93</v>
      </c>
      <c r="AV172" s="12" t="s">
        <v>155</v>
      </c>
      <c r="AW172" s="12" t="s">
        <v>28</v>
      </c>
      <c r="AX172" s="12" t="s">
        <v>80</v>
      </c>
      <c r="AY172" s="172" t="s">
        <v>149</v>
      </c>
    </row>
    <row r="173" spans="2:65" s="10" customFormat="1" ht="22.9" customHeight="1">
      <c r="B173" s="138"/>
      <c r="D173" s="139" t="s">
        <v>71</v>
      </c>
      <c r="E173" s="148" t="s">
        <v>196</v>
      </c>
      <c r="F173" s="148" t="s">
        <v>411</v>
      </c>
      <c r="I173" s="141"/>
      <c r="J173" s="149">
        <f>BK173</f>
        <v>0</v>
      </c>
      <c r="L173" s="138"/>
      <c r="M173" s="143"/>
      <c r="P173" s="144">
        <f>SUM(P174:P211)</f>
        <v>0</v>
      </c>
      <c r="R173" s="144">
        <f>SUM(R174:R211)</f>
        <v>5.8911300000000013</v>
      </c>
      <c r="T173" s="145">
        <f>SUM(T174:T211)</f>
        <v>0</v>
      </c>
      <c r="AR173" s="139" t="s">
        <v>80</v>
      </c>
      <c r="AT173" s="146" t="s">
        <v>71</v>
      </c>
      <c r="AU173" s="146" t="s">
        <v>80</v>
      </c>
      <c r="AY173" s="139" t="s">
        <v>149</v>
      </c>
      <c r="BK173" s="147">
        <f>SUM(BK174:BK211)</f>
        <v>0</v>
      </c>
    </row>
    <row r="174" spans="2:65" s="1" customFormat="1" ht="24.2" customHeight="1">
      <c r="B174" s="120"/>
      <c r="C174" s="150" t="s">
        <v>216</v>
      </c>
      <c r="D174" s="150" t="s">
        <v>151</v>
      </c>
      <c r="E174" s="151" t="s">
        <v>412</v>
      </c>
      <c r="F174" s="152" t="s">
        <v>413</v>
      </c>
      <c r="G174" s="153" t="s">
        <v>266</v>
      </c>
      <c r="H174" s="154">
        <v>1</v>
      </c>
      <c r="I174" s="155"/>
      <c r="J174" s="156">
        <f t="shared" ref="J174:J190" si="5">ROUND(I174*H174,2)</f>
        <v>0</v>
      </c>
      <c r="K174" s="157"/>
      <c r="L174" s="30"/>
      <c r="M174" s="158" t="s">
        <v>1</v>
      </c>
      <c r="N174" s="119" t="s">
        <v>38</v>
      </c>
      <c r="P174" s="159">
        <f t="shared" ref="P174:P190" si="6">O174*H174</f>
        <v>0</v>
      </c>
      <c r="Q174" s="159">
        <v>0</v>
      </c>
      <c r="R174" s="159">
        <f t="shared" ref="R174:R190" si="7">Q174*H174</f>
        <v>0</v>
      </c>
      <c r="S174" s="159">
        <v>0</v>
      </c>
      <c r="T174" s="160">
        <f t="shared" ref="T174:T190" si="8">S174*H174</f>
        <v>0</v>
      </c>
      <c r="AR174" s="161" t="s">
        <v>155</v>
      </c>
      <c r="AT174" s="161" t="s">
        <v>151</v>
      </c>
      <c r="AU174" s="161" t="s">
        <v>93</v>
      </c>
      <c r="AY174" s="15" t="s">
        <v>149</v>
      </c>
      <c r="BE174" s="162">
        <f t="shared" ref="BE174:BE190" si="9">IF(N174="základná",J174,0)</f>
        <v>0</v>
      </c>
      <c r="BF174" s="162">
        <f t="shared" ref="BF174:BF190" si="10">IF(N174="znížená",J174,0)</f>
        <v>0</v>
      </c>
      <c r="BG174" s="162">
        <f t="shared" ref="BG174:BG190" si="11">IF(N174="zákl. prenesená",J174,0)</f>
        <v>0</v>
      </c>
      <c r="BH174" s="162">
        <f t="shared" ref="BH174:BH190" si="12">IF(N174="zníž. prenesená",J174,0)</f>
        <v>0</v>
      </c>
      <c r="BI174" s="162">
        <f t="shared" ref="BI174:BI190" si="13">IF(N174="nulová",J174,0)</f>
        <v>0</v>
      </c>
      <c r="BJ174" s="15" t="s">
        <v>93</v>
      </c>
      <c r="BK174" s="162">
        <f t="shared" ref="BK174:BK190" si="14">ROUND(I174*H174,2)</f>
        <v>0</v>
      </c>
      <c r="BL174" s="15" t="s">
        <v>155</v>
      </c>
      <c r="BM174" s="161" t="s">
        <v>277</v>
      </c>
    </row>
    <row r="175" spans="2:65" s="1" customFormat="1" ht="33" customHeight="1">
      <c r="B175" s="120"/>
      <c r="C175" s="150" t="s">
        <v>223</v>
      </c>
      <c r="D175" s="150" t="s">
        <v>151</v>
      </c>
      <c r="E175" s="151" t="s">
        <v>414</v>
      </c>
      <c r="F175" s="152" t="s">
        <v>415</v>
      </c>
      <c r="G175" s="153" t="s">
        <v>165</v>
      </c>
      <c r="H175" s="154">
        <v>6</v>
      </c>
      <c r="I175" s="155"/>
      <c r="J175" s="156">
        <f t="shared" si="5"/>
        <v>0</v>
      </c>
      <c r="K175" s="157"/>
      <c r="L175" s="30"/>
      <c r="M175" s="158" t="s">
        <v>1</v>
      </c>
      <c r="N175" s="119" t="s">
        <v>38</v>
      </c>
      <c r="P175" s="159">
        <f t="shared" si="6"/>
        <v>0</v>
      </c>
      <c r="Q175" s="159">
        <v>0</v>
      </c>
      <c r="R175" s="159">
        <f t="shared" si="7"/>
        <v>0</v>
      </c>
      <c r="S175" s="159">
        <v>0</v>
      </c>
      <c r="T175" s="160">
        <f t="shared" si="8"/>
        <v>0</v>
      </c>
      <c r="AR175" s="161" t="s">
        <v>155</v>
      </c>
      <c r="AT175" s="161" t="s">
        <v>151</v>
      </c>
      <c r="AU175" s="161" t="s">
        <v>93</v>
      </c>
      <c r="AY175" s="15" t="s">
        <v>149</v>
      </c>
      <c r="BE175" s="162">
        <f t="shared" si="9"/>
        <v>0</v>
      </c>
      <c r="BF175" s="162">
        <f t="shared" si="10"/>
        <v>0</v>
      </c>
      <c r="BG175" s="162">
        <f t="shared" si="11"/>
        <v>0</v>
      </c>
      <c r="BH175" s="162">
        <f t="shared" si="12"/>
        <v>0</v>
      </c>
      <c r="BI175" s="162">
        <f t="shared" si="13"/>
        <v>0</v>
      </c>
      <c r="BJ175" s="15" t="s">
        <v>93</v>
      </c>
      <c r="BK175" s="162">
        <f t="shared" si="14"/>
        <v>0</v>
      </c>
      <c r="BL175" s="15" t="s">
        <v>155</v>
      </c>
      <c r="BM175" s="161" t="s">
        <v>290</v>
      </c>
    </row>
    <row r="176" spans="2:65" s="1" customFormat="1" ht="33" customHeight="1">
      <c r="B176" s="120"/>
      <c r="C176" s="184" t="s">
        <v>231</v>
      </c>
      <c r="D176" s="184" t="s">
        <v>284</v>
      </c>
      <c r="E176" s="185" t="s">
        <v>416</v>
      </c>
      <c r="F176" s="186" t="s">
        <v>417</v>
      </c>
      <c r="G176" s="187" t="s">
        <v>165</v>
      </c>
      <c r="H176" s="188">
        <v>6</v>
      </c>
      <c r="I176" s="189"/>
      <c r="J176" s="190">
        <f t="shared" si="5"/>
        <v>0</v>
      </c>
      <c r="K176" s="191"/>
      <c r="L176" s="192"/>
      <c r="M176" s="193" t="s">
        <v>1</v>
      </c>
      <c r="N176" s="194" t="s">
        <v>38</v>
      </c>
      <c r="P176" s="159">
        <f t="shared" si="6"/>
        <v>0</v>
      </c>
      <c r="Q176" s="159">
        <v>1.7000000000000001E-4</v>
      </c>
      <c r="R176" s="159">
        <f t="shared" si="7"/>
        <v>1.0200000000000001E-3</v>
      </c>
      <c r="S176" s="159">
        <v>0</v>
      </c>
      <c r="T176" s="160">
        <f t="shared" si="8"/>
        <v>0</v>
      </c>
      <c r="AR176" s="161" t="s">
        <v>196</v>
      </c>
      <c r="AT176" s="161" t="s">
        <v>284</v>
      </c>
      <c r="AU176" s="161" t="s">
        <v>93</v>
      </c>
      <c r="AY176" s="15" t="s">
        <v>149</v>
      </c>
      <c r="BE176" s="162">
        <f t="shared" si="9"/>
        <v>0</v>
      </c>
      <c r="BF176" s="162">
        <f t="shared" si="10"/>
        <v>0</v>
      </c>
      <c r="BG176" s="162">
        <f t="shared" si="11"/>
        <v>0</v>
      </c>
      <c r="BH176" s="162">
        <f t="shared" si="12"/>
        <v>0</v>
      </c>
      <c r="BI176" s="162">
        <f t="shared" si="13"/>
        <v>0</v>
      </c>
      <c r="BJ176" s="15" t="s">
        <v>93</v>
      </c>
      <c r="BK176" s="162">
        <f t="shared" si="14"/>
        <v>0</v>
      </c>
      <c r="BL176" s="15" t="s">
        <v>155</v>
      </c>
      <c r="BM176" s="161" t="s">
        <v>302</v>
      </c>
    </row>
    <row r="177" spans="2:65" s="1" customFormat="1" ht="24.2" customHeight="1">
      <c r="B177" s="120"/>
      <c r="C177" s="184" t="s">
        <v>236</v>
      </c>
      <c r="D177" s="184" t="s">
        <v>284</v>
      </c>
      <c r="E177" s="185" t="s">
        <v>418</v>
      </c>
      <c r="F177" s="186" t="s">
        <v>419</v>
      </c>
      <c r="G177" s="187" t="s">
        <v>266</v>
      </c>
      <c r="H177" s="188">
        <v>1</v>
      </c>
      <c r="I177" s="189"/>
      <c r="J177" s="190">
        <f t="shared" si="5"/>
        <v>0</v>
      </c>
      <c r="K177" s="191"/>
      <c r="L177" s="192"/>
      <c r="M177" s="193" t="s">
        <v>1</v>
      </c>
      <c r="N177" s="194" t="s">
        <v>38</v>
      </c>
      <c r="P177" s="159">
        <f t="shared" si="6"/>
        <v>0</v>
      </c>
      <c r="Q177" s="159">
        <v>6.0000000000000002E-5</v>
      </c>
      <c r="R177" s="159">
        <f t="shared" si="7"/>
        <v>6.0000000000000002E-5</v>
      </c>
      <c r="S177" s="159">
        <v>0</v>
      </c>
      <c r="T177" s="160">
        <f t="shared" si="8"/>
        <v>0</v>
      </c>
      <c r="AR177" s="161" t="s">
        <v>196</v>
      </c>
      <c r="AT177" s="161" t="s">
        <v>284</v>
      </c>
      <c r="AU177" s="161" t="s">
        <v>93</v>
      </c>
      <c r="AY177" s="15" t="s">
        <v>149</v>
      </c>
      <c r="BE177" s="162">
        <f t="shared" si="9"/>
        <v>0</v>
      </c>
      <c r="BF177" s="162">
        <f t="shared" si="10"/>
        <v>0</v>
      </c>
      <c r="BG177" s="162">
        <f t="shared" si="11"/>
        <v>0</v>
      </c>
      <c r="BH177" s="162">
        <f t="shared" si="12"/>
        <v>0</v>
      </c>
      <c r="BI177" s="162">
        <f t="shared" si="13"/>
        <v>0</v>
      </c>
      <c r="BJ177" s="15" t="s">
        <v>93</v>
      </c>
      <c r="BK177" s="162">
        <f t="shared" si="14"/>
        <v>0</v>
      </c>
      <c r="BL177" s="15" t="s">
        <v>155</v>
      </c>
      <c r="BM177" s="161" t="s">
        <v>313</v>
      </c>
    </row>
    <row r="178" spans="2:65" s="1" customFormat="1" ht="24.2" customHeight="1">
      <c r="B178" s="120"/>
      <c r="C178" s="150" t="s">
        <v>241</v>
      </c>
      <c r="D178" s="150" t="s">
        <v>151</v>
      </c>
      <c r="E178" s="151" t="s">
        <v>420</v>
      </c>
      <c r="F178" s="152" t="s">
        <v>421</v>
      </c>
      <c r="G178" s="153" t="s">
        <v>266</v>
      </c>
      <c r="H178" s="154">
        <v>3</v>
      </c>
      <c r="I178" s="155"/>
      <c r="J178" s="156">
        <f t="shared" si="5"/>
        <v>0</v>
      </c>
      <c r="K178" s="157"/>
      <c r="L178" s="30"/>
      <c r="M178" s="158" t="s">
        <v>1</v>
      </c>
      <c r="N178" s="119" t="s">
        <v>38</v>
      </c>
      <c r="P178" s="159">
        <f t="shared" si="6"/>
        <v>0</v>
      </c>
      <c r="Q178" s="159">
        <v>0</v>
      </c>
      <c r="R178" s="159">
        <f t="shared" si="7"/>
        <v>0</v>
      </c>
      <c r="S178" s="159">
        <v>0</v>
      </c>
      <c r="T178" s="160">
        <f t="shared" si="8"/>
        <v>0</v>
      </c>
      <c r="AR178" s="161" t="s">
        <v>155</v>
      </c>
      <c r="AT178" s="161" t="s">
        <v>151</v>
      </c>
      <c r="AU178" s="161" t="s">
        <v>93</v>
      </c>
      <c r="AY178" s="15" t="s">
        <v>149</v>
      </c>
      <c r="BE178" s="162">
        <f t="shared" si="9"/>
        <v>0</v>
      </c>
      <c r="BF178" s="162">
        <f t="shared" si="10"/>
        <v>0</v>
      </c>
      <c r="BG178" s="162">
        <f t="shared" si="11"/>
        <v>0</v>
      </c>
      <c r="BH178" s="162">
        <f t="shared" si="12"/>
        <v>0</v>
      </c>
      <c r="BI178" s="162">
        <f t="shared" si="13"/>
        <v>0</v>
      </c>
      <c r="BJ178" s="15" t="s">
        <v>93</v>
      </c>
      <c r="BK178" s="162">
        <f t="shared" si="14"/>
        <v>0</v>
      </c>
      <c r="BL178" s="15" t="s">
        <v>155</v>
      </c>
      <c r="BM178" s="161" t="s">
        <v>323</v>
      </c>
    </row>
    <row r="179" spans="2:65" s="1" customFormat="1" ht="24.2" customHeight="1">
      <c r="B179" s="120"/>
      <c r="C179" s="184" t="s">
        <v>245</v>
      </c>
      <c r="D179" s="184" t="s">
        <v>284</v>
      </c>
      <c r="E179" s="185" t="s">
        <v>422</v>
      </c>
      <c r="F179" s="186" t="s">
        <v>423</v>
      </c>
      <c r="G179" s="187" t="s">
        <v>266</v>
      </c>
      <c r="H179" s="188">
        <v>3</v>
      </c>
      <c r="I179" s="189"/>
      <c r="J179" s="190">
        <f t="shared" si="5"/>
        <v>0</v>
      </c>
      <c r="K179" s="191"/>
      <c r="L179" s="192"/>
      <c r="M179" s="193" t="s">
        <v>1</v>
      </c>
      <c r="N179" s="194" t="s">
        <v>38</v>
      </c>
      <c r="P179" s="159">
        <f t="shared" si="6"/>
        <v>0</v>
      </c>
      <c r="Q179" s="159">
        <v>4.0000000000000003E-5</v>
      </c>
      <c r="R179" s="159">
        <f t="shared" si="7"/>
        <v>1.2000000000000002E-4</v>
      </c>
      <c r="S179" s="159">
        <v>0</v>
      </c>
      <c r="T179" s="160">
        <f t="shared" si="8"/>
        <v>0</v>
      </c>
      <c r="AR179" s="161" t="s">
        <v>196</v>
      </c>
      <c r="AT179" s="161" t="s">
        <v>284</v>
      </c>
      <c r="AU179" s="161" t="s">
        <v>93</v>
      </c>
      <c r="AY179" s="15" t="s">
        <v>149</v>
      </c>
      <c r="BE179" s="162">
        <f t="shared" si="9"/>
        <v>0</v>
      </c>
      <c r="BF179" s="162">
        <f t="shared" si="10"/>
        <v>0</v>
      </c>
      <c r="BG179" s="162">
        <f t="shared" si="11"/>
        <v>0</v>
      </c>
      <c r="BH179" s="162">
        <f t="shared" si="12"/>
        <v>0</v>
      </c>
      <c r="BI179" s="162">
        <f t="shared" si="13"/>
        <v>0</v>
      </c>
      <c r="BJ179" s="15" t="s">
        <v>93</v>
      </c>
      <c r="BK179" s="162">
        <f t="shared" si="14"/>
        <v>0</v>
      </c>
      <c r="BL179" s="15" t="s">
        <v>155</v>
      </c>
      <c r="BM179" s="161" t="s">
        <v>332</v>
      </c>
    </row>
    <row r="180" spans="2:65" s="1" customFormat="1" ht="33" customHeight="1">
      <c r="B180" s="120"/>
      <c r="C180" s="184" t="s">
        <v>249</v>
      </c>
      <c r="D180" s="184" t="s">
        <v>284</v>
      </c>
      <c r="E180" s="185" t="s">
        <v>424</v>
      </c>
      <c r="F180" s="186" t="s">
        <v>425</v>
      </c>
      <c r="G180" s="187" t="s">
        <v>266</v>
      </c>
      <c r="H180" s="188">
        <v>4</v>
      </c>
      <c r="I180" s="189"/>
      <c r="J180" s="190">
        <f t="shared" si="5"/>
        <v>0</v>
      </c>
      <c r="K180" s="191"/>
      <c r="L180" s="192"/>
      <c r="M180" s="193" t="s">
        <v>1</v>
      </c>
      <c r="N180" s="194" t="s">
        <v>38</v>
      </c>
      <c r="P180" s="159">
        <f t="shared" si="6"/>
        <v>0</v>
      </c>
      <c r="Q180" s="159">
        <v>1.8000000000000001E-4</v>
      </c>
      <c r="R180" s="159">
        <f t="shared" si="7"/>
        <v>7.2000000000000005E-4</v>
      </c>
      <c r="S180" s="159">
        <v>0</v>
      </c>
      <c r="T180" s="160">
        <f t="shared" si="8"/>
        <v>0</v>
      </c>
      <c r="AR180" s="161" t="s">
        <v>196</v>
      </c>
      <c r="AT180" s="161" t="s">
        <v>284</v>
      </c>
      <c r="AU180" s="161" t="s">
        <v>93</v>
      </c>
      <c r="AY180" s="15" t="s">
        <v>149</v>
      </c>
      <c r="BE180" s="162">
        <f t="shared" si="9"/>
        <v>0</v>
      </c>
      <c r="BF180" s="162">
        <f t="shared" si="10"/>
        <v>0</v>
      </c>
      <c r="BG180" s="162">
        <f t="shared" si="11"/>
        <v>0</v>
      </c>
      <c r="BH180" s="162">
        <f t="shared" si="12"/>
        <v>0</v>
      </c>
      <c r="BI180" s="162">
        <f t="shared" si="13"/>
        <v>0</v>
      </c>
      <c r="BJ180" s="15" t="s">
        <v>93</v>
      </c>
      <c r="BK180" s="162">
        <f t="shared" si="14"/>
        <v>0</v>
      </c>
      <c r="BL180" s="15" t="s">
        <v>155</v>
      </c>
      <c r="BM180" s="161" t="s">
        <v>341</v>
      </c>
    </row>
    <row r="181" spans="2:65" s="1" customFormat="1" ht="24.2" customHeight="1">
      <c r="B181" s="120"/>
      <c r="C181" s="184" t="s">
        <v>254</v>
      </c>
      <c r="D181" s="184" t="s">
        <v>284</v>
      </c>
      <c r="E181" s="185" t="s">
        <v>426</v>
      </c>
      <c r="F181" s="186" t="s">
        <v>427</v>
      </c>
      <c r="G181" s="187" t="s">
        <v>266</v>
      </c>
      <c r="H181" s="188">
        <v>1</v>
      </c>
      <c r="I181" s="189"/>
      <c r="J181" s="190">
        <f t="shared" si="5"/>
        <v>0</v>
      </c>
      <c r="K181" s="191"/>
      <c r="L181" s="192"/>
      <c r="M181" s="193" t="s">
        <v>1</v>
      </c>
      <c r="N181" s="194" t="s">
        <v>38</v>
      </c>
      <c r="P181" s="159">
        <f t="shared" si="6"/>
        <v>0</v>
      </c>
      <c r="Q181" s="159">
        <v>1.2999999999999999E-4</v>
      </c>
      <c r="R181" s="159">
        <f t="shared" si="7"/>
        <v>1.2999999999999999E-4</v>
      </c>
      <c r="S181" s="159">
        <v>0</v>
      </c>
      <c r="T181" s="160">
        <f t="shared" si="8"/>
        <v>0</v>
      </c>
      <c r="AR181" s="161" t="s">
        <v>196</v>
      </c>
      <c r="AT181" s="161" t="s">
        <v>284</v>
      </c>
      <c r="AU181" s="161" t="s">
        <v>93</v>
      </c>
      <c r="AY181" s="15" t="s">
        <v>149</v>
      </c>
      <c r="BE181" s="162">
        <f t="shared" si="9"/>
        <v>0</v>
      </c>
      <c r="BF181" s="162">
        <f t="shared" si="10"/>
        <v>0</v>
      </c>
      <c r="BG181" s="162">
        <f t="shared" si="11"/>
        <v>0</v>
      </c>
      <c r="BH181" s="162">
        <f t="shared" si="12"/>
        <v>0</v>
      </c>
      <c r="BI181" s="162">
        <f t="shared" si="13"/>
        <v>0</v>
      </c>
      <c r="BJ181" s="15" t="s">
        <v>93</v>
      </c>
      <c r="BK181" s="162">
        <f t="shared" si="14"/>
        <v>0</v>
      </c>
      <c r="BL181" s="15" t="s">
        <v>155</v>
      </c>
      <c r="BM181" s="161" t="s">
        <v>350</v>
      </c>
    </row>
    <row r="182" spans="2:65" s="1" customFormat="1" ht="24.2" customHeight="1">
      <c r="B182" s="120"/>
      <c r="C182" s="184" t="s">
        <v>7</v>
      </c>
      <c r="D182" s="184" t="s">
        <v>284</v>
      </c>
      <c r="E182" s="185" t="s">
        <v>428</v>
      </c>
      <c r="F182" s="186" t="s">
        <v>429</v>
      </c>
      <c r="G182" s="187" t="s">
        <v>266</v>
      </c>
      <c r="H182" s="188">
        <v>1</v>
      </c>
      <c r="I182" s="189"/>
      <c r="J182" s="190">
        <f t="shared" si="5"/>
        <v>0</v>
      </c>
      <c r="K182" s="191"/>
      <c r="L182" s="192"/>
      <c r="M182" s="193" t="s">
        <v>1</v>
      </c>
      <c r="N182" s="194" t="s">
        <v>38</v>
      </c>
      <c r="P182" s="159">
        <f t="shared" si="6"/>
        <v>0</v>
      </c>
      <c r="Q182" s="159">
        <v>6.9999999999999994E-5</v>
      </c>
      <c r="R182" s="159">
        <f t="shared" si="7"/>
        <v>6.9999999999999994E-5</v>
      </c>
      <c r="S182" s="159">
        <v>0</v>
      </c>
      <c r="T182" s="160">
        <f t="shared" si="8"/>
        <v>0</v>
      </c>
      <c r="AR182" s="161" t="s">
        <v>196</v>
      </c>
      <c r="AT182" s="161" t="s">
        <v>284</v>
      </c>
      <c r="AU182" s="161" t="s">
        <v>93</v>
      </c>
      <c r="AY182" s="15" t="s">
        <v>149</v>
      </c>
      <c r="BE182" s="162">
        <f t="shared" si="9"/>
        <v>0</v>
      </c>
      <c r="BF182" s="162">
        <f t="shared" si="10"/>
        <v>0</v>
      </c>
      <c r="BG182" s="162">
        <f t="shared" si="11"/>
        <v>0</v>
      </c>
      <c r="BH182" s="162">
        <f t="shared" si="12"/>
        <v>0</v>
      </c>
      <c r="BI182" s="162">
        <f t="shared" si="13"/>
        <v>0</v>
      </c>
      <c r="BJ182" s="15" t="s">
        <v>93</v>
      </c>
      <c r="BK182" s="162">
        <f t="shared" si="14"/>
        <v>0</v>
      </c>
      <c r="BL182" s="15" t="s">
        <v>155</v>
      </c>
      <c r="BM182" s="161" t="s">
        <v>430</v>
      </c>
    </row>
    <row r="183" spans="2:65" s="1" customFormat="1" ht="24.2" customHeight="1">
      <c r="B183" s="120"/>
      <c r="C183" s="184" t="s">
        <v>263</v>
      </c>
      <c r="D183" s="184" t="s">
        <v>284</v>
      </c>
      <c r="E183" s="185" t="s">
        <v>431</v>
      </c>
      <c r="F183" s="186" t="s">
        <v>432</v>
      </c>
      <c r="G183" s="187" t="s">
        <v>266</v>
      </c>
      <c r="H183" s="188">
        <v>1</v>
      </c>
      <c r="I183" s="189"/>
      <c r="J183" s="190">
        <f t="shared" si="5"/>
        <v>0</v>
      </c>
      <c r="K183" s="191"/>
      <c r="L183" s="192"/>
      <c r="M183" s="193" t="s">
        <v>1</v>
      </c>
      <c r="N183" s="194" t="s">
        <v>38</v>
      </c>
      <c r="P183" s="159">
        <f t="shared" si="6"/>
        <v>0</v>
      </c>
      <c r="Q183" s="159">
        <v>6.0000000000000002E-5</v>
      </c>
      <c r="R183" s="159">
        <f t="shared" si="7"/>
        <v>6.0000000000000002E-5</v>
      </c>
      <c r="S183" s="159">
        <v>0</v>
      </c>
      <c r="T183" s="160">
        <f t="shared" si="8"/>
        <v>0</v>
      </c>
      <c r="AR183" s="161" t="s">
        <v>196</v>
      </c>
      <c r="AT183" s="161" t="s">
        <v>284</v>
      </c>
      <c r="AU183" s="161" t="s">
        <v>93</v>
      </c>
      <c r="AY183" s="15" t="s">
        <v>149</v>
      </c>
      <c r="BE183" s="162">
        <f t="shared" si="9"/>
        <v>0</v>
      </c>
      <c r="BF183" s="162">
        <f t="shared" si="10"/>
        <v>0</v>
      </c>
      <c r="BG183" s="162">
        <f t="shared" si="11"/>
        <v>0</v>
      </c>
      <c r="BH183" s="162">
        <f t="shared" si="12"/>
        <v>0</v>
      </c>
      <c r="BI183" s="162">
        <f t="shared" si="13"/>
        <v>0</v>
      </c>
      <c r="BJ183" s="15" t="s">
        <v>93</v>
      </c>
      <c r="BK183" s="162">
        <f t="shared" si="14"/>
        <v>0</v>
      </c>
      <c r="BL183" s="15" t="s">
        <v>155</v>
      </c>
      <c r="BM183" s="161" t="s">
        <v>433</v>
      </c>
    </row>
    <row r="184" spans="2:65" s="1" customFormat="1" ht="21.75" customHeight="1">
      <c r="B184" s="120"/>
      <c r="C184" s="184" t="s">
        <v>269</v>
      </c>
      <c r="D184" s="184" t="s">
        <v>284</v>
      </c>
      <c r="E184" s="185" t="s">
        <v>434</v>
      </c>
      <c r="F184" s="186" t="s">
        <v>435</v>
      </c>
      <c r="G184" s="187" t="s">
        <v>266</v>
      </c>
      <c r="H184" s="188">
        <v>2</v>
      </c>
      <c r="I184" s="189"/>
      <c r="J184" s="190">
        <f t="shared" si="5"/>
        <v>0</v>
      </c>
      <c r="K184" s="191"/>
      <c r="L184" s="192"/>
      <c r="M184" s="193" t="s">
        <v>1</v>
      </c>
      <c r="N184" s="194" t="s">
        <v>38</v>
      </c>
      <c r="P184" s="159">
        <f t="shared" si="6"/>
        <v>0</v>
      </c>
      <c r="Q184" s="159">
        <v>8.0000000000000007E-5</v>
      </c>
      <c r="R184" s="159">
        <f t="shared" si="7"/>
        <v>1.6000000000000001E-4</v>
      </c>
      <c r="S184" s="159">
        <v>0</v>
      </c>
      <c r="T184" s="160">
        <f t="shared" si="8"/>
        <v>0</v>
      </c>
      <c r="AR184" s="161" t="s">
        <v>196</v>
      </c>
      <c r="AT184" s="161" t="s">
        <v>284</v>
      </c>
      <c r="AU184" s="161" t="s">
        <v>93</v>
      </c>
      <c r="AY184" s="15" t="s">
        <v>149</v>
      </c>
      <c r="BE184" s="162">
        <f t="shared" si="9"/>
        <v>0</v>
      </c>
      <c r="BF184" s="162">
        <f t="shared" si="10"/>
        <v>0</v>
      </c>
      <c r="BG184" s="162">
        <f t="shared" si="11"/>
        <v>0</v>
      </c>
      <c r="BH184" s="162">
        <f t="shared" si="12"/>
        <v>0</v>
      </c>
      <c r="BI184" s="162">
        <f t="shared" si="13"/>
        <v>0</v>
      </c>
      <c r="BJ184" s="15" t="s">
        <v>93</v>
      </c>
      <c r="BK184" s="162">
        <f t="shared" si="14"/>
        <v>0</v>
      </c>
      <c r="BL184" s="15" t="s">
        <v>155</v>
      </c>
      <c r="BM184" s="161" t="s">
        <v>436</v>
      </c>
    </row>
    <row r="185" spans="2:65" s="1" customFormat="1" ht="24.2" customHeight="1">
      <c r="B185" s="120"/>
      <c r="C185" s="150" t="s">
        <v>273</v>
      </c>
      <c r="D185" s="150" t="s">
        <v>151</v>
      </c>
      <c r="E185" s="151" t="s">
        <v>437</v>
      </c>
      <c r="F185" s="152" t="s">
        <v>438</v>
      </c>
      <c r="G185" s="153" t="s">
        <v>266</v>
      </c>
      <c r="H185" s="154">
        <v>1</v>
      </c>
      <c r="I185" s="155"/>
      <c r="J185" s="156">
        <f t="shared" si="5"/>
        <v>0</v>
      </c>
      <c r="K185" s="157"/>
      <c r="L185" s="30"/>
      <c r="M185" s="158" t="s">
        <v>1</v>
      </c>
      <c r="N185" s="119" t="s">
        <v>38</v>
      </c>
      <c r="P185" s="159">
        <f t="shared" si="6"/>
        <v>0</v>
      </c>
      <c r="Q185" s="159">
        <v>2.0000000000000002E-5</v>
      </c>
      <c r="R185" s="159">
        <f t="shared" si="7"/>
        <v>2.0000000000000002E-5</v>
      </c>
      <c r="S185" s="159">
        <v>0</v>
      </c>
      <c r="T185" s="160">
        <f t="shared" si="8"/>
        <v>0</v>
      </c>
      <c r="AR185" s="161" t="s">
        <v>155</v>
      </c>
      <c r="AT185" s="161" t="s">
        <v>151</v>
      </c>
      <c r="AU185" s="161" t="s">
        <v>93</v>
      </c>
      <c r="AY185" s="15" t="s">
        <v>149</v>
      </c>
      <c r="BE185" s="162">
        <f t="shared" si="9"/>
        <v>0</v>
      </c>
      <c r="BF185" s="162">
        <f t="shared" si="10"/>
        <v>0</v>
      </c>
      <c r="BG185" s="162">
        <f t="shared" si="11"/>
        <v>0</v>
      </c>
      <c r="BH185" s="162">
        <f t="shared" si="12"/>
        <v>0</v>
      </c>
      <c r="BI185" s="162">
        <f t="shared" si="13"/>
        <v>0</v>
      </c>
      <c r="BJ185" s="15" t="s">
        <v>93</v>
      </c>
      <c r="BK185" s="162">
        <f t="shared" si="14"/>
        <v>0</v>
      </c>
      <c r="BL185" s="15" t="s">
        <v>155</v>
      </c>
      <c r="BM185" s="161" t="s">
        <v>439</v>
      </c>
    </row>
    <row r="186" spans="2:65" s="1" customFormat="1" ht="24.2" customHeight="1">
      <c r="B186" s="120"/>
      <c r="C186" s="184" t="s">
        <v>277</v>
      </c>
      <c r="D186" s="184" t="s">
        <v>284</v>
      </c>
      <c r="E186" s="185" t="s">
        <v>440</v>
      </c>
      <c r="F186" s="186" t="s">
        <v>441</v>
      </c>
      <c r="G186" s="187" t="s">
        <v>266</v>
      </c>
      <c r="H186" s="188">
        <v>1</v>
      </c>
      <c r="I186" s="189"/>
      <c r="J186" s="190">
        <f t="shared" si="5"/>
        <v>0</v>
      </c>
      <c r="K186" s="191"/>
      <c r="L186" s="192"/>
      <c r="M186" s="193" t="s">
        <v>1</v>
      </c>
      <c r="N186" s="194" t="s">
        <v>38</v>
      </c>
      <c r="P186" s="159">
        <f t="shared" si="6"/>
        <v>0</v>
      </c>
      <c r="Q186" s="159">
        <v>4.4999999999999999E-4</v>
      </c>
      <c r="R186" s="159">
        <f t="shared" si="7"/>
        <v>4.4999999999999999E-4</v>
      </c>
      <c r="S186" s="159">
        <v>0</v>
      </c>
      <c r="T186" s="160">
        <f t="shared" si="8"/>
        <v>0</v>
      </c>
      <c r="AR186" s="161" t="s">
        <v>196</v>
      </c>
      <c r="AT186" s="161" t="s">
        <v>284</v>
      </c>
      <c r="AU186" s="161" t="s">
        <v>93</v>
      </c>
      <c r="AY186" s="15" t="s">
        <v>149</v>
      </c>
      <c r="BE186" s="162">
        <f t="shared" si="9"/>
        <v>0</v>
      </c>
      <c r="BF186" s="162">
        <f t="shared" si="10"/>
        <v>0</v>
      </c>
      <c r="BG186" s="162">
        <f t="shared" si="11"/>
        <v>0</v>
      </c>
      <c r="BH186" s="162">
        <f t="shared" si="12"/>
        <v>0</v>
      </c>
      <c r="BI186" s="162">
        <f t="shared" si="13"/>
        <v>0</v>
      </c>
      <c r="BJ186" s="15" t="s">
        <v>93</v>
      </c>
      <c r="BK186" s="162">
        <f t="shared" si="14"/>
        <v>0</v>
      </c>
      <c r="BL186" s="15" t="s">
        <v>155</v>
      </c>
      <c r="BM186" s="161" t="s">
        <v>442</v>
      </c>
    </row>
    <row r="187" spans="2:65" s="1" customFormat="1" ht="16.5" customHeight="1">
      <c r="B187" s="120"/>
      <c r="C187" s="184" t="s">
        <v>283</v>
      </c>
      <c r="D187" s="184" t="s">
        <v>284</v>
      </c>
      <c r="E187" s="185" t="s">
        <v>443</v>
      </c>
      <c r="F187" s="186" t="s">
        <v>444</v>
      </c>
      <c r="G187" s="187" t="s">
        <v>266</v>
      </c>
      <c r="H187" s="188">
        <v>1</v>
      </c>
      <c r="I187" s="189"/>
      <c r="J187" s="190">
        <f t="shared" si="5"/>
        <v>0</v>
      </c>
      <c r="K187" s="191"/>
      <c r="L187" s="192"/>
      <c r="M187" s="193" t="s">
        <v>1</v>
      </c>
      <c r="N187" s="194" t="s">
        <v>38</v>
      </c>
      <c r="P187" s="159">
        <f t="shared" si="6"/>
        <v>0</v>
      </c>
      <c r="Q187" s="159">
        <v>6.3E-3</v>
      </c>
      <c r="R187" s="159">
        <f t="shared" si="7"/>
        <v>6.3E-3</v>
      </c>
      <c r="S187" s="159">
        <v>0</v>
      </c>
      <c r="T187" s="160">
        <f t="shared" si="8"/>
        <v>0</v>
      </c>
      <c r="AR187" s="161" t="s">
        <v>196</v>
      </c>
      <c r="AT187" s="161" t="s">
        <v>284</v>
      </c>
      <c r="AU187" s="161" t="s">
        <v>93</v>
      </c>
      <c r="AY187" s="15" t="s">
        <v>149</v>
      </c>
      <c r="BE187" s="162">
        <f t="shared" si="9"/>
        <v>0</v>
      </c>
      <c r="BF187" s="162">
        <f t="shared" si="10"/>
        <v>0</v>
      </c>
      <c r="BG187" s="162">
        <f t="shared" si="11"/>
        <v>0</v>
      </c>
      <c r="BH187" s="162">
        <f t="shared" si="12"/>
        <v>0</v>
      </c>
      <c r="BI187" s="162">
        <f t="shared" si="13"/>
        <v>0</v>
      </c>
      <c r="BJ187" s="15" t="s">
        <v>93</v>
      </c>
      <c r="BK187" s="162">
        <f t="shared" si="14"/>
        <v>0</v>
      </c>
      <c r="BL187" s="15" t="s">
        <v>155</v>
      </c>
      <c r="BM187" s="161" t="s">
        <v>445</v>
      </c>
    </row>
    <row r="188" spans="2:65" s="1" customFormat="1" ht="33" customHeight="1">
      <c r="B188" s="120"/>
      <c r="C188" s="150" t="s">
        <v>290</v>
      </c>
      <c r="D188" s="150" t="s">
        <v>151</v>
      </c>
      <c r="E188" s="151" t="s">
        <v>446</v>
      </c>
      <c r="F188" s="152" t="s">
        <v>447</v>
      </c>
      <c r="G188" s="153" t="s">
        <v>266</v>
      </c>
      <c r="H188" s="154">
        <v>1</v>
      </c>
      <c r="I188" s="155"/>
      <c r="J188" s="156">
        <f t="shared" si="5"/>
        <v>0</v>
      </c>
      <c r="K188" s="157"/>
      <c r="L188" s="30"/>
      <c r="M188" s="158" t="s">
        <v>1</v>
      </c>
      <c r="N188" s="119" t="s">
        <v>38</v>
      </c>
      <c r="P188" s="159">
        <f t="shared" si="6"/>
        <v>0</v>
      </c>
      <c r="Q188" s="159">
        <v>0</v>
      </c>
      <c r="R188" s="159">
        <f t="shared" si="7"/>
        <v>0</v>
      </c>
      <c r="S188" s="159">
        <v>0</v>
      </c>
      <c r="T188" s="160">
        <f t="shared" si="8"/>
        <v>0</v>
      </c>
      <c r="AR188" s="161" t="s">
        <v>155</v>
      </c>
      <c r="AT188" s="161" t="s">
        <v>151</v>
      </c>
      <c r="AU188" s="161" t="s">
        <v>93</v>
      </c>
      <c r="AY188" s="15" t="s">
        <v>149</v>
      </c>
      <c r="BE188" s="162">
        <f t="shared" si="9"/>
        <v>0</v>
      </c>
      <c r="BF188" s="162">
        <f t="shared" si="10"/>
        <v>0</v>
      </c>
      <c r="BG188" s="162">
        <f t="shared" si="11"/>
        <v>0</v>
      </c>
      <c r="BH188" s="162">
        <f t="shared" si="12"/>
        <v>0</v>
      </c>
      <c r="BI188" s="162">
        <f t="shared" si="13"/>
        <v>0</v>
      </c>
      <c r="BJ188" s="15" t="s">
        <v>93</v>
      </c>
      <c r="BK188" s="162">
        <f t="shared" si="14"/>
        <v>0</v>
      </c>
      <c r="BL188" s="15" t="s">
        <v>155</v>
      </c>
      <c r="BM188" s="161" t="s">
        <v>448</v>
      </c>
    </row>
    <row r="189" spans="2:65" s="1" customFormat="1" ht="33" customHeight="1">
      <c r="B189" s="120"/>
      <c r="C189" s="184" t="s">
        <v>296</v>
      </c>
      <c r="D189" s="184" t="s">
        <v>284</v>
      </c>
      <c r="E189" s="185" t="s">
        <v>449</v>
      </c>
      <c r="F189" s="186" t="s">
        <v>450</v>
      </c>
      <c r="G189" s="187" t="s">
        <v>266</v>
      </c>
      <c r="H189" s="188">
        <v>1</v>
      </c>
      <c r="I189" s="189"/>
      <c r="J189" s="190">
        <f t="shared" si="5"/>
        <v>0</v>
      </c>
      <c r="K189" s="191"/>
      <c r="L189" s="192"/>
      <c r="M189" s="193" t="s">
        <v>1</v>
      </c>
      <c r="N189" s="194" t="s">
        <v>38</v>
      </c>
      <c r="P189" s="159">
        <f t="shared" si="6"/>
        <v>0</v>
      </c>
      <c r="Q189" s="159">
        <v>3.0000000000000001E-3</v>
      </c>
      <c r="R189" s="159">
        <f t="shared" si="7"/>
        <v>3.0000000000000001E-3</v>
      </c>
      <c r="S189" s="159">
        <v>0</v>
      </c>
      <c r="T189" s="160">
        <f t="shared" si="8"/>
        <v>0</v>
      </c>
      <c r="AR189" s="161" t="s">
        <v>196</v>
      </c>
      <c r="AT189" s="161" t="s">
        <v>284</v>
      </c>
      <c r="AU189" s="161" t="s">
        <v>93</v>
      </c>
      <c r="AY189" s="15" t="s">
        <v>149</v>
      </c>
      <c r="BE189" s="162">
        <f t="shared" si="9"/>
        <v>0</v>
      </c>
      <c r="BF189" s="162">
        <f t="shared" si="10"/>
        <v>0</v>
      </c>
      <c r="BG189" s="162">
        <f t="shared" si="11"/>
        <v>0</v>
      </c>
      <c r="BH189" s="162">
        <f t="shared" si="12"/>
        <v>0</v>
      </c>
      <c r="BI189" s="162">
        <f t="shared" si="13"/>
        <v>0</v>
      </c>
      <c r="BJ189" s="15" t="s">
        <v>93</v>
      </c>
      <c r="BK189" s="162">
        <f t="shared" si="14"/>
        <v>0</v>
      </c>
      <c r="BL189" s="15" t="s">
        <v>155</v>
      </c>
      <c r="BM189" s="161" t="s">
        <v>451</v>
      </c>
    </row>
    <row r="190" spans="2:65" s="1" customFormat="1" ht="24.2" customHeight="1">
      <c r="B190" s="120"/>
      <c r="C190" s="150" t="s">
        <v>302</v>
      </c>
      <c r="D190" s="150" t="s">
        <v>151</v>
      </c>
      <c r="E190" s="151" t="s">
        <v>452</v>
      </c>
      <c r="F190" s="152" t="s">
        <v>453</v>
      </c>
      <c r="G190" s="153" t="s">
        <v>165</v>
      </c>
      <c r="H190" s="154">
        <v>6</v>
      </c>
      <c r="I190" s="155"/>
      <c r="J190" s="156">
        <f t="shared" si="5"/>
        <v>0</v>
      </c>
      <c r="K190" s="157"/>
      <c r="L190" s="30"/>
      <c r="M190" s="158" t="s">
        <v>1</v>
      </c>
      <c r="N190" s="119" t="s">
        <v>38</v>
      </c>
      <c r="P190" s="159">
        <f t="shared" si="6"/>
        <v>0</v>
      </c>
      <c r="Q190" s="159">
        <v>0</v>
      </c>
      <c r="R190" s="159">
        <f t="shared" si="7"/>
        <v>0</v>
      </c>
      <c r="S190" s="159">
        <v>0</v>
      </c>
      <c r="T190" s="160">
        <f t="shared" si="8"/>
        <v>0</v>
      </c>
      <c r="AR190" s="161" t="s">
        <v>155</v>
      </c>
      <c r="AT190" s="161" t="s">
        <v>151</v>
      </c>
      <c r="AU190" s="161" t="s">
        <v>93</v>
      </c>
      <c r="AY190" s="15" t="s">
        <v>149</v>
      </c>
      <c r="BE190" s="162">
        <f t="shared" si="9"/>
        <v>0</v>
      </c>
      <c r="BF190" s="162">
        <f t="shared" si="10"/>
        <v>0</v>
      </c>
      <c r="BG190" s="162">
        <f t="shared" si="11"/>
        <v>0</v>
      </c>
      <c r="BH190" s="162">
        <f t="shared" si="12"/>
        <v>0</v>
      </c>
      <c r="BI190" s="162">
        <f t="shared" si="13"/>
        <v>0</v>
      </c>
      <c r="BJ190" s="15" t="s">
        <v>93</v>
      </c>
      <c r="BK190" s="162">
        <f t="shared" si="14"/>
        <v>0</v>
      </c>
      <c r="BL190" s="15" t="s">
        <v>155</v>
      </c>
      <c r="BM190" s="161" t="s">
        <v>454</v>
      </c>
    </row>
    <row r="191" spans="2:65" s="11" customFormat="1">
      <c r="B191" s="163"/>
      <c r="D191" s="164" t="s">
        <v>160</v>
      </c>
      <c r="E191" s="165" t="s">
        <v>1</v>
      </c>
      <c r="F191" s="166" t="s">
        <v>455</v>
      </c>
      <c r="H191" s="167">
        <v>6</v>
      </c>
      <c r="I191" s="168"/>
      <c r="L191" s="163"/>
      <c r="M191" s="169"/>
      <c r="T191" s="170"/>
      <c r="AT191" s="165" t="s">
        <v>160</v>
      </c>
      <c r="AU191" s="165" t="s">
        <v>93</v>
      </c>
      <c r="AV191" s="11" t="s">
        <v>93</v>
      </c>
      <c r="AW191" s="11" t="s">
        <v>28</v>
      </c>
      <c r="AX191" s="11" t="s">
        <v>72</v>
      </c>
      <c r="AY191" s="165" t="s">
        <v>149</v>
      </c>
    </row>
    <row r="192" spans="2:65" s="12" customFormat="1">
      <c r="B192" s="171"/>
      <c r="D192" s="164" t="s">
        <v>160</v>
      </c>
      <c r="E192" s="172" t="s">
        <v>1</v>
      </c>
      <c r="F192" s="173" t="s">
        <v>169</v>
      </c>
      <c r="H192" s="174">
        <v>6</v>
      </c>
      <c r="I192" s="175"/>
      <c r="L192" s="171"/>
      <c r="M192" s="176"/>
      <c r="T192" s="177"/>
      <c r="AT192" s="172" t="s">
        <v>160</v>
      </c>
      <c r="AU192" s="172" t="s">
        <v>93</v>
      </c>
      <c r="AV192" s="12" t="s">
        <v>155</v>
      </c>
      <c r="AW192" s="12" t="s">
        <v>28</v>
      </c>
      <c r="AX192" s="12" t="s">
        <v>80</v>
      </c>
      <c r="AY192" s="172" t="s">
        <v>149</v>
      </c>
    </row>
    <row r="193" spans="2:65" s="1" customFormat="1" ht="24.2" customHeight="1">
      <c r="B193" s="120"/>
      <c r="C193" s="150" t="s">
        <v>308</v>
      </c>
      <c r="D193" s="150" t="s">
        <v>151</v>
      </c>
      <c r="E193" s="151" t="s">
        <v>456</v>
      </c>
      <c r="F193" s="152" t="s">
        <v>457</v>
      </c>
      <c r="G193" s="153" t="s">
        <v>165</v>
      </c>
      <c r="H193" s="154">
        <v>6</v>
      </c>
      <c r="I193" s="155"/>
      <c r="J193" s="156">
        <f>ROUND(I193*H193,2)</f>
        <v>0</v>
      </c>
      <c r="K193" s="157"/>
      <c r="L193" s="30"/>
      <c r="M193" s="158" t="s">
        <v>1</v>
      </c>
      <c r="N193" s="119" t="s">
        <v>38</v>
      </c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AR193" s="161" t="s">
        <v>155</v>
      </c>
      <c r="AT193" s="161" t="s">
        <v>151</v>
      </c>
      <c r="AU193" s="161" t="s">
        <v>93</v>
      </c>
      <c r="AY193" s="15" t="s">
        <v>149</v>
      </c>
      <c r="BE193" s="162">
        <f>IF(N193="základná",J193,0)</f>
        <v>0</v>
      </c>
      <c r="BF193" s="162">
        <f>IF(N193="znížená",J193,0)</f>
        <v>0</v>
      </c>
      <c r="BG193" s="162">
        <f>IF(N193="zákl. prenesená",J193,0)</f>
        <v>0</v>
      </c>
      <c r="BH193" s="162">
        <f>IF(N193="zníž. prenesená",J193,0)</f>
        <v>0</v>
      </c>
      <c r="BI193" s="162">
        <f>IF(N193="nulová",J193,0)</f>
        <v>0</v>
      </c>
      <c r="BJ193" s="15" t="s">
        <v>93</v>
      </c>
      <c r="BK193" s="162">
        <f>ROUND(I193*H193,2)</f>
        <v>0</v>
      </c>
      <c r="BL193" s="15" t="s">
        <v>155</v>
      </c>
      <c r="BM193" s="161" t="s">
        <v>458</v>
      </c>
    </row>
    <row r="194" spans="2:65" s="11" customFormat="1">
      <c r="B194" s="163"/>
      <c r="D194" s="164" t="s">
        <v>160</v>
      </c>
      <c r="E194" s="165" t="s">
        <v>1</v>
      </c>
      <c r="F194" s="166" t="s">
        <v>459</v>
      </c>
      <c r="H194" s="167">
        <v>6</v>
      </c>
      <c r="I194" s="168"/>
      <c r="L194" s="163"/>
      <c r="M194" s="169"/>
      <c r="T194" s="170"/>
      <c r="AT194" s="165" t="s">
        <v>160</v>
      </c>
      <c r="AU194" s="165" t="s">
        <v>93</v>
      </c>
      <c r="AV194" s="11" t="s">
        <v>93</v>
      </c>
      <c r="AW194" s="11" t="s">
        <v>28</v>
      </c>
      <c r="AX194" s="11" t="s">
        <v>72</v>
      </c>
      <c r="AY194" s="165" t="s">
        <v>149</v>
      </c>
    </row>
    <row r="195" spans="2:65" s="12" customFormat="1">
      <c r="B195" s="171"/>
      <c r="D195" s="164" t="s">
        <v>160</v>
      </c>
      <c r="E195" s="172" t="s">
        <v>1</v>
      </c>
      <c r="F195" s="173" t="s">
        <v>169</v>
      </c>
      <c r="H195" s="174">
        <v>6</v>
      </c>
      <c r="I195" s="175"/>
      <c r="L195" s="171"/>
      <c r="M195" s="176"/>
      <c r="T195" s="177"/>
      <c r="AT195" s="172" t="s">
        <v>160</v>
      </c>
      <c r="AU195" s="172" t="s">
        <v>93</v>
      </c>
      <c r="AV195" s="12" t="s">
        <v>155</v>
      </c>
      <c r="AW195" s="12" t="s">
        <v>28</v>
      </c>
      <c r="AX195" s="12" t="s">
        <v>80</v>
      </c>
      <c r="AY195" s="172" t="s">
        <v>149</v>
      </c>
    </row>
    <row r="196" spans="2:65" s="1" customFormat="1" ht="24.2" customHeight="1">
      <c r="B196" s="120"/>
      <c r="C196" s="150" t="s">
        <v>313</v>
      </c>
      <c r="D196" s="150" t="s">
        <v>151</v>
      </c>
      <c r="E196" s="151" t="s">
        <v>460</v>
      </c>
      <c r="F196" s="152" t="s">
        <v>461</v>
      </c>
      <c r="G196" s="153" t="s">
        <v>266</v>
      </c>
      <c r="H196" s="154">
        <v>1</v>
      </c>
      <c r="I196" s="155"/>
      <c r="J196" s="156">
        <f>ROUND(I196*H196,2)</f>
        <v>0</v>
      </c>
      <c r="K196" s="157"/>
      <c r="L196" s="30"/>
      <c r="M196" s="158" t="s">
        <v>1</v>
      </c>
      <c r="N196" s="119" t="s">
        <v>38</v>
      </c>
      <c r="P196" s="159">
        <f>O196*H196</f>
        <v>0</v>
      </c>
      <c r="Q196" s="159">
        <v>1.583E-2</v>
      </c>
      <c r="R196" s="159">
        <f>Q196*H196</f>
        <v>1.583E-2</v>
      </c>
      <c r="S196" s="159">
        <v>0</v>
      </c>
      <c r="T196" s="160">
        <f>S196*H196</f>
        <v>0</v>
      </c>
      <c r="AR196" s="161" t="s">
        <v>155</v>
      </c>
      <c r="AT196" s="161" t="s">
        <v>151</v>
      </c>
      <c r="AU196" s="161" t="s">
        <v>93</v>
      </c>
      <c r="AY196" s="15" t="s">
        <v>149</v>
      </c>
      <c r="BE196" s="162">
        <f>IF(N196="základná",J196,0)</f>
        <v>0</v>
      </c>
      <c r="BF196" s="162">
        <f>IF(N196="znížená",J196,0)</f>
        <v>0</v>
      </c>
      <c r="BG196" s="162">
        <f>IF(N196="zákl. prenesená",J196,0)</f>
        <v>0</v>
      </c>
      <c r="BH196" s="162">
        <f>IF(N196="zníž. prenesená",J196,0)</f>
        <v>0</v>
      </c>
      <c r="BI196" s="162">
        <f>IF(N196="nulová",J196,0)</f>
        <v>0</v>
      </c>
      <c r="BJ196" s="15" t="s">
        <v>93</v>
      </c>
      <c r="BK196" s="162">
        <f>ROUND(I196*H196,2)</f>
        <v>0</v>
      </c>
      <c r="BL196" s="15" t="s">
        <v>155</v>
      </c>
      <c r="BM196" s="161" t="s">
        <v>462</v>
      </c>
    </row>
    <row r="197" spans="2:65" s="11" customFormat="1">
      <c r="B197" s="163"/>
      <c r="D197" s="164" t="s">
        <v>160</v>
      </c>
      <c r="E197" s="165" t="s">
        <v>1</v>
      </c>
      <c r="F197" s="166" t="s">
        <v>463</v>
      </c>
      <c r="H197" s="167">
        <v>1</v>
      </c>
      <c r="I197" s="168"/>
      <c r="L197" s="163"/>
      <c r="M197" s="169"/>
      <c r="T197" s="170"/>
      <c r="AT197" s="165" t="s">
        <v>160</v>
      </c>
      <c r="AU197" s="165" t="s">
        <v>93</v>
      </c>
      <c r="AV197" s="11" t="s">
        <v>93</v>
      </c>
      <c r="AW197" s="11" t="s">
        <v>28</v>
      </c>
      <c r="AX197" s="11" t="s">
        <v>72</v>
      </c>
      <c r="AY197" s="165" t="s">
        <v>149</v>
      </c>
    </row>
    <row r="198" spans="2:65" s="12" customFormat="1">
      <c r="B198" s="171"/>
      <c r="D198" s="164" t="s">
        <v>160</v>
      </c>
      <c r="E198" s="172" t="s">
        <v>1</v>
      </c>
      <c r="F198" s="173" t="s">
        <v>169</v>
      </c>
      <c r="H198" s="174">
        <v>1</v>
      </c>
      <c r="I198" s="175"/>
      <c r="L198" s="171"/>
      <c r="M198" s="176"/>
      <c r="T198" s="177"/>
      <c r="AT198" s="172" t="s">
        <v>160</v>
      </c>
      <c r="AU198" s="172" t="s">
        <v>93</v>
      </c>
      <c r="AV198" s="12" t="s">
        <v>155</v>
      </c>
      <c r="AW198" s="12" t="s">
        <v>28</v>
      </c>
      <c r="AX198" s="12" t="s">
        <v>80</v>
      </c>
      <c r="AY198" s="172" t="s">
        <v>149</v>
      </c>
    </row>
    <row r="199" spans="2:65" s="1" customFormat="1" ht="24.2" customHeight="1">
      <c r="B199" s="120"/>
      <c r="C199" s="150" t="s">
        <v>319</v>
      </c>
      <c r="D199" s="150" t="s">
        <v>151</v>
      </c>
      <c r="E199" s="151" t="s">
        <v>464</v>
      </c>
      <c r="F199" s="152" t="s">
        <v>465</v>
      </c>
      <c r="G199" s="153" t="s">
        <v>266</v>
      </c>
      <c r="H199" s="154">
        <v>1</v>
      </c>
      <c r="I199" s="155"/>
      <c r="J199" s="156">
        <f t="shared" ref="J199:J205" si="15">ROUND(I199*H199,2)</f>
        <v>0</v>
      </c>
      <c r="K199" s="157"/>
      <c r="L199" s="30"/>
      <c r="M199" s="158" t="s">
        <v>1</v>
      </c>
      <c r="N199" s="119" t="s">
        <v>38</v>
      </c>
      <c r="P199" s="159">
        <f t="shared" ref="P199:P205" si="16">O199*H199</f>
        <v>0</v>
      </c>
      <c r="Q199" s="159">
        <v>0</v>
      </c>
      <c r="R199" s="159">
        <f t="shared" ref="R199:R205" si="17">Q199*H199</f>
        <v>0</v>
      </c>
      <c r="S199" s="159">
        <v>0</v>
      </c>
      <c r="T199" s="160">
        <f t="shared" ref="T199:T205" si="18">S199*H199</f>
        <v>0</v>
      </c>
      <c r="AR199" s="161" t="s">
        <v>155</v>
      </c>
      <c r="AT199" s="161" t="s">
        <v>151</v>
      </c>
      <c r="AU199" s="161" t="s">
        <v>93</v>
      </c>
      <c r="AY199" s="15" t="s">
        <v>149</v>
      </c>
      <c r="BE199" s="162">
        <f t="shared" ref="BE199:BE205" si="19">IF(N199="základná",J199,0)</f>
        <v>0</v>
      </c>
      <c r="BF199" s="162">
        <f t="shared" ref="BF199:BF205" si="20">IF(N199="znížená",J199,0)</f>
        <v>0</v>
      </c>
      <c r="BG199" s="162">
        <f t="shared" ref="BG199:BG205" si="21">IF(N199="zákl. prenesená",J199,0)</f>
        <v>0</v>
      </c>
      <c r="BH199" s="162">
        <f t="shared" ref="BH199:BH205" si="22">IF(N199="zníž. prenesená",J199,0)</f>
        <v>0</v>
      </c>
      <c r="BI199" s="162">
        <f t="shared" ref="BI199:BI205" si="23">IF(N199="nulová",J199,0)</f>
        <v>0</v>
      </c>
      <c r="BJ199" s="15" t="s">
        <v>93</v>
      </c>
      <c r="BK199" s="162">
        <f t="shared" ref="BK199:BK205" si="24">ROUND(I199*H199,2)</f>
        <v>0</v>
      </c>
      <c r="BL199" s="15" t="s">
        <v>155</v>
      </c>
      <c r="BM199" s="161" t="s">
        <v>466</v>
      </c>
    </row>
    <row r="200" spans="2:65" s="1" customFormat="1" ht="33" customHeight="1">
      <c r="B200" s="120"/>
      <c r="C200" s="184" t="s">
        <v>323</v>
      </c>
      <c r="D200" s="184" t="s">
        <v>284</v>
      </c>
      <c r="E200" s="185" t="s">
        <v>467</v>
      </c>
      <c r="F200" s="186" t="s">
        <v>468</v>
      </c>
      <c r="G200" s="187" t="s">
        <v>266</v>
      </c>
      <c r="H200" s="188">
        <v>1</v>
      </c>
      <c r="I200" s="189"/>
      <c r="J200" s="190">
        <f t="shared" si="15"/>
        <v>0</v>
      </c>
      <c r="K200" s="191"/>
      <c r="L200" s="192"/>
      <c r="M200" s="193" t="s">
        <v>1</v>
      </c>
      <c r="N200" s="194" t="s">
        <v>38</v>
      </c>
      <c r="P200" s="159">
        <f t="shared" si="16"/>
        <v>0</v>
      </c>
      <c r="Q200" s="159">
        <v>5.7</v>
      </c>
      <c r="R200" s="159">
        <f t="shared" si="17"/>
        <v>5.7</v>
      </c>
      <c r="S200" s="159">
        <v>0</v>
      </c>
      <c r="T200" s="160">
        <f t="shared" si="18"/>
        <v>0</v>
      </c>
      <c r="AR200" s="161" t="s">
        <v>196</v>
      </c>
      <c r="AT200" s="161" t="s">
        <v>284</v>
      </c>
      <c r="AU200" s="161" t="s">
        <v>93</v>
      </c>
      <c r="AY200" s="15" t="s">
        <v>149</v>
      </c>
      <c r="BE200" s="162">
        <f t="shared" si="19"/>
        <v>0</v>
      </c>
      <c r="BF200" s="162">
        <f t="shared" si="20"/>
        <v>0</v>
      </c>
      <c r="BG200" s="162">
        <f t="shared" si="21"/>
        <v>0</v>
      </c>
      <c r="BH200" s="162">
        <f t="shared" si="22"/>
        <v>0</v>
      </c>
      <c r="BI200" s="162">
        <f t="shared" si="23"/>
        <v>0</v>
      </c>
      <c r="BJ200" s="15" t="s">
        <v>93</v>
      </c>
      <c r="BK200" s="162">
        <f t="shared" si="24"/>
        <v>0</v>
      </c>
      <c r="BL200" s="15" t="s">
        <v>155</v>
      </c>
      <c r="BM200" s="161" t="s">
        <v>469</v>
      </c>
    </row>
    <row r="201" spans="2:65" s="1" customFormat="1" ht="24.2" customHeight="1">
      <c r="B201" s="120"/>
      <c r="C201" s="150" t="s">
        <v>327</v>
      </c>
      <c r="D201" s="150" t="s">
        <v>151</v>
      </c>
      <c r="E201" s="151" t="s">
        <v>470</v>
      </c>
      <c r="F201" s="152" t="s">
        <v>471</v>
      </c>
      <c r="G201" s="153" t="s">
        <v>266</v>
      </c>
      <c r="H201" s="154">
        <v>1</v>
      </c>
      <c r="I201" s="155"/>
      <c r="J201" s="156">
        <f t="shared" si="15"/>
        <v>0</v>
      </c>
      <c r="K201" s="157"/>
      <c r="L201" s="30"/>
      <c r="M201" s="158" t="s">
        <v>1</v>
      </c>
      <c r="N201" s="119" t="s">
        <v>38</v>
      </c>
      <c r="P201" s="159">
        <f t="shared" si="16"/>
        <v>0</v>
      </c>
      <c r="Q201" s="159">
        <v>6.3E-3</v>
      </c>
      <c r="R201" s="159">
        <f t="shared" si="17"/>
        <v>6.3E-3</v>
      </c>
      <c r="S201" s="159">
        <v>0</v>
      </c>
      <c r="T201" s="160">
        <f t="shared" si="18"/>
        <v>0</v>
      </c>
      <c r="AR201" s="161" t="s">
        <v>155</v>
      </c>
      <c r="AT201" s="161" t="s">
        <v>151</v>
      </c>
      <c r="AU201" s="161" t="s">
        <v>93</v>
      </c>
      <c r="AY201" s="15" t="s">
        <v>149</v>
      </c>
      <c r="BE201" s="162">
        <f t="shared" si="19"/>
        <v>0</v>
      </c>
      <c r="BF201" s="162">
        <f t="shared" si="20"/>
        <v>0</v>
      </c>
      <c r="BG201" s="162">
        <f t="shared" si="21"/>
        <v>0</v>
      </c>
      <c r="BH201" s="162">
        <f t="shared" si="22"/>
        <v>0</v>
      </c>
      <c r="BI201" s="162">
        <f t="shared" si="23"/>
        <v>0</v>
      </c>
      <c r="BJ201" s="15" t="s">
        <v>93</v>
      </c>
      <c r="BK201" s="162">
        <f t="shared" si="24"/>
        <v>0</v>
      </c>
      <c r="BL201" s="15" t="s">
        <v>155</v>
      </c>
      <c r="BM201" s="161" t="s">
        <v>472</v>
      </c>
    </row>
    <row r="202" spans="2:65" s="1" customFormat="1" ht="16.5" customHeight="1">
      <c r="B202" s="120"/>
      <c r="C202" s="184" t="s">
        <v>332</v>
      </c>
      <c r="D202" s="184" t="s">
        <v>284</v>
      </c>
      <c r="E202" s="185" t="s">
        <v>473</v>
      </c>
      <c r="F202" s="186" t="s">
        <v>474</v>
      </c>
      <c r="G202" s="187" t="s">
        <v>266</v>
      </c>
      <c r="H202" s="188">
        <v>1</v>
      </c>
      <c r="I202" s="189"/>
      <c r="J202" s="190">
        <f t="shared" si="15"/>
        <v>0</v>
      </c>
      <c r="K202" s="191"/>
      <c r="L202" s="192"/>
      <c r="M202" s="193" t="s">
        <v>1</v>
      </c>
      <c r="N202" s="194" t="s">
        <v>38</v>
      </c>
      <c r="P202" s="159">
        <f t="shared" si="16"/>
        <v>0</v>
      </c>
      <c r="Q202" s="159">
        <v>8.6400000000000005E-2</v>
      </c>
      <c r="R202" s="159">
        <f t="shared" si="17"/>
        <v>8.6400000000000005E-2</v>
      </c>
      <c r="S202" s="159">
        <v>0</v>
      </c>
      <c r="T202" s="160">
        <f t="shared" si="18"/>
        <v>0</v>
      </c>
      <c r="AR202" s="161" t="s">
        <v>196</v>
      </c>
      <c r="AT202" s="161" t="s">
        <v>284</v>
      </c>
      <c r="AU202" s="161" t="s">
        <v>93</v>
      </c>
      <c r="AY202" s="15" t="s">
        <v>149</v>
      </c>
      <c r="BE202" s="162">
        <f t="shared" si="19"/>
        <v>0</v>
      </c>
      <c r="BF202" s="162">
        <f t="shared" si="20"/>
        <v>0</v>
      </c>
      <c r="BG202" s="162">
        <f t="shared" si="21"/>
        <v>0</v>
      </c>
      <c r="BH202" s="162">
        <f t="shared" si="22"/>
        <v>0</v>
      </c>
      <c r="BI202" s="162">
        <f t="shared" si="23"/>
        <v>0</v>
      </c>
      <c r="BJ202" s="15" t="s">
        <v>93</v>
      </c>
      <c r="BK202" s="162">
        <f t="shared" si="24"/>
        <v>0</v>
      </c>
      <c r="BL202" s="15" t="s">
        <v>155</v>
      </c>
      <c r="BM202" s="161" t="s">
        <v>475</v>
      </c>
    </row>
    <row r="203" spans="2:65" s="1" customFormat="1" ht="16.5" customHeight="1">
      <c r="B203" s="120"/>
      <c r="C203" s="150" t="s">
        <v>337</v>
      </c>
      <c r="D203" s="150" t="s">
        <v>151</v>
      </c>
      <c r="E203" s="151" t="s">
        <v>476</v>
      </c>
      <c r="F203" s="152" t="s">
        <v>477</v>
      </c>
      <c r="G203" s="153" t="s">
        <v>266</v>
      </c>
      <c r="H203" s="154">
        <v>1</v>
      </c>
      <c r="I203" s="155"/>
      <c r="J203" s="156">
        <f t="shared" si="15"/>
        <v>0</v>
      </c>
      <c r="K203" s="157"/>
      <c r="L203" s="30"/>
      <c r="M203" s="158" t="s">
        <v>1</v>
      </c>
      <c r="N203" s="119" t="s">
        <v>38</v>
      </c>
      <c r="P203" s="159">
        <f t="shared" si="16"/>
        <v>0</v>
      </c>
      <c r="Q203" s="159">
        <v>5.4170000000000003E-2</v>
      </c>
      <c r="R203" s="159">
        <f t="shared" si="17"/>
        <v>5.4170000000000003E-2</v>
      </c>
      <c r="S203" s="159">
        <v>0</v>
      </c>
      <c r="T203" s="160">
        <f t="shared" si="18"/>
        <v>0</v>
      </c>
      <c r="AR203" s="161" t="s">
        <v>155</v>
      </c>
      <c r="AT203" s="161" t="s">
        <v>151</v>
      </c>
      <c r="AU203" s="161" t="s">
        <v>93</v>
      </c>
      <c r="AY203" s="15" t="s">
        <v>149</v>
      </c>
      <c r="BE203" s="162">
        <f t="shared" si="19"/>
        <v>0</v>
      </c>
      <c r="BF203" s="162">
        <f t="shared" si="20"/>
        <v>0</v>
      </c>
      <c r="BG203" s="162">
        <f t="shared" si="21"/>
        <v>0</v>
      </c>
      <c r="BH203" s="162">
        <f t="shared" si="22"/>
        <v>0</v>
      </c>
      <c r="BI203" s="162">
        <f t="shared" si="23"/>
        <v>0</v>
      </c>
      <c r="BJ203" s="15" t="s">
        <v>93</v>
      </c>
      <c r="BK203" s="162">
        <f t="shared" si="24"/>
        <v>0</v>
      </c>
      <c r="BL203" s="15" t="s">
        <v>155</v>
      </c>
      <c r="BM203" s="161" t="s">
        <v>478</v>
      </c>
    </row>
    <row r="204" spans="2:65" s="1" customFormat="1" ht="16.5" customHeight="1">
      <c r="B204" s="120"/>
      <c r="C204" s="184" t="s">
        <v>341</v>
      </c>
      <c r="D204" s="184" t="s">
        <v>284</v>
      </c>
      <c r="E204" s="185" t="s">
        <v>479</v>
      </c>
      <c r="F204" s="186" t="s">
        <v>480</v>
      </c>
      <c r="G204" s="187" t="s">
        <v>266</v>
      </c>
      <c r="H204" s="188">
        <v>2</v>
      </c>
      <c r="I204" s="189"/>
      <c r="J204" s="190">
        <f t="shared" si="15"/>
        <v>0</v>
      </c>
      <c r="K204" s="191"/>
      <c r="L204" s="192"/>
      <c r="M204" s="193" t="s">
        <v>1</v>
      </c>
      <c r="N204" s="194" t="s">
        <v>38</v>
      </c>
      <c r="P204" s="159">
        <f t="shared" si="16"/>
        <v>0</v>
      </c>
      <c r="Q204" s="159">
        <v>7.4999999999999997E-3</v>
      </c>
      <c r="R204" s="159">
        <f t="shared" si="17"/>
        <v>1.4999999999999999E-2</v>
      </c>
      <c r="S204" s="159">
        <v>0</v>
      </c>
      <c r="T204" s="160">
        <f t="shared" si="18"/>
        <v>0</v>
      </c>
      <c r="AR204" s="161" t="s">
        <v>196</v>
      </c>
      <c r="AT204" s="161" t="s">
        <v>284</v>
      </c>
      <c r="AU204" s="161" t="s">
        <v>93</v>
      </c>
      <c r="AY204" s="15" t="s">
        <v>149</v>
      </c>
      <c r="BE204" s="162">
        <f t="shared" si="19"/>
        <v>0</v>
      </c>
      <c r="BF204" s="162">
        <f t="shared" si="20"/>
        <v>0</v>
      </c>
      <c r="BG204" s="162">
        <f t="shared" si="21"/>
        <v>0</v>
      </c>
      <c r="BH204" s="162">
        <f t="shared" si="22"/>
        <v>0</v>
      </c>
      <c r="BI204" s="162">
        <f t="shared" si="23"/>
        <v>0</v>
      </c>
      <c r="BJ204" s="15" t="s">
        <v>93</v>
      </c>
      <c r="BK204" s="162">
        <f t="shared" si="24"/>
        <v>0</v>
      </c>
      <c r="BL204" s="15" t="s">
        <v>155</v>
      </c>
      <c r="BM204" s="161" t="s">
        <v>481</v>
      </c>
    </row>
    <row r="205" spans="2:65" s="1" customFormat="1" ht="16.5" customHeight="1">
      <c r="B205" s="120"/>
      <c r="C205" s="150" t="s">
        <v>346</v>
      </c>
      <c r="D205" s="150" t="s">
        <v>151</v>
      </c>
      <c r="E205" s="151" t="s">
        <v>482</v>
      </c>
      <c r="F205" s="152" t="s">
        <v>483</v>
      </c>
      <c r="G205" s="153" t="s">
        <v>165</v>
      </c>
      <c r="H205" s="154">
        <v>9</v>
      </c>
      <c r="I205" s="155"/>
      <c r="J205" s="156">
        <f t="shared" si="15"/>
        <v>0</v>
      </c>
      <c r="K205" s="157"/>
      <c r="L205" s="30"/>
      <c r="M205" s="158" t="s">
        <v>1</v>
      </c>
      <c r="N205" s="119" t="s">
        <v>38</v>
      </c>
      <c r="P205" s="159">
        <f t="shared" si="16"/>
        <v>0</v>
      </c>
      <c r="Q205" s="159">
        <v>8.0000000000000007E-5</v>
      </c>
      <c r="R205" s="159">
        <f t="shared" si="17"/>
        <v>7.2000000000000005E-4</v>
      </c>
      <c r="S205" s="159">
        <v>0</v>
      </c>
      <c r="T205" s="160">
        <f t="shared" si="18"/>
        <v>0</v>
      </c>
      <c r="AR205" s="161" t="s">
        <v>155</v>
      </c>
      <c r="AT205" s="161" t="s">
        <v>151</v>
      </c>
      <c r="AU205" s="161" t="s">
        <v>93</v>
      </c>
      <c r="AY205" s="15" t="s">
        <v>149</v>
      </c>
      <c r="BE205" s="162">
        <f t="shared" si="19"/>
        <v>0</v>
      </c>
      <c r="BF205" s="162">
        <f t="shared" si="20"/>
        <v>0</v>
      </c>
      <c r="BG205" s="162">
        <f t="shared" si="21"/>
        <v>0</v>
      </c>
      <c r="BH205" s="162">
        <f t="shared" si="22"/>
        <v>0</v>
      </c>
      <c r="BI205" s="162">
        <f t="shared" si="23"/>
        <v>0</v>
      </c>
      <c r="BJ205" s="15" t="s">
        <v>93</v>
      </c>
      <c r="BK205" s="162">
        <f t="shared" si="24"/>
        <v>0</v>
      </c>
      <c r="BL205" s="15" t="s">
        <v>155</v>
      </c>
      <c r="BM205" s="161" t="s">
        <v>484</v>
      </c>
    </row>
    <row r="206" spans="2:65" s="11" customFormat="1">
      <c r="B206" s="163"/>
      <c r="D206" s="164" t="s">
        <v>160</v>
      </c>
      <c r="E206" s="165" t="s">
        <v>1</v>
      </c>
      <c r="F206" s="166" t="s">
        <v>485</v>
      </c>
      <c r="H206" s="167">
        <v>9</v>
      </c>
      <c r="I206" s="168"/>
      <c r="L206" s="163"/>
      <c r="M206" s="169"/>
      <c r="T206" s="170"/>
      <c r="AT206" s="165" t="s">
        <v>160</v>
      </c>
      <c r="AU206" s="165" t="s">
        <v>93</v>
      </c>
      <c r="AV206" s="11" t="s">
        <v>93</v>
      </c>
      <c r="AW206" s="11" t="s">
        <v>28</v>
      </c>
      <c r="AX206" s="11" t="s">
        <v>72</v>
      </c>
      <c r="AY206" s="165" t="s">
        <v>149</v>
      </c>
    </row>
    <row r="207" spans="2:65" s="12" customFormat="1">
      <c r="B207" s="171"/>
      <c r="D207" s="164" t="s">
        <v>160</v>
      </c>
      <c r="E207" s="172" t="s">
        <v>1</v>
      </c>
      <c r="F207" s="173" t="s">
        <v>169</v>
      </c>
      <c r="H207" s="174">
        <v>9</v>
      </c>
      <c r="I207" s="175"/>
      <c r="L207" s="171"/>
      <c r="M207" s="176"/>
      <c r="T207" s="177"/>
      <c r="AT207" s="172" t="s">
        <v>160</v>
      </c>
      <c r="AU207" s="172" t="s">
        <v>93</v>
      </c>
      <c r="AV207" s="12" t="s">
        <v>155</v>
      </c>
      <c r="AW207" s="12" t="s">
        <v>28</v>
      </c>
      <c r="AX207" s="12" t="s">
        <v>80</v>
      </c>
      <c r="AY207" s="172" t="s">
        <v>149</v>
      </c>
    </row>
    <row r="208" spans="2:65" s="1" customFormat="1" ht="24.2" customHeight="1">
      <c r="B208" s="120"/>
      <c r="C208" s="150" t="s">
        <v>350</v>
      </c>
      <c r="D208" s="150" t="s">
        <v>151</v>
      </c>
      <c r="E208" s="151" t="s">
        <v>486</v>
      </c>
      <c r="F208" s="152" t="s">
        <v>487</v>
      </c>
      <c r="G208" s="153" t="s">
        <v>165</v>
      </c>
      <c r="H208" s="154">
        <v>6</v>
      </c>
      <c r="I208" s="155"/>
      <c r="J208" s="156">
        <f>ROUND(I208*H208,2)</f>
        <v>0</v>
      </c>
      <c r="K208" s="157"/>
      <c r="L208" s="30"/>
      <c r="M208" s="158" t="s">
        <v>1</v>
      </c>
      <c r="N208" s="119" t="s">
        <v>38</v>
      </c>
      <c r="P208" s="159">
        <f>O208*H208</f>
        <v>0</v>
      </c>
      <c r="Q208" s="159">
        <v>1E-4</v>
      </c>
      <c r="R208" s="159">
        <f>Q208*H208</f>
        <v>6.0000000000000006E-4</v>
      </c>
      <c r="S208" s="159">
        <v>0</v>
      </c>
      <c r="T208" s="160">
        <f>S208*H208</f>
        <v>0</v>
      </c>
      <c r="AR208" s="161" t="s">
        <v>155</v>
      </c>
      <c r="AT208" s="161" t="s">
        <v>151</v>
      </c>
      <c r="AU208" s="161" t="s">
        <v>93</v>
      </c>
      <c r="AY208" s="15" t="s">
        <v>149</v>
      </c>
      <c r="BE208" s="162">
        <f>IF(N208="základná",J208,0)</f>
        <v>0</v>
      </c>
      <c r="BF208" s="162">
        <f>IF(N208="znížená",J208,0)</f>
        <v>0</v>
      </c>
      <c r="BG208" s="162">
        <f>IF(N208="zákl. prenesená",J208,0)</f>
        <v>0</v>
      </c>
      <c r="BH208" s="162">
        <f>IF(N208="zníž. prenesená",J208,0)</f>
        <v>0</v>
      </c>
      <c r="BI208" s="162">
        <f>IF(N208="nulová",J208,0)</f>
        <v>0</v>
      </c>
      <c r="BJ208" s="15" t="s">
        <v>93</v>
      </c>
      <c r="BK208" s="162">
        <f>ROUND(I208*H208,2)</f>
        <v>0</v>
      </c>
      <c r="BL208" s="15" t="s">
        <v>155</v>
      </c>
      <c r="BM208" s="161" t="s">
        <v>488</v>
      </c>
    </row>
    <row r="209" spans="2:65" s="11" customFormat="1">
      <c r="B209" s="163"/>
      <c r="D209" s="164" t="s">
        <v>160</v>
      </c>
      <c r="E209" s="165" t="s">
        <v>1</v>
      </c>
      <c r="F209" s="166" t="s">
        <v>489</v>
      </c>
      <c r="H209" s="167">
        <v>6</v>
      </c>
      <c r="I209" s="168"/>
      <c r="L209" s="163"/>
      <c r="M209" s="169"/>
      <c r="T209" s="170"/>
      <c r="AT209" s="165" t="s">
        <v>160</v>
      </c>
      <c r="AU209" s="165" t="s">
        <v>93</v>
      </c>
      <c r="AV209" s="11" t="s">
        <v>93</v>
      </c>
      <c r="AW209" s="11" t="s">
        <v>28</v>
      </c>
      <c r="AX209" s="11" t="s">
        <v>72</v>
      </c>
      <c r="AY209" s="165" t="s">
        <v>149</v>
      </c>
    </row>
    <row r="210" spans="2:65" s="12" customFormat="1">
      <c r="B210" s="171"/>
      <c r="D210" s="164" t="s">
        <v>160</v>
      </c>
      <c r="E210" s="172" t="s">
        <v>1</v>
      </c>
      <c r="F210" s="173" t="s">
        <v>169</v>
      </c>
      <c r="H210" s="174">
        <v>6</v>
      </c>
      <c r="I210" s="175"/>
      <c r="L210" s="171"/>
      <c r="M210" s="176"/>
      <c r="T210" s="177"/>
      <c r="AT210" s="172" t="s">
        <v>160</v>
      </c>
      <c r="AU210" s="172" t="s">
        <v>93</v>
      </c>
      <c r="AV210" s="12" t="s">
        <v>155</v>
      </c>
      <c r="AW210" s="12" t="s">
        <v>28</v>
      </c>
      <c r="AX210" s="12" t="s">
        <v>80</v>
      </c>
      <c r="AY210" s="172" t="s">
        <v>149</v>
      </c>
    </row>
    <row r="211" spans="2:65" s="1" customFormat="1" ht="16.5" customHeight="1">
      <c r="B211" s="120"/>
      <c r="C211" s="184" t="s">
        <v>358</v>
      </c>
      <c r="D211" s="184" t="s">
        <v>284</v>
      </c>
      <c r="E211" s="185" t="s">
        <v>490</v>
      </c>
      <c r="F211" s="186" t="s">
        <v>491</v>
      </c>
      <c r="G211" s="187" t="s">
        <v>266</v>
      </c>
      <c r="H211" s="188">
        <v>2</v>
      </c>
      <c r="I211" s="189"/>
      <c r="J211" s="190">
        <f>ROUND(I211*H211,2)</f>
        <v>0</v>
      </c>
      <c r="K211" s="191"/>
      <c r="L211" s="192"/>
      <c r="M211" s="193" t="s">
        <v>1</v>
      </c>
      <c r="N211" s="194" t="s">
        <v>38</v>
      </c>
      <c r="P211" s="159">
        <f>O211*H211</f>
        <v>0</v>
      </c>
      <c r="Q211" s="159">
        <v>0</v>
      </c>
      <c r="R211" s="159">
        <f>Q211*H211</f>
        <v>0</v>
      </c>
      <c r="S211" s="159">
        <v>0</v>
      </c>
      <c r="T211" s="160">
        <f>S211*H211</f>
        <v>0</v>
      </c>
      <c r="AR211" s="161" t="s">
        <v>196</v>
      </c>
      <c r="AT211" s="161" t="s">
        <v>284</v>
      </c>
      <c r="AU211" s="161" t="s">
        <v>93</v>
      </c>
      <c r="AY211" s="15" t="s">
        <v>149</v>
      </c>
      <c r="BE211" s="162">
        <f>IF(N211="základná",J211,0)</f>
        <v>0</v>
      </c>
      <c r="BF211" s="162">
        <f>IF(N211="znížená",J211,0)</f>
        <v>0</v>
      </c>
      <c r="BG211" s="162">
        <f>IF(N211="zákl. prenesená",J211,0)</f>
        <v>0</v>
      </c>
      <c r="BH211" s="162">
        <f>IF(N211="zníž. prenesená",J211,0)</f>
        <v>0</v>
      </c>
      <c r="BI211" s="162">
        <f>IF(N211="nulová",J211,0)</f>
        <v>0</v>
      </c>
      <c r="BJ211" s="15" t="s">
        <v>93</v>
      </c>
      <c r="BK211" s="162">
        <f>ROUND(I211*H211,2)</f>
        <v>0</v>
      </c>
      <c r="BL211" s="15" t="s">
        <v>155</v>
      </c>
      <c r="BM211" s="161" t="s">
        <v>492</v>
      </c>
    </row>
    <row r="212" spans="2:65" s="10" customFormat="1" ht="22.9" customHeight="1">
      <c r="B212" s="138"/>
      <c r="D212" s="139" t="s">
        <v>71</v>
      </c>
      <c r="E212" s="148" t="s">
        <v>356</v>
      </c>
      <c r="F212" s="148" t="s">
        <v>493</v>
      </c>
      <c r="I212" s="141"/>
      <c r="J212" s="149">
        <f>BK212</f>
        <v>0</v>
      </c>
      <c r="L212" s="138"/>
      <c r="M212" s="143"/>
      <c r="P212" s="144">
        <f>P213</f>
        <v>0</v>
      </c>
      <c r="R212" s="144">
        <f>R213</f>
        <v>0</v>
      </c>
      <c r="T212" s="145">
        <f>T213</f>
        <v>0</v>
      </c>
      <c r="AR212" s="139" t="s">
        <v>80</v>
      </c>
      <c r="AT212" s="146" t="s">
        <v>71</v>
      </c>
      <c r="AU212" s="146" t="s">
        <v>80</v>
      </c>
      <c r="AY212" s="139" t="s">
        <v>149</v>
      </c>
      <c r="BK212" s="147">
        <f>BK213</f>
        <v>0</v>
      </c>
    </row>
    <row r="213" spans="2:65" s="1" customFormat="1" ht="33" customHeight="1">
      <c r="B213" s="120"/>
      <c r="C213" s="150" t="s">
        <v>430</v>
      </c>
      <c r="D213" s="150" t="s">
        <v>151</v>
      </c>
      <c r="E213" s="151" t="s">
        <v>494</v>
      </c>
      <c r="F213" s="152" t="s">
        <v>495</v>
      </c>
      <c r="G213" s="153" t="s">
        <v>335</v>
      </c>
      <c r="H213" s="154">
        <v>14.65</v>
      </c>
      <c r="I213" s="155"/>
      <c r="J213" s="156">
        <f>ROUND(I213*H213,2)</f>
        <v>0</v>
      </c>
      <c r="K213" s="157"/>
      <c r="L213" s="30"/>
      <c r="M213" s="158" t="s">
        <v>1</v>
      </c>
      <c r="N213" s="119" t="s">
        <v>38</v>
      </c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AR213" s="161" t="s">
        <v>155</v>
      </c>
      <c r="AT213" s="161" t="s">
        <v>151</v>
      </c>
      <c r="AU213" s="161" t="s">
        <v>93</v>
      </c>
      <c r="AY213" s="15" t="s">
        <v>149</v>
      </c>
      <c r="BE213" s="162">
        <f>IF(N213="základná",J213,0)</f>
        <v>0</v>
      </c>
      <c r="BF213" s="162">
        <f>IF(N213="znížená",J213,0)</f>
        <v>0</v>
      </c>
      <c r="BG213" s="162">
        <f>IF(N213="zákl. prenesená",J213,0)</f>
        <v>0</v>
      </c>
      <c r="BH213" s="162">
        <f>IF(N213="zníž. prenesená",J213,0)</f>
        <v>0</v>
      </c>
      <c r="BI213" s="162">
        <f>IF(N213="nulová",J213,0)</f>
        <v>0</v>
      </c>
      <c r="BJ213" s="15" t="s">
        <v>93</v>
      </c>
      <c r="BK213" s="162">
        <f>ROUND(I213*H213,2)</f>
        <v>0</v>
      </c>
      <c r="BL213" s="15" t="s">
        <v>155</v>
      </c>
      <c r="BM213" s="161" t="s">
        <v>496</v>
      </c>
    </row>
    <row r="214" spans="2:65" s="10" customFormat="1" ht="25.9" customHeight="1">
      <c r="B214" s="138"/>
      <c r="D214" s="139" t="s">
        <v>71</v>
      </c>
      <c r="E214" s="140" t="s">
        <v>497</v>
      </c>
      <c r="F214" s="140" t="s">
        <v>498</v>
      </c>
      <c r="I214" s="141"/>
      <c r="J214" s="142">
        <f>BK214</f>
        <v>0</v>
      </c>
      <c r="L214" s="138"/>
      <c r="M214" s="143"/>
      <c r="P214" s="144">
        <f>P215</f>
        <v>0</v>
      </c>
      <c r="R214" s="144">
        <f>R215</f>
        <v>4.9900000000000005E-3</v>
      </c>
      <c r="T214" s="145">
        <f>T215</f>
        <v>0</v>
      </c>
      <c r="AR214" s="139" t="s">
        <v>93</v>
      </c>
      <c r="AT214" s="146" t="s">
        <v>71</v>
      </c>
      <c r="AU214" s="146" t="s">
        <v>72</v>
      </c>
      <c r="AY214" s="139" t="s">
        <v>149</v>
      </c>
      <c r="BK214" s="147">
        <f>BK215</f>
        <v>0</v>
      </c>
    </row>
    <row r="215" spans="2:65" s="10" customFormat="1" ht="22.9" customHeight="1">
      <c r="B215" s="138"/>
      <c r="D215" s="139" t="s">
        <v>71</v>
      </c>
      <c r="E215" s="148" t="s">
        <v>499</v>
      </c>
      <c r="F215" s="148" t="s">
        <v>500</v>
      </c>
      <c r="I215" s="141"/>
      <c r="J215" s="149">
        <f>BK215</f>
        <v>0</v>
      </c>
      <c r="L215" s="138"/>
      <c r="M215" s="143"/>
      <c r="P215" s="144">
        <f>SUM(P216:P228)</f>
        <v>0</v>
      </c>
      <c r="R215" s="144">
        <f>SUM(R216:R228)</f>
        <v>4.9900000000000005E-3</v>
      </c>
      <c r="T215" s="145">
        <f>SUM(T216:T228)</f>
        <v>0</v>
      </c>
      <c r="AR215" s="139" t="s">
        <v>93</v>
      </c>
      <c r="AT215" s="146" t="s">
        <v>71</v>
      </c>
      <c r="AU215" s="146" t="s">
        <v>80</v>
      </c>
      <c r="AY215" s="139" t="s">
        <v>149</v>
      </c>
      <c r="BK215" s="147">
        <f>SUM(BK216:BK228)</f>
        <v>0</v>
      </c>
    </row>
    <row r="216" spans="2:65" s="1" customFormat="1" ht="24.2" customHeight="1">
      <c r="B216" s="120"/>
      <c r="C216" s="150" t="s">
        <v>501</v>
      </c>
      <c r="D216" s="150" t="s">
        <v>151</v>
      </c>
      <c r="E216" s="151" t="s">
        <v>502</v>
      </c>
      <c r="F216" s="152" t="s">
        <v>503</v>
      </c>
      <c r="G216" s="153" t="s">
        <v>266</v>
      </c>
      <c r="H216" s="154">
        <v>1</v>
      </c>
      <c r="I216" s="155"/>
      <c r="J216" s="156">
        <f t="shared" ref="J216:J228" si="25">ROUND(I216*H216,2)</f>
        <v>0</v>
      </c>
      <c r="K216" s="157"/>
      <c r="L216" s="30"/>
      <c r="M216" s="158" t="s">
        <v>1</v>
      </c>
      <c r="N216" s="119" t="s">
        <v>38</v>
      </c>
      <c r="P216" s="159">
        <f t="shared" ref="P216:P228" si="26">O216*H216</f>
        <v>0</v>
      </c>
      <c r="Q216" s="159">
        <v>2.0000000000000002E-5</v>
      </c>
      <c r="R216" s="159">
        <f t="shared" ref="R216:R228" si="27">Q216*H216</f>
        <v>2.0000000000000002E-5</v>
      </c>
      <c r="S216" s="159">
        <v>0</v>
      </c>
      <c r="T216" s="160">
        <f t="shared" ref="T216:T228" si="28">S216*H216</f>
        <v>0</v>
      </c>
      <c r="AR216" s="161" t="s">
        <v>241</v>
      </c>
      <c r="AT216" s="161" t="s">
        <v>151</v>
      </c>
      <c r="AU216" s="161" t="s">
        <v>93</v>
      </c>
      <c r="AY216" s="15" t="s">
        <v>149</v>
      </c>
      <c r="BE216" s="162">
        <f t="shared" ref="BE216:BE228" si="29">IF(N216="základná",J216,0)</f>
        <v>0</v>
      </c>
      <c r="BF216" s="162">
        <f t="shared" ref="BF216:BF228" si="30">IF(N216="znížená",J216,0)</f>
        <v>0</v>
      </c>
      <c r="BG216" s="162">
        <f t="shared" ref="BG216:BG228" si="31">IF(N216="zákl. prenesená",J216,0)</f>
        <v>0</v>
      </c>
      <c r="BH216" s="162">
        <f t="shared" ref="BH216:BH228" si="32">IF(N216="zníž. prenesená",J216,0)</f>
        <v>0</v>
      </c>
      <c r="BI216" s="162">
        <f t="shared" ref="BI216:BI228" si="33">IF(N216="nulová",J216,0)</f>
        <v>0</v>
      </c>
      <c r="BJ216" s="15" t="s">
        <v>93</v>
      </c>
      <c r="BK216" s="162">
        <f t="shared" ref="BK216:BK228" si="34">ROUND(I216*H216,2)</f>
        <v>0</v>
      </c>
      <c r="BL216" s="15" t="s">
        <v>241</v>
      </c>
      <c r="BM216" s="161" t="s">
        <v>504</v>
      </c>
    </row>
    <row r="217" spans="2:65" s="1" customFormat="1" ht="16.5" customHeight="1">
      <c r="B217" s="120"/>
      <c r="C217" s="184" t="s">
        <v>433</v>
      </c>
      <c r="D217" s="184" t="s">
        <v>284</v>
      </c>
      <c r="E217" s="185" t="s">
        <v>505</v>
      </c>
      <c r="F217" s="186" t="s">
        <v>506</v>
      </c>
      <c r="G217" s="187" t="s">
        <v>266</v>
      </c>
      <c r="H217" s="188">
        <v>1</v>
      </c>
      <c r="I217" s="189"/>
      <c r="J217" s="190">
        <f t="shared" si="25"/>
        <v>0</v>
      </c>
      <c r="K217" s="191"/>
      <c r="L217" s="192"/>
      <c r="M217" s="193" t="s">
        <v>1</v>
      </c>
      <c r="N217" s="194" t="s">
        <v>38</v>
      </c>
      <c r="P217" s="159">
        <f t="shared" si="26"/>
        <v>0</v>
      </c>
      <c r="Q217" s="159">
        <v>8.0000000000000007E-5</v>
      </c>
      <c r="R217" s="159">
        <f t="shared" si="27"/>
        <v>8.0000000000000007E-5</v>
      </c>
      <c r="S217" s="159">
        <v>0</v>
      </c>
      <c r="T217" s="160">
        <f t="shared" si="28"/>
        <v>0</v>
      </c>
      <c r="AR217" s="161" t="s">
        <v>323</v>
      </c>
      <c r="AT217" s="161" t="s">
        <v>284</v>
      </c>
      <c r="AU217" s="161" t="s">
        <v>93</v>
      </c>
      <c r="AY217" s="15" t="s">
        <v>149</v>
      </c>
      <c r="BE217" s="162">
        <f t="shared" si="29"/>
        <v>0</v>
      </c>
      <c r="BF217" s="162">
        <f t="shared" si="30"/>
        <v>0</v>
      </c>
      <c r="BG217" s="162">
        <f t="shared" si="31"/>
        <v>0</v>
      </c>
      <c r="BH217" s="162">
        <f t="shared" si="32"/>
        <v>0</v>
      </c>
      <c r="BI217" s="162">
        <f t="shared" si="33"/>
        <v>0</v>
      </c>
      <c r="BJ217" s="15" t="s">
        <v>93</v>
      </c>
      <c r="BK217" s="162">
        <f t="shared" si="34"/>
        <v>0</v>
      </c>
      <c r="BL217" s="15" t="s">
        <v>241</v>
      </c>
      <c r="BM217" s="161" t="s">
        <v>507</v>
      </c>
    </row>
    <row r="218" spans="2:65" s="1" customFormat="1" ht="24.2" customHeight="1">
      <c r="B218" s="120"/>
      <c r="C218" s="150" t="s">
        <v>508</v>
      </c>
      <c r="D218" s="150" t="s">
        <v>151</v>
      </c>
      <c r="E218" s="151" t="s">
        <v>509</v>
      </c>
      <c r="F218" s="152" t="s">
        <v>510</v>
      </c>
      <c r="G218" s="153" t="s">
        <v>266</v>
      </c>
      <c r="H218" s="154">
        <v>3</v>
      </c>
      <c r="I218" s="155"/>
      <c r="J218" s="156">
        <f t="shared" si="25"/>
        <v>0</v>
      </c>
      <c r="K218" s="157"/>
      <c r="L218" s="30"/>
      <c r="M218" s="158" t="s">
        <v>1</v>
      </c>
      <c r="N218" s="119" t="s">
        <v>38</v>
      </c>
      <c r="P218" s="159">
        <f t="shared" si="26"/>
        <v>0</v>
      </c>
      <c r="Q218" s="159">
        <v>5.0000000000000002E-5</v>
      </c>
      <c r="R218" s="159">
        <f t="shared" si="27"/>
        <v>1.5000000000000001E-4</v>
      </c>
      <c r="S218" s="159">
        <v>0</v>
      </c>
      <c r="T218" s="160">
        <f t="shared" si="28"/>
        <v>0</v>
      </c>
      <c r="AR218" s="161" t="s">
        <v>241</v>
      </c>
      <c r="AT218" s="161" t="s">
        <v>151</v>
      </c>
      <c r="AU218" s="161" t="s">
        <v>93</v>
      </c>
      <c r="AY218" s="15" t="s">
        <v>149</v>
      </c>
      <c r="BE218" s="162">
        <f t="shared" si="29"/>
        <v>0</v>
      </c>
      <c r="BF218" s="162">
        <f t="shared" si="30"/>
        <v>0</v>
      </c>
      <c r="BG218" s="162">
        <f t="shared" si="31"/>
        <v>0</v>
      </c>
      <c r="BH218" s="162">
        <f t="shared" si="32"/>
        <v>0</v>
      </c>
      <c r="BI218" s="162">
        <f t="shared" si="33"/>
        <v>0</v>
      </c>
      <c r="BJ218" s="15" t="s">
        <v>93</v>
      </c>
      <c r="BK218" s="162">
        <f t="shared" si="34"/>
        <v>0</v>
      </c>
      <c r="BL218" s="15" t="s">
        <v>241</v>
      </c>
      <c r="BM218" s="161" t="s">
        <v>511</v>
      </c>
    </row>
    <row r="219" spans="2:65" s="1" customFormat="1" ht="16.5" customHeight="1">
      <c r="B219" s="120"/>
      <c r="C219" s="184" t="s">
        <v>436</v>
      </c>
      <c r="D219" s="184" t="s">
        <v>284</v>
      </c>
      <c r="E219" s="185" t="s">
        <v>512</v>
      </c>
      <c r="F219" s="186" t="s">
        <v>513</v>
      </c>
      <c r="G219" s="187" t="s">
        <v>266</v>
      </c>
      <c r="H219" s="188">
        <v>3</v>
      </c>
      <c r="I219" s="189"/>
      <c r="J219" s="190">
        <f t="shared" si="25"/>
        <v>0</v>
      </c>
      <c r="K219" s="191"/>
      <c r="L219" s="192"/>
      <c r="M219" s="193" t="s">
        <v>1</v>
      </c>
      <c r="N219" s="194" t="s">
        <v>38</v>
      </c>
      <c r="P219" s="159">
        <f t="shared" si="26"/>
        <v>0</v>
      </c>
      <c r="Q219" s="159">
        <v>1E-4</v>
      </c>
      <c r="R219" s="159">
        <f t="shared" si="27"/>
        <v>3.0000000000000003E-4</v>
      </c>
      <c r="S219" s="159">
        <v>0</v>
      </c>
      <c r="T219" s="160">
        <f t="shared" si="28"/>
        <v>0</v>
      </c>
      <c r="AR219" s="161" t="s">
        <v>323</v>
      </c>
      <c r="AT219" s="161" t="s">
        <v>284</v>
      </c>
      <c r="AU219" s="161" t="s">
        <v>93</v>
      </c>
      <c r="AY219" s="15" t="s">
        <v>149</v>
      </c>
      <c r="BE219" s="162">
        <f t="shared" si="29"/>
        <v>0</v>
      </c>
      <c r="BF219" s="162">
        <f t="shared" si="30"/>
        <v>0</v>
      </c>
      <c r="BG219" s="162">
        <f t="shared" si="31"/>
        <v>0</v>
      </c>
      <c r="BH219" s="162">
        <f t="shared" si="32"/>
        <v>0</v>
      </c>
      <c r="BI219" s="162">
        <f t="shared" si="33"/>
        <v>0</v>
      </c>
      <c r="BJ219" s="15" t="s">
        <v>93</v>
      </c>
      <c r="BK219" s="162">
        <f t="shared" si="34"/>
        <v>0</v>
      </c>
      <c r="BL219" s="15" t="s">
        <v>241</v>
      </c>
      <c r="BM219" s="161" t="s">
        <v>514</v>
      </c>
    </row>
    <row r="220" spans="2:65" s="1" customFormat="1" ht="16.5" customHeight="1">
      <c r="B220" s="120"/>
      <c r="C220" s="184" t="s">
        <v>515</v>
      </c>
      <c r="D220" s="184" t="s">
        <v>284</v>
      </c>
      <c r="E220" s="185" t="s">
        <v>516</v>
      </c>
      <c r="F220" s="186" t="s">
        <v>517</v>
      </c>
      <c r="G220" s="187" t="s">
        <v>266</v>
      </c>
      <c r="H220" s="188">
        <v>1</v>
      </c>
      <c r="I220" s="189"/>
      <c r="J220" s="190">
        <f t="shared" si="25"/>
        <v>0</v>
      </c>
      <c r="K220" s="191"/>
      <c r="L220" s="192"/>
      <c r="M220" s="193" t="s">
        <v>1</v>
      </c>
      <c r="N220" s="194" t="s">
        <v>38</v>
      </c>
      <c r="P220" s="159">
        <f t="shared" si="26"/>
        <v>0</v>
      </c>
      <c r="Q220" s="159">
        <v>4.8999999999999998E-4</v>
      </c>
      <c r="R220" s="159">
        <f t="shared" si="27"/>
        <v>4.8999999999999998E-4</v>
      </c>
      <c r="S220" s="159">
        <v>0</v>
      </c>
      <c r="T220" s="160">
        <f t="shared" si="28"/>
        <v>0</v>
      </c>
      <c r="AR220" s="161" t="s">
        <v>323</v>
      </c>
      <c r="AT220" s="161" t="s">
        <v>284</v>
      </c>
      <c r="AU220" s="161" t="s">
        <v>93</v>
      </c>
      <c r="AY220" s="15" t="s">
        <v>149</v>
      </c>
      <c r="BE220" s="162">
        <f t="shared" si="29"/>
        <v>0</v>
      </c>
      <c r="BF220" s="162">
        <f t="shared" si="30"/>
        <v>0</v>
      </c>
      <c r="BG220" s="162">
        <f t="shared" si="31"/>
        <v>0</v>
      </c>
      <c r="BH220" s="162">
        <f t="shared" si="32"/>
        <v>0</v>
      </c>
      <c r="BI220" s="162">
        <f t="shared" si="33"/>
        <v>0</v>
      </c>
      <c r="BJ220" s="15" t="s">
        <v>93</v>
      </c>
      <c r="BK220" s="162">
        <f t="shared" si="34"/>
        <v>0</v>
      </c>
      <c r="BL220" s="15" t="s">
        <v>241</v>
      </c>
      <c r="BM220" s="161" t="s">
        <v>518</v>
      </c>
    </row>
    <row r="221" spans="2:65" s="1" customFormat="1" ht="16.5" customHeight="1">
      <c r="B221" s="120"/>
      <c r="C221" s="150" t="s">
        <v>439</v>
      </c>
      <c r="D221" s="150" t="s">
        <v>151</v>
      </c>
      <c r="E221" s="151" t="s">
        <v>519</v>
      </c>
      <c r="F221" s="152" t="s">
        <v>520</v>
      </c>
      <c r="G221" s="153" t="s">
        <v>266</v>
      </c>
      <c r="H221" s="154">
        <v>1</v>
      </c>
      <c r="I221" s="155"/>
      <c r="J221" s="156">
        <f t="shared" si="25"/>
        <v>0</v>
      </c>
      <c r="K221" s="157"/>
      <c r="L221" s="30"/>
      <c r="M221" s="158" t="s">
        <v>1</v>
      </c>
      <c r="N221" s="119" t="s">
        <v>38</v>
      </c>
      <c r="P221" s="159">
        <f t="shared" si="26"/>
        <v>0</v>
      </c>
      <c r="Q221" s="159">
        <v>5.0000000000000002E-5</v>
      </c>
      <c r="R221" s="159">
        <f t="shared" si="27"/>
        <v>5.0000000000000002E-5</v>
      </c>
      <c r="S221" s="159">
        <v>0</v>
      </c>
      <c r="T221" s="160">
        <f t="shared" si="28"/>
        <v>0</v>
      </c>
      <c r="AR221" s="161" t="s">
        <v>241</v>
      </c>
      <c r="AT221" s="161" t="s">
        <v>151</v>
      </c>
      <c r="AU221" s="161" t="s">
        <v>93</v>
      </c>
      <c r="AY221" s="15" t="s">
        <v>149</v>
      </c>
      <c r="BE221" s="162">
        <f t="shared" si="29"/>
        <v>0</v>
      </c>
      <c r="BF221" s="162">
        <f t="shared" si="30"/>
        <v>0</v>
      </c>
      <c r="BG221" s="162">
        <f t="shared" si="31"/>
        <v>0</v>
      </c>
      <c r="BH221" s="162">
        <f t="shared" si="32"/>
        <v>0</v>
      </c>
      <c r="BI221" s="162">
        <f t="shared" si="33"/>
        <v>0</v>
      </c>
      <c r="BJ221" s="15" t="s">
        <v>93</v>
      </c>
      <c r="BK221" s="162">
        <f t="shared" si="34"/>
        <v>0</v>
      </c>
      <c r="BL221" s="15" t="s">
        <v>241</v>
      </c>
      <c r="BM221" s="161" t="s">
        <v>521</v>
      </c>
    </row>
    <row r="222" spans="2:65" s="1" customFormat="1" ht="24.2" customHeight="1">
      <c r="B222" s="120"/>
      <c r="C222" s="184" t="s">
        <v>522</v>
      </c>
      <c r="D222" s="184" t="s">
        <v>284</v>
      </c>
      <c r="E222" s="185" t="s">
        <v>523</v>
      </c>
      <c r="F222" s="186" t="s">
        <v>524</v>
      </c>
      <c r="G222" s="187" t="s">
        <v>266</v>
      </c>
      <c r="H222" s="188">
        <v>1</v>
      </c>
      <c r="I222" s="189"/>
      <c r="J222" s="190">
        <f t="shared" si="25"/>
        <v>0</v>
      </c>
      <c r="K222" s="191"/>
      <c r="L222" s="192"/>
      <c r="M222" s="193" t="s">
        <v>1</v>
      </c>
      <c r="N222" s="194" t="s">
        <v>38</v>
      </c>
      <c r="P222" s="159">
        <f t="shared" si="26"/>
        <v>0</v>
      </c>
      <c r="Q222" s="159">
        <v>6.7000000000000002E-4</v>
      </c>
      <c r="R222" s="159">
        <f t="shared" si="27"/>
        <v>6.7000000000000002E-4</v>
      </c>
      <c r="S222" s="159">
        <v>0</v>
      </c>
      <c r="T222" s="160">
        <f t="shared" si="28"/>
        <v>0</v>
      </c>
      <c r="AR222" s="161" t="s">
        <v>323</v>
      </c>
      <c r="AT222" s="161" t="s">
        <v>284</v>
      </c>
      <c r="AU222" s="161" t="s">
        <v>93</v>
      </c>
      <c r="AY222" s="15" t="s">
        <v>149</v>
      </c>
      <c r="BE222" s="162">
        <f t="shared" si="29"/>
        <v>0</v>
      </c>
      <c r="BF222" s="162">
        <f t="shared" si="30"/>
        <v>0</v>
      </c>
      <c r="BG222" s="162">
        <f t="shared" si="31"/>
        <v>0</v>
      </c>
      <c r="BH222" s="162">
        <f t="shared" si="32"/>
        <v>0</v>
      </c>
      <c r="BI222" s="162">
        <f t="shared" si="33"/>
        <v>0</v>
      </c>
      <c r="BJ222" s="15" t="s">
        <v>93</v>
      </c>
      <c r="BK222" s="162">
        <f t="shared" si="34"/>
        <v>0</v>
      </c>
      <c r="BL222" s="15" t="s">
        <v>241</v>
      </c>
      <c r="BM222" s="161" t="s">
        <v>525</v>
      </c>
    </row>
    <row r="223" spans="2:65" s="1" customFormat="1" ht="24.2" customHeight="1">
      <c r="B223" s="120"/>
      <c r="C223" s="184" t="s">
        <v>442</v>
      </c>
      <c r="D223" s="184" t="s">
        <v>284</v>
      </c>
      <c r="E223" s="185" t="s">
        <v>526</v>
      </c>
      <c r="F223" s="186" t="s">
        <v>527</v>
      </c>
      <c r="G223" s="187" t="s">
        <v>266</v>
      </c>
      <c r="H223" s="188">
        <v>2</v>
      </c>
      <c r="I223" s="189"/>
      <c r="J223" s="190">
        <f t="shared" si="25"/>
        <v>0</v>
      </c>
      <c r="K223" s="191"/>
      <c r="L223" s="192"/>
      <c r="M223" s="193" t="s">
        <v>1</v>
      </c>
      <c r="N223" s="194" t="s">
        <v>38</v>
      </c>
      <c r="P223" s="159">
        <f t="shared" si="26"/>
        <v>0</v>
      </c>
      <c r="Q223" s="159">
        <v>4.0000000000000002E-4</v>
      </c>
      <c r="R223" s="159">
        <f t="shared" si="27"/>
        <v>8.0000000000000004E-4</v>
      </c>
      <c r="S223" s="159">
        <v>0</v>
      </c>
      <c r="T223" s="160">
        <f t="shared" si="28"/>
        <v>0</v>
      </c>
      <c r="AR223" s="161" t="s">
        <v>323</v>
      </c>
      <c r="AT223" s="161" t="s">
        <v>284</v>
      </c>
      <c r="AU223" s="161" t="s">
        <v>93</v>
      </c>
      <c r="AY223" s="15" t="s">
        <v>149</v>
      </c>
      <c r="BE223" s="162">
        <f t="shared" si="29"/>
        <v>0</v>
      </c>
      <c r="BF223" s="162">
        <f t="shared" si="30"/>
        <v>0</v>
      </c>
      <c r="BG223" s="162">
        <f t="shared" si="31"/>
        <v>0</v>
      </c>
      <c r="BH223" s="162">
        <f t="shared" si="32"/>
        <v>0</v>
      </c>
      <c r="BI223" s="162">
        <f t="shared" si="33"/>
        <v>0</v>
      </c>
      <c r="BJ223" s="15" t="s">
        <v>93</v>
      </c>
      <c r="BK223" s="162">
        <f t="shared" si="34"/>
        <v>0</v>
      </c>
      <c r="BL223" s="15" t="s">
        <v>241</v>
      </c>
      <c r="BM223" s="161" t="s">
        <v>528</v>
      </c>
    </row>
    <row r="224" spans="2:65" s="1" customFormat="1" ht="16.5" customHeight="1">
      <c r="B224" s="120"/>
      <c r="C224" s="184" t="s">
        <v>529</v>
      </c>
      <c r="D224" s="184" t="s">
        <v>284</v>
      </c>
      <c r="E224" s="185" t="s">
        <v>530</v>
      </c>
      <c r="F224" s="186" t="s">
        <v>531</v>
      </c>
      <c r="G224" s="187" t="s">
        <v>266</v>
      </c>
      <c r="H224" s="188">
        <v>1</v>
      </c>
      <c r="I224" s="189"/>
      <c r="J224" s="190">
        <f t="shared" si="25"/>
        <v>0</v>
      </c>
      <c r="K224" s="191"/>
      <c r="L224" s="192"/>
      <c r="M224" s="193" t="s">
        <v>1</v>
      </c>
      <c r="N224" s="194" t="s">
        <v>38</v>
      </c>
      <c r="P224" s="159">
        <f t="shared" si="26"/>
        <v>0</v>
      </c>
      <c r="Q224" s="159">
        <v>3.6000000000000002E-4</v>
      </c>
      <c r="R224" s="159">
        <f t="shared" si="27"/>
        <v>3.6000000000000002E-4</v>
      </c>
      <c r="S224" s="159">
        <v>0</v>
      </c>
      <c r="T224" s="160">
        <f t="shared" si="28"/>
        <v>0</v>
      </c>
      <c r="AR224" s="161" t="s">
        <v>323</v>
      </c>
      <c r="AT224" s="161" t="s">
        <v>284</v>
      </c>
      <c r="AU224" s="161" t="s">
        <v>93</v>
      </c>
      <c r="AY224" s="15" t="s">
        <v>149</v>
      </c>
      <c r="BE224" s="162">
        <f t="shared" si="29"/>
        <v>0</v>
      </c>
      <c r="BF224" s="162">
        <f t="shared" si="30"/>
        <v>0</v>
      </c>
      <c r="BG224" s="162">
        <f t="shared" si="31"/>
        <v>0</v>
      </c>
      <c r="BH224" s="162">
        <f t="shared" si="32"/>
        <v>0</v>
      </c>
      <c r="BI224" s="162">
        <f t="shared" si="33"/>
        <v>0</v>
      </c>
      <c r="BJ224" s="15" t="s">
        <v>93</v>
      </c>
      <c r="BK224" s="162">
        <f t="shared" si="34"/>
        <v>0</v>
      </c>
      <c r="BL224" s="15" t="s">
        <v>241</v>
      </c>
      <c r="BM224" s="161" t="s">
        <v>532</v>
      </c>
    </row>
    <row r="225" spans="2:65" s="1" customFormat="1" ht="16.5" customHeight="1">
      <c r="B225" s="120"/>
      <c r="C225" s="150" t="s">
        <v>445</v>
      </c>
      <c r="D225" s="150" t="s">
        <v>151</v>
      </c>
      <c r="E225" s="151" t="s">
        <v>533</v>
      </c>
      <c r="F225" s="152" t="s">
        <v>534</v>
      </c>
      <c r="G225" s="153" t="s">
        <v>266</v>
      </c>
      <c r="H225" s="154">
        <v>1</v>
      </c>
      <c r="I225" s="155"/>
      <c r="J225" s="156">
        <f t="shared" si="25"/>
        <v>0</v>
      </c>
      <c r="K225" s="157"/>
      <c r="L225" s="30"/>
      <c r="M225" s="158" t="s">
        <v>1</v>
      </c>
      <c r="N225" s="119" t="s">
        <v>38</v>
      </c>
      <c r="P225" s="159">
        <f t="shared" si="26"/>
        <v>0</v>
      </c>
      <c r="Q225" s="159">
        <v>5.0000000000000002E-5</v>
      </c>
      <c r="R225" s="159">
        <f t="shared" si="27"/>
        <v>5.0000000000000002E-5</v>
      </c>
      <c r="S225" s="159">
        <v>0</v>
      </c>
      <c r="T225" s="160">
        <f t="shared" si="28"/>
        <v>0</v>
      </c>
      <c r="AR225" s="161" t="s">
        <v>241</v>
      </c>
      <c r="AT225" s="161" t="s">
        <v>151</v>
      </c>
      <c r="AU225" s="161" t="s">
        <v>93</v>
      </c>
      <c r="AY225" s="15" t="s">
        <v>149</v>
      </c>
      <c r="BE225" s="162">
        <f t="shared" si="29"/>
        <v>0</v>
      </c>
      <c r="BF225" s="162">
        <f t="shared" si="30"/>
        <v>0</v>
      </c>
      <c r="BG225" s="162">
        <f t="shared" si="31"/>
        <v>0</v>
      </c>
      <c r="BH225" s="162">
        <f t="shared" si="32"/>
        <v>0</v>
      </c>
      <c r="BI225" s="162">
        <f t="shared" si="33"/>
        <v>0</v>
      </c>
      <c r="BJ225" s="15" t="s">
        <v>93</v>
      </c>
      <c r="BK225" s="162">
        <f t="shared" si="34"/>
        <v>0</v>
      </c>
      <c r="BL225" s="15" t="s">
        <v>241</v>
      </c>
      <c r="BM225" s="161" t="s">
        <v>535</v>
      </c>
    </row>
    <row r="226" spans="2:65" s="1" customFormat="1" ht="24.2" customHeight="1">
      <c r="B226" s="120"/>
      <c r="C226" s="150" t="s">
        <v>536</v>
      </c>
      <c r="D226" s="150" t="s">
        <v>151</v>
      </c>
      <c r="E226" s="151" t="s">
        <v>537</v>
      </c>
      <c r="F226" s="152" t="s">
        <v>538</v>
      </c>
      <c r="G226" s="153" t="s">
        <v>266</v>
      </c>
      <c r="H226" s="154">
        <v>1</v>
      </c>
      <c r="I226" s="155"/>
      <c r="J226" s="156">
        <f t="shared" si="25"/>
        <v>0</v>
      </c>
      <c r="K226" s="157"/>
      <c r="L226" s="30"/>
      <c r="M226" s="158" t="s">
        <v>1</v>
      </c>
      <c r="N226" s="119" t="s">
        <v>38</v>
      </c>
      <c r="P226" s="159">
        <f t="shared" si="26"/>
        <v>0</v>
      </c>
      <c r="Q226" s="159">
        <v>1.6199999999999999E-3</v>
      </c>
      <c r="R226" s="159">
        <f t="shared" si="27"/>
        <v>1.6199999999999999E-3</v>
      </c>
      <c r="S226" s="159">
        <v>0</v>
      </c>
      <c r="T226" s="160">
        <f t="shared" si="28"/>
        <v>0</v>
      </c>
      <c r="AR226" s="161" t="s">
        <v>241</v>
      </c>
      <c r="AT226" s="161" t="s">
        <v>151</v>
      </c>
      <c r="AU226" s="161" t="s">
        <v>93</v>
      </c>
      <c r="AY226" s="15" t="s">
        <v>149</v>
      </c>
      <c r="BE226" s="162">
        <f t="shared" si="29"/>
        <v>0</v>
      </c>
      <c r="BF226" s="162">
        <f t="shared" si="30"/>
        <v>0</v>
      </c>
      <c r="BG226" s="162">
        <f t="shared" si="31"/>
        <v>0</v>
      </c>
      <c r="BH226" s="162">
        <f t="shared" si="32"/>
        <v>0</v>
      </c>
      <c r="BI226" s="162">
        <f t="shared" si="33"/>
        <v>0</v>
      </c>
      <c r="BJ226" s="15" t="s">
        <v>93</v>
      </c>
      <c r="BK226" s="162">
        <f t="shared" si="34"/>
        <v>0</v>
      </c>
      <c r="BL226" s="15" t="s">
        <v>241</v>
      </c>
      <c r="BM226" s="161" t="s">
        <v>539</v>
      </c>
    </row>
    <row r="227" spans="2:65" s="1" customFormat="1" ht="24.2" customHeight="1">
      <c r="B227" s="120"/>
      <c r="C227" s="184" t="s">
        <v>448</v>
      </c>
      <c r="D227" s="184" t="s">
        <v>284</v>
      </c>
      <c r="E227" s="185" t="s">
        <v>540</v>
      </c>
      <c r="F227" s="186" t="s">
        <v>541</v>
      </c>
      <c r="G227" s="187" t="s">
        <v>266</v>
      </c>
      <c r="H227" s="188">
        <v>1</v>
      </c>
      <c r="I227" s="189"/>
      <c r="J227" s="190">
        <f t="shared" si="25"/>
        <v>0</v>
      </c>
      <c r="K227" s="191"/>
      <c r="L227" s="192"/>
      <c r="M227" s="193" t="s">
        <v>1</v>
      </c>
      <c r="N227" s="194" t="s">
        <v>38</v>
      </c>
      <c r="P227" s="159">
        <f t="shared" si="26"/>
        <v>0</v>
      </c>
      <c r="Q227" s="159">
        <v>4.0000000000000002E-4</v>
      </c>
      <c r="R227" s="159">
        <f t="shared" si="27"/>
        <v>4.0000000000000002E-4</v>
      </c>
      <c r="S227" s="159">
        <v>0</v>
      </c>
      <c r="T227" s="160">
        <f t="shared" si="28"/>
        <v>0</v>
      </c>
      <c r="AR227" s="161" t="s">
        <v>323</v>
      </c>
      <c r="AT227" s="161" t="s">
        <v>284</v>
      </c>
      <c r="AU227" s="161" t="s">
        <v>93</v>
      </c>
      <c r="AY227" s="15" t="s">
        <v>149</v>
      </c>
      <c r="BE227" s="162">
        <f t="shared" si="29"/>
        <v>0</v>
      </c>
      <c r="BF227" s="162">
        <f t="shared" si="30"/>
        <v>0</v>
      </c>
      <c r="BG227" s="162">
        <f t="shared" si="31"/>
        <v>0</v>
      </c>
      <c r="BH227" s="162">
        <f t="shared" si="32"/>
        <v>0</v>
      </c>
      <c r="BI227" s="162">
        <f t="shared" si="33"/>
        <v>0</v>
      </c>
      <c r="BJ227" s="15" t="s">
        <v>93</v>
      </c>
      <c r="BK227" s="162">
        <f t="shared" si="34"/>
        <v>0</v>
      </c>
      <c r="BL227" s="15" t="s">
        <v>241</v>
      </c>
      <c r="BM227" s="161" t="s">
        <v>542</v>
      </c>
    </row>
    <row r="228" spans="2:65" s="1" customFormat="1" ht="24.2" customHeight="1">
      <c r="B228" s="120"/>
      <c r="C228" s="150" t="s">
        <v>543</v>
      </c>
      <c r="D228" s="150" t="s">
        <v>151</v>
      </c>
      <c r="E228" s="151" t="s">
        <v>544</v>
      </c>
      <c r="F228" s="152" t="s">
        <v>545</v>
      </c>
      <c r="G228" s="153" t="s">
        <v>546</v>
      </c>
      <c r="H228" s="200"/>
      <c r="I228" s="155"/>
      <c r="J228" s="156">
        <f t="shared" si="25"/>
        <v>0</v>
      </c>
      <c r="K228" s="157"/>
      <c r="L228" s="30"/>
      <c r="M228" s="195" t="s">
        <v>1</v>
      </c>
      <c r="N228" s="196" t="s">
        <v>38</v>
      </c>
      <c r="O228" s="197"/>
      <c r="P228" s="198">
        <f t="shared" si="26"/>
        <v>0</v>
      </c>
      <c r="Q228" s="198">
        <v>0</v>
      </c>
      <c r="R228" s="198">
        <f t="shared" si="27"/>
        <v>0</v>
      </c>
      <c r="S228" s="198">
        <v>0</v>
      </c>
      <c r="T228" s="199">
        <f t="shared" si="28"/>
        <v>0</v>
      </c>
      <c r="AR228" s="161" t="s">
        <v>241</v>
      </c>
      <c r="AT228" s="161" t="s">
        <v>151</v>
      </c>
      <c r="AU228" s="161" t="s">
        <v>93</v>
      </c>
      <c r="AY228" s="15" t="s">
        <v>149</v>
      </c>
      <c r="BE228" s="162">
        <f t="shared" si="29"/>
        <v>0</v>
      </c>
      <c r="BF228" s="162">
        <f t="shared" si="30"/>
        <v>0</v>
      </c>
      <c r="BG228" s="162">
        <f t="shared" si="31"/>
        <v>0</v>
      </c>
      <c r="BH228" s="162">
        <f t="shared" si="32"/>
        <v>0</v>
      </c>
      <c r="BI228" s="162">
        <f t="shared" si="33"/>
        <v>0</v>
      </c>
      <c r="BJ228" s="15" t="s">
        <v>93</v>
      </c>
      <c r="BK228" s="162">
        <f t="shared" si="34"/>
        <v>0</v>
      </c>
      <c r="BL228" s="15" t="s">
        <v>241</v>
      </c>
      <c r="BM228" s="161" t="s">
        <v>547</v>
      </c>
    </row>
    <row r="229" spans="2:65" s="1" customFormat="1" ht="6.95" customHeight="1">
      <c r="B229" s="45"/>
      <c r="C229" s="46"/>
      <c r="D229" s="46"/>
      <c r="E229" s="46"/>
      <c r="F229" s="46"/>
      <c r="G229" s="46"/>
      <c r="H229" s="46"/>
      <c r="I229" s="46"/>
      <c r="J229" s="46"/>
      <c r="K229" s="46"/>
      <c r="L229" s="30"/>
    </row>
  </sheetData>
  <autoFilter ref="C129:K228" xr:uid="{00000000-0009-0000-0000-000002000000}"/>
  <mergeCells count="18">
    <mergeCell ref="L2:V2"/>
    <mergeCell ref="D27:J27"/>
    <mergeCell ref="D28:J28"/>
    <mergeCell ref="D29:J29"/>
    <mergeCell ref="D30:J30"/>
    <mergeCell ref="E7:H7"/>
    <mergeCell ref="E9:H9"/>
    <mergeCell ref="E18:H18"/>
    <mergeCell ref="E82:H82"/>
    <mergeCell ref="D108:F108"/>
    <mergeCell ref="E120:H120"/>
    <mergeCell ref="E122:H122"/>
    <mergeCell ref="D31:J31"/>
    <mergeCell ref="E84:H84"/>
    <mergeCell ref="D104:F104"/>
    <mergeCell ref="D105:F105"/>
    <mergeCell ref="D106:F106"/>
    <mergeCell ref="D107:F10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7"/>
  <sheetViews>
    <sheetView showGridLines="0" workbookViewId="0">
      <selection activeCell="E24" sqref="E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8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5" t="s">
        <v>87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pans="2:46" ht="24.95" customHeight="1">
      <c r="B4" s="18"/>
      <c r="D4" s="19" t="s">
        <v>96</v>
      </c>
      <c r="L4" s="18"/>
      <c r="M4" s="90" t="s">
        <v>9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14</v>
      </c>
      <c r="L6" s="18"/>
    </row>
    <row r="7" spans="2:46" ht="16.5" customHeight="1">
      <c r="B7" s="18"/>
      <c r="E7" s="253" t="str">
        <f>'Rekapitulácia stavby'!K6</f>
        <v>DPB - Osadenie kontajnera Strmé vŕšky</v>
      </c>
      <c r="F7" s="254"/>
      <c r="G7" s="254"/>
      <c r="H7" s="254"/>
      <c r="L7" s="18"/>
    </row>
    <row r="8" spans="2:46" s="1" customFormat="1" ht="12" customHeight="1">
      <c r="B8" s="30"/>
      <c r="D8" s="25" t="s">
        <v>105</v>
      </c>
      <c r="L8" s="30"/>
    </row>
    <row r="9" spans="2:46" s="1" customFormat="1" ht="16.5" customHeight="1">
      <c r="B9" s="30"/>
      <c r="E9" s="230" t="s">
        <v>548</v>
      </c>
      <c r="F9" s="257"/>
      <c r="G9" s="257"/>
      <c r="H9" s="257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16</v>
      </c>
      <c r="F11" s="23" t="s">
        <v>1</v>
      </c>
      <c r="I11" s="25" t="s">
        <v>17</v>
      </c>
      <c r="J11" s="23" t="s">
        <v>1</v>
      </c>
      <c r="L11" s="30"/>
    </row>
    <row r="12" spans="2:46" s="1" customFormat="1" ht="12" customHeight="1">
      <c r="B12" s="30"/>
      <c r="D12" s="25" t="s">
        <v>18</v>
      </c>
      <c r="F12" s="23" t="s">
        <v>19</v>
      </c>
      <c r="I12" s="25" t="s">
        <v>20</v>
      </c>
      <c r="J12" s="53">
        <f>'Rekapitulácia stavby'!AN8</f>
        <v>45253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21</v>
      </c>
      <c r="I14" s="25" t="s">
        <v>22</v>
      </c>
      <c r="J14" s="23" t="s">
        <v>1</v>
      </c>
      <c r="L14" s="30"/>
    </row>
    <row r="15" spans="2:46" s="1" customFormat="1" ht="18" customHeight="1">
      <c r="B15" s="30"/>
      <c r="E15" s="23"/>
      <c r="I15" s="25" t="s">
        <v>23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24</v>
      </c>
      <c r="I17" s="2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61" t="str">
        <f>'Rekapitulácia stavby'!E14</f>
        <v>Vyplň údaj</v>
      </c>
      <c r="F18" s="248"/>
      <c r="G18" s="248"/>
      <c r="H18" s="248"/>
      <c r="I18" s="25" t="s">
        <v>23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26</v>
      </c>
      <c r="I20" s="25" t="s">
        <v>22</v>
      </c>
      <c r="J20" s="23" t="s">
        <v>1</v>
      </c>
      <c r="L20" s="30"/>
    </row>
    <row r="21" spans="2:12" s="1" customFormat="1" ht="18" customHeight="1">
      <c r="B21" s="30"/>
      <c r="E21" s="23" t="s">
        <v>27</v>
      </c>
      <c r="I21" s="25" t="s">
        <v>23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22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23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10" t="s">
        <v>31</v>
      </c>
      <c r="L26" s="30"/>
    </row>
    <row r="27" spans="2:12" s="1" customFormat="1" ht="30" customHeight="1">
      <c r="B27" s="30"/>
      <c r="D27" s="259" t="s">
        <v>679</v>
      </c>
      <c r="E27" s="259"/>
      <c r="F27" s="259"/>
      <c r="G27" s="259"/>
      <c r="H27" s="259"/>
      <c r="I27" s="259"/>
      <c r="J27" s="259"/>
      <c r="L27" s="30"/>
    </row>
    <row r="28" spans="2:12" s="1" customFormat="1" ht="42" customHeight="1">
      <c r="B28" s="30"/>
      <c r="D28" s="260" t="s">
        <v>680</v>
      </c>
      <c r="E28" s="260"/>
      <c r="F28" s="260"/>
      <c r="G28" s="260"/>
      <c r="H28" s="260"/>
      <c r="I28" s="260"/>
      <c r="J28" s="260"/>
      <c r="L28" s="30"/>
    </row>
    <row r="29" spans="2:12" s="1" customFormat="1" ht="42" customHeight="1">
      <c r="B29" s="30"/>
      <c r="D29" s="260" t="s">
        <v>681</v>
      </c>
      <c r="E29" s="260"/>
      <c r="F29" s="260"/>
      <c r="G29" s="260"/>
      <c r="H29" s="260"/>
      <c r="I29" s="260"/>
      <c r="J29" s="260"/>
      <c r="L29" s="30"/>
    </row>
    <row r="30" spans="2:12" s="1" customFormat="1" ht="30" customHeight="1">
      <c r="B30" s="30"/>
      <c r="D30" s="258" t="s">
        <v>682</v>
      </c>
      <c r="E30" s="258"/>
      <c r="F30" s="258"/>
      <c r="G30" s="258"/>
      <c r="H30" s="258"/>
      <c r="I30" s="258"/>
      <c r="J30" s="258"/>
      <c r="L30" s="30"/>
    </row>
    <row r="31" spans="2:12" s="1" customFormat="1" ht="54.95" customHeight="1">
      <c r="B31" s="30"/>
      <c r="D31" s="258" t="s">
        <v>683</v>
      </c>
      <c r="E31" s="258"/>
      <c r="F31" s="258"/>
      <c r="G31" s="258"/>
      <c r="H31" s="258"/>
      <c r="I31" s="258"/>
      <c r="J31" s="258"/>
      <c r="L31" s="30"/>
    </row>
    <row r="32" spans="2:12" s="1" customFormat="1" ht="6.95" customHeight="1">
      <c r="B32" s="30"/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D34" s="23" t="s">
        <v>111</v>
      </c>
      <c r="J34" s="91">
        <f>J93</f>
        <v>0</v>
      </c>
      <c r="L34" s="30"/>
    </row>
    <row r="35" spans="2:12" s="1" customFormat="1" ht="14.45" customHeight="1">
      <c r="B35" s="30"/>
      <c r="D35" s="92" t="s">
        <v>112</v>
      </c>
      <c r="J35" s="91">
        <f>J103</f>
        <v>0</v>
      </c>
      <c r="L35" s="30"/>
    </row>
    <row r="36" spans="2:12" s="1" customFormat="1" ht="25.35" customHeight="1">
      <c r="B36" s="30"/>
      <c r="D36" s="93" t="s">
        <v>32</v>
      </c>
      <c r="J36" s="67">
        <f>ROUND(J34 + J35, 2)</f>
        <v>0</v>
      </c>
      <c r="L36" s="30"/>
    </row>
    <row r="37" spans="2:12" s="1" customFormat="1" ht="6.95" customHeight="1">
      <c r="B37" s="30"/>
      <c r="D37" s="54"/>
      <c r="E37" s="54"/>
      <c r="F37" s="54"/>
      <c r="G37" s="54"/>
      <c r="H37" s="54"/>
      <c r="I37" s="54"/>
      <c r="J37" s="54"/>
      <c r="K37" s="54"/>
      <c r="L37" s="30"/>
    </row>
    <row r="38" spans="2:12" s="1" customFormat="1" ht="14.45" customHeight="1">
      <c r="B38" s="30"/>
      <c r="F38" s="33" t="s">
        <v>34</v>
      </c>
      <c r="I38" s="33" t="s">
        <v>33</v>
      </c>
      <c r="J38" s="33" t="s">
        <v>35</v>
      </c>
      <c r="L38" s="30"/>
    </row>
    <row r="39" spans="2:12" s="1" customFormat="1" ht="14.45" customHeight="1">
      <c r="B39" s="30"/>
      <c r="D39" s="56" t="s">
        <v>36</v>
      </c>
      <c r="E39" s="35" t="s">
        <v>37</v>
      </c>
      <c r="F39" s="94">
        <f>ROUND((SUM(BE103:BE110) + SUM(BE130:BE206)),  2)</f>
        <v>0</v>
      </c>
      <c r="G39" s="95"/>
      <c r="H39" s="95"/>
      <c r="I39" s="96">
        <v>0.2</v>
      </c>
      <c r="J39" s="94">
        <f>ROUND(((SUM(BE103:BE110) + SUM(BE130:BE206))*I39),  2)</f>
        <v>0</v>
      </c>
      <c r="L39" s="30"/>
    </row>
    <row r="40" spans="2:12" s="1" customFormat="1" ht="14.45" customHeight="1">
      <c r="B40" s="30"/>
      <c r="E40" s="35" t="s">
        <v>38</v>
      </c>
      <c r="F40" s="94">
        <f>ROUND((SUM(BF103:BF110) + SUM(BF130:BF206)),  2)</f>
        <v>0</v>
      </c>
      <c r="G40" s="95"/>
      <c r="H40" s="95"/>
      <c r="I40" s="96">
        <v>0.2</v>
      </c>
      <c r="J40" s="94">
        <f>ROUND(((SUM(BF103:BF110) + SUM(BF130:BF206))*I40),  2)</f>
        <v>0</v>
      </c>
      <c r="L40" s="30"/>
    </row>
    <row r="41" spans="2:12" s="1" customFormat="1" ht="14.45" hidden="1" customHeight="1">
      <c r="B41" s="30"/>
      <c r="E41" s="25" t="s">
        <v>39</v>
      </c>
      <c r="F41" s="97">
        <f>ROUND((SUM(BG103:BG110) + SUM(BG130:BG206)),  2)</f>
        <v>0</v>
      </c>
      <c r="I41" s="98">
        <v>0.2</v>
      </c>
      <c r="J41" s="97">
        <f>0</f>
        <v>0</v>
      </c>
      <c r="L41" s="30"/>
    </row>
    <row r="42" spans="2:12" s="1" customFormat="1" ht="14.45" hidden="1" customHeight="1">
      <c r="B42" s="30"/>
      <c r="E42" s="25" t="s">
        <v>40</v>
      </c>
      <c r="F42" s="97">
        <f>ROUND((SUM(BH103:BH110) + SUM(BH130:BH206)),  2)</f>
        <v>0</v>
      </c>
      <c r="I42" s="98">
        <v>0.2</v>
      </c>
      <c r="J42" s="97">
        <f>0</f>
        <v>0</v>
      </c>
      <c r="L42" s="30"/>
    </row>
    <row r="43" spans="2:12" s="1" customFormat="1" ht="14.45" hidden="1" customHeight="1">
      <c r="B43" s="30"/>
      <c r="E43" s="35" t="s">
        <v>41</v>
      </c>
      <c r="F43" s="94">
        <f>ROUND((SUM(BI103:BI110) + SUM(BI130:BI206)),  2)</f>
        <v>0</v>
      </c>
      <c r="G43" s="95"/>
      <c r="H43" s="95"/>
      <c r="I43" s="96">
        <v>0</v>
      </c>
      <c r="J43" s="94">
        <f>0</f>
        <v>0</v>
      </c>
      <c r="L43" s="30"/>
    </row>
    <row r="44" spans="2:12" s="1" customFormat="1" ht="6.95" customHeight="1">
      <c r="B44" s="30"/>
      <c r="L44" s="30"/>
    </row>
    <row r="45" spans="2:12" s="1" customFormat="1" ht="25.35" customHeight="1">
      <c r="B45" s="30"/>
      <c r="C45" s="99"/>
      <c r="D45" s="100" t="s">
        <v>42</v>
      </c>
      <c r="E45" s="58"/>
      <c r="F45" s="58"/>
      <c r="G45" s="101" t="s">
        <v>43</v>
      </c>
      <c r="H45" s="102" t="s">
        <v>44</v>
      </c>
      <c r="I45" s="58"/>
      <c r="J45" s="103">
        <f>SUM(J36:J43)</f>
        <v>0</v>
      </c>
      <c r="K45" s="104"/>
      <c r="L45" s="30"/>
    </row>
    <row r="46" spans="2:12" ht="14.45" customHeight="1">
      <c r="B46" s="18"/>
      <c r="L46" s="18"/>
    </row>
    <row r="47" spans="2:12" s="1" customFormat="1" ht="14.45" customHeight="1">
      <c r="B47" s="30"/>
      <c r="D47" s="42" t="s">
        <v>45</v>
      </c>
      <c r="E47" s="43"/>
      <c r="F47" s="43"/>
      <c r="G47" s="42" t="s">
        <v>46</v>
      </c>
      <c r="H47" s="43"/>
      <c r="I47" s="43"/>
      <c r="J47" s="43"/>
      <c r="K47" s="43"/>
      <c r="L47" s="30"/>
    </row>
    <row r="48" spans="2:12">
      <c r="B48" s="18"/>
      <c r="L48" s="18"/>
    </row>
    <row r="49" spans="2:12">
      <c r="B49" s="18"/>
      <c r="L49" s="18"/>
    </row>
    <row r="50" spans="2:12">
      <c r="B50" s="18"/>
      <c r="L50" s="18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 s="1" customFormat="1" ht="12.75">
      <c r="B58" s="30"/>
      <c r="D58" s="44" t="s">
        <v>47</v>
      </c>
      <c r="E58" s="32"/>
      <c r="F58" s="105" t="s">
        <v>48</v>
      </c>
      <c r="G58" s="44" t="s">
        <v>47</v>
      </c>
      <c r="H58" s="32"/>
      <c r="I58" s="32"/>
      <c r="J58" s="106" t="s">
        <v>48</v>
      </c>
      <c r="K58" s="32"/>
      <c r="L58" s="30"/>
    </row>
    <row r="59" spans="2:12">
      <c r="B59" s="18"/>
      <c r="L59" s="18"/>
    </row>
    <row r="60" spans="2:12">
      <c r="B60" s="18"/>
      <c r="L60" s="18"/>
    </row>
    <row r="61" spans="2:12">
      <c r="B61" s="18"/>
      <c r="L61" s="18"/>
    </row>
    <row r="62" spans="2:12" s="1" customFormat="1" ht="12.75">
      <c r="B62" s="30"/>
      <c r="D62" s="42" t="s">
        <v>49</v>
      </c>
      <c r="E62" s="43"/>
      <c r="F62" s="43"/>
      <c r="G62" s="42" t="s">
        <v>50</v>
      </c>
      <c r="H62" s="43"/>
      <c r="I62" s="43"/>
      <c r="J62" s="43"/>
      <c r="K62" s="43"/>
      <c r="L62" s="30"/>
    </row>
    <row r="63" spans="2:12">
      <c r="B63" s="18"/>
      <c r="L63" s="18"/>
    </row>
    <row r="64" spans="2:12">
      <c r="B64" s="18"/>
      <c r="L64" s="18"/>
    </row>
    <row r="65" spans="2:12">
      <c r="B65" s="18"/>
      <c r="L65" s="18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 s="1" customFormat="1" ht="12.75">
      <c r="B73" s="30"/>
      <c r="D73" s="44" t="s">
        <v>47</v>
      </c>
      <c r="E73" s="32"/>
      <c r="F73" s="105" t="s">
        <v>48</v>
      </c>
      <c r="G73" s="44" t="s">
        <v>47</v>
      </c>
      <c r="H73" s="32"/>
      <c r="I73" s="32"/>
      <c r="J73" s="106" t="s">
        <v>48</v>
      </c>
      <c r="K73" s="32"/>
      <c r="L73" s="30"/>
    </row>
    <row r="74" spans="2:12" s="1" customFormat="1" ht="14.45" customHeight="1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30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30"/>
    </row>
    <row r="79" spans="2:12" s="1" customFormat="1" ht="24.95" customHeight="1">
      <c r="B79" s="30"/>
      <c r="C79" s="19" t="s">
        <v>113</v>
      </c>
      <c r="L79" s="30"/>
    </row>
    <row r="80" spans="2:12" s="1" customFormat="1" ht="6.95" customHeight="1">
      <c r="B80" s="30"/>
      <c r="L80" s="30"/>
    </row>
    <row r="81" spans="2:47" s="1" customFormat="1" ht="12" customHeight="1">
      <c r="B81" s="30"/>
      <c r="C81" s="25" t="s">
        <v>14</v>
      </c>
      <c r="L81" s="30"/>
    </row>
    <row r="82" spans="2:47" s="1" customFormat="1" ht="16.5" customHeight="1">
      <c r="B82" s="30"/>
      <c r="E82" s="253" t="str">
        <f>E7</f>
        <v>DPB - Osadenie kontajnera Strmé vŕšky</v>
      </c>
      <c r="F82" s="254"/>
      <c r="G82" s="254"/>
      <c r="H82" s="254"/>
      <c r="L82" s="30"/>
    </row>
    <row r="83" spans="2:47" s="1" customFormat="1" ht="12" customHeight="1">
      <c r="B83" s="30"/>
      <c r="C83" s="25" t="s">
        <v>105</v>
      </c>
      <c r="L83" s="30"/>
    </row>
    <row r="84" spans="2:47" s="1" customFormat="1" ht="16.5" customHeight="1">
      <c r="B84" s="30"/>
      <c r="E84" s="230" t="str">
        <f>E9</f>
        <v>03 - Prípojka kanalizácie</v>
      </c>
      <c r="F84" s="257"/>
      <c r="G84" s="257"/>
      <c r="H84" s="257"/>
      <c r="L84" s="30"/>
    </row>
    <row r="85" spans="2:47" s="1" customFormat="1" ht="6.95" customHeight="1">
      <c r="B85" s="30"/>
      <c r="L85" s="30"/>
    </row>
    <row r="86" spans="2:47" s="1" customFormat="1" ht="12" customHeight="1">
      <c r="B86" s="30"/>
      <c r="C86" s="25" t="s">
        <v>18</v>
      </c>
      <c r="F86" s="23" t="str">
        <f>F12</f>
        <v>Bratislava-Záhorská Bystrica</v>
      </c>
      <c r="I86" s="25" t="s">
        <v>20</v>
      </c>
      <c r="J86" s="53">
        <f>IF(J12="","",J12)</f>
        <v>45253</v>
      </c>
      <c r="L86" s="30"/>
    </row>
    <row r="87" spans="2:47" s="1" customFormat="1" ht="6.95" customHeight="1">
      <c r="B87" s="30"/>
      <c r="L87" s="30"/>
    </row>
    <row r="88" spans="2:47" s="1" customFormat="1" ht="40.15" customHeight="1">
      <c r="B88" s="30"/>
      <c r="C88" s="25" t="s">
        <v>21</v>
      </c>
      <c r="F88" s="23">
        <f>E15</f>
        <v>0</v>
      </c>
      <c r="I88" s="25" t="s">
        <v>26</v>
      </c>
      <c r="J88" s="28" t="str">
        <f>E21</f>
        <v>CITYPROJEKT, s.r.o., Adámiho 3, Bratislava</v>
      </c>
      <c r="L88" s="30"/>
    </row>
    <row r="89" spans="2:47" s="1" customFormat="1" ht="15.2" customHeight="1">
      <c r="B89" s="30"/>
      <c r="C89" s="25" t="s">
        <v>24</v>
      </c>
      <c r="F89" s="23" t="str">
        <f>IF(E18="","",E18)</f>
        <v>Vyplň údaj</v>
      </c>
      <c r="I89" s="25" t="s">
        <v>29</v>
      </c>
      <c r="J89" s="28">
        <f>E24</f>
        <v>0</v>
      </c>
      <c r="L89" s="30"/>
    </row>
    <row r="90" spans="2:47" s="1" customFormat="1" ht="10.35" customHeight="1">
      <c r="B90" s="30"/>
      <c r="L90" s="30"/>
    </row>
    <row r="91" spans="2:47" s="1" customFormat="1" ht="29.25" customHeight="1">
      <c r="B91" s="30"/>
      <c r="C91" s="107" t="s">
        <v>114</v>
      </c>
      <c r="D91" s="99"/>
      <c r="E91" s="99"/>
      <c r="F91" s="99"/>
      <c r="G91" s="99"/>
      <c r="H91" s="99"/>
      <c r="I91" s="99"/>
      <c r="J91" s="108" t="s">
        <v>115</v>
      </c>
      <c r="K91" s="99"/>
      <c r="L91" s="30"/>
    </row>
    <row r="92" spans="2:47" s="1" customFormat="1" ht="10.35" customHeight="1">
      <c r="B92" s="30"/>
      <c r="L92" s="30"/>
    </row>
    <row r="93" spans="2:47" s="1" customFormat="1" ht="22.9" customHeight="1">
      <c r="B93" s="30"/>
      <c r="C93" s="109" t="s">
        <v>116</v>
      </c>
      <c r="J93" s="67">
        <f>J130</f>
        <v>0</v>
      </c>
      <c r="L93" s="30"/>
      <c r="AU93" s="15" t="s">
        <v>117</v>
      </c>
    </row>
    <row r="94" spans="2:47" s="7" customFormat="1" ht="24.95" customHeight="1">
      <c r="B94" s="110"/>
      <c r="D94" s="111" t="s">
        <v>363</v>
      </c>
      <c r="E94" s="112"/>
      <c r="F94" s="112"/>
      <c r="G94" s="112"/>
      <c r="H94" s="112"/>
      <c r="I94" s="112"/>
      <c r="J94" s="113">
        <f>J131</f>
        <v>0</v>
      </c>
      <c r="L94" s="110"/>
    </row>
    <row r="95" spans="2:47" s="8" customFormat="1" ht="19.899999999999999" customHeight="1">
      <c r="B95" s="114"/>
      <c r="D95" s="115" t="s">
        <v>364</v>
      </c>
      <c r="E95" s="116"/>
      <c r="F95" s="116"/>
      <c r="G95" s="116"/>
      <c r="H95" s="116"/>
      <c r="I95" s="116"/>
      <c r="J95" s="117">
        <f>J132</f>
        <v>0</v>
      </c>
      <c r="L95" s="114"/>
    </row>
    <row r="96" spans="2:47" s="8" customFormat="1" ht="19.899999999999999" customHeight="1">
      <c r="B96" s="114"/>
      <c r="D96" s="115" t="s">
        <v>365</v>
      </c>
      <c r="E96" s="116"/>
      <c r="F96" s="116"/>
      <c r="G96" s="116"/>
      <c r="H96" s="116"/>
      <c r="I96" s="116"/>
      <c r="J96" s="117">
        <f>J162</f>
        <v>0</v>
      </c>
      <c r="L96" s="114"/>
    </row>
    <row r="97" spans="2:65" s="8" customFormat="1" ht="19.899999999999999" customHeight="1">
      <c r="B97" s="114"/>
      <c r="D97" s="115" t="s">
        <v>549</v>
      </c>
      <c r="E97" s="116"/>
      <c r="F97" s="116"/>
      <c r="G97" s="116"/>
      <c r="H97" s="116"/>
      <c r="I97" s="116"/>
      <c r="J97" s="117">
        <f>J168</f>
        <v>0</v>
      </c>
      <c r="L97" s="114"/>
    </row>
    <row r="98" spans="2:65" s="8" customFormat="1" ht="19.899999999999999" customHeight="1">
      <c r="B98" s="114"/>
      <c r="D98" s="115" t="s">
        <v>366</v>
      </c>
      <c r="E98" s="116"/>
      <c r="F98" s="116"/>
      <c r="G98" s="116"/>
      <c r="H98" s="116"/>
      <c r="I98" s="116"/>
      <c r="J98" s="117">
        <f>J174</f>
        <v>0</v>
      </c>
      <c r="L98" s="114"/>
    </row>
    <row r="99" spans="2:65" s="8" customFormat="1" ht="19.899999999999999" customHeight="1">
      <c r="B99" s="114"/>
      <c r="D99" s="115" t="s">
        <v>550</v>
      </c>
      <c r="E99" s="116"/>
      <c r="F99" s="116"/>
      <c r="G99" s="116"/>
      <c r="H99" s="116"/>
      <c r="I99" s="116"/>
      <c r="J99" s="117">
        <f>J192</f>
        <v>0</v>
      </c>
      <c r="L99" s="114"/>
    </row>
    <row r="100" spans="2:65" s="8" customFormat="1" ht="19.899999999999999" customHeight="1">
      <c r="B100" s="114"/>
      <c r="D100" s="115" t="s">
        <v>367</v>
      </c>
      <c r="E100" s="116"/>
      <c r="F100" s="116"/>
      <c r="G100" s="116"/>
      <c r="H100" s="116"/>
      <c r="I100" s="116"/>
      <c r="J100" s="117">
        <f>J205</f>
        <v>0</v>
      </c>
      <c r="L100" s="114"/>
    </row>
    <row r="101" spans="2:65" s="1" customFormat="1" ht="21.75" customHeight="1">
      <c r="B101" s="30"/>
      <c r="L101" s="30"/>
    </row>
    <row r="102" spans="2:65" s="1" customFormat="1" ht="6.95" customHeight="1">
      <c r="B102" s="30"/>
      <c r="L102" s="30"/>
    </row>
    <row r="103" spans="2:65" s="1" customFormat="1" ht="29.25" customHeight="1">
      <c r="B103" s="30"/>
      <c r="C103" s="109" t="s">
        <v>125</v>
      </c>
      <c r="J103" s="118">
        <f>ROUND(J104 + J105 + J106 + J107 + J108 + J109,2)</f>
        <v>0</v>
      </c>
      <c r="L103" s="30"/>
      <c r="N103" s="119" t="s">
        <v>36</v>
      </c>
    </row>
    <row r="104" spans="2:65" s="1" customFormat="1" ht="18" customHeight="1">
      <c r="B104" s="120"/>
      <c r="C104" s="121"/>
      <c r="D104" s="255" t="s">
        <v>126</v>
      </c>
      <c r="E104" s="256"/>
      <c r="F104" s="256"/>
      <c r="G104" s="121"/>
      <c r="H104" s="121"/>
      <c r="I104" s="121"/>
      <c r="J104" s="123">
        <v>0</v>
      </c>
      <c r="K104" s="121"/>
      <c r="L104" s="120"/>
      <c r="M104" s="121"/>
      <c r="N104" s="124" t="s">
        <v>38</v>
      </c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5" t="s">
        <v>127</v>
      </c>
      <c r="AZ104" s="121"/>
      <c r="BA104" s="121"/>
      <c r="BB104" s="121"/>
      <c r="BC104" s="121"/>
      <c r="BD104" s="121"/>
      <c r="BE104" s="126">
        <f t="shared" ref="BE104:BE109" si="0">IF(N104="základná",J104,0)</f>
        <v>0</v>
      </c>
      <c r="BF104" s="126">
        <f t="shared" ref="BF104:BF109" si="1">IF(N104="znížená",J104,0)</f>
        <v>0</v>
      </c>
      <c r="BG104" s="126">
        <f t="shared" ref="BG104:BG109" si="2">IF(N104="zákl. prenesená",J104,0)</f>
        <v>0</v>
      </c>
      <c r="BH104" s="126">
        <f t="shared" ref="BH104:BH109" si="3">IF(N104="zníž. prenesená",J104,0)</f>
        <v>0</v>
      </c>
      <c r="BI104" s="126">
        <f t="shared" ref="BI104:BI109" si="4">IF(N104="nulová",J104,0)</f>
        <v>0</v>
      </c>
      <c r="BJ104" s="125" t="s">
        <v>93</v>
      </c>
      <c r="BK104" s="121"/>
      <c r="BL104" s="121"/>
      <c r="BM104" s="121"/>
    </row>
    <row r="105" spans="2:65" s="1" customFormat="1" ht="18" customHeight="1">
      <c r="B105" s="120"/>
      <c r="C105" s="121"/>
      <c r="D105" s="255" t="s">
        <v>128</v>
      </c>
      <c r="E105" s="256"/>
      <c r="F105" s="256"/>
      <c r="G105" s="121"/>
      <c r="H105" s="121"/>
      <c r="I105" s="121"/>
      <c r="J105" s="123">
        <v>0</v>
      </c>
      <c r="K105" s="121"/>
      <c r="L105" s="120"/>
      <c r="M105" s="121"/>
      <c r="N105" s="124" t="s">
        <v>38</v>
      </c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5" t="s">
        <v>127</v>
      </c>
      <c r="AZ105" s="121"/>
      <c r="BA105" s="121"/>
      <c r="BB105" s="121"/>
      <c r="BC105" s="121"/>
      <c r="BD105" s="121"/>
      <c r="BE105" s="126">
        <f t="shared" si="0"/>
        <v>0</v>
      </c>
      <c r="BF105" s="126">
        <f t="shared" si="1"/>
        <v>0</v>
      </c>
      <c r="BG105" s="126">
        <f t="shared" si="2"/>
        <v>0</v>
      </c>
      <c r="BH105" s="126">
        <f t="shared" si="3"/>
        <v>0</v>
      </c>
      <c r="BI105" s="126">
        <f t="shared" si="4"/>
        <v>0</v>
      </c>
      <c r="BJ105" s="125" t="s">
        <v>93</v>
      </c>
      <c r="BK105" s="121"/>
      <c r="BL105" s="121"/>
      <c r="BM105" s="121"/>
    </row>
    <row r="106" spans="2:65" s="1" customFormat="1" ht="18" customHeight="1">
      <c r="B106" s="120"/>
      <c r="C106" s="121"/>
      <c r="D106" s="255" t="s">
        <v>129</v>
      </c>
      <c r="E106" s="256"/>
      <c r="F106" s="256"/>
      <c r="G106" s="121"/>
      <c r="H106" s="121"/>
      <c r="I106" s="121"/>
      <c r="J106" s="123">
        <v>0</v>
      </c>
      <c r="K106" s="121"/>
      <c r="L106" s="120"/>
      <c r="M106" s="121"/>
      <c r="N106" s="124" t="s">
        <v>38</v>
      </c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5" t="s">
        <v>127</v>
      </c>
      <c r="AZ106" s="121"/>
      <c r="BA106" s="121"/>
      <c r="BB106" s="121"/>
      <c r="BC106" s="121"/>
      <c r="BD106" s="121"/>
      <c r="BE106" s="126">
        <f t="shared" si="0"/>
        <v>0</v>
      </c>
      <c r="BF106" s="126">
        <f t="shared" si="1"/>
        <v>0</v>
      </c>
      <c r="BG106" s="126">
        <f t="shared" si="2"/>
        <v>0</v>
      </c>
      <c r="BH106" s="126">
        <f t="shared" si="3"/>
        <v>0</v>
      </c>
      <c r="BI106" s="126">
        <f t="shared" si="4"/>
        <v>0</v>
      </c>
      <c r="BJ106" s="125" t="s">
        <v>93</v>
      </c>
      <c r="BK106" s="121"/>
      <c r="BL106" s="121"/>
      <c r="BM106" s="121"/>
    </row>
    <row r="107" spans="2:65" s="1" customFormat="1" ht="18" customHeight="1">
      <c r="B107" s="120"/>
      <c r="C107" s="121"/>
      <c r="D107" s="255" t="s">
        <v>130</v>
      </c>
      <c r="E107" s="256"/>
      <c r="F107" s="256"/>
      <c r="G107" s="121"/>
      <c r="H107" s="121"/>
      <c r="I107" s="121"/>
      <c r="J107" s="123">
        <v>0</v>
      </c>
      <c r="K107" s="121"/>
      <c r="L107" s="120"/>
      <c r="M107" s="121"/>
      <c r="N107" s="124" t="s">
        <v>38</v>
      </c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5" t="s">
        <v>127</v>
      </c>
      <c r="AZ107" s="121"/>
      <c r="BA107" s="121"/>
      <c r="BB107" s="121"/>
      <c r="BC107" s="121"/>
      <c r="BD107" s="121"/>
      <c r="BE107" s="126">
        <f t="shared" si="0"/>
        <v>0</v>
      </c>
      <c r="BF107" s="126">
        <f t="shared" si="1"/>
        <v>0</v>
      </c>
      <c r="BG107" s="126">
        <f t="shared" si="2"/>
        <v>0</v>
      </c>
      <c r="BH107" s="126">
        <f t="shared" si="3"/>
        <v>0</v>
      </c>
      <c r="BI107" s="126">
        <f t="shared" si="4"/>
        <v>0</v>
      </c>
      <c r="BJ107" s="125" t="s">
        <v>93</v>
      </c>
      <c r="BK107" s="121"/>
      <c r="BL107" s="121"/>
      <c r="BM107" s="121"/>
    </row>
    <row r="108" spans="2:65" s="1" customFormat="1" ht="18" customHeight="1">
      <c r="B108" s="120"/>
      <c r="C108" s="121"/>
      <c r="D108" s="255" t="s">
        <v>131</v>
      </c>
      <c r="E108" s="256"/>
      <c r="F108" s="256"/>
      <c r="G108" s="121"/>
      <c r="H108" s="121"/>
      <c r="I108" s="121"/>
      <c r="J108" s="123">
        <v>0</v>
      </c>
      <c r="K108" s="121"/>
      <c r="L108" s="120"/>
      <c r="M108" s="121"/>
      <c r="N108" s="124" t="s">
        <v>38</v>
      </c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5" t="s">
        <v>127</v>
      </c>
      <c r="AZ108" s="121"/>
      <c r="BA108" s="121"/>
      <c r="BB108" s="121"/>
      <c r="BC108" s="121"/>
      <c r="BD108" s="121"/>
      <c r="BE108" s="126">
        <f t="shared" si="0"/>
        <v>0</v>
      </c>
      <c r="BF108" s="126">
        <f t="shared" si="1"/>
        <v>0</v>
      </c>
      <c r="BG108" s="126">
        <f t="shared" si="2"/>
        <v>0</v>
      </c>
      <c r="BH108" s="126">
        <f t="shared" si="3"/>
        <v>0</v>
      </c>
      <c r="BI108" s="126">
        <f t="shared" si="4"/>
        <v>0</v>
      </c>
      <c r="BJ108" s="125" t="s">
        <v>93</v>
      </c>
      <c r="BK108" s="121"/>
      <c r="BL108" s="121"/>
      <c r="BM108" s="121"/>
    </row>
    <row r="109" spans="2:65" s="1" customFormat="1" ht="18" customHeight="1">
      <c r="B109" s="120"/>
      <c r="C109" s="121"/>
      <c r="D109" s="122" t="s">
        <v>132</v>
      </c>
      <c r="E109" s="121"/>
      <c r="F109" s="121"/>
      <c r="G109" s="121"/>
      <c r="H109" s="121"/>
      <c r="I109" s="121"/>
      <c r="J109" s="123">
        <f>ROUND(J34*T109,2)</f>
        <v>0</v>
      </c>
      <c r="K109" s="121"/>
      <c r="L109" s="120"/>
      <c r="M109" s="121"/>
      <c r="N109" s="124" t="s">
        <v>38</v>
      </c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5" t="s">
        <v>133</v>
      </c>
      <c r="AZ109" s="121"/>
      <c r="BA109" s="121"/>
      <c r="BB109" s="121"/>
      <c r="BC109" s="121"/>
      <c r="BD109" s="121"/>
      <c r="BE109" s="126">
        <f t="shared" si="0"/>
        <v>0</v>
      </c>
      <c r="BF109" s="126">
        <f t="shared" si="1"/>
        <v>0</v>
      </c>
      <c r="BG109" s="126">
        <f t="shared" si="2"/>
        <v>0</v>
      </c>
      <c r="BH109" s="126">
        <f t="shared" si="3"/>
        <v>0</v>
      </c>
      <c r="BI109" s="126">
        <f t="shared" si="4"/>
        <v>0</v>
      </c>
      <c r="BJ109" s="125" t="s">
        <v>93</v>
      </c>
      <c r="BK109" s="121"/>
      <c r="BL109" s="121"/>
      <c r="BM109" s="121"/>
    </row>
    <row r="110" spans="2:65" s="1" customFormat="1">
      <c r="B110" s="30"/>
      <c r="L110" s="30"/>
    </row>
    <row r="111" spans="2:65" s="1" customFormat="1" ht="29.25" customHeight="1">
      <c r="B111" s="30"/>
      <c r="C111" s="127" t="s">
        <v>134</v>
      </c>
      <c r="D111" s="99"/>
      <c r="E111" s="99"/>
      <c r="F111" s="99"/>
      <c r="G111" s="99"/>
      <c r="H111" s="99"/>
      <c r="I111" s="99"/>
      <c r="J111" s="128">
        <f>ROUND(J93+J103,2)</f>
        <v>0</v>
      </c>
      <c r="K111" s="99"/>
      <c r="L111" s="30"/>
    </row>
    <row r="112" spans="2:65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0"/>
    </row>
    <row r="116" spans="2:12" s="1" customFormat="1" ht="6.95" customHeight="1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0"/>
    </row>
    <row r="117" spans="2:12" s="1" customFormat="1" ht="24.95" customHeight="1">
      <c r="B117" s="30"/>
      <c r="C117" s="19" t="s">
        <v>135</v>
      </c>
      <c r="L117" s="30"/>
    </row>
    <row r="118" spans="2:12" s="1" customFormat="1" ht="6.95" customHeight="1">
      <c r="B118" s="30"/>
      <c r="L118" s="30"/>
    </row>
    <row r="119" spans="2:12" s="1" customFormat="1" ht="12" customHeight="1">
      <c r="B119" s="30"/>
      <c r="C119" s="25" t="s">
        <v>14</v>
      </c>
      <c r="L119" s="30"/>
    </row>
    <row r="120" spans="2:12" s="1" customFormat="1" ht="16.5" customHeight="1">
      <c r="B120" s="30"/>
      <c r="E120" s="253" t="str">
        <f>E7</f>
        <v>DPB - Osadenie kontajnera Strmé vŕšky</v>
      </c>
      <c r="F120" s="254"/>
      <c r="G120" s="254"/>
      <c r="H120" s="254"/>
      <c r="L120" s="30"/>
    </row>
    <row r="121" spans="2:12" s="1" customFormat="1" ht="12" customHeight="1">
      <c r="B121" s="30"/>
      <c r="C121" s="25" t="s">
        <v>105</v>
      </c>
      <c r="L121" s="30"/>
    </row>
    <row r="122" spans="2:12" s="1" customFormat="1" ht="16.5" customHeight="1">
      <c r="B122" s="30"/>
      <c r="E122" s="230" t="str">
        <f>E9</f>
        <v>03 - Prípojka kanalizácie</v>
      </c>
      <c r="F122" s="257"/>
      <c r="G122" s="257"/>
      <c r="H122" s="257"/>
      <c r="L122" s="30"/>
    </row>
    <row r="123" spans="2:12" s="1" customFormat="1" ht="6.95" customHeight="1">
      <c r="B123" s="30"/>
      <c r="L123" s="30"/>
    </row>
    <row r="124" spans="2:12" s="1" customFormat="1" ht="12" customHeight="1">
      <c r="B124" s="30"/>
      <c r="C124" s="25" t="s">
        <v>18</v>
      </c>
      <c r="F124" s="23" t="str">
        <f>F12</f>
        <v>Bratislava-Záhorská Bystrica</v>
      </c>
      <c r="I124" s="25" t="s">
        <v>20</v>
      </c>
      <c r="J124" s="53">
        <f>IF(J12="","",J12)</f>
        <v>45253</v>
      </c>
      <c r="L124" s="30"/>
    </row>
    <row r="125" spans="2:12" s="1" customFormat="1" ht="6.95" customHeight="1">
      <c r="B125" s="30"/>
      <c r="L125" s="30"/>
    </row>
    <row r="126" spans="2:12" s="1" customFormat="1" ht="40.15" customHeight="1">
      <c r="B126" s="30"/>
      <c r="C126" s="25" t="s">
        <v>21</v>
      </c>
      <c r="F126" s="23">
        <f>E15</f>
        <v>0</v>
      </c>
      <c r="I126" s="25" t="s">
        <v>26</v>
      </c>
      <c r="J126" s="28" t="str">
        <f>E21</f>
        <v>CITYPROJEKT, s.r.o., Adámiho 3, Bratislava</v>
      </c>
      <c r="L126" s="30"/>
    </row>
    <row r="127" spans="2:12" s="1" customFormat="1" ht="15.2" customHeight="1">
      <c r="B127" s="30"/>
      <c r="C127" s="25" t="s">
        <v>24</v>
      </c>
      <c r="F127" s="23" t="str">
        <f>IF(E18="","",E18)</f>
        <v>Vyplň údaj</v>
      </c>
      <c r="I127" s="25" t="s">
        <v>29</v>
      </c>
      <c r="J127" s="28">
        <f>E24</f>
        <v>0</v>
      </c>
      <c r="L127" s="30"/>
    </row>
    <row r="128" spans="2:12" s="1" customFormat="1" ht="10.35" customHeight="1">
      <c r="B128" s="30"/>
      <c r="L128" s="30"/>
    </row>
    <row r="129" spans="2:65" s="9" customFormat="1" ht="29.25" customHeight="1">
      <c r="B129" s="129"/>
      <c r="C129" s="130" t="s">
        <v>136</v>
      </c>
      <c r="D129" s="131" t="s">
        <v>57</v>
      </c>
      <c r="E129" s="131" t="s">
        <v>53</v>
      </c>
      <c r="F129" s="131" t="s">
        <v>54</v>
      </c>
      <c r="G129" s="131" t="s">
        <v>137</v>
      </c>
      <c r="H129" s="131" t="s">
        <v>138</v>
      </c>
      <c r="I129" s="131" t="s">
        <v>139</v>
      </c>
      <c r="J129" s="132" t="s">
        <v>115</v>
      </c>
      <c r="K129" s="133" t="s">
        <v>140</v>
      </c>
      <c r="L129" s="129"/>
      <c r="M129" s="60" t="s">
        <v>1</v>
      </c>
      <c r="N129" s="61" t="s">
        <v>36</v>
      </c>
      <c r="O129" s="61" t="s">
        <v>141</v>
      </c>
      <c r="P129" s="61" t="s">
        <v>142</v>
      </c>
      <c r="Q129" s="61" t="s">
        <v>143</v>
      </c>
      <c r="R129" s="61" t="s">
        <v>144</v>
      </c>
      <c r="S129" s="61" t="s">
        <v>145</v>
      </c>
      <c r="T129" s="62" t="s">
        <v>146</v>
      </c>
    </row>
    <row r="130" spans="2:65" s="1" customFormat="1" ht="22.9" customHeight="1">
      <c r="B130" s="30"/>
      <c r="C130" s="65" t="s">
        <v>111</v>
      </c>
      <c r="J130" s="134">
        <f>BK130</f>
        <v>0</v>
      </c>
      <c r="L130" s="30"/>
      <c r="M130" s="63"/>
      <c r="N130" s="54"/>
      <c r="O130" s="54"/>
      <c r="P130" s="135">
        <f>P131</f>
        <v>0</v>
      </c>
      <c r="Q130" s="54"/>
      <c r="R130" s="135">
        <f>R131</f>
        <v>21.082541599999999</v>
      </c>
      <c r="S130" s="54"/>
      <c r="T130" s="136">
        <f>T131</f>
        <v>0</v>
      </c>
      <c r="AT130" s="15" t="s">
        <v>71</v>
      </c>
      <c r="AU130" s="15" t="s">
        <v>117</v>
      </c>
      <c r="BK130" s="137">
        <f>BK131</f>
        <v>0</v>
      </c>
    </row>
    <row r="131" spans="2:65" s="10" customFormat="1" ht="25.9" customHeight="1">
      <c r="B131" s="138"/>
      <c r="D131" s="139" t="s">
        <v>71</v>
      </c>
      <c r="E131" s="140" t="s">
        <v>147</v>
      </c>
      <c r="F131" s="140" t="s">
        <v>370</v>
      </c>
      <c r="I131" s="141"/>
      <c r="J131" s="142">
        <f>BK131</f>
        <v>0</v>
      </c>
      <c r="L131" s="138"/>
      <c r="M131" s="143"/>
      <c r="P131" s="144">
        <f>P132+P162+P168+P174+P192+P205</f>
        <v>0</v>
      </c>
      <c r="R131" s="144">
        <f>R132+R162+R168+R174+R192+R205</f>
        <v>21.082541599999999</v>
      </c>
      <c r="T131" s="145">
        <f>T132+T162+T168+T174+T192+T205</f>
        <v>0</v>
      </c>
      <c r="AR131" s="139" t="s">
        <v>80</v>
      </c>
      <c r="AT131" s="146" t="s">
        <v>71</v>
      </c>
      <c r="AU131" s="146" t="s">
        <v>72</v>
      </c>
      <c r="AY131" s="139" t="s">
        <v>149</v>
      </c>
      <c r="BK131" s="147">
        <f>BK132+BK162+BK168+BK174+BK192+BK205</f>
        <v>0</v>
      </c>
    </row>
    <row r="132" spans="2:65" s="10" customFormat="1" ht="22.9" customHeight="1">
      <c r="B132" s="138"/>
      <c r="D132" s="139" t="s">
        <v>71</v>
      </c>
      <c r="E132" s="148" t="s">
        <v>80</v>
      </c>
      <c r="F132" s="148" t="s">
        <v>371</v>
      </c>
      <c r="I132" s="141"/>
      <c r="J132" s="149">
        <f>BK132</f>
        <v>0</v>
      </c>
      <c r="L132" s="138"/>
      <c r="M132" s="143"/>
      <c r="P132" s="144">
        <f>SUM(P133:P161)</f>
        <v>0</v>
      </c>
      <c r="R132" s="144">
        <f>SUM(R133:R161)</f>
        <v>3.8833085599999997</v>
      </c>
      <c r="T132" s="145">
        <f>SUM(T133:T161)</f>
        <v>0</v>
      </c>
      <c r="AR132" s="139" t="s">
        <v>80</v>
      </c>
      <c r="AT132" s="146" t="s">
        <v>71</v>
      </c>
      <c r="AU132" s="146" t="s">
        <v>80</v>
      </c>
      <c r="AY132" s="139" t="s">
        <v>149</v>
      </c>
      <c r="BK132" s="147">
        <f>SUM(BK133:BK161)</f>
        <v>0</v>
      </c>
    </row>
    <row r="133" spans="2:65" s="1" customFormat="1" ht="24.2" customHeight="1">
      <c r="B133" s="120"/>
      <c r="C133" s="150" t="s">
        <v>80</v>
      </c>
      <c r="D133" s="150" t="s">
        <v>151</v>
      </c>
      <c r="E133" s="151" t="s">
        <v>551</v>
      </c>
      <c r="F133" s="152" t="s">
        <v>552</v>
      </c>
      <c r="G133" s="153" t="s">
        <v>154</v>
      </c>
      <c r="H133" s="154">
        <v>1.6</v>
      </c>
      <c r="I133" s="155"/>
      <c r="J133" s="156">
        <f>ROUND(I133*H133,2)</f>
        <v>0</v>
      </c>
      <c r="K133" s="157"/>
      <c r="L133" s="30"/>
      <c r="M133" s="158" t="s">
        <v>1</v>
      </c>
      <c r="N133" s="119" t="s">
        <v>38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AR133" s="161" t="s">
        <v>155</v>
      </c>
      <c r="AT133" s="161" t="s">
        <v>151</v>
      </c>
      <c r="AU133" s="161" t="s">
        <v>93</v>
      </c>
      <c r="AY133" s="15" t="s">
        <v>149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5" t="s">
        <v>93</v>
      </c>
      <c r="BK133" s="162">
        <f>ROUND(I133*H133,2)</f>
        <v>0</v>
      </c>
      <c r="BL133" s="15" t="s">
        <v>155</v>
      </c>
      <c r="BM133" s="161" t="s">
        <v>93</v>
      </c>
    </row>
    <row r="134" spans="2:65" s="11" customFormat="1">
      <c r="B134" s="163"/>
      <c r="D134" s="164" t="s">
        <v>160</v>
      </c>
      <c r="E134" s="165" t="s">
        <v>1</v>
      </c>
      <c r="F134" s="166" t="s">
        <v>553</v>
      </c>
      <c r="H134" s="167">
        <v>1.6</v>
      </c>
      <c r="I134" s="168"/>
      <c r="L134" s="163"/>
      <c r="M134" s="169"/>
      <c r="T134" s="170"/>
      <c r="AT134" s="165" t="s">
        <v>160</v>
      </c>
      <c r="AU134" s="165" t="s">
        <v>93</v>
      </c>
      <c r="AV134" s="11" t="s">
        <v>93</v>
      </c>
      <c r="AW134" s="11" t="s">
        <v>28</v>
      </c>
      <c r="AX134" s="11" t="s">
        <v>72</v>
      </c>
      <c r="AY134" s="165" t="s">
        <v>149</v>
      </c>
    </row>
    <row r="135" spans="2:65" s="12" customFormat="1">
      <c r="B135" s="171"/>
      <c r="D135" s="164" t="s">
        <v>160</v>
      </c>
      <c r="E135" s="172" t="s">
        <v>1</v>
      </c>
      <c r="F135" s="173" t="s">
        <v>169</v>
      </c>
      <c r="H135" s="174">
        <v>1.6</v>
      </c>
      <c r="I135" s="175"/>
      <c r="L135" s="171"/>
      <c r="M135" s="176"/>
      <c r="T135" s="177"/>
      <c r="AT135" s="172" t="s">
        <v>160</v>
      </c>
      <c r="AU135" s="172" t="s">
        <v>93</v>
      </c>
      <c r="AV135" s="12" t="s">
        <v>155</v>
      </c>
      <c r="AW135" s="12" t="s">
        <v>28</v>
      </c>
      <c r="AX135" s="12" t="s">
        <v>80</v>
      </c>
      <c r="AY135" s="172" t="s">
        <v>149</v>
      </c>
    </row>
    <row r="136" spans="2:65" s="1" customFormat="1" ht="16.5" customHeight="1">
      <c r="B136" s="120"/>
      <c r="C136" s="150" t="s">
        <v>93</v>
      </c>
      <c r="D136" s="150" t="s">
        <v>151</v>
      </c>
      <c r="E136" s="151" t="s">
        <v>372</v>
      </c>
      <c r="F136" s="152" t="s">
        <v>373</v>
      </c>
      <c r="G136" s="153" t="s">
        <v>172</v>
      </c>
      <c r="H136" s="154">
        <v>19.952000000000002</v>
      </c>
      <c r="I136" s="155"/>
      <c r="J136" s="156">
        <f>ROUND(I136*H136,2)</f>
        <v>0</v>
      </c>
      <c r="K136" s="157"/>
      <c r="L136" s="30"/>
      <c r="M136" s="158" t="s">
        <v>1</v>
      </c>
      <c r="N136" s="119" t="s">
        <v>38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AR136" s="161" t="s">
        <v>155</v>
      </c>
      <c r="AT136" s="161" t="s">
        <v>151</v>
      </c>
      <c r="AU136" s="161" t="s">
        <v>93</v>
      </c>
      <c r="AY136" s="15" t="s">
        <v>149</v>
      </c>
      <c r="BE136" s="162">
        <f>IF(N136="základná",J136,0)</f>
        <v>0</v>
      </c>
      <c r="BF136" s="162">
        <f>IF(N136="znížená",J136,0)</f>
        <v>0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5" t="s">
        <v>93</v>
      </c>
      <c r="BK136" s="162">
        <f>ROUND(I136*H136,2)</f>
        <v>0</v>
      </c>
      <c r="BL136" s="15" t="s">
        <v>155</v>
      </c>
      <c r="BM136" s="161" t="s">
        <v>155</v>
      </c>
    </row>
    <row r="137" spans="2:65" s="11" customFormat="1">
      <c r="B137" s="163"/>
      <c r="D137" s="164" t="s">
        <v>160</v>
      </c>
      <c r="E137" s="165" t="s">
        <v>1</v>
      </c>
      <c r="F137" s="166" t="s">
        <v>554</v>
      </c>
      <c r="H137" s="167">
        <v>16.463999999999999</v>
      </c>
      <c r="I137" s="168"/>
      <c r="L137" s="163"/>
      <c r="M137" s="169"/>
      <c r="T137" s="170"/>
      <c r="AT137" s="165" t="s">
        <v>160</v>
      </c>
      <c r="AU137" s="165" t="s">
        <v>93</v>
      </c>
      <c r="AV137" s="11" t="s">
        <v>93</v>
      </c>
      <c r="AW137" s="11" t="s">
        <v>28</v>
      </c>
      <c r="AX137" s="11" t="s">
        <v>72</v>
      </c>
      <c r="AY137" s="165" t="s">
        <v>149</v>
      </c>
    </row>
    <row r="138" spans="2:65" s="11" customFormat="1">
      <c r="B138" s="163"/>
      <c r="D138" s="164" t="s">
        <v>160</v>
      </c>
      <c r="E138" s="165" t="s">
        <v>1</v>
      </c>
      <c r="F138" s="166" t="s">
        <v>555</v>
      </c>
      <c r="H138" s="167">
        <v>3.488</v>
      </c>
      <c r="I138" s="168"/>
      <c r="L138" s="163"/>
      <c r="M138" s="169"/>
      <c r="T138" s="170"/>
      <c r="AT138" s="165" t="s">
        <v>160</v>
      </c>
      <c r="AU138" s="165" t="s">
        <v>93</v>
      </c>
      <c r="AV138" s="11" t="s">
        <v>93</v>
      </c>
      <c r="AW138" s="11" t="s">
        <v>28</v>
      </c>
      <c r="AX138" s="11" t="s">
        <v>72</v>
      </c>
      <c r="AY138" s="165" t="s">
        <v>149</v>
      </c>
    </row>
    <row r="139" spans="2:65" s="12" customFormat="1">
      <c r="B139" s="171"/>
      <c r="D139" s="164" t="s">
        <v>160</v>
      </c>
      <c r="E139" s="172" t="s">
        <v>1</v>
      </c>
      <c r="F139" s="173" t="s">
        <v>376</v>
      </c>
      <c r="H139" s="174">
        <v>19.951999999999998</v>
      </c>
      <c r="I139" s="175"/>
      <c r="L139" s="171"/>
      <c r="M139" s="176"/>
      <c r="T139" s="177"/>
      <c r="AT139" s="172" t="s">
        <v>160</v>
      </c>
      <c r="AU139" s="172" t="s">
        <v>93</v>
      </c>
      <c r="AV139" s="12" t="s">
        <v>155</v>
      </c>
      <c r="AW139" s="12" t="s">
        <v>28</v>
      </c>
      <c r="AX139" s="12" t="s">
        <v>80</v>
      </c>
      <c r="AY139" s="172" t="s">
        <v>149</v>
      </c>
    </row>
    <row r="140" spans="2:65" s="1" customFormat="1" ht="37.9" customHeight="1">
      <c r="B140" s="120"/>
      <c r="C140" s="150" t="s">
        <v>162</v>
      </c>
      <c r="D140" s="150" t="s">
        <v>151</v>
      </c>
      <c r="E140" s="151" t="s">
        <v>377</v>
      </c>
      <c r="F140" s="152" t="s">
        <v>378</v>
      </c>
      <c r="G140" s="153" t="s">
        <v>172</v>
      </c>
      <c r="H140" s="154">
        <v>0.59899999999999998</v>
      </c>
      <c r="I140" s="155"/>
      <c r="J140" s="156">
        <f>ROUND(I140*H140,2)</f>
        <v>0</v>
      </c>
      <c r="K140" s="157"/>
      <c r="L140" s="30"/>
      <c r="M140" s="158" t="s">
        <v>1</v>
      </c>
      <c r="N140" s="119" t="s">
        <v>38</v>
      </c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161" t="s">
        <v>155</v>
      </c>
      <c r="AT140" s="161" t="s">
        <v>151</v>
      </c>
      <c r="AU140" s="161" t="s">
        <v>93</v>
      </c>
      <c r="AY140" s="15" t="s">
        <v>149</v>
      </c>
      <c r="BE140" s="162">
        <f>IF(N140="základná",J140,0)</f>
        <v>0</v>
      </c>
      <c r="BF140" s="162">
        <f>IF(N140="znížená",J140,0)</f>
        <v>0</v>
      </c>
      <c r="BG140" s="162">
        <f>IF(N140="zákl. prenesená",J140,0)</f>
        <v>0</v>
      </c>
      <c r="BH140" s="162">
        <f>IF(N140="zníž. prenesená",J140,0)</f>
        <v>0</v>
      </c>
      <c r="BI140" s="162">
        <f>IF(N140="nulová",J140,0)</f>
        <v>0</v>
      </c>
      <c r="BJ140" s="15" t="s">
        <v>93</v>
      </c>
      <c r="BK140" s="162">
        <f>ROUND(I140*H140,2)</f>
        <v>0</v>
      </c>
      <c r="BL140" s="15" t="s">
        <v>155</v>
      </c>
      <c r="BM140" s="161" t="s">
        <v>185</v>
      </c>
    </row>
    <row r="141" spans="2:65" s="11" customFormat="1">
      <c r="B141" s="163"/>
      <c r="D141" s="164" t="s">
        <v>160</v>
      </c>
      <c r="E141" s="165" t="s">
        <v>1</v>
      </c>
      <c r="F141" s="166" t="s">
        <v>556</v>
      </c>
      <c r="H141" s="167">
        <v>0.59899999999999998</v>
      </c>
      <c r="I141" s="168"/>
      <c r="L141" s="163"/>
      <c r="M141" s="169"/>
      <c r="T141" s="170"/>
      <c r="AT141" s="165" t="s">
        <v>160</v>
      </c>
      <c r="AU141" s="165" t="s">
        <v>93</v>
      </c>
      <c r="AV141" s="11" t="s">
        <v>93</v>
      </c>
      <c r="AW141" s="11" t="s">
        <v>28</v>
      </c>
      <c r="AX141" s="11" t="s">
        <v>72</v>
      </c>
      <c r="AY141" s="165" t="s">
        <v>149</v>
      </c>
    </row>
    <row r="142" spans="2:65" s="12" customFormat="1">
      <c r="B142" s="171"/>
      <c r="D142" s="164" t="s">
        <v>160</v>
      </c>
      <c r="E142" s="172" t="s">
        <v>1</v>
      </c>
      <c r="F142" s="173" t="s">
        <v>169</v>
      </c>
      <c r="H142" s="174">
        <v>0.59899999999999998</v>
      </c>
      <c r="I142" s="175"/>
      <c r="L142" s="171"/>
      <c r="M142" s="176"/>
      <c r="T142" s="177"/>
      <c r="AT142" s="172" t="s">
        <v>160</v>
      </c>
      <c r="AU142" s="172" t="s">
        <v>93</v>
      </c>
      <c r="AV142" s="12" t="s">
        <v>155</v>
      </c>
      <c r="AW142" s="12" t="s">
        <v>28</v>
      </c>
      <c r="AX142" s="12" t="s">
        <v>80</v>
      </c>
      <c r="AY142" s="172" t="s">
        <v>149</v>
      </c>
    </row>
    <row r="143" spans="2:65" s="1" customFormat="1" ht="24.2" customHeight="1">
      <c r="B143" s="120"/>
      <c r="C143" s="150" t="s">
        <v>155</v>
      </c>
      <c r="D143" s="150" t="s">
        <v>151</v>
      </c>
      <c r="E143" s="151" t="s">
        <v>380</v>
      </c>
      <c r="F143" s="152" t="s">
        <v>381</v>
      </c>
      <c r="G143" s="153" t="s">
        <v>154</v>
      </c>
      <c r="H143" s="154">
        <v>44.648000000000003</v>
      </c>
      <c r="I143" s="155"/>
      <c r="J143" s="156">
        <f>ROUND(I143*H143,2)</f>
        <v>0</v>
      </c>
      <c r="K143" s="157"/>
      <c r="L143" s="30"/>
      <c r="M143" s="158" t="s">
        <v>1</v>
      </c>
      <c r="N143" s="119" t="s">
        <v>38</v>
      </c>
      <c r="P143" s="159">
        <f>O143*H143</f>
        <v>0</v>
      </c>
      <c r="Q143" s="159">
        <v>9.7000000000000005E-4</v>
      </c>
      <c r="R143" s="159">
        <f>Q143*H143</f>
        <v>4.3308560000000003E-2</v>
      </c>
      <c r="S143" s="159">
        <v>0</v>
      </c>
      <c r="T143" s="160">
        <f>S143*H143</f>
        <v>0</v>
      </c>
      <c r="AR143" s="161" t="s">
        <v>155</v>
      </c>
      <c r="AT143" s="161" t="s">
        <v>151</v>
      </c>
      <c r="AU143" s="161" t="s">
        <v>93</v>
      </c>
      <c r="AY143" s="15" t="s">
        <v>149</v>
      </c>
      <c r="BE143" s="162">
        <f>IF(N143="základná",J143,0)</f>
        <v>0</v>
      </c>
      <c r="BF143" s="162">
        <f>IF(N143="znížená",J143,0)</f>
        <v>0</v>
      </c>
      <c r="BG143" s="162">
        <f>IF(N143="zákl. prenesená",J143,0)</f>
        <v>0</v>
      </c>
      <c r="BH143" s="162">
        <f>IF(N143="zníž. prenesená",J143,0)</f>
        <v>0</v>
      </c>
      <c r="BI143" s="162">
        <f>IF(N143="nulová",J143,0)</f>
        <v>0</v>
      </c>
      <c r="BJ143" s="15" t="s">
        <v>93</v>
      </c>
      <c r="BK143" s="162">
        <f>ROUND(I143*H143,2)</f>
        <v>0</v>
      </c>
      <c r="BL143" s="15" t="s">
        <v>155</v>
      </c>
      <c r="BM143" s="161" t="s">
        <v>196</v>
      </c>
    </row>
    <row r="144" spans="2:65" s="11" customFormat="1">
      <c r="B144" s="163"/>
      <c r="D144" s="164" t="s">
        <v>160</v>
      </c>
      <c r="E144" s="165" t="s">
        <v>1</v>
      </c>
      <c r="F144" s="166" t="s">
        <v>557</v>
      </c>
      <c r="H144" s="167">
        <v>41.16</v>
      </c>
      <c r="I144" s="168"/>
      <c r="L144" s="163"/>
      <c r="M144" s="169"/>
      <c r="T144" s="170"/>
      <c r="AT144" s="165" t="s">
        <v>160</v>
      </c>
      <c r="AU144" s="165" t="s">
        <v>93</v>
      </c>
      <c r="AV144" s="11" t="s">
        <v>93</v>
      </c>
      <c r="AW144" s="11" t="s">
        <v>28</v>
      </c>
      <c r="AX144" s="11" t="s">
        <v>72</v>
      </c>
      <c r="AY144" s="165" t="s">
        <v>149</v>
      </c>
    </row>
    <row r="145" spans="2:65" s="11" customFormat="1">
      <c r="B145" s="163"/>
      <c r="D145" s="164" t="s">
        <v>160</v>
      </c>
      <c r="E145" s="165" t="s">
        <v>1</v>
      </c>
      <c r="F145" s="166" t="s">
        <v>558</v>
      </c>
      <c r="H145" s="167">
        <v>3.488</v>
      </c>
      <c r="I145" s="168"/>
      <c r="L145" s="163"/>
      <c r="M145" s="169"/>
      <c r="T145" s="170"/>
      <c r="AT145" s="165" t="s">
        <v>160</v>
      </c>
      <c r="AU145" s="165" t="s">
        <v>93</v>
      </c>
      <c r="AV145" s="11" t="s">
        <v>93</v>
      </c>
      <c r="AW145" s="11" t="s">
        <v>28</v>
      </c>
      <c r="AX145" s="11" t="s">
        <v>72</v>
      </c>
      <c r="AY145" s="165" t="s">
        <v>149</v>
      </c>
    </row>
    <row r="146" spans="2:65" s="12" customFormat="1">
      <c r="B146" s="171"/>
      <c r="D146" s="164" t="s">
        <v>160</v>
      </c>
      <c r="E146" s="172" t="s">
        <v>1</v>
      </c>
      <c r="F146" s="173" t="s">
        <v>376</v>
      </c>
      <c r="H146" s="174">
        <v>44.647999999999996</v>
      </c>
      <c r="I146" s="175"/>
      <c r="L146" s="171"/>
      <c r="M146" s="176"/>
      <c r="T146" s="177"/>
      <c r="AT146" s="172" t="s">
        <v>160</v>
      </c>
      <c r="AU146" s="172" t="s">
        <v>93</v>
      </c>
      <c r="AV146" s="12" t="s">
        <v>155</v>
      </c>
      <c r="AW146" s="12" t="s">
        <v>28</v>
      </c>
      <c r="AX146" s="12" t="s">
        <v>80</v>
      </c>
      <c r="AY146" s="172" t="s">
        <v>149</v>
      </c>
    </row>
    <row r="147" spans="2:65" s="1" customFormat="1" ht="24.2" customHeight="1">
      <c r="B147" s="120"/>
      <c r="C147" s="150" t="s">
        <v>176</v>
      </c>
      <c r="D147" s="150" t="s">
        <v>151</v>
      </c>
      <c r="E147" s="151" t="s">
        <v>384</v>
      </c>
      <c r="F147" s="152" t="s">
        <v>385</v>
      </c>
      <c r="G147" s="153" t="s">
        <v>154</v>
      </c>
      <c r="H147" s="154">
        <v>44.648000000000003</v>
      </c>
      <c r="I147" s="155"/>
      <c r="J147" s="156">
        <f>ROUND(I147*H147,2)</f>
        <v>0</v>
      </c>
      <c r="K147" s="157"/>
      <c r="L147" s="30"/>
      <c r="M147" s="158" t="s">
        <v>1</v>
      </c>
      <c r="N147" s="119" t="s">
        <v>38</v>
      </c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AR147" s="161" t="s">
        <v>155</v>
      </c>
      <c r="AT147" s="161" t="s">
        <v>151</v>
      </c>
      <c r="AU147" s="161" t="s">
        <v>93</v>
      </c>
      <c r="AY147" s="15" t="s">
        <v>149</v>
      </c>
      <c r="BE147" s="162">
        <f>IF(N147="základná",J147,0)</f>
        <v>0</v>
      </c>
      <c r="BF147" s="162">
        <f>IF(N147="znížená",J147,0)</f>
        <v>0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5" t="s">
        <v>93</v>
      </c>
      <c r="BK147" s="162">
        <f>ROUND(I147*H147,2)</f>
        <v>0</v>
      </c>
      <c r="BL147" s="15" t="s">
        <v>155</v>
      </c>
      <c r="BM147" s="161" t="s">
        <v>205</v>
      </c>
    </row>
    <row r="148" spans="2:65" s="1" customFormat="1" ht="24.2" customHeight="1">
      <c r="B148" s="120"/>
      <c r="C148" s="150" t="s">
        <v>185</v>
      </c>
      <c r="D148" s="150" t="s">
        <v>151</v>
      </c>
      <c r="E148" s="151" t="s">
        <v>386</v>
      </c>
      <c r="F148" s="152" t="s">
        <v>678</v>
      </c>
      <c r="G148" s="153" t="s">
        <v>172</v>
      </c>
      <c r="H148" s="154">
        <v>8.3469999999999995</v>
      </c>
      <c r="I148" s="155"/>
      <c r="J148" s="156">
        <f>ROUND(I148*H148,2)</f>
        <v>0</v>
      </c>
      <c r="K148" s="157"/>
      <c r="L148" s="30"/>
      <c r="M148" s="158" t="s">
        <v>1</v>
      </c>
      <c r="N148" s="119" t="s">
        <v>38</v>
      </c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AR148" s="161" t="s">
        <v>155</v>
      </c>
      <c r="AT148" s="161" t="s">
        <v>151</v>
      </c>
      <c r="AU148" s="161" t="s">
        <v>93</v>
      </c>
      <c r="AY148" s="15" t="s">
        <v>149</v>
      </c>
      <c r="BE148" s="162">
        <f>IF(N148="základná",J148,0)</f>
        <v>0</v>
      </c>
      <c r="BF148" s="162">
        <f>IF(N148="znížená",J148,0)</f>
        <v>0</v>
      </c>
      <c r="BG148" s="162">
        <f>IF(N148="zákl. prenesená",J148,0)</f>
        <v>0</v>
      </c>
      <c r="BH148" s="162">
        <f>IF(N148="zníž. prenesená",J148,0)</f>
        <v>0</v>
      </c>
      <c r="BI148" s="162">
        <f>IF(N148="nulová",J148,0)</f>
        <v>0</v>
      </c>
      <c r="BJ148" s="15" t="s">
        <v>93</v>
      </c>
      <c r="BK148" s="162">
        <f>ROUND(I148*H148,2)</f>
        <v>0</v>
      </c>
      <c r="BL148" s="15" t="s">
        <v>155</v>
      </c>
      <c r="BM148" s="161" t="s">
        <v>216</v>
      </c>
    </row>
    <row r="149" spans="2:65" s="11" customFormat="1">
      <c r="B149" s="163"/>
      <c r="D149" s="164" t="s">
        <v>160</v>
      </c>
      <c r="E149" s="165" t="s">
        <v>1</v>
      </c>
      <c r="F149" s="166" t="s">
        <v>559</v>
      </c>
      <c r="H149" s="167">
        <v>4.3120000000000003</v>
      </c>
      <c r="I149" s="168"/>
      <c r="L149" s="163"/>
      <c r="M149" s="169"/>
      <c r="T149" s="170"/>
      <c r="AT149" s="165" t="s">
        <v>160</v>
      </c>
      <c r="AU149" s="165" t="s">
        <v>93</v>
      </c>
      <c r="AV149" s="11" t="s">
        <v>93</v>
      </c>
      <c r="AW149" s="11" t="s">
        <v>28</v>
      </c>
      <c r="AX149" s="11" t="s">
        <v>72</v>
      </c>
      <c r="AY149" s="165" t="s">
        <v>149</v>
      </c>
    </row>
    <row r="150" spans="2:65" s="11" customFormat="1">
      <c r="B150" s="163"/>
      <c r="D150" s="164" t="s">
        <v>160</v>
      </c>
      <c r="E150" s="165" t="s">
        <v>1</v>
      </c>
      <c r="F150" s="166" t="s">
        <v>560</v>
      </c>
      <c r="H150" s="167">
        <v>0.19500000000000001</v>
      </c>
      <c r="I150" s="168"/>
      <c r="L150" s="163"/>
      <c r="M150" s="169"/>
      <c r="T150" s="170"/>
      <c r="AT150" s="165" t="s">
        <v>160</v>
      </c>
      <c r="AU150" s="165" t="s">
        <v>93</v>
      </c>
      <c r="AV150" s="11" t="s">
        <v>93</v>
      </c>
      <c r="AW150" s="11" t="s">
        <v>28</v>
      </c>
      <c r="AX150" s="11" t="s">
        <v>72</v>
      </c>
      <c r="AY150" s="165" t="s">
        <v>149</v>
      </c>
    </row>
    <row r="151" spans="2:65" s="11" customFormat="1">
      <c r="B151" s="163"/>
      <c r="D151" s="164" t="s">
        <v>160</v>
      </c>
      <c r="E151" s="165" t="s">
        <v>1</v>
      </c>
      <c r="F151" s="166" t="s">
        <v>561</v>
      </c>
      <c r="H151" s="167">
        <v>3.84</v>
      </c>
      <c r="I151" s="168"/>
      <c r="L151" s="163"/>
      <c r="M151" s="169"/>
      <c r="T151" s="170"/>
      <c r="AT151" s="165" t="s">
        <v>160</v>
      </c>
      <c r="AU151" s="165" t="s">
        <v>93</v>
      </c>
      <c r="AV151" s="11" t="s">
        <v>93</v>
      </c>
      <c r="AW151" s="11" t="s">
        <v>28</v>
      </c>
      <c r="AX151" s="11" t="s">
        <v>72</v>
      </c>
      <c r="AY151" s="165" t="s">
        <v>149</v>
      </c>
    </row>
    <row r="152" spans="2:65" s="12" customFormat="1">
      <c r="B152" s="171"/>
      <c r="D152" s="164" t="s">
        <v>160</v>
      </c>
      <c r="E152" s="172" t="s">
        <v>1</v>
      </c>
      <c r="F152" s="173" t="s">
        <v>376</v>
      </c>
      <c r="H152" s="174">
        <v>8.3470000000000013</v>
      </c>
      <c r="I152" s="175"/>
      <c r="L152" s="171"/>
      <c r="M152" s="176"/>
      <c r="T152" s="177"/>
      <c r="AT152" s="172" t="s">
        <v>160</v>
      </c>
      <c r="AU152" s="172" t="s">
        <v>93</v>
      </c>
      <c r="AV152" s="12" t="s">
        <v>155</v>
      </c>
      <c r="AW152" s="12" t="s">
        <v>28</v>
      </c>
      <c r="AX152" s="12" t="s">
        <v>80</v>
      </c>
      <c r="AY152" s="172" t="s">
        <v>149</v>
      </c>
    </row>
    <row r="153" spans="2:65" s="1" customFormat="1" ht="24.2" customHeight="1">
      <c r="B153" s="120"/>
      <c r="C153" s="150" t="s">
        <v>189</v>
      </c>
      <c r="D153" s="150" t="s">
        <v>151</v>
      </c>
      <c r="E153" s="151" t="s">
        <v>206</v>
      </c>
      <c r="F153" s="152" t="s">
        <v>389</v>
      </c>
      <c r="G153" s="153" t="s">
        <v>335</v>
      </c>
      <c r="H153" s="154">
        <v>15.025</v>
      </c>
      <c r="I153" s="155"/>
      <c r="J153" s="156">
        <f>ROUND(I153*H153,2)</f>
        <v>0</v>
      </c>
      <c r="K153" s="157"/>
      <c r="L153" s="30"/>
      <c r="M153" s="158" t="s">
        <v>1</v>
      </c>
      <c r="N153" s="119" t="s">
        <v>38</v>
      </c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AR153" s="161" t="s">
        <v>155</v>
      </c>
      <c r="AT153" s="161" t="s">
        <v>151</v>
      </c>
      <c r="AU153" s="161" t="s">
        <v>93</v>
      </c>
      <c r="AY153" s="15" t="s">
        <v>149</v>
      </c>
      <c r="BE153" s="162">
        <f>IF(N153="základná",J153,0)</f>
        <v>0</v>
      </c>
      <c r="BF153" s="162">
        <f>IF(N153="znížená",J153,0)</f>
        <v>0</v>
      </c>
      <c r="BG153" s="162">
        <f>IF(N153="zákl. prenesená",J153,0)</f>
        <v>0</v>
      </c>
      <c r="BH153" s="162">
        <f>IF(N153="zníž. prenesená",J153,0)</f>
        <v>0</v>
      </c>
      <c r="BI153" s="162">
        <f>IF(N153="nulová",J153,0)</f>
        <v>0</v>
      </c>
      <c r="BJ153" s="15" t="s">
        <v>93</v>
      </c>
      <c r="BK153" s="162">
        <f>ROUND(I153*H153,2)</f>
        <v>0</v>
      </c>
      <c r="BL153" s="15" t="s">
        <v>155</v>
      </c>
      <c r="BM153" s="161" t="s">
        <v>231</v>
      </c>
    </row>
    <row r="154" spans="2:65" s="11" customFormat="1">
      <c r="B154" s="163"/>
      <c r="D154" s="164" t="s">
        <v>160</v>
      </c>
      <c r="E154" s="165" t="s">
        <v>1</v>
      </c>
      <c r="F154" s="166" t="s">
        <v>562</v>
      </c>
      <c r="H154" s="167">
        <v>15.025</v>
      </c>
      <c r="I154" s="168"/>
      <c r="L154" s="163"/>
      <c r="M154" s="169"/>
      <c r="T154" s="170"/>
      <c r="AT154" s="165" t="s">
        <v>160</v>
      </c>
      <c r="AU154" s="165" t="s">
        <v>93</v>
      </c>
      <c r="AV154" s="11" t="s">
        <v>93</v>
      </c>
      <c r="AW154" s="11" t="s">
        <v>28</v>
      </c>
      <c r="AX154" s="11" t="s">
        <v>72</v>
      </c>
      <c r="AY154" s="165" t="s">
        <v>149</v>
      </c>
    </row>
    <row r="155" spans="2:65" s="12" customFormat="1">
      <c r="B155" s="171"/>
      <c r="D155" s="164" t="s">
        <v>160</v>
      </c>
      <c r="E155" s="172" t="s">
        <v>1</v>
      </c>
      <c r="F155" s="173" t="s">
        <v>169</v>
      </c>
      <c r="H155" s="174">
        <v>15.025</v>
      </c>
      <c r="I155" s="175"/>
      <c r="L155" s="171"/>
      <c r="M155" s="176"/>
      <c r="T155" s="177"/>
      <c r="AT155" s="172" t="s">
        <v>160</v>
      </c>
      <c r="AU155" s="172" t="s">
        <v>93</v>
      </c>
      <c r="AV155" s="12" t="s">
        <v>155</v>
      </c>
      <c r="AW155" s="12" t="s">
        <v>28</v>
      </c>
      <c r="AX155" s="12" t="s">
        <v>80</v>
      </c>
      <c r="AY155" s="172" t="s">
        <v>149</v>
      </c>
    </row>
    <row r="156" spans="2:65" s="1" customFormat="1" ht="33" customHeight="1">
      <c r="B156" s="120"/>
      <c r="C156" s="150" t="s">
        <v>196</v>
      </c>
      <c r="D156" s="150" t="s">
        <v>151</v>
      </c>
      <c r="E156" s="151" t="s">
        <v>391</v>
      </c>
      <c r="F156" s="152" t="s">
        <v>392</v>
      </c>
      <c r="G156" s="153" t="s">
        <v>172</v>
      </c>
      <c r="H156" s="154">
        <v>11.605</v>
      </c>
      <c r="I156" s="155"/>
      <c r="J156" s="156">
        <f>ROUND(I156*H156,2)</f>
        <v>0</v>
      </c>
      <c r="K156" s="157"/>
      <c r="L156" s="30"/>
      <c r="M156" s="158" t="s">
        <v>1</v>
      </c>
      <c r="N156" s="119" t="s">
        <v>38</v>
      </c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AR156" s="161" t="s">
        <v>155</v>
      </c>
      <c r="AT156" s="161" t="s">
        <v>151</v>
      </c>
      <c r="AU156" s="161" t="s">
        <v>93</v>
      </c>
      <c r="AY156" s="15" t="s">
        <v>149</v>
      </c>
      <c r="BE156" s="162">
        <f>IF(N156="základná",J156,0)</f>
        <v>0</v>
      </c>
      <c r="BF156" s="162">
        <f>IF(N156="znížená",J156,0)</f>
        <v>0</v>
      </c>
      <c r="BG156" s="162">
        <f>IF(N156="zákl. prenesená",J156,0)</f>
        <v>0</v>
      </c>
      <c r="BH156" s="162">
        <f>IF(N156="zníž. prenesená",J156,0)</f>
        <v>0</v>
      </c>
      <c r="BI156" s="162">
        <f>IF(N156="nulová",J156,0)</f>
        <v>0</v>
      </c>
      <c r="BJ156" s="15" t="s">
        <v>93</v>
      </c>
      <c r="BK156" s="162">
        <f>ROUND(I156*H156,2)</f>
        <v>0</v>
      </c>
      <c r="BL156" s="15" t="s">
        <v>155</v>
      </c>
      <c r="BM156" s="161" t="s">
        <v>241</v>
      </c>
    </row>
    <row r="157" spans="2:65" s="11" customFormat="1">
      <c r="B157" s="163"/>
      <c r="D157" s="164" t="s">
        <v>160</v>
      </c>
      <c r="E157" s="165" t="s">
        <v>1</v>
      </c>
      <c r="F157" s="166" t="s">
        <v>563</v>
      </c>
      <c r="H157" s="167">
        <v>11.605</v>
      </c>
      <c r="I157" s="168"/>
      <c r="L157" s="163"/>
      <c r="M157" s="169"/>
      <c r="T157" s="170"/>
      <c r="AT157" s="165" t="s">
        <v>160</v>
      </c>
      <c r="AU157" s="165" t="s">
        <v>93</v>
      </c>
      <c r="AV157" s="11" t="s">
        <v>93</v>
      </c>
      <c r="AW157" s="11" t="s">
        <v>28</v>
      </c>
      <c r="AX157" s="11" t="s">
        <v>72</v>
      </c>
      <c r="AY157" s="165" t="s">
        <v>149</v>
      </c>
    </row>
    <row r="158" spans="2:65" s="12" customFormat="1">
      <c r="B158" s="171"/>
      <c r="D158" s="164" t="s">
        <v>160</v>
      </c>
      <c r="E158" s="172" t="s">
        <v>1</v>
      </c>
      <c r="F158" s="173" t="s">
        <v>169</v>
      </c>
      <c r="H158" s="174">
        <v>11.605</v>
      </c>
      <c r="I158" s="175"/>
      <c r="L158" s="171"/>
      <c r="M158" s="176"/>
      <c r="T158" s="177"/>
      <c r="AT158" s="172" t="s">
        <v>160</v>
      </c>
      <c r="AU158" s="172" t="s">
        <v>93</v>
      </c>
      <c r="AV158" s="12" t="s">
        <v>155</v>
      </c>
      <c r="AW158" s="12" t="s">
        <v>28</v>
      </c>
      <c r="AX158" s="12" t="s">
        <v>80</v>
      </c>
      <c r="AY158" s="172" t="s">
        <v>149</v>
      </c>
    </row>
    <row r="159" spans="2:65" s="1" customFormat="1" ht="16.5" customHeight="1">
      <c r="B159" s="120"/>
      <c r="C159" s="184" t="s">
        <v>201</v>
      </c>
      <c r="D159" s="184" t="s">
        <v>284</v>
      </c>
      <c r="E159" s="185" t="s">
        <v>564</v>
      </c>
      <c r="F159" s="186" t="s">
        <v>565</v>
      </c>
      <c r="G159" s="187" t="s">
        <v>335</v>
      </c>
      <c r="H159" s="188">
        <v>3.84</v>
      </c>
      <c r="I159" s="189"/>
      <c r="J159" s="190">
        <f>ROUND(I159*H159,2)</f>
        <v>0</v>
      </c>
      <c r="K159" s="191"/>
      <c r="L159" s="192"/>
      <c r="M159" s="193" t="s">
        <v>1</v>
      </c>
      <c r="N159" s="194" t="s">
        <v>38</v>
      </c>
      <c r="P159" s="159">
        <f>O159*H159</f>
        <v>0</v>
      </c>
      <c r="Q159" s="159">
        <v>1</v>
      </c>
      <c r="R159" s="159">
        <f>Q159*H159</f>
        <v>3.84</v>
      </c>
      <c r="S159" s="159">
        <v>0</v>
      </c>
      <c r="T159" s="160">
        <f>S159*H159</f>
        <v>0</v>
      </c>
      <c r="AR159" s="161" t="s">
        <v>196</v>
      </c>
      <c r="AT159" s="161" t="s">
        <v>284</v>
      </c>
      <c r="AU159" s="161" t="s">
        <v>93</v>
      </c>
      <c r="AY159" s="15" t="s">
        <v>149</v>
      </c>
      <c r="BE159" s="162">
        <f>IF(N159="základná",J159,0)</f>
        <v>0</v>
      </c>
      <c r="BF159" s="162">
        <f>IF(N159="znížená",J159,0)</f>
        <v>0</v>
      </c>
      <c r="BG159" s="162">
        <f>IF(N159="zákl. prenesená",J159,0)</f>
        <v>0</v>
      </c>
      <c r="BH159" s="162">
        <f>IF(N159="zníž. prenesená",J159,0)</f>
        <v>0</v>
      </c>
      <c r="BI159" s="162">
        <f>IF(N159="nulová",J159,0)</f>
        <v>0</v>
      </c>
      <c r="BJ159" s="15" t="s">
        <v>93</v>
      </c>
      <c r="BK159" s="162">
        <f>ROUND(I159*H159,2)</f>
        <v>0</v>
      </c>
      <c r="BL159" s="15" t="s">
        <v>155</v>
      </c>
      <c r="BM159" s="161" t="s">
        <v>249</v>
      </c>
    </row>
    <row r="160" spans="2:65" s="11" customFormat="1">
      <c r="B160" s="163"/>
      <c r="D160" s="164" t="s">
        <v>160</v>
      </c>
      <c r="E160" s="165" t="s">
        <v>1</v>
      </c>
      <c r="F160" s="166" t="s">
        <v>561</v>
      </c>
      <c r="H160" s="167">
        <v>3.84</v>
      </c>
      <c r="I160" s="168"/>
      <c r="L160" s="163"/>
      <c r="M160" s="169"/>
      <c r="T160" s="170"/>
      <c r="AT160" s="165" t="s">
        <v>160</v>
      </c>
      <c r="AU160" s="165" t="s">
        <v>93</v>
      </c>
      <c r="AV160" s="11" t="s">
        <v>93</v>
      </c>
      <c r="AW160" s="11" t="s">
        <v>28</v>
      </c>
      <c r="AX160" s="11" t="s">
        <v>72</v>
      </c>
      <c r="AY160" s="165" t="s">
        <v>149</v>
      </c>
    </row>
    <row r="161" spans="2:65" s="12" customFormat="1">
      <c r="B161" s="171"/>
      <c r="D161" s="164" t="s">
        <v>160</v>
      </c>
      <c r="E161" s="172" t="s">
        <v>1</v>
      </c>
      <c r="F161" s="173" t="s">
        <v>169</v>
      </c>
      <c r="H161" s="174">
        <v>3.84</v>
      </c>
      <c r="I161" s="175"/>
      <c r="L161" s="171"/>
      <c r="M161" s="176"/>
      <c r="T161" s="177"/>
      <c r="AT161" s="172" t="s">
        <v>160</v>
      </c>
      <c r="AU161" s="172" t="s">
        <v>93</v>
      </c>
      <c r="AV161" s="12" t="s">
        <v>155</v>
      </c>
      <c r="AW161" s="12" t="s">
        <v>28</v>
      </c>
      <c r="AX161" s="12" t="s">
        <v>80</v>
      </c>
      <c r="AY161" s="172" t="s">
        <v>149</v>
      </c>
    </row>
    <row r="162" spans="2:65" s="10" customFormat="1" ht="22.9" customHeight="1">
      <c r="B162" s="138"/>
      <c r="D162" s="139" t="s">
        <v>71</v>
      </c>
      <c r="E162" s="148" t="s">
        <v>155</v>
      </c>
      <c r="F162" s="148" t="s">
        <v>394</v>
      </c>
      <c r="I162" s="141"/>
      <c r="J162" s="149">
        <f>BK162</f>
        <v>0</v>
      </c>
      <c r="L162" s="138"/>
      <c r="M162" s="143"/>
      <c r="P162" s="144">
        <f>SUM(P163:P167)</f>
        <v>0</v>
      </c>
      <c r="R162" s="144">
        <f>SUM(R163:R167)</f>
        <v>15.420157039999999</v>
      </c>
      <c r="T162" s="145">
        <f>SUM(T163:T167)</f>
        <v>0</v>
      </c>
      <c r="AR162" s="139" t="s">
        <v>80</v>
      </c>
      <c r="AT162" s="146" t="s">
        <v>71</v>
      </c>
      <c r="AU162" s="146" t="s">
        <v>80</v>
      </c>
      <c r="AY162" s="139" t="s">
        <v>149</v>
      </c>
      <c r="BK162" s="147">
        <f>SUM(BK163:BK167)</f>
        <v>0</v>
      </c>
    </row>
    <row r="163" spans="2:65" s="1" customFormat="1" ht="37.9" customHeight="1">
      <c r="B163" s="120"/>
      <c r="C163" s="150" t="s">
        <v>205</v>
      </c>
      <c r="D163" s="150" t="s">
        <v>151</v>
      </c>
      <c r="E163" s="151" t="s">
        <v>395</v>
      </c>
      <c r="F163" s="152" t="s">
        <v>396</v>
      </c>
      <c r="G163" s="153" t="s">
        <v>172</v>
      </c>
      <c r="H163" s="154">
        <v>8.1519999999999992</v>
      </c>
      <c r="I163" s="155"/>
      <c r="J163" s="156">
        <f>ROUND(I163*H163,2)</f>
        <v>0</v>
      </c>
      <c r="K163" s="157"/>
      <c r="L163" s="30"/>
      <c r="M163" s="158" t="s">
        <v>1</v>
      </c>
      <c r="N163" s="119" t="s">
        <v>38</v>
      </c>
      <c r="P163" s="159">
        <f>O163*H163</f>
        <v>0</v>
      </c>
      <c r="Q163" s="159">
        <v>1.8907700000000001</v>
      </c>
      <c r="R163" s="159">
        <f>Q163*H163</f>
        <v>15.413557039999999</v>
      </c>
      <c r="S163" s="159">
        <v>0</v>
      </c>
      <c r="T163" s="160">
        <f>S163*H163</f>
        <v>0</v>
      </c>
      <c r="AR163" s="161" t="s">
        <v>155</v>
      </c>
      <c r="AT163" s="161" t="s">
        <v>151</v>
      </c>
      <c r="AU163" s="161" t="s">
        <v>93</v>
      </c>
      <c r="AY163" s="15" t="s">
        <v>149</v>
      </c>
      <c r="BE163" s="162">
        <f>IF(N163="základná",J163,0)</f>
        <v>0</v>
      </c>
      <c r="BF163" s="162">
        <f>IF(N163="znížená",J163,0)</f>
        <v>0</v>
      </c>
      <c r="BG163" s="162">
        <f>IF(N163="zákl. prenesená",J163,0)</f>
        <v>0</v>
      </c>
      <c r="BH163" s="162">
        <f>IF(N163="zníž. prenesená",J163,0)</f>
        <v>0</v>
      </c>
      <c r="BI163" s="162">
        <f>IF(N163="nulová",J163,0)</f>
        <v>0</v>
      </c>
      <c r="BJ163" s="15" t="s">
        <v>93</v>
      </c>
      <c r="BK163" s="162">
        <f>ROUND(I163*H163,2)</f>
        <v>0</v>
      </c>
      <c r="BL163" s="15" t="s">
        <v>155</v>
      </c>
      <c r="BM163" s="161" t="s">
        <v>7</v>
      </c>
    </row>
    <row r="164" spans="2:65" s="11" customFormat="1">
      <c r="B164" s="163"/>
      <c r="D164" s="164" t="s">
        <v>160</v>
      </c>
      <c r="E164" s="165" t="s">
        <v>1</v>
      </c>
      <c r="F164" s="166" t="s">
        <v>566</v>
      </c>
      <c r="H164" s="167">
        <v>4.3120000000000003</v>
      </c>
      <c r="I164" s="168"/>
      <c r="L164" s="163"/>
      <c r="M164" s="169"/>
      <c r="T164" s="170"/>
      <c r="AT164" s="165" t="s">
        <v>160</v>
      </c>
      <c r="AU164" s="165" t="s">
        <v>93</v>
      </c>
      <c r="AV164" s="11" t="s">
        <v>93</v>
      </c>
      <c r="AW164" s="11" t="s">
        <v>28</v>
      </c>
      <c r="AX164" s="11" t="s">
        <v>72</v>
      </c>
      <c r="AY164" s="165" t="s">
        <v>149</v>
      </c>
    </row>
    <row r="165" spans="2:65" s="11" customFormat="1">
      <c r="B165" s="163"/>
      <c r="D165" s="164" t="s">
        <v>160</v>
      </c>
      <c r="E165" s="165" t="s">
        <v>1</v>
      </c>
      <c r="F165" s="166" t="s">
        <v>561</v>
      </c>
      <c r="H165" s="167">
        <v>3.84</v>
      </c>
      <c r="I165" s="168"/>
      <c r="L165" s="163"/>
      <c r="M165" s="169"/>
      <c r="T165" s="170"/>
      <c r="AT165" s="165" t="s">
        <v>160</v>
      </c>
      <c r="AU165" s="165" t="s">
        <v>93</v>
      </c>
      <c r="AV165" s="11" t="s">
        <v>93</v>
      </c>
      <c r="AW165" s="11" t="s">
        <v>28</v>
      </c>
      <c r="AX165" s="11" t="s">
        <v>72</v>
      </c>
      <c r="AY165" s="165" t="s">
        <v>149</v>
      </c>
    </row>
    <row r="166" spans="2:65" s="12" customFormat="1">
      <c r="B166" s="171"/>
      <c r="D166" s="164" t="s">
        <v>160</v>
      </c>
      <c r="E166" s="172" t="s">
        <v>1</v>
      </c>
      <c r="F166" s="173" t="s">
        <v>376</v>
      </c>
      <c r="H166" s="174">
        <v>8.152000000000001</v>
      </c>
      <c r="I166" s="175"/>
      <c r="L166" s="171"/>
      <c r="M166" s="176"/>
      <c r="T166" s="177"/>
      <c r="AT166" s="172" t="s">
        <v>160</v>
      </c>
      <c r="AU166" s="172" t="s">
        <v>93</v>
      </c>
      <c r="AV166" s="12" t="s">
        <v>155</v>
      </c>
      <c r="AW166" s="12" t="s">
        <v>28</v>
      </c>
      <c r="AX166" s="12" t="s">
        <v>80</v>
      </c>
      <c r="AY166" s="172" t="s">
        <v>149</v>
      </c>
    </row>
    <row r="167" spans="2:65" s="1" customFormat="1" ht="24.2" customHeight="1">
      <c r="B167" s="120"/>
      <c r="C167" s="150" t="s">
        <v>209</v>
      </c>
      <c r="D167" s="150" t="s">
        <v>151</v>
      </c>
      <c r="E167" s="151" t="s">
        <v>567</v>
      </c>
      <c r="F167" s="152" t="s">
        <v>568</v>
      </c>
      <c r="G167" s="153" t="s">
        <v>266</v>
      </c>
      <c r="H167" s="154">
        <v>1</v>
      </c>
      <c r="I167" s="155"/>
      <c r="J167" s="156">
        <f>ROUND(I167*H167,2)</f>
        <v>0</v>
      </c>
      <c r="K167" s="157"/>
      <c r="L167" s="30"/>
      <c r="M167" s="158" t="s">
        <v>1</v>
      </c>
      <c r="N167" s="119" t="s">
        <v>38</v>
      </c>
      <c r="P167" s="159">
        <f>O167*H167</f>
        <v>0</v>
      </c>
      <c r="Q167" s="159">
        <v>6.6E-3</v>
      </c>
      <c r="R167" s="159">
        <f>Q167*H167</f>
        <v>6.6E-3</v>
      </c>
      <c r="S167" s="159">
        <v>0</v>
      </c>
      <c r="T167" s="160">
        <f>S167*H167</f>
        <v>0</v>
      </c>
      <c r="AR167" s="161" t="s">
        <v>155</v>
      </c>
      <c r="AT167" s="161" t="s">
        <v>151</v>
      </c>
      <c r="AU167" s="161" t="s">
        <v>93</v>
      </c>
      <c r="AY167" s="15" t="s">
        <v>149</v>
      </c>
      <c r="BE167" s="162">
        <f>IF(N167="základná",J167,0)</f>
        <v>0</v>
      </c>
      <c r="BF167" s="162">
        <f>IF(N167="znížená",J167,0)</f>
        <v>0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5" t="s">
        <v>93</v>
      </c>
      <c r="BK167" s="162">
        <f>ROUND(I167*H167,2)</f>
        <v>0</v>
      </c>
      <c r="BL167" s="15" t="s">
        <v>155</v>
      </c>
      <c r="BM167" s="161" t="s">
        <v>269</v>
      </c>
    </row>
    <row r="168" spans="2:65" s="10" customFormat="1" ht="22.9" customHeight="1">
      <c r="B168" s="138"/>
      <c r="D168" s="139" t="s">
        <v>71</v>
      </c>
      <c r="E168" s="148" t="s">
        <v>176</v>
      </c>
      <c r="F168" s="148" t="s">
        <v>569</v>
      </c>
      <c r="I168" s="141"/>
      <c r="J168" s="149">
        <f>BK168</f>
        <v>0</v>
      </c>
      <c r="L168" s="138"/>
      <c r="M168" s="143"/>
      <c r="P168" s="144">
        <f>SUM(P169:P173)</f>
        <v>0</v>
      </c>
      <c r="R168" s="144">
        <f>SUM(R169:R173)</f>
        <v>1.7067680000000003</v>
      </c>
      <c r="T168" s="145">
        <f>SUM(T169:T173)</f>
        <v>0</v>
      </c>
      <c r="AR168" s="139" t="s">
        <v>80</v>
      </c>
      <c r="AT168" s="146" t="s">
        <v>71</v>
      </c>
      <c r="AU168" s="146" t="s">
        <v>80</v>
      </c>
      <c r="AY168" s="139" t="s">
        <v>149</v>
      </c>
      <c r="BK168" s="147">
        <f>SUM(BK169:BK173)</f>
        <v>0</v>
      </c>
    </row>
    <row r="169" spans="2:65" s="1" customFormat="1" ht="33" customHeight="1">
      <c r="B169" s="120"/>
      <c r="C169" s="150" t="s">
        <v>216</v>
      </c>
      <c r="D169" s="150" t="s">
        <v>151</v>
      </c>
      <c r="E169" s="151" t="s">
        <v>570</v>
      </c>
      <c r="F169" s="152" t="s">
        <v>571</v>
      </c>
      <c r="G169" s="153" t="s">
        <v>154</v>
      </c>
      <c r="H169" s="154">
        <v>1.6</v>
      </c>
      <c r="I169" s="155"/>
      <c r="J169" s="156">
        <f>ROUND(I169*H169,2)</f>
        <v>0</v>
      </c>
      <c r="K169" s="157"/>
      <c r="L169" s="30"/>
      <c r="M169" s="158" t="s">
        <v>1</v>
      </c>
      <c r="N169" s="119" t="s">
        <v>38</v>
      </c>
      <c r="P169" s="159">
        <f>O169*H169</f>
        <v>0</v>
      </c>
      <c r="Q169" s="159">
        <v>0.46166000000000001</v>
      </c>
      <c r="R169" s="159">
        <f>Q169*H169</f>
        <v>0.73865600000000009</v>
      </c>
      <c r="S169" s="159">
        <v>0</v>
      </c>
      <c r="T169" s="160">
        <f>S169*H169</f>
        <v>0</v>
      </c>
      <c r="AR169" s="161" t="s">
        <v>155</v>
      </c>
      <c r="AT169" s="161" t="s">
        <v>151</v>
      </c>
      <c r="AU169" s="161" t="s">
        <v>93</v>
      </c>
      <c r="AY169" s="15" t="s">
        <v>149</v>
      </c>
      <c r="BE169" s="162">
        <f>IF(N169="základná",J169,0)</f>
        <v>0</v>
      </c>
      <c r="BF169" s="162">
        <f>IF(N169="znížená",J169,0)</f>
        <v>0</v>
      </c>
      <c r="BG169" s="162">
        <f>IF(N169="zákl. prenesená",J169,0)</f>
        <v>0</v>
      </c>
      <c r="BH169" s="162">
        <f>IF(N169="zníž. prenesená",J169,0)</f>
        <v>0</v>
      </c>
      <c r="BI169" s="162">
        <f>IF(N169="nulová",J169,0)</f>
        <v>0</v>
      </c>
      <c r="BJ169" s="15" t="s">
        <v>93</v>
      </c>
      <c r="BK169" s="162">
        <f>ROUND(I169*H169,2)</f>
        <v>0</v>
      </c>
      <c r="BL169" s="15" t="s">
        <v>155</v>
      </c>
      <c r="BM169" s="161" t="s">
        <v>277</v>
      </c>
    </row>
    <row r="170" spans="2:65" s="11" customFormat="1">
      <c r="B170" s="163"/>
      <c r="D170" s="164" t="s">
        <v>160</v>
      </c>
      <c r="E170" s="165" t="s">
        <v>1</v>
      </c>
      <c r="F170" s="166" t="s">
        <v>572</v>
      </c>
      <c r="H170" s="167">
        <v>1.6</v>
      </c>
      <c r="I170" s="168"/>
      <c r="L170" s="163"/>
      <c r="M170" s="169"/>
      <c r="T170" s="170"/>
      <c r="AT170" s="165" t="s">
        <v>160</v>
      </c>
      <c r="AU170" s="165" t="s">
        <v>93</v>
      </c>
      <c r="AV170" s="11" t="s">
        <v>93</v>
      </c>
      <c r="AW170" s="11" t="s">
        <v>28</v>
      </c>
      <c r="AX170" s="11" t="s">
        <v>72</v>
      </c>
      <c r="AY170" s="165" t="s">
        <v>149</v>
      </c>
    </row>
    <row r="171" spans="2:65" s="12" customFormat="1">
      <c r="B171" s="171"/>
      <c r="D171" s="164" t="s">
        <v>160</v>
      </c>
      <c r="E171" s="172" t="s">
        <v>1</v>
      </c>
      <c r="F171" s="173" t="s">
        <v>169</v>
      </c>
      <c r="H171" s="174">
        <v>1.6</v>
      </c>
      <c r="I171" s="175"/>
      <c r="L171" s="171"/>
      <c r="M171" s="176"/>
      <c r="T171" s="177"/>
      <c r="AT171" s="172" t="s">
        <v>160</v>
      </c>
      <c r="AU171" s="172" t="s">
        <v>93</v>
      </c>
      <c r="AV171" s="12" t="s">
        <v>155</v>
      </c>
      <c r="AW171" s="12" t="s">
        <v>28</v>
      </c>
      <c r="AX171" s="12" t="s">
        <v>80</v>
      </c>
      <c r="AY171" s="172" t="s">
        <v>149</v>
      </c>
    </row>
    <row r="172" spans="2:65" s="1" customFormat="1" ht="37.9" customHeight="1">
      <c r="B172" s="120"/>
      <c r="C172" s="150" t="s">
        <v>223</v>
      </c>
      <c r="D172" s="150" t="s">
        <v>151</v>
      </c>
      <c r="E172" s="151" t="s">
        <v>573</v>
      </c>
      <c r="F172" s="152" t="s">
        <v>574</v>
      </c>
      <c r="G172" s="153" t="s">
        <v>154</v>
      </c>
      <c r="H172" s="154">
        <v>1.6</v>
      </c>
      <c r="I172" s="155"/>
      <c r="J172" s="156">
        <f>ROUND(I172*H172,2)</f>
        <v>0</v>
      </c>
      <c r="K172" s="157"/>
      <c r="L172" s="30"/>
      <c r="M172" s="158" t="s">
        <v>1</v>
      </c>
      <c r="N172" s="119" t="s">
        <v>38</v>
      </c>
      <c r="P172" s="159">
        <f>O172*H172</f>
        <v>0</v>
      </c>
      <c r="Q172" s="159">
        <v>0.26375999999999999</v>
      </c>
      <c r="R172" s="159">
        <f>Q172*H172</f>
        <v>0.422016</v>
      </c>
      <c r="S172" s="159">
        <v>0</v>
      </c>
      <c r="T172" s="160">
        <f>S172*H172</f>
        <v>0</v>
      </c>
      <c r="AR172" s="161" t="s">
        <v>155</v>
      </c>
      <c r="AT172" s="161" t="s">
        <v>151</v>
      </c>
      <c r="AU172" s="161" t="s">
        <v>93</v>
      </c>
      <c r="AY172" s="15" t="s">
        <v>149</v>
      </c>
      <c r="BE172" s="162">
        <f>IF(N172="základná",J172,0)</f>
        <v>0</v>
      </c>
      <c r="BF172" s="162">
        <f>IF(N172="znížená",J172,0)</f>
        <v>0</v>
      </c>
      <c r="BG172" s="162">
        <f>IF(N172="zákl. prenesená",J172,0)</f>
        <v>0</v>
      </c>
      <c r="BH172" s="162">
        <f>IF(N172="zníž. prenesená",J172,0)</f>
        <v>0</v>
      </c>
      <c r="BI172" s="162">
        <f>IF(N172="nulová",J172,0)</f>
        <v>0</v>
      </c>
      <c r="BJ172" s="15" t="s">
        <v>93</v>
      </c>
      <c r="BK172" s="162">
        <f>ROUND(I172*H172,2)</f>
        <v>0</v>
      </c>
      <c r="BL172" s="15" t="s">
        <v>155</v>
      </c>
      <c r="BM172" s="161" t="s">
        <v>290</v>
      </c>
    </row>
    <row r="173" spans="2:65" s="1" customFormat="1" ht="37.9" customHeight="1">
      <c r="B173" s="120"/>
      <c r="C173" s="150" t="s">
        <v>231</v>
      </c>
      <c r="D173" s="150" t="s">
        <v>151</v>
      </c>
      <c r="E173" s="151" t="s">
        <v>575</v>
      </c>
      <c r="F173" s="152" t="s">
        <v>576</v>
      </c>
      <c r="G173" s="153" t="s">
        <v>154</v>
      </c>
      <c r="H173" s="154">
        <v>1.6</v>
      </c>
      <c r="I173" s="155"/>
      <c r="J173" s="156">
        <f>ROUND(I173*H173,2)</f>
        <v>0</v>
      </c>
      <c r="K173" s="157"/>
      <c r="L173" s="30"/>
      <c r="M173" s="158" t="s">
        <v>1</v>
      </c>
      <c r="N173" s="119" t="s">
        <v>38</v>
      </c>
      <c r="P173" s="159">
        <f>O173*H173</f>
        <v>0</v>
      </c>
      <c r="Q173" s="159">
        <v>0.34131</v>
      </c>
      <c r="R173" s="159">
        <f>Q173*H173</f>
        <v>0.54609600000000003</v>
      </c>
      <c r="S173" s="159">
        <v>0</v>
      </c>
      <c r="T173" s="160">
        <f>S173*H173</f>
        <v>0</v>
      </c>
      <c r="AR173" s="161" t="s">
        <v>155</v>
      </c>
      <c r="AT173" s="161" t="s">
        <v>151</v>
      </c>
      <c r="AU173" s="161" t="s">
        <v>93</v>
      </c>
      <c r="AY173" s="15" t="s">
        <v>149</v>
      </c>
      <c r="BE173" s="162">
        <f>IF(N173="základná",J173,0)</f>
        <v>0</v>
      </c>
      <c r="BF173" s="162">
        <f>IF(N173="znížená",J173,0)</f>
        <v>0</v>
      </c>
      <c r="BG173" s="162">
        <f>IF(N173="zákl. prenesená",J173,0)</f>
        <v>0</v>
      </c>
      <c r="BH173" s="162">
        <f>IF(N173="zníž. prenesená",J173,0)</f>
        <v>0</v>
      </c>
      <c r="BI173" s="162">
        <f>IF(N173="nulová",J173,0)</f>
        <v>0</v>
      </c>
      <c r="BJ173" s="15" t="s">
        <v>93</v>
      </c>
      <c r="BK173" s="162">
        <f>ROUND(I173*H173,2)</f>
        <v>0</v>
      </c>
      <c r="BL173" s="15" t="s">
        <v>155</v>
      </c>
      <c r="BM173" s="161" t="s">
        <v>302</v>
      </c>
    </row>
    <row r="174" spans="2:65" s="10" customFormat="1" ht="22.9" customHeight="1">
      <c r="B174" s="138"/>
      <c r="D174" s="139" t="s">
        <v>71</v>
      </c>
      <c r="E174" s="148" t="s">
        <v>196</v>
      </c>
      <c r="F174" s="148" t="s">
        <v>411</v>
      </c>
      <c r="I174" s="141"/>
      <c r="J174" s="149">
        <f>BK174</f>
        <v>0</v>
      </c>
      <c r="L174" s="138"/>
      <c r="M174" s="143"/>
      <c r="P174" s="144">
        <f>SUM(P175:P191)</f>
        <v>0</v>
      </c>
      <c r="R174" s="144">
        <f>SUM(R175:R191)</f>
        <v>7.2307999999999997E-2</v>
      </c>
      <c r="T174" s="145">
        <f>SUM(T175:T191)</f>
        <v>0</v>
      </c>
      <c r="AR174" s="139" t="s">
        <v>80</v>
      </c>
      <c r="AT174" s="146" t="s">
        <v>71</v>
      </c>
      <c r="AU174" s="146" t="s">
        <v>80</v>
      </c>
      <c r="AY174" s="139" t="s">
        <v>149</v>
      </c>
      <c r="BK174" s="147">
        <f>SUM(BK175:BK191)</f>
        <v>0</v>
      </c>
    </row>
    <row r="175" spans="2:65" s="1" customFormat="1" ht="24.2" customHeight="1">
      <c r="B175" s="120"/>
      <c r="C175" s="150" t="s">
        <v>236</v>
      </c>
      <c r="D175" s="150" t="s">
        <v>151</v>
      </c>
      <c r="E175" s="151" t="s">
        <v>577</v>
      </c>
      <c r="F175" s="152" t="s">
        <v>578</v>
      </c>
      <c r="G175" s="153" t="s">
        <v>165</v>
      </c>
      <c r="H175" s="154">
        <v>9.8000000000000007</v>
      </c>
      <c r="I175" s="155"/>
      <c r="J175" s="156">
        <f t="shared" ref="J175:J184" si="5">ROUND(I175*H175,2)</f>
        <v>0</v>
      </c>
      <c r="K175" s="157"/>
      <c r="L175" s="30"/>
      <c r="M175" s="158" t="s">
        <v>1</v>
      </c>
      <c r="N175" s="119" t="s">
        <v>38</v>
      </c>
      <c r="P175" s="159">
        <f t="shared" ref="P175:P184" si="6">O175*H175</f>
        <v>0</v>
      </c>
      <c r="Q175" s="159">
        <v>1.0000000000000001E-5</v>
      </c>
      <c r="R175" s="159">
        <f t="shared" ref="R175:R184" si="7">Q175*H175</f>
        <v>9.800000000000001E-5</v>
      </c>
      <c r="S175" s="159">
        <v>0</v>
      </c>
      <c r="T175" s="160">
        <f t="shared" ref="T175:T184" si="8">S175*H175</f>
        <v>0</v>
      </c>
      <c r="AR175" s="161" t="s">
        <v>155</v>
      </c>
      <c r="AT175" s="161" t="s">
        <v>151</v>
      </c>
      <c r="AU175" s="161" t="s">
        <v>93</v>
      </c>
      <c r="AY175" s="15" t="s">
        <v>149</v>
      </c>
      <c r="BE175" s="162">
        <f t="shared" ref="BE175:BE184" si="9">IF(N175="základná",J175,0)</f>
        <v>0</v>
      </c>
      <c r="BF175" s="162">
        <f t="shared" ref="BF175:BF184" si="10">IF(N175="znížená",J175,0)</f>
        <v>0</v>
      </c>
      <c r="BG175" s="162">
        <f t="shared" ref="BG175:BG184" si="11">IF(N175="zákl. prenesená",J175,0)</f>
        <v>0</v>
      </c>
      <c r="BH175" s="162">
        <f t="shared" ref="BH175:BH184" si="12">IF(N175="zníž. prenesená",J175,0)</f>
        <v>0</v>
      </c>
      <c r="BI175" s="162">
        <f t="shared" ref="BI175:BI184" si="13">IF(N175="nulová",J175,0)</f>
        <v>0</v>
      </c>
      <c r="BJ175" s="15" t="s">
        <v>93</v>
      </c>
      <c r="BK175" s="162">
        <f t="shared" ref="BK175:BK184" si="14">ROUND(I175*H175,2)</f>
        <v>0</v>
      </c>
      <c r="BL175" s="15" t="s">
        <v>155</v>
      </c>
      <c r="BM175" s="161" t="s">
        <v>313</v>
      </c>
    </row>
    <row r="176" spans="2:65" s="1" customFormat="1" ht="21.75" customHeight="1">
      <c r="B176" s="120"/>
      <c r="C176" s="184" t="s">
        <v>241</v>
      </c>
      <c r="D176" s="184" t="s">
        <v>284</v>
      </c>
      <c r="E176" s="185" t="s">
        <v>579</v>
      </c>
      <c r="F176" s="186" t="s">
        <v>580</v>
      </c>
      <c r="G176" s="187" t="s">
        <v>266</v>
      </c>
      <c r="H176" s="188">
        <v>2</v>
      </c>
      <c r="I176" s="189"/>
      <c r="J176" s="190">
        <f t="shared" si="5"/>
        <v>0</v>
      </c>
      <c r="K176" s="191"/>
      <c r="L176" s="192"/>
      <c r="M176" s="193" t="s">
        <v>1</v>
      </c>
      <c r="N176" s="194" t="s">
        <v>38</v>
      </c>
      <c r="P176" s="159">
        <f t="shared" si="6"/>
        <v>0</v>
      </c>
      <c r="Q176" s="159">
        <v>1.23E-3</v>
      </c>
      <c r="R176" s="159">
        <f t="shared" si="7"/>
        <v>2.4599999999999999E-3</v>
      </c>
      <c r="S176" s="159">
        <v>0</v>
      </c>
      <c r="T176" s="160">
        <f t="shared" si="8"/>
        <v>0</v>
      </c>
      <c r="AR176" s="161" t="s">
        <v>196</v>
      </c>
      <c r="AT176" s="161" t="s">
        <v>284</v>
      </c>
      <c r="AU176" s="161" t="s">
        <v>93</v>
      </c>
      <c r="AY176" s="15" t="s">
        <v>149</v>
      </c>
      <c r="BE176" s="162">
        <f t="shared" si="9"/>
        <v>0</v>
      </c>
      <c r="BF176" s="162">
        <f t="shared" si="10"/>
        <v>0</v>
      </c>
      <c r="BG176" s="162">
        <f t="shared" si="11"/>
        <v>0</v>
      </c>
      <c r="BH176" s="162">
        <f t="shared" si="12"/>
        <v>0</v>
      </c>
      <c r="BI176" s="162">
        <f t="shared" si="13"/>
        <v>0</v>
      </c>
      <c r="BJ176" s="15" t="s">
        <v>93</v>
      </c>
      <c r="BK176" s="162">
        <f t="shared" si="14"/>
        <v>0</v>
      </c>
      <c r="BL176" s="15" t="s">
        <v>155</v>
      </c>
      <c r="BM176" s="161" t="s">
        <v>323</v>
      </c>
    </row>
    <row r="177" spans="2:65" s="1" customFormat="1" ht="21.75" customHeight="1">
      <c r="B177" s="120"/>
      <c r="C177" s="184" t="s">
        <v>245</v>
      </c>
      <c r="D177" s="184" t="s">
        <v>284</v>
      </c>
      <c r="E177" s="185" t="s">
        <v>581</v>
      </c>
      <c r="F177" s="186" t="s">
        <v>582</v>
      </c>
      <c r="G177" s="187" t="s">
        <v>266</v>
      </c>
      <c r="H177" s="188">
        <v>1</v>
      </c>
      <c r="I177" s="189"/>
      <c r="J177" s="190">
        <f t="shared" si="5"/>
        <v>0</v>
      </c>
      <c r="K177" s="191"/>
      <c r="L177" s="192"/>
      <c r="M177" s="193" t="s">
        <v>1</v>
      </c>
      <c r="N177" s="194" t="s">
        <v>38</v>
      </c>
      <c r="P177" s="159">
        <f t="shared" si="6"/>
        <v>0</v>
      </c>
      <c r="Q177" s="159">
        <v>2.2599999999999999E-3</v>
      </c>
      <c r="R177" s="159">
        <f t="shared" si="7"/>
        <v>2.2599999999999999E-3</v>
      </c>
      <c r="S177" s="159">
        <v>0</v>
      </c>
      <c r="T177" s="160">
        <f t="shared" si="8"/>
        <v>0</v>
      </c>
      <c r="AR177" s="161" t="s">
        <v>196</v>
      </c>
      <c r="AT177" s="161" t="s">
        <v>284</v>
      </c>
      <c r="AU177" s="161" t="s">
        <v>93</v>
      </c>
      <c r="AY177" s="15" t="s">
        <v>149</v>
      </c>
      <c r="BE177" s="162">
        <f t="shared" si="9"/>
        <v>0</v>
      </c>
      <c r="BF177" s="162">
        <f t="shared" si="10"/>
        <v>0</v>
      </c>
      <c r="BG177" s="162">
        <f t="shared" si="11"/>
        <v>0</v>
      </c>
      <c r="BH177" s="162">
        <f t="shared" si="12"/>
        <v>0</v>
      </c>
      <c r="BI177" s="162">
        <f t="shared" si="13"/>
        <v>0</v>
      </c>
      <c r="BJ177" s="15" t="s">
        <v>93</v>
      </c>
      <c r="BK177" s="162">
        <f t="shared" si="14"/>
        <v>0</v>
      </c>
      <c r="BL177" s="15" t="s">
        <v>155</v>
      </c>
      <c r="BM177" s="161" t="s">
        <v>332</v>
      </c>
    </row>
    <row r="178" spans="2:65" s="1" customFormat="1" ht="21.75" customHeight="1">
      <c r="B178" s="120"/>
      <c r="C178" s="184" t="s">
        <v>249</v>
      </c>
      <c r="D178" s="184" t="s">
        <v>284</v>
      </c>
      <c r="E178" s="185" t="s">
        <v>583</v>
      </c>
      <c r="F178" s="186" t="s">
        <v>584</v>
      </c>
      <c r="G178" s="187" t="s">
        <v>266</v>
      </c>
      <c r="H178" s="188">
        <v>1</v>
      </c>
      <c r="I178" s="189"/>
      <c r="J178" s="190">
        <f t="shared" si="5"/>
        <v>0</v>
      </c>
      <c r="K178" s="191"/>
      <c r="L178" s="192"/>
      <c r="M178" s="193" t="s">
        <v>1</v>
      </c>
      <c r="N178" s="194" t="s">
        <v>38</v>
      </c>
      <c r="P178" s="159">
        <f t="shared" si="6"/>
        <v>0</v>
      </c>
      <c r="Q178" s="159">
        <v>6.28E-3</v>
      </c>
      <c r="R178" s="159">
        <f t="shared" si="7"/>
        <v>6.28E-3</v>
      </c>
      <c r="S178" s="159">
        <v>0</v>
      </c>
      <c r="T178" s="160">
        <f t="shared" si="8"/>
        <v>0</v>
      </c>
      <c r="AR178" s="161" t="s">
        <v>196</v>
      </c>
      <c r="AT178" s="161" t="s">
        <v>284</v>
      </c>
      <c r="AU178" s="161" t="s">
        <v>93</v>
      </c>
      <c r="AY178" s="15" t="s">
        <v>149</v>
      </c>
      <c r="BE178" s="162">
        <f t="shared" si="9"/>
        <v>0</v>
      </c>
      <c r="BF178" s="162">
        <f t="shared" si="10"/>
        <v>0</v>
      </c>
      <c r="BG178" s="162">
        <f t="shared" si="11"/>
        <v>0</v>
      </c>
      <c r="BH178" s="162">
        <f t="shared" si="12"/>
        <v>0</v>
      </c>
      <c r="BI178" s="162">
        <f t="shared" si="13"/>
        <v>0</v>
      </c>
      <c r="BJ178" s="15" t="s">
        <v>93</v>
      </c>
      <c r="BK178" s="162">
        <f t="shared" si="14"/>
        <v>0</v>
      </c>
      <c r="BL178" s="15" t="s">
        <v>155</v>
      </c>
      <c r="BM178" s="161" t="s">
        <v>341</v>
      </c>
    </row>
    <row r="179" spans="2:65" s="1" customFormat="1" ht="21.75" customHeight="1">
      <c r="B179" s="120"/>
      <c r="C179" s="184" t="s">
        <v>254</v>
      </c>
      <c r="D179" s="184" t="s">
        <v>284</v>
      </c>
      <c r="E179" s="185" t="s">
        <v>585</v>
      </c>
      <c r="F179" s="186" t="s">
        <v>586</v>
      </c>
      <c r="G179" s="187" t="s">
        <v>266</v>
      </c>
      <c r="H179" s="188">
        <v>1</v>
      </c>
      <c r="I179" s="189"/>
      <c r="J179" s="190">
        <f t="shared" si="5"/>
        <v>0</v>
      </c>
      <c r="K179" s="191"/>
      <c r="L179" s="192"/>
      <c r="M179" s="193" t="s">
        <v>1</v>
      </c>
      <c r="N179" s="194" t="s">
        <v>38</v>
      </c>
      <c r="P179" s="159">
        <f t="shared" si="6"/>
        <v>0</v>
      </c>
      <c r="Q179" s="159">
        <v>1.0540000000000001E-2</v>
      </c>
      <c r="R179" s="159">
        <f t="shared" si="7"/>
        <v>1.0540000000000001E-2</v>
      </c>
      <c r="S179" s="159">
        <v>0</v>
      </c>
      <c r="T179" s="160">
        <f t="shared" si="8"/>
        <v>0</v>
      </c>
      <c r="AR179" s="161" t="s">
        <v>196</v>
      </c>
      <c r="AT179" s="161" t="s">
        <v>284</v>
      </c>
      <c r="AU179" s="161" t="s">
        <v>93</v>
      </c>
      <c r="AY179" s="15" t="s">
        <v>149</v>
      </c>
      <c r="BE179" s="162">
        <f t="shared" si="9"/>
        <v>0</v>
      </c>
      <c r="BF179" s="162">
        <f t="shared" si="10"/>
        <v>0</v>
      </c>
      <c r="BG179" s="162">
        <f t="shared" si="11"/>
        <v>0</v>
      </c>
      <c r="BH179" s="162">
        <f t="shared" si="12"/>
        <v>0</v>
      </c>
      <c r="BI179" s="162">
        <f t="shared" si="13"/>
        <v>0</v>
      </c>
      <c r="BJ179" s="15" t="s">
        <v>93</v>
      </c>
      <c r="BK179" s="162">
        <f t="shared" si="14"/>
        <v>0</v>
      </c>
      <c r="BL179" s="15" t="s">
        <v>155</v>
      </c>
      <c r="BM179" s="161" t="s">
        <v>350</v>
      </c>
    </row>
    <row r="180" spans="2:65" s="1" customFormat="1" ht="24.2" customHeight="1">
      <c r="B180" s="120"/>
      <c r="C180" s="150" t="s">
        <v>7</v>
      </c>
      <c r="D180" s="150" t="s">
        <v>151</v>
      </c>
      <c r="E180" s="151" t="s">
        <v>587</v>
      </c>
      <c r="F180" s="152" t="s">
        <v>588</v>
      </c>
      <c r="G180" s="153" t="s">
        <v>266</v>
      </c>
      <c r="H180" s="154">
        <v>1</v>
      </c>
      <c r="I180" s="155"/>
      <c r="J180" s="156">
        <f t="shared" si="5"/>
        <v>0</v>
      </c>
      <c r="K180" s="157"/>
      <c r="L180" s="30"/>
      <c r="M180" s="158" t="s">
        <v>1</v>
      </c>
      <c r="N180" s="119" t="s">
        <v>38</v>
      </c>
      <c r="P180" s="159">
        <f t="shared" si="6"/>
        <v>0</v>
      </c>
      <c r="Q180" s="159">
        <v>1.24E-3</v>
      </c>
      <c r="R180" s="159">
        <f t="shared" si="7"/>
        <v>1.24E-3</v>
      </c>
      <c r="S180" s="159">
        <v>0</v>
      </c>
      <c r="T180" s="160">
        <f t="shared" si="8"/>
        <v>0</v>
      </c>
      <c r="AR180" s="161" t="s">
        <v>155</v>
      </c>
      <c r="AT180" s="161" t="s">
        <v>151</v>
      </c>
      <c r="AU180" s="161" t="s">
        <v>93</v>
      </c>
      <c r="AY180" s="15" t="s">
        <v>149</v>
      </c>
      <c r="BE180" s="162">
        <f t="shared" si="9"/>
        <v>0</v>
      </c>
      <c r="BF180" s="162">
        <f t="shared" si="10"/>
        <v>0</v>
      </c>
      <c r="BG180" s="162">
        <f t="shared" si="11"/>
        <v>0</v>
      </c>
      <c r="BH180" s="162">
        <f t="shared" si="12"/>
        <v>0</v>
      </c>
      <c r="BI180" s="162">
        <f t="shared" si="13"/>
        <v>0</v>
      </c>
      <c r="BJ180" s="15" t="s">
        <v>93</v>
      </c>
      <c r="BK180" s="162">
        <f t="shared" si="14"/>
        <v>0</v>
      </c>
      <c r="BL180" s="15" t="s">
        <v>155</v>
      </c>
      <c r="BM180" s="161" t="s">
        <v>430</v>
      </c>
    </row>
    <row r="181" spans="2:65" s="1" customFormat="1" ht="24.2" customHeight="1">
      <c r="B181" s="120"/>
      <c r="C181" s="184" t="s">
        <v>263</v>
      </c>
      <c r="D181" s="184" t="s">
        <v>284</v>
      </c>
      <c r="E181" s="185" t="s">
        <v>589</v>
      </c>
      <c r="F181" s="186" t="s">
        <v>590</v>
      </c>
      <c r="G181" s="187" t="s">
        <v>266</v>
      </c>
      <c r="H181" s="188">
        <v>1</v>
      </c>
      <c r="I181" s="189"/>
      <c r="J181" s="190">
        <f t="shared" si="5"/>
        <v>0</v>
      </c>
      <c r="K181" s="191"/>
      <c r="L181" s="192"/>
      <c r="M181" s="193" t="s">
        <v>1</v>
      </c>
      <c r="N181" s="194" t="s">
        <v>38</v>
      </c>
      <c r="P181" s="159">
        <f t="shared" si="6"/>
        <v>0</v>
      </c>
      <c r="Q181" s="159">
        <v>0</v>
      </c>
      <c r="R181" s="159">
        <f t="shared" si="7"/>
        <v>0</v>
      </c>
      <c r="S181" s="159">
        <v>0</v>
      </c>
      <c r="T181" s="160">
        <f t="shared" si="8"/>
        <v>0</v>
      </c>
      <c r="AR181" s="161" t="s">
        <v>196</v>
      </c>
      <c r="AT181" s="161" t="s">
        <v>284</v>
      </c>
      <c r="AU181" s="161" t="s">
        <v>93</v>
      </c>
      <c r="AY181" s="15" t="s">
        <v>149</v>
      </c>
      <c r="BE181" s="162">
        <f t="shared" si="9"/>
        <v>0</v>
      </c>
      <c r="BF181" s="162">
        <f t="shared" si="10"/>
        <v>0</v>
      </c>
      <c r="BG181" s="162">
        <f t="shared" si="11"/>
        <v>0</v>
      </c>
      <c r="BH181" s="162">
        <f t="shared" si="12"/>
        <v>0</v>
      </c>
      <c r="BI181" s="162">
        <f t="shared" si="13"/>
        <v>0</v>
      </c>
      <c r="BJ181" s="15" t="s">
        <v>93</v>
      </c>
      <c r="BK181" s="162">
        <f t="shared" si="14"/>
        <v>0</v>
      </c>
      <c r="BL181" s="15" t="s">
        <v>155</v>
      </c>
      <c r="BM181" s="161" t="s">
        <v>433</v>
      </c>
    </row>
    <row r="182" spans="2:65" s="1" customFormat="1" ht="21.75" customHeight="1">
      <c r="B182" s="120"/>
      <c r="C182" s="150" t="s">
        <v>269</v>
      </c>
      <c r="D182" s="150" t="s">
        <v>151</v>
      </c>
      <c r="E182" s="151" t="s">
        <v>591</v>
      </c>
      <c r="F182" s="152" t="s">
        <v>592</v>
      </c>
      <c r="G182" s="153" t="s">
        <v>266</v>
      </c>
      <c r="H182" s="154">
        <v>2</v>
      </c>
      <c r="I182" s="155"/>
      <c r="J182" s="156">
        <f t="shared" si="5"/>
        <v>0</v>
      </c>
      <c r="K182" s="157"/>
      <c r="L182" s="30"/>
      <c r="M182" s="158" t="s">
        <v>1</v>
      </c>
      <c r="N182" s="119" t="s">
        <v>38</v>
      </c>
      <c r="P182" s="159">
        <f t="shared" si="6"/>
        <v>0</v>
      </c>
      <c r="Q182" s="159">
        <v>5.0000000000000002E-5</v>
      </c>
      <c r="R182" s="159">
        <f t="shared" si="7"/>
        <v>1E-4</v>
      </c>
      <c r="S182" s="159">
        <v>0</v>
      </c>
      <c r="T182" s="160">
        <f t="shared" si="8"/>
        <v>0</v>
      </c>
      <c r="AR182" s="161" t="s">
        <v>155</v>
      </c>
      <c r="AT182" s="161" t="s">
        <v>151</v>
      </c>
      <c r="AU182" s="161" t="s">
        <v>93</v>
      </c>
      <c r="AY182" s="15" t="s">
        <v>149</v>
      </c>
      <c r="BE182" s="162">
        <f t="shared" si="9"/>
        <v>0</v>
      </c>
      <c r="BF182" s="162">
        <f t="shared" si="10"/>
        <v>0</v>
      </c>
      <c r="BG182" s="162">
        <f t="shared" si="11"/>
        <v>0</v>
      </c>
      <c r="BH182" s="162">
        <f t="shared" si="12"/>
        <v>0</v>
      </c>
      <c r="BI182" s="162">
        <f t="shared" si="13"/>
        <v>0</v>
      </c>
      <c r="BJ182" s="15" t="s">
        <v>93</v>
      </c>
      <c r="BK182" s="162">
        <f t="shared" si="14"/>
        <v>0</v>
      </c>
      <c r="BL182" s="15" t="s">
        <v>155</v>
      </c>
      <c r="BM182" s="161" t="s">
        <v>436</v>
      </c>
    </row>
    <row r="183" spans="2:65" s="1" customFormat="1" ht="24.2" customHeight="1">
      <c r="B183" s="120"/>
      <c r="C183" s="184" t="s">
        <v>273</v>
      </c>
      <c r="D183" s="184" t="s">
        <v>284</v>
      </c>
      <c r="E183" s="185" t="s">
        <v>593</v>
      </c>
      <c r="F183" s="186" t="s">
        <v>594</v>
      </c>
      <c r="G183" s="187" t="s">
        <v>266</v>
      </c>
      <c r="H183" s="188">
        <v>2</v>
      </c>
      <c r="I183" s="189"/>
      <c r="J183" s="190">
        <f t="shared" si="5"/>
        <v>0</v>
      </c>
      <c r="K183" s="191"/>
      <c r="L183" s="192"/>
      <c r="M183" s="193" t="s">
        <v>1</v>
      </c>
      <c r="N183" s="194" t="s">
        <v>38</v>
      </c>
      <c r="P183" s="159">
        <f t="shared" si="6"/>
        <v>0</v>
      </c>
      <c r="Q183" s="159">
        <v>7.2000000000000005E-4</v>
      </c>
      <c r="R183" s="159">
        <f t="shared" si="7"/>
        <v>1.4400000000000001E-3</v>
      </c>
      <c r="S183" s="159">
        <v>0</v>
      </c>
      <c r="T183" s="160">
        <f t="shared" si="8"/>
        <v>0</v>
      </c>
      <c r="AR183" s="161" t="s">
        <v>196</v>
      </c>
      <c r="AT183" s="161" t="s">
        <v>284</v>
      </c>
      <c r="AU183" s="161" t="s">
        <v>93</v>
      </c>
      <c r="AY183" s="15" t="s">
        <v>149</v>
      </c>
      <c r="BE183" s="162">
        <f t="shared" si="9"/>
        <v>0</v>
      </c>
      <c r="BF183" s="162">
        <f t="shared" si="10"/>
        <v>0</v>
      </c>
      <c r="BG183" s="162">
        <f t="shared" si="11"/>
        <v>0</v>
      </c>
      <c r="BH183" s="162">
        <f t="shared" si="12"/>
        <v>0</v>
      </c>
      <c r="BI183" s="162">
        <f t="shared" si="13"/>
        <v>0</v>
      </c>
      <c r="BJ183" s="15" t="s">
        <v>93</v>
      </c>
      <c r="BK183" s="162">
        <f t="shared" si="14"/>
        <v>0</v>
      </c>
      <c r="BL183" s="15" t="s">
        <v>155</v>
      </c>
      <c r="BM183" s="161" t="s">
        <v>439</v>
      </c>
    </row>
    <row r="184" spans="2:65" s="1" customFormat="1" ht="21.75" customHeight="1">
      <c r="B184" s="120"/>
      <c r="C184" s="150" t="s">
        <v>277</v>
      </c>
      <c r="D184" s="150" t="s">
        <v>151</v>
      </c>
      <c r="E184" s="151" t="s">
        <v>595</v>
      </c>
      <c r="F184" s="152" t="s">
        <v>596</v>
      </c>
      <c r="G184" s="153" t="s">
        <v>165</v>
      </c>
      <c r="H184" s="154">
        <v>9.8000000000000007</v>
      </c>
      <c r="I184" s="155"/>
      <c r="J184" s="156">
        <f t="shared" si="5"/>
        <v>0</v>
      </c>
      <c r="K184" s="157"/>
      <c r="L184" s="30"/>
      <c r="M184" s="158" t="s">
        <v>1</v>
      </c>
      <c r="N184" s="119" t="s">
        <v>38</v>
      </c>
      <c r="P184" s="159">
        <f t="shared" si="6"/>
        <v>0</v>
      </c>
      <c r="Q184" s="159">
        <v>0</v>
      </c>
      <c r="R184" s="159">
        <f t="shared" si="7"/>
        <v>0</v>
      </c>
      <c r="S184" s="159">
        <v>0</v>
      </c>
      <c r="T184" s="160">
        <f t="shared" si="8"/>
        <v>0</v>
      </c>
      <c r="AR184" s="161" t="s">
        <v>155</v>
      </c>
      <c r="AT184" s="161" t="s">
        <v>151</v>
      </c>
      <c r="AU184" s="161" t="s">
        <v>93</v>
      </c>
      <c r="AY184" s="15" t="s">
        <v>149</v>
      </c>
      <c r="BE184" s="162">
        <f t="shared" si="9"/>
        <v>0</v>
      </c>
      <c r="BF184" s="162">
        <f t="shared" si="10"/>
        <v>0</v>
      </c>
      <c r="BG184" s="162">
        <f t="shared" si="11"/>
        <v>0</v>
      </c>
      <c r="BH184" s="162">
        <f t="shared" si="12"/>
        <v>0</v>
      </c>
      <c r="BI184" s="162">
        <f t="shared" si="13"/>
        <v>0</v>
      </c>
      <c r="BJ184" s="15" t="s">
        <v>93</v>
      </c>
      <c r="BK184" s="162">
        <f t="shared" si="14"/>
        <v>0</v>
      </c>
      <c r="BL184" s="15" t="s">
        <v>155</v>
      </c>
      <c r="BM184" s="161" t="s">
        <v>442</v>
      </c>
    </row>
    <row r="185" spans="2:65" s="11" customFormat="1">
      <c r="B185" s="163"/>
      <c r="D185" s="164" t="s">
        <v>160</v>
      </c>
      <c r="E185" s="165" t="s">
        <v>1</v>
      </c>
      <c r="F185" s="166" t="s">
        <v>597</v>
      </c>
      <c r="H185" s="167">
        <v>9.8000000000000007</v>
      </c>
      <c r="I185" s="168"/>
      <c r="L185" s="163"/>
      <c r="M185" s="169"/>
      <c r="T185" s="170"/>
      <c r="AT185" s="165" t="s">
        <v>160</v>
      </c>
      <c r="AU185" s="165" t="s">
        <v>93</v>
      </c>
      <c r="AV185" s="11" t="s">
        <v>93</v>
      </c>
      <c r="AW185" s="11" t="s">
        <v>28</v>
      </c>
      <c r="AX185" s="11" t="s">
        <v>72</v>
      </c>
      <c r="AY185" s="165" t="s">
        <v>149</v>
      </c>
    </row>
    <row r="186" spans="2:65" s="12" customFormat="1">
      <c r="B186" s="171"/>
      <c r="D186" s="164" t="s">
        <v>160</v>
      </c>
      <c r="E186" s="172" t="s">
        <v>1</v>
      </c>
      <c r="F186" s="173" t="s">
        <v>169</v>
      </c>
      <c r="H186" s="174">
        <v>9.8000000000000007</v>
      </c>
      <c r="I186" s="175"/>
      <c r="L186" s="171"/>
      <c r="M186" s="176"/>
      <c r="T186" s="177"/>
      <c r="AT186" s="172" t="s">
        <v>160</v>
      </c>
      <c r="AU186" s="172" t="s">
        <v>93</v>
      </c>
      <c r="AV186" s="12" t="s">
        <v>155</v>
      </c>
      <c r="AW186" s="12" t="s">
        <v>28</v>
      </c>
      <c r="AX186" s="12" t="s">
        <v>80</v>
      </c>
      <c r="AY186" s="172" t="s">
        <v>149</v>
      </c>
    </row>
    <row r="187" spans="2:65" s="1" customFormat="1" ht="33" customHeight="1">
      <c r="B187" s="120"/>
      <c r="C187" s="150" t="s">
        <v>283</v>
      </c>
      <c r="D187" s="150" t="s">
        <v>151</v>
      </c>
      <c r="E187" s="151" t="s">
        <v>598</v>
      </c>
      <c r="F187" s="152" t="s">
        <v>599</v>
      </c>
      <c r="G187" s="153" t="s">
        <v>266</v>
      </c>
      <c r="H187" s="154">
        <v>1</v>
      </c>
      <c r="I187" s="155"/>
      <c r="J187" s="156">
        <f>ROUND(I187*H187,2)</f>
        <v>0</v>
      </c>
      <c r="K187" s="157"/>
      <c r="L187" s="30"/>
      <c r="M187" s="158" t="s">
        <v>1</v>
      </c>
      <c r="N187" s="119" t="s">
        <v>38</v>
      </c>
      <c r="P187" s="159">
        <f>O187*H187</f>
        <v>0</v>
      </c>
      <c r="Q187" s="159">
        <v>3.0000000000000001E-5</v>
      </c>
      <c r="R187" s="159">
        <f>Q187*H187</f>
        <v>3.0000000000000001E-5</v>
      </c>
      <c r="S187" s="159">
        <v>0</v>
      </c>
      <c r="T187" s="160">
        <f>S187*H187</f>
        <v>0</v>
      </c>
      <c r="AR187" s="161" t="s">
        <v>155</v>
      </c>
      <c r="AT187" s="161" t="s">
        <v>151</v>
      </c>
      <c r="AU187" s="161" t="s">
        <v>93</v>
      </c>
      <c r="AY187" s="15" t="s">
        <v>149</v>
      </c>
      <c r="BE187" s="162">
        <f>IF(N187="základná",J187,0)</f>
        <v>0</v>
      </c>
      <c r="BF187" s="162">
        <f>IF(N187="znížená",J187,0)</f>
        <v>0</v>
      </c>
      <c r="BG187" s="162">
        <f>IF(N187="zákl. prenesená",J187,0)</f>
        <v>0</v>
      </c>
      <c r="BH187" s="162">
        <f>IF(N187="zníž. prenesená",J187,0)</f>
        <v>0</v>
      </c>
      <c r="BI187" s="162">
        <f>IF(N187="nulová",J187,0)</f>
        <v>0</v>
      </c>
      <c r="BJ187" s="15" t="s">
        <v>93</v>
      </c>
      <c r="BK187" s="162">
        <f>ROUND(I187*H187,2)</f>
        <v>0</v>
      </c>
      <c r="BL187" s="15" t="s">
        <v>155</v>
      </c>
      <c r="BM187" s="161" t="s">
        <v>445</v>
      </c>
    </row>
    <row r="188" spans="2:65" s="1" customFormat="1" ht="33" customHeight="1">
      <c r="B188" s="120"/>
      <c r="C188" s="184" t="s">
        <v>290</v>
      </c>
      <c r="D188" s="184" t="s">
        <v>284</v>
      </c>
      <c r="E188" s="185" t="s">
        <v>600</v>
      </c>
      <c r="F188" s="186" t="s">
        <v>601</v>
      </c>
      <c r="G188" s="187" t="s">
        <v>266</v>
      </c>
      <c r="H188" s="188">
        <v>1</v>
      </c>
      <c r="I188" s="189"/>
      <c r="J188" s="190">
        <f>ROUND(I188*H188,2)</f>
        <v>0</v>
      </c>
      <c r="K188" s="191"/>
      <c r="L188" s="192"/>
      <c r="M188" s="193" t="s">
        <v>1</v>
      </c>
      <c r="N188" s="194" t="s">
        <v>38</v>
      </c>
      <c r="P188" s="159">
        <f>O188*H188</f>
        <v>0</v>
      </c>
      <c r="Q188" s="159">
        <v>5.5300000000000002E-3</v>
      </c>
      <c r="R188" s="159">
        <f>Q188*H188</f>
        <v>5.5300000000000002E-3</v>
      </c>
      <c r="S188" s="159">
        <v>0</v>
      </c>
      <c r="T188" s="160">
        <f>S188*H188</f>
        <v>0</v>
      </c>
      <c r="AR188" s="161" t="s">
        <v>196</v>
      </c>
      <c r="AT188" s="161" t="s">
        <v>284</v>
      </c>
      <c r="AU188" s="161" t="s">
        <v>93</v>
      </c>
      <c r="AY188" s="15" t="s">
        <v>149</v>
      </c>
      <c r="BE188" s="162">
        <f>IF(N188="základná",J188,0)</f>
        <v>0</v>
      </c>
      <c r="BF188" s="162">
        <f>IF(N188="znížená",J188,0)</f>
        <v>0</v>
      </c>
      <c r="BG188" s="162">
        <f>IF(N188="zákl. prenesená",J188,0)</f>
        <v>0</v>
      </c>
      <c r="BH188" s="162">
        <f>IF(N188="zníž. prenesená",J188,0)</f>
        <v>0</v>
      </c>
      <c r="BI188" s="162">
        <f>IF(N188="nulová",J188,0)</f>
        <v>0</v>
      </c>
      <c r="BJ188" s="15" t="s">
        <v>93</v>
      </c>
      <c r="BK188" s="162">
        <f>ROUND(I188*H188,2)</f>
        <v>0</v>
      </c>
      <c r="BL188" s="15" t="s">
        <v>155</v>
      </c>
      <c r="BM188" s="161" t="s">
        <v>448</v>
      </c>
    </row>
    <row r="189" spans="2:65" s="1" customFormat="1" ht="24.2" customHeight="1">
      <c r="B189" s="120"/>
      <c r="C189" s="184" t="s">
        <v>296</v>
      </c>
      <c r="D189" s="184" t="s">
        <v>284</v>
      </c>
      <c r="E189" s="185" t="s">
        <v>602</v>
      </c>
      <c r="F189" s="186" t="s">
        <v>603</v>
      </c>
      <c r="G189" s="187" t="s">
        <v>266</v>
      </c>
      <c r="H189" s="188">
        <v>1</v>
      </c>
      <c r="I189" s="189"/>
      <c r="J189" s="190">
        <f>ROUND(I189*H189,2)</f>
        <v>0</v>
      </c>
      <c r="K189" s="191"/>
      <c r="L189" s="192"/>
      <c r="M189" s="193" t="s">
        <v>1</v>
      </c>
      <c r="N189" s="194" t="s">
        <v>38</v>
      </c>
      <c r="P189" s="159">
        <f>O189*H189</f>
        <v>0</v>
      </c>
      <c r="Q189" s="159">
        <v>1.553E-2</v>
      </c>
      <c r="R189" s="159">
        <f>Q189*H189</f>
        <v>1.553E-2</v>
      </c>
      <c r="S189" s="159">
        <v>0</v>
      </c>
      <c r="T189" s="160">
        <f>S189*H189</f>
        <v>0</v>
      </c>
      <c r="AR189" s="161" t="s">
        <v>196</v>
      </c>
      <c r="AT189" s="161" t="s">
        <v>284</v>
      </c>
      <c r="AU189" s="161" t="s">
        <v>93</v>
      </c>
      <c r="AY189" s="15" t="s">
        <v>149</v>
      </c>
      <c r="BE189" s="162">
        <f>IF(N189="základná",J189,0)</f>
        <v>0</v>
      </c>
      <c r="BF189" s="162">
        <f>IF(N189="znížená",J189,0)</f>
        <v>0</v>
      </c>
      <c r="BG189" s="162">
        <f>IF(N189="zákl. prenesená",J189,0)</f>
        <v>0</v>
      </c>
      <c r="BH189" s="162">
        <f>IF(N189="zníž. prenesená",J189,0)</f>
        <v>0</v>
      </c>
      <c r="BI189" s="162">
        <f>IF(N189="nulová",J189,0)</f>
        <v>0</v>
      </c>
      <c r="BJ189" s="15" t="s">
        <v>93</v>
      </c>
      <c r="BK189" s="162">
        <f>ROUND(I189*H189,2)</f>
        <v>0</v>
      </c>
      <c r="BL189" s="15" t="s">
        <v>155</v>
      </c>
      <c r="BM189" s="161" t="s">
        <v>451</v>
      </c>
    </row>
    <row r="190" spans="2:65" s="1" customFormat="1" ht="24.2" customHeight="1">
      <c r="B190" s="120"/>
      <c r="C190" s="184" t="s">
        <v>302</v>
      </c>
      <c r="D190" s="184" t="s">
        <v>284</v>
      </c>
      <c r="E190" s="185" t="s">
        <v>604</v>
      </c>
      <c r="F190" s="186" t="s">
        <v>605</v>
      </c>
      <c r="G190" s="187" t="s">
        <v>266</v>
      </c>
      <c r="H190" s="188">
        <v>1</v>
      </c>
      <c r="I190" s="189"/>
      <c r="J190" s="190">
        <f>ROUND(I190*H190,2)</f>
        <v>0</v>
      </c>
      <c r="K190" s="191"/>
      <c r="L190" s="192"/>
      <c r="M190" s="193" t="s">
        <v>1</v>
      </c>
      <c r="N190" s="194" t="s">
        <v>38</v>
      </c>
      <c r="P190" s="159">
        <f>O190*H190</f>
        <v>0</v>
      </c>
      <c r="Q190" s="159">
        <v>2.0500000000000001E-2</v>
      </c>
      <c r="R190" s="159">
        <f>Q190*H190</f>
        <v>2.0500000000000001E-2</v>
      </c>
      <c r="S190" s="159">
        <v>0</v>
      </c>
      <c r="T190" s="160">
        <f>S190*H190</f>
        <v>0</v>
      </c>
      <c r="AR190" s="161" t="s">
        <v>196</v>
      </c>
      <c r="AT190" s="161" t="s">
        <v>284</v>
      </c>
      <c r="AU190" s="161" t="s">
        <v>93</v>
      </c>
      <c r="AY190" s="15" t="s">
        <v>149</v>
      </c>
      <c r="BE190" s="162">
        <f>IF(N190="základná",J190,0)</f>
        <v>0</v>
      </c>
      <c r="BF190" s="162">
        <f>IF(N190="znížená",J190,0)</f>
        <v>0</v>
      </c>
      <c r="BG190" s="162">
        <f>IF(N190="zákl. prenesená",J190,0)</f>
        <v>0</v>
      </c>
      <c r="BH190" s="162">
        <f>IF(N190="zníž. prenesená",J190,0)</f>
        <v>0</v>
      </c>
      <c r="BI190" s="162">
        <f>IF(N190="nulová",J190,0)</f>
        <v>0</v>
      </c>
      <c r="BJ190" s="15" t="s">
        <v>93</v>
      </c>
      <c r="BK190" s="162">
        <f>ROUND(I190*H190,2)</f>
        <v>0</v>
      </c>
      <c r="BL190" s="15" t="s">
        <v>155</v>
      </c>
      <c r="BM190" s="161" t="s">
        <v>454</v>
      </c>
    </row>
    <row r="191" spans="2:65" s="1" customFormat="1" ht="24.2" customHeight="1">
      <c r="B191" s="120"/>
      <c r="C191" s="150" t="s">
        <v>308</v>
      </c>
      <c r="D191" s="150" t="s">
        <v>151</v>
      </c>
      <c r="E191" s="151" t="s">
        <v>606</v>
      </c>
      <c r="F191" s="152" t="s">
        <v>607</v>
      </c>
      <c r="G191" s="153" t="s">
        <v>266</v>
      </c>
      <c r="H191" s="154">
        <v>1</v>
      </c>
      <c r="I191" s="155"/>
      <c r="J191" s="156">
        <f>ROUND(I191*H191,2)</f>
        <v>0</v>
      </c>
      <c r="K191" s="157"/>
      <c r="L191" s="30"/>
      <c r="M191" s="158" t="s">
        <v>1</v>
      </c>
      <c r="N191" s="119" t="s">
        <v>38</v>
      </c>
      <c r="P191" s="159">
        <f>O191*H191</f>
        <v>0</v>
      </c>
      <c r="Q191" s="159">
        <v>6.3E-3</v>
      </c>
      <c r="R191" s="159">
        <f>Q191*H191</f>
        <v>6.3E-3</v>
      </c>
      <c r="S191" s="159">
        <v>0</v>
      </c>
      <c r="T191" s="160">
        <f>S191*H191</f>
        <v>0</v>
      </c>
      <c r="AR191" s="161" t="s">
        <v>155</v>
      </c>
      <c r="AT191" s="161" t="s">
        <v>151</v>
      </c>
      <c r="AU191" s="161" t="s">
        <v>93</v>
      </c>
      <c r="AY191" s="15" t="s">
        <v>149</v>
      </c>
      <c r="BE191" s="162">
        <f>IF(N191="základná",J191,0)</f>
        <v>0</v>
      </c>
      <c r="BF191" s="162">
        <f>IF(N191="znížená",J191,0)</f>
        <v>0</v>
      </c>
      <c r="BG191" s="162">
        <f>IF(N191="zákl. prenesená",J191,0)</f>
        <v>0</v>
      </c>
      <c r="BH191" s="162">
        <f>IF(N191="zníž. prenesená",J191,0)</f>
        <v>0</v>
      </c>
      <c r="BI191" s="162">
        <f>IF(N191="nulová",J191,0)</f>
        <v>0</v>
      </c>
      <c r="BJ191" s="15" t="s">
        <v>93</v>
      </c>
      <c r="BK191" s="162">
        <f>ROUND(I191*H191,2)</f>
        <v>0</v>
      </c>
      <c r="BL191" s="15" t="s">
        <v>155</v>
      </c>
      <c r="BM191" s="161" t="s">
        <v>458</v>
      </c>
    </row>
    <row r="192" spans="2:65" s="10" customFormat="1" ht="22.9" customHeight="1">
      <c r="B192" s="138"/>
      <c r="D192" s="139" t="s">
        <v>71</v>
      </c>
      <c r="E192" s="148" t="s">
        <v>201</v>
      </c>
      <c r="F192" s="148" t="s">
        <v>608</v>
      </c>
      <c r="I192" s="141"/>
      <c r="J192" s="149">
        <f>BK192</f>
        <v>0</v>
      </c>
      <c r="L192" s="138"/>
      <c r="M192" s="143"/>
      <c r="P192" s="144">
        <f>SUM(P193:P204)</f>
        <v>0</v>
      </c>
      <c r="R192" s="144">
        <f>SUM(R193:R204)</f>
        <v>0</v>
      </c>
      <c r="T192" s="145">
        <f>SUM(T193:T204)</f>
        <v>0</v>
      </c>
      <c r="AR192" s="139" t="s">
        <v>80</v>
      </c>
      <c r="AT192" s="146" t="s">
        <v>71</v>
      </c>
      <c r="AU192" s="146" t="s">
        <v>80</v>
      </c>
      <c r="AY192" s="139" t="s">
        <v>149</v>
      </c>
      <c r="BK192" s="147">
        <f>SUM(BK193:BK204)</f>
        <v>0</v>
      </c>
    </row>
    <row r="193" spans="2:65" s="1" customFormat="1" ht="24.2" customHeight="1">
      <c r="B193" s="120"/>
      <c r="C193" s="150" t="s">
        <v>313</v>
      </c>
      <c r="D193" s="150" t="s">
        <v>151</v>
      </c>
      <c r="E193" s="151" t="s">
        <v>609</v>
      </c>
      <c r="F193" s="152" t="s">
        <v>610</v>
      </c>
      <c r="G193" s="153" t="s">
        <v>165</v>
      </c>
      <c r="H193" s="154">
        <v>4</v>
      </c>
      <c r="I193" s="155"/>
      <c r="J193" s="156">
        <f>ROUND(I193*H193,2)</f>
        <v>0</v>
      </c>
      <c r="K193" s="157"/>
      <c r="L193" s="30"/>
      <c r="M193" s="158" t="s">
        <v>1</v>
      </c>
      <c r="N193" s="119" t="s">
        <v>38</v>
      </c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AR193" s="161" t="s">
        <v>155</v>
      </c>
      <c r="AT193" s="161" t="s">
        <v>151</v>
      </c>
      <c r="AU193" s="161" t="s">
        <v>93</v>
      </c>
      <c r="AY193" s="15" t="s">
        <v>149</v>
      </c>
      <c r="BE193" s="162">
        <f>IF(N193="základná",J193,0)</f>
        <v>0</v>
      </c>
      <c r="BF193" s="162">
        <f>IF(N193="znížená",J193,0)</f>
        <v>0</v>
      </c>
      <c r="BG193" s="162">
        <f>IF(N193="zákl. prenesená",J193,0)</f>
        <v>0</v>
      </c>
      <c r="BH193" s="162">
        <f>IF(N193="zníž. prenesená",J193,0)</f>
        <v>0</v>
      </c>
      <c r="BI193" s="162">
        <f>IF(N193="nulová",J193,0)</f>
        <v>0</v>
      </c>
      <c r="BJ193" s="15" t="s">
        <v>93</v>
      </c>
      <c r="BK193" s="162">
        <f>ROUND(I193*H193,2)</f>
        <v>0</v>
      </c>
      <c r="BL193" s="15" t="s">
        <v>155</v>
      </c>
      <c r="BM193" s="161" t="s">
        <v>462</v>
      </c>
    </row>
    <row r="194" spans="2:65" s="11" customFormat="1">
      <c r="B194" s="163"/>
      <c r="D194" s="164" t="s">
        <v>160</v>
      </c>
      <c r="E194" s="165" t="s">
        <v>1</v>
      </c>
      <c r="F194" s="166" t="s">
        <v>611</v>
      </c>
      <c r="H194" s="167">
        <v>4</v>
      </c>
      <c r="I194" s="168"/>
      <c r="L194" s="163"/>
      <c r="M194" s="169"/>
      <c r="T194" s="170"/>
      <c r="AT194" s="165" t="s">
        <v>160</v>
      </c>
      <c r="AU194" s="165" t="s">
        <v>93</v>
      </c>
      <c r="AV194" s="11" t="s">
        <v>93</v>
      </c>
      <c r="AW194" s="11" t="s">
        <v>28</v>
      </c>
      <c r="AX194" s="11" t="s">
        <v>72</v>
      </c>
      <c r="AY194" s="165" t="s">
        <v>149</v>
      </c>
    </row>
    <row r="195" spans="2:65" s="12" customFormat="1">
      <c r="B195" s="171"/>
      <c r="D195" s="164" t="s">
        <v>160</v>
      </c>
      <c r="E195" s="172" t="s">
        <v>1</v>
      </c>
      <c r="F195" s="173" t="s">
        <v>169</v>
      </c>
      <c r="H195" s="174">
        <v>4</v>
      </c>
      <c r="I195" s="175"/>
      <c r="L195" s="171"/>
      <c r="M195" s="176"/>
      <c r="T195" s="177"/>
      <c r="AT195" s="172" t="s">
        <v>160</v>
      </c>
      <c r="AU195" s="172" t="s">
        <v>93</v>
      </c>
      <c r="AV195" s="12" t="s">
        <v>155</v>
      </c>
      <c r="AW195" s="12" t="s">
        <v>28</v>
      </c>
      <c r="AX195" s="12" t="s">
        <v>80</v>
      </c>
      <c r="AY195" s="172" t="s">
        <v>149</v>
      </c>
    </row>
    <row r="196" spans="2:65" s="1" customFormat="1" ht="24.2" customHeight="1">
      <c r="B196" s="120"/>
      <c r="C196" s="150" t="s">
        <v>319</v>
      </c>
      <c r="D196" s="150" t="s">
        <v>151</v>
      </c>
      <c r="E196" s="151" t="s">
        <v>612</v>
      </c>
      <c r="F196" s="152" t="s">
        <v>613</v>
      </c>
      <c r="G196" s="153" t="s">
        <v>335</v>
      </c>
      <c r="H196" s="154">
        <v>0.09</v>
      </c>
      <c r="I196" s="155"/>
      <c r="J196" s="156">
        <f>ROUND(I196*H196,2)</f>
        <v>0</v>
      </c>
      <c r="K196" s="157"/>
      <c r="L196" s="30"/>
      <c r="M196" s="158" t="s">
        <v>1</v>
      </c>
      <c r="N196" s="119" t="s">
        <v>38</v>
      </c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AR196" s="161" t="s">
        <v>155</v>
      </c>
      <c r="AT196" s="161" t="s">
        <v>151</v>
      </c>
      <c r="AU196" s="161" t="s">
        <v>93</v>
      </c>
      <c r="AY196" s="15" t="s">
        <v>149</v>
      </c>
      <c r="BE196" s="162">
        <f>IF(N196="základná",J196,0)</f>
        <v>0</v>
      </c>
      <c r="BF196" s="162">
        <f>IF(N196="znížená",J196,0)</f>
        <v>0</v>
      </c>
      <c r="BG196" s="162">
        <f>IF(N196="zákl. prenesená",J196,0)</f>
        <v>0</v>
      </c>
      <c r="BH196" s="162">
        <f>IF(N196="zníž. prenesená",J196,0)</f>
        <v>0</v>
      </c>
      <c r="BI196" s="162">
        <f>IF(N196="nulová",J196,0)</f>
        <v>0</v>
      </c>
      <c r="BJ196" s="15" t="s">
        <v>93</v>
      </c>
      <c r="BK196" s="162">
        <f>ROUND(I196*H196,2)</f>
        <v>0</v>
      </c>
      <c r="BL196" s="15" t="s">
        <v>155</v>
      </c>
      <c r="BM196" s="161" t="s">
        <v>466</v>
      </c>
    </row>
    <row r="197" spans="2:65" s="11" customFormat="1">
      <c r="B197" s="163"/>
      <c r="D197" s="164" t="s">
        <v>160</v>
      </c>
      <c r="E197" s="165" t="s">
        <v>1</v>
      </c>
      <c r="F197" s="166" t="s">
        <v>614</v>
      </c>
      <c r="H197" s="167">
        <v>0.09</v>
      </c>
      <c r="I197" s="168"/>
      <c r="L197" s="163"/>
      <c r="M197" s="169"/>
      <c r="T197" s="170"/>
      <c r="AT197" s="165" t="s">
        <v>160</v>
      </c>
      <c r="AU197" s="165" t="s">
        <v>93</v>
      </c>
      <c r="AV197" s="11" t="s">
        <v>93</v>
      </c>
      <c r="AW197" s="11" t="s">
        <v>28</v>
      </c>
      <c r="AX197" s="11" t="s">
        <v>72</v>
      </c>
      <c r="AY197" s="165" t="s">
        <v>149</v>
      </c>
    </row>
    <row r="198" spans="2:65" s="12" customFormat="1">
      <c r="B198" s="171"/>
      <c r="D198" s="164" t="s">
        <v>160</v>
      </c>
      <c r="E198" s="172" t="s">
        <v>1</v>
      </c>
      <c r="F198" s="173" t="s">
        <v>169</v>
      </c>
      <c r="H198" s="174">
        <v>0.09</v>
      </c>
      <c r="I198" s="175"/>
      <c r="L198" s="171"/>
      <c r="M198" s="176"/>
      <c r="T198" s="177"/>
      <c r="AT198" s="172" t="s">
        <v>160</v>
      </c>
      <c r="AU198" s="172" t="s">
        <v>93</v>
      </c>
      <c r="AV198" s="12" t="s">
        <v>155</v>
      </c>
      <c r="AW198" s="12" t="s">
        <v>28</v>
      </c>
      <c r="AX198" s="12" t="s">
        <v>80</v>
      </c>
      <c r="AY198" s="172" t="s">
        <v>149</v>
      </c>
    </row>
    <row r="199" spans="2:65" s="1" customFormat="1" ht="24.2" customHeight="1">
      <c r="B199" s="120"/>
      <c r="C199" s="150" t="s">
        <v>323</v>
      </c>
      <c r="D199" s="150" t="s">
        <v>151</v>
      </c>
      <c r="E199" s="151" t="s">
        <v>615</v>
      </c>
      <c r="F199" s="152" t="s">
        <v>616</v>
      </c>
      <c r="G199" s="153" t="s">
        <v>335</v>
      </c>
      <c r="H199" s="154">
        <v>2.52</v>
      </c>
      <c r="I199" s="155"/>
      <c r="J199" s="156">
        <f>ROUND(I199*H199,2)</f>
        <v>0</v>
      </c>
      <c r="K199" s="157"/>
      <c r="L199" s="30"/>
      <c r="M199" s="158" t="s">
        <v>1</v>
      </c>
      <c r="N199" s="119" t="s">
        <v>38</v>
      </c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AR199" s="161" t="s">
        <v>155</v>
      </c>
      <c r="AT199" s="161" t="s">
        <v>151</v>
      </c>
      <c r="AU199" s="161" t="s">
        <v>93</v>
      </c>
      <c r="AY199" s="15" t="s">
        <v>149</v>
      </c>
      <c r="BE199" s="162">
        <f>IF(N199="základná",J199,0)</f>
        <v>0</v>
      </c>
      <c r="BF199" s="162">
        <f>IF(N199="znížená",J199,0)</f>
        <v>0</v>
      </c>
      <c r="BG199" s="162">
        <f>IF(N199="zákl. prenesená",J199,0)</f>
        <v>0</v>
      </c>
      <c r="BH199" s="162">
        <f>IF(N199="zníž. prenesená",J199,0)</f>
        <v>0</v>
      </c>
      <c r="BI199" s="162">
        <f>IF(N199="nulová",J199,0)</f>
        <v>0</v>
      </c>
      <c r="BJ199" s="15" t="s">
        <v>93</v>
      </c>
      <c r="BK199" s="162">
        <f>ROUND(I199*H199,2)</f>
        <v>0</v>
      </c>
      <c r="BL199" s="15" t="s">
        <v>155</v>
      </c>
      <c r="BM199" s="161" t="s">
        <v>469</v>
      </c>
    </row>
    <row r="200" spans="2:65" s="11" customFormat="1">
      <c r="B200" s="163"/>
      <c r="D200" s="164" t="s">
        <v>160</v>
      </c>
      <c r="E200" s="165" t="s">
        <v>1</v>
      </c>
      <c r="F200" s="166" t="s">
        <v>617</v>
      </c>
      <c r="H200" s="167">
        <v>2.52</v>
      </c>
      <c r="I200" s="168"/>
      <c r="L200" s="163"/>
      <c r="M200" s="169"/>
      <c r="T200" s="170"/>
      <c r="AT200" s="165" t="s">
        <v>160</v>
      </c>
      <c r="AU200" s="165" t="s">
        <v>93</v>
      </c>
      <c r="AV200" s="11" t="s">
        <v>93</v>
      </c>
      <c r="AW200" s="11" t="s">
        <v>28</v>
      </c>
      <c r="AX200" s="11" t="s">
        <v>72</v>
      </c>
      <c r="AY200" s="165" t="s">
        <v>149</v>
      </c>
    </row>
    <row r="201" spans="2:65" s="12" customFormat="1">
      <c r="B201" s="171"/>
      <c r="D201" s="164" t="s">
        <v>160</v>
      </c>
      <c r="E201" s="172" t="s">
        <v>1</v>
      </c>
      <c r="F201" s="173" t="s">
        <v>169</v>
      </c>
      <c r="H201" s="174">
        <v>2.52</v>
      </c>
      <c r="I201" s="175"/>
      <c r="L201" s="171"/>
      <c r="M201" s="176"/>
      <c r="T201" s="177"/>
      <c r="AT201" s="172" t="s">
        <v>160</v>
      </c>
      <c r="AU201" s="172" t="s">
        <v>93</v>
      </c>
      <c r="AV201" s="12" t="s">
        <v>155</v>
      </c>
      <c r="AW201" s="12" t="s">
        <v>28</v>
      </c>
      <c r="AX201" s="12" t="s">
        <v>80</v>
      </c>
      <c r="AY201" s="172" t="s">
        <v>149</v>
      </c>
    </row>
    <row r="202" spans="2:65" s="1" customFormat="1" ht="24.2" customHeight="1">
      <c r="B202" s="120"/>
      <c r="C202" s="150" t="s">
        <v>327</v>
      </c>
      <c r="D202" s="150" t="s">
        <v>151</v>
      </c>
      <c r="E202" s="151" t="s">
        <v>618</v>
      </c>
      <c r="F202" s="152" t="s">
        <v>619</v>
      </c>
      <c r="G202" s="153" t="s">
        <v>335</v>
      </c>
      <c r="H202" s="154">
        <v>0.09</v>
      </c>
      <c r="I202" s="155"/>
      <c r="J202" s="156">
        <f>ROUND(I202*H202,2)</f>
        <v>0</v>
      </c>
      <c r="K202" s="157"/>
      <c r="L202" s="30"/>
      <c r="M202" s="158" t="s">
        <v>1</v>
      </c>
      <c r="N202" s="119" t="s">
        <v>38</v>
      </c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AR202" s="161" t="s">
        <v>155</v>
      </c>
      <c r="AT202" s="161" t="s">
        <v>151</v>
      </c>
      <c r="AU202" s="161" t="s">
        <v>93</v>
      </c>
      <c r="AY202" s="15" t="s">
        <v>149</v>
      </c>
      <c r="BE202" s="162">
        <f>IF(N202="základná",J202,0)</f>
        <v>0</v>
      </c>
      <c r="BF202" s="162">
        <f>IF(N202="znížená",J202,0)</f>
        <v>0</v>
      </c>
      <c r="BG202" s="162">
        <f>IF(N202="zákl. prenesená",J202,0)</f>
        <v>0</v>
      </c>
      <c r="BH202" s="162">
        <f>IF(N202="zníž. prenesená",J202,0)</f>
        <v>0</v>
      </c>
      <c r="BI202" s="162">
        <f>IF(N202="nulová",J202,0)</f>
        <v>0</v>
      </c>
      <c r="BJ202" s="15" t="s">
        <v>93</v>
      </c>
      <c r="BK202" s="162">
        <f>ROUND(I202*H202,2)</f>
        <v>0</v>
      </c>
      <c r="BL202" s="15" t="s">
        <v>155</v>
      </c>
      <c r="BM202" s="161" t="s">
        <v>472</v>
      </c>
    </row>
    <row r="203" spans="2:65" s="11" customFormat="1">
      <c r="B203" s="163"/>
      <c r="D203" s="164" t="s">
        <v>160</v>
      </c>
      <c r="E203" s="165" t="s">
        <v>1</v>
      </c>
      <c r="F203" s="166" t="s">
        <v>620</v>
      </c>
      <c r="H203" s="167">
        <v>0.09</v>
      </c>
      <c r="I203" s="168"/>
      <c r="L203" s="163"/>
      <c r="M203" s="169"/>
      <c r="T203" s="170"/>
      <c r="AT203" s="165" t="s">
        <v>160</v>
      </c>
      <c r="AU203" s="165" t="s">
        <v>93</v>
      </c>
      <c r="AV203" s="11" t="s">
        <v>93</v>
      </c>
      <c r="AW203" s="11" t="s">
        <v>28</v>
      </c>
      <c r="AX203" s="11" t="s">
        <v>72</v>
      </c>
      <c r="AY203" s="165" t="s">
        <v>149</v>
      </c>
    </row>
    <row r="204" spans="2:65" s="12" customFormat="1">
      <c r="B204" s="171"/>
      <c r="D204" s="164" t="s">
        <v>160</v>
      </c>
      <c r="E204" s="172" t="s">
        <v>1</v>
      </c>
      <c r="F204" s="173" t="s">
        <v>169</v>
      </c>
      <c r="H204" s="174">
        <v>0.09</v>
      </c>
      <c r="I204" s="175"/>
      <c r="L204" s="171"/>
      <c r="M204" s="176"/>
      <c r="T204" s="177"/>
      <c r="AT204" s="172" t="s">
        <v>160</v>
      </c>
      <c r="AU204" s="172" t="s">
        <v>93</v>
      </c>
      <c r="AV204" s="12" t="s">
        <v>155</v>
      </c>
      <c r="AW204" s="12" t="s">
        <v>28</v>
      </c>
      <c r="AX204" s="12" t="s">
        <v>80</v>
      </c>
      <c r="AY204" s="172" t="s">
        <v>149</v>
      </c>
    </row>
    <row r="205" spans="2:65" s="10" customFormat="1" ht="22.9" customHeight="1">
      <c r="B205" s="138"/>
      <c r="D205" s="139" t="s">
        <v>71</v>
      </c>
      <c r="E205" s="148" t="s">
        <v>356</v>
      </c>
      <c r="F205" s="148" t="s">
        <v>493</v>
      </c>
      <c r="I205" s="141"/>
      <c r="J205" s="149">
        <f>BK205</f>
        <v>0</v>
      </c>
      <c r="L205" s="138"/>
      <c r="M205" s="143"/>
      <c r="P205" s="144">
        <f>P206</f>
        <v>0</v>
      </c>
      <c r="R205" s="144">
        <f>R206</f>
        <v>0</v>
      </c>
      <c r="T205" s="145">
        <f>T206</f>
        <v>0</v>
      </c>
      <c r="AR205" s="139" t="s">
        <v>80</v>
      </c>
      <c r="AT205" s="146" t="s">
        <v>71</v>
      </c>
      <c r="AU205" s="146" t="s">
        <v>80</v>
      </c>
      <c r="AY205" s="139" t="s">
        <v>149</v>
      </c>
      <c r="BK205" s="147">
        <f>BK206</f>
        <v>0</v>
      </c>
    </row>
    <row r="206" spans="2:65" s="1" customFormat="1" ht="33" customHeight="1">
      <c r="B206" s="120"/>
      <c r="C206" s="150" t="s">
        <v>332</v>
      </c>
      <c r="D206" s="150" t="s">
        <v>151</v>
      </c>
      <c r="E206" s="151" t="s">
        <v>494</v>
      </c>
      <c r="F206" s="152" t="s">
        <v>495</v>
      </c>
      <c r="G206" s="153" t="s">
        <v>335</v>
      </c>
      <c r="H206" s="154">
        <v>21.082999999999998</v>
      </c>
      <c r="I206" s="155"/>
      <c r="J206" s="156">
        <f>ROUND(I206*H206,2)</f>
        <v>0</v>
      </c>
      <c r="K206" s="157"/>
      <c r="L206" s="30"/>
      <c r="M206" s="195" t="s">
        <v>1</v>
      </c>
      <c r="N206" s="196" t="s">
        <v>38</v>
      </c>
      <c r="O206" s="197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AR206" s="161" t="s">
        <v>155</v>
      </c>
      <c r="AT206" s="161" t="s">
        <v>151</v>
      </c>
      <c r="AU206" s="161" t="s">
        <v>93</v>
      </c>
      <c r="AY206" s="15" t="s">
        <v>149</v>
      </c>
      <c r="BE206" s="162">
        <f>IF(N206="základná",J206,0)</f>
        <v>0</v>
      </c>
      <c r="BF206" s="162">
        <f>IF(N206="znížená",J206,0)</f>
        <v>0</v>
      </c>
      <c r="BG206" s="162">
        <f>IF(N206="zákl. prenesená",J206,0)</f>
        <v>0</v>
      </c>
      <c r="BH206" s="162">
        <f>IF(N206="zníž. prenesená",J206,0)</f>
        <v>0</v>
      </c>
      <c r="BI206" s="162">
        <f>IF(N206="nulová",J206,0)</f>
        <v>0</v>
      </c>
      <c r="BJ206" s="15" t="s">
        <v>93</v>
      </c>
      <c r="BK206" s="162">
        <f>ROUND(I206*H206,2)</f>
        <v>0</v>
      </c>
      <c r="BL206" s="15" t="s">
        <v>155</v>
      </c>
      <c r="BM206" s="161" t="s">
        <v>475</v>
      </c>
    </row>
    <row r="207" spans="2:65" s="1" customFormat="1" ht="6.95" customHeight="1">
      <c r="B207" s="45"/>
      <c r="C207" s="46"/>
      <c r="D207" s="46"/>
      <c r="E207" s="46"/>
      <c r="F207" s="46"/>
      <c r="G207" s="46"/>
      <c r="H207" s="46"/>
      <c r="I207" s="46"/>
      <c r="J207" s="46"/>
      <c r="K207" s="46"/>
      <c r="L207" s="30"/>
    </row>
  </sheetData>
  <autoFilter ref="C129:K206" xr:uid="{00000000-0009-0000-0000-000003000000}"/>
  <mergeCells count="18">
    <mergeCell ref="L2:V2"/>
    <mergeCell ref="D28:J28"/>
    <mergeCell ref="D29:J29"/>
    <mergeCell ref="D30:J30"/>
    <mergeCell ref="D31:J31"/>
    <mergeCell ref="D27:J27"/>
    <mergeCell ref="E7:H7"/>
    <mergeCell ref="E9:H9"/>
    <mergeCell ref="E18:H18"/>
    <mergeCell ref="E82:H82"/>
    <mergeCell ref="D108:F108"/>
    <mergeCell ref="E120:H120"/>
    <mergeCell ref="E122:H122"/>
    <mergeCell ref="E84:H84"/>
    <mergeCell ref="D104:F104"/>
    <mergeCell ref="D105:F105"/>
    <mergeCell ref="D106:F106"/>
    <mergeCell ref="D107:F10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1"/>
  <sheetViews>
    <sheetView showGridLines="0" workbookViewId="0">
      <selection activeCell="E15" sqref="E1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8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5" t="s">
        <v>90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pans="2:46" ht="24.95" customHeight="1">
      <c r="B4" s="18"/>
      <c r="D4" s="19" t="s">
        <v>96</v>
      </c>
      <c r="L4" s="18"/>
      <c r="M4" s="90" t="s">
        <v>9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14</v>
      </c>
      <c r="L6" s="18"/>
    </row>
    <row r="7" spans="2:46" ht="16.5" customHeight="1">
      <c r="B7" s="18"/>
      <c r="E7" s="253" t="str">
        <f>'Rekapitulácia stavby'!K6</f>
        <v>DPB - Osadenie kontajnera Strmé vŕšky</v>
      </c>
      <c r="F7" s="254"/>
      <c r="G7" s="254"/>
      <c r="H7" s="254"/>
      <c r="L7" s="18"/>
    </row>
    <row r="8" spans="2:46" s="1" customFormat="1" ht="12" customHeight="1">
      <c r="B8" s="30"/>
      <c r="D8" s="25" t="s">
        <v>105</v>
      </c>
      <c r="L8" s="30"/>
    </row>
    <row r="9" spans="2:46" s="1" customFormat="1" ht="16.5" customHeight="1">
      <c r="B9" s="30"/>
      <c r="E9" s="230" t="s">
        <v>621</v>
      </c>
      <c r="F9" s="257"/>
      <c r="G9" s="257"/>
      <c r="H9" s="257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16</v>
      </c>
      <c r="F11" s="23" t="s">
        <v>1</v>
      </c>
      <c r="I11" s="25" t="s">
        <v>17</v>
      </c>
      <c r="J11" s="23" t="s">
        <v>1</v>
      </c>
      <c r="L11" s="30"/>
    </row>
    <row r="12" spans="2:46" s="1" customFormat="1" ht="12" customHeight="1">
      <c r="B12" s="30"/>
      <c r="D12" s="25" t="s">
        <v>18</v>
      </c>
      <c r="F12" s="23" t="s">
        <v>19</v>
      </c>
      <c r="I12" s="25" t="s">
        <v>20</v>
      </c>
      <c r="J12" s="53">
        <f>'Rekapitulácia stavby'!AN8</f>
        <v>45253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21</v>
      </c>
      <c r="I14" s="25" t="s">
        <v>22</v>
      </c>
      <c r="J14" s="23" t="s">
        <v>1</v>
      </c>
      <c r="L14" s="30"/>
    </row>
    <row r="15" spans="2:46" s="1" customFormat="1" ht="18" customHeight="1">
      <c r="B15" s="30"/>
      <c r="E15" s="23"/>
      <c r="I15" s="25" t="s">
        <v>23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24</v>
      </c>
      <c r="I17" s="2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61" t="str">
        <f>'Rekapitulácia stavby'!E14</f>
        <v>Vyplň údaj</v>
      </c>
      <c r="F18" s="248"/>
      <c r="G18" s="248"/>
      <c r="H18" s="248"/>
      <c r="I18" s="25" t="s">
        <v>23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26</v>
      </c>
      <c r="I20" s="25" t="s">
        <v>22</v>
      </c>
      <c r="J20" s="23" t="s">
        <v>1</v>
      </c>
      <c r="L20" s="30"/>
    </row>
    <row r="21" spans="2:12" s="1" customFormat="1" ht="18" customHeight="1">
      <c r="B21" s="30"/>
      <c r="E21" s="23" t="s">
        <v>27</v>
      </c>
      <c r="I21" s="25" t="s">
        <v>23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22</v>
      </c>
      <c r="J23" s="23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3" t="str">
        <f>IF('Rekapitulácia stavby'!E20="","",'Rekapitulácia stavby'!E20)</f>
        <v xml:space="preserve"> </v>
      </c>
      <c r="I24" s="25" t="s">
        <v>23</v>
      </c>
      <c r="J24" s="23" t="str">
        <f>IF('Rekapitulácia stavby'!AN20="","",'Rekapitulácia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10" t="s">
        <v>31</v>
      </c>
      <c r="L26" s="30"/>
    </row>
    <row r="27" spans="2:12" s="1" customFormat="1" ht="30" customHeight="1">
      <c r="B27" s="30"/>
      <c r="D27" s="259" t="s">
        <v>679</v>
      </c>
      <c r="E27" s="259"/>
      <c r="F27" s="259"/>
      <c r="G27" s="259"/>
      <c r="H27" s="259"/>
      <c r="I27" s="259"/>
      <c r="J27" s="259"/>
      <c r="L27" s="30"/>
    </row>
    <row r="28" spans="2:12" s="1" customFormat="1" ht="42" customHeight="1">
      <c r="B28" s="30"/>
      <c r="D28" s="260" t="s">
        <v>680</v>
      </c>
      <c r="E28" s="260"/>
      <c r="F28" s="260"/>
      <c r="G28" s="260"/>
      <c r="H28" s="260"/>
      <c r="I28" s="260"/>
      <c r="J28" s="260"/>
      <c r="L28" s="30"/>
    </row>
    <row r="29" spans="2:12" s="1" customFormat="1" ht="42" customHeight="1">
      <c r="B29" s="30"/>
      <c r="D29" s="260" t="s">
        <v>681</v>
      </c>
      <c r="E29" s="260"/>
      <c r="F29" s="260"/>
      <c r="G29" s="260"/>
      <c r="H29" s="260"/>
      <c r="I29" s="260"/>
      <c r="J29" s="260"/>
      <c r="L29" s="30"/>
    </row>
    <row r="30" spans="2:12" s="1" customFormat="1" ht="30" customHeight="1">
      <c r="B30" s="30"/>
      <c r="D30" s="258" t="s">
        <v>682</v>
      </c>
      <c r="E30" s="258"/>
      <c r="F30" s="258"/>
      <c r="G30" s="258"/>
      <c r="H30" s="258"/>
      <c r="I30" s="258"/>
      <c r="J30" s="258"/>
      <c r="L30" s="30"/>
    </row>
    <row r="31" spans="2:12" s="1" customFormat="1" ht="54.95" customHeight="1">
      <c r="B31" s="30"/>
      <c r="D31" s="258" t="s">
        <v>683</v>
      </c>
      <c r="E31" s="258"/>
      <c r="F31" s="258"/>
      <c r="G31" s="258"/>
      <c r="H31" s="258"/>
      <c r="I31" s="258"/>
      <c r="J31" s="258"/>
      <c r="L31" s="30"/>
    </row>
    <row r="32" spans="2:12" s="1" customFormat="1" ht="6.95" customHeight="1">
      <c r="B32" s="30"/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D34" s="23" t="s">
        <v>111</v>
      </c>
      <c r="J34" s="91">
        <f>J93</f>
        <v>0</v>
      </c>
      <c r="L34" s="30"/>
    </row>
    <row r="35" spans="2:12" s="1" customFormat="1" ht="14.45" customHeight="1">
      <c r="B35" s="30"/>
      <c r="D35" s="92" t="s">
        <v>112</v>
      </c>
      <c r="J35" s="91">
        <f>J101</f>
        <v>0</v>
      </c>
      <c r="L35" s="30"/>
    </row>
    <row r="36" spans="2:12" s="1" customFormat="1" ht="25.35" customHeight="1">
      <c r="B36" s="30"/>
      <c r="D36" s="93" t="s">
        <v>32</v>
      </c>
      <c r="J36" s="67">
        <f>ROUND(J34 + J35, 2)</f>
        <v>0</v>
      </c>
      <c r="L36" s="30"/>
    </row>
    <row r="37" spans="2:12" s="1" customFormat="1" ht="6.95" customHeight="1">
      <c r="B37" s="30"/>
      <c r="D37" s="54"/>
      <c r="E37" s="54"/>
      <c r="F37" s="54"/>
      <c r="G37" s="54"/>
      <c r="H37" s="54"/>
      <c r="I37" s="54"/>
      <c r="J37" s="54"/>
      <c r="K37" s="54"/>
      <c r="L37" s="30"/>
    </row>
    <row r="38" spans="2:12" s="1" customFormat="1" ht="14.45" customHeight="1">
      <c r="B38" s="30"/>
      <c r="F38" s="33" t="s">
        <v>34</v>
      </c>
      <c r="I38" s="33" t="s">
        <v>33</v>
      </c>
      <c r="J38" s="33" t="s">
        <v>35</v>
      </c>
      <c r="L38" s="30"/>
    </row>
    <row r="39" spans="2:12" s="1" customFormat="1" ht="14.45" customHeight="1">
      <c r="B39" s="30"/>
      <c r="D39" s="56" t="s">
        <v>36</v>
      </c>
      <c r="E39" s="35" t="s">
        <v>37</v>
      </c>
      <c r="F39" s="94">
        <f>ROUND((SUM(BE101:BE108) + SUM(BE128:BE170)),  2)</f>
        <v>0</v>
      </c>
      <c r="G39" s="95"/>
      <c r="H39" s="95"/>
      <c r="I39" s="96">
        <v>0.2</v>
      </c>
      <c r="J39" s="94">
        <f>ROUND(((SUM(BE101:BE108) + SUM(BE128:BE170))*I39),  2)</f>
        <v>0</v>
      </c>
      <c r="L39" s="30"/>
    </row>
    <row r="40" spans="2:12" s="1" customFormat="1" ht="14.45" customHeight="1">
      <c r="B40" s="30"/>
      <c r="E40" s="35" t="s">
        <v>38</v>
      </c>
      <c r="F40" s="94">
        <f>ROUND((SUM(BF101:BF108) + SUM(BF128:BF170)),  2)</f>
        <v>0</v>
      </c>
      <c r="G40" s="95"/>
      <c r="H40" s="95"/>
      <c r="I40" s="96">
        <v>0.2</v>
      </c>
      <c r="J40" s="94">
        <f>ROUND(((SUM(BF101:BF108) + SUM(BF128:BF170))*I40),  2)</f>
        <v>0</v>
      </c>
      <c r="L40" s="30"/>
    </row>
    <row r="41" spans="2:12" s="1" customFormat="1" ht="14.45" hidden="1" customHeight="1">
      <c r="B41" s="30"/>
      <c r="E41" s="25" t="s">
        <v>39</v>
      </c>
      <c r="F41" s="97">
        <f>ROUND((SUM(BG101:BG108) + SUM(BG128:BG170)),  2)</f>
        <v>0</v>
      </c>
      <c r="I41" s="98">
        <v>0.2</v>
      </c>
      <c r="J41" s="97">
        <f>0</f>
        <v>0</v>
      </c>
      <c r="L41" s="30"/>
    </row>
    <row r="42" spans="2:12" s="1" customFormat="1" ht="14.45" hidden="1" customHeight="1">
      <c r="B42" s="30"/>
      <c r="E42" s="25" t="s">
        <v>40</v>
      </c>
      <c r="F42" s="97">
        <f>ROUND((SUM(BH101:BH108) + SUM(BH128:BH170)),  2)</f>
        <v>0</v>
      </c>
      <c r="I42" s="98">
        <v>0.2</v>
      </c>
      <c r="J42" s="97">
        <f>0</f>
        <v>0</v>
      </c>
      <c r="L42" s="30"/>
    </row>
    <row r="43" spans="2:12" s="1" customFormat="1" ht="14.45" hidden="1" customHeight="1">
      <c r="B43" s="30"/>
      <c r="E43" s="35" t="s">
        <v>41</v>
      </c>
      <c r="F43" s="94">
        <f>ROUND((SUM(BI101:BI108) + SUM(BI128:BI170)),  2)</f>
        <v>0</v>
      </c>
      <c r="G43" s="95"/>
      <c r="H43" s="95"/>
      <c r="I43" s="96">
        <v>0</v>
      </c>
      <c r="J43" s="94">
        <f>0</f>
        <v>0</v>
      </c>
      <c r="L43" s="30"/>
    </row>
    <row r="44" spans="2:12" s="1" customFormat="1" ht="6.95" customHeight="1">
      <c r="B44" s="30"/>
      <c r="L44" s="30"/>
    </row>
    <row r="45" spans="2:12" s="1" customFormat="1" ht="25.35" customHeight="1">
      <c r="B45" s="30"/>
      <c r="C45" s="99"/>
      <c r="D45" s="100" t="s">
        <v>42</v>
      </c>
      <c r="E45" s="58"/>
      <c r="F45" s="58"/>
      <c r="G45" s="101" t="s">
        <v>43</v>
      </c>
      <c r="H45" s="102" t="s">
        <v>44</v>
      </c>
      <c r="I45" s="58"/>
      <c r="J45" s="103">
        <f>SUM(J36:J43)</f>
        <v>0</v>
      </c>
      <c r="K45" s="104"/>
      <c r="L45" s="30"/>
    </row>
    <row r="46" spans="2:12" ht="14.45" customHeight="1">
      <c r="B46" s="18"/>
      <c r="L46" s="18"/>
    </row>
    <row r="47" spans="2:12" s="1" customFormat="1" ht="14.45" customHeight="1">
      <c r="B47" s="30"/>
      <c r="D47" s="42" t="s">
        <v>45</v>
      </c>
      <c r="E47" s="43"/>
      <c r="F47" s="43"/>
      <c r="G47" s="42" t="s">
        <v>46</v>
      </c>
      <c r="H47" s="43"/>
      <c r="I47" s="43"/>
      <c r="J47" s="43"/>
      <c r="K47" s="43"/>
      <c r="L47" s="30"/>
    </row>
    <row r="48" spans="2:12">
      <c r="B48" s="18"/>
      <c r="L48" s="18"/>
    </row>
    <row r="49" spans="2:12">
      <c r="B49" s="18"/>
      <c r="L49" s="18"/>
    </row>
    <row r="50" spans="2:12">
      <c r="B50" s="18"/>
      <c r="L50" s="18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 s="1" customFormat="1" ht="12.75">
      <c r="B58" s="30"/>
      <c r="D58" s="44" t="s">
        <v>47</v>
      </c>
      <c r="E58" s="32"/>
      <c r="F58" s="105" t="s">
        <v>48</v>
      </c>
      <c r="G58" s="44" t="s">
        <v>47</v>
      </c>
      <c r="H58" s="32"/>
      <c r="I58" s="32"/>
      <c r="J58" s="106" t="s">
        <v>48</v>
      </c>
      <c r="K58" s="32"/>
      <c r="L58" s="30"/>
    </row>
    <row r="59" spans="2:12">
      <c r="B59" s="18"/>
      <c r="L59" s="18"/>
    </row>
    <row r="60" spans="2:12">
      <c r="B60" s="18"/>
      <c r="L60" s="18"/>
    </row>
    <row r="61" spans="2:12">
      <c r="B61" s="18"/>
      <c r="L61" s="18"/>
    </row>
    <row r="62" spans="2:12" s="1" customFormat="1" ht="12.75">
      <c r="B62" s="30"/>
      <c r="D62" s="42" t="s">
        <v>49</v>
      </c>
      <c r="E62" s="43"/>
      <c r="F62" s="43"/>
      <c r="G62" s="42" t="s">
        <v>50</v>
      </c>
      <c r="H62" s="43"/>
      <c r="I62" s="43"/>
      <c r="J62" s="43"/>
      <c r="K62" s="43"/>
      <c r="L62" s="30"/>
    </row>
    <row r="63" spans="2:12">
      <c r="B63" s="18"/>
      <c r="L63" s="18"/>
    </row>
    <row r="64" spans="2:12">
      <c r="B64" s="18"/>
      <c r="L64" s="18"/>
    </row>
    <row r="65" spans="2:12">
      <c r="B65" s="18"/>
      <c r="L65" s="18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 s="1" customFormat="1" ht="12.75">
      <c r="B73" s="30"/>
      <c r="D73" s="44" t="s">
        <v>47</v>
      </c>
      <c r="E73" s="32"/>
      <c r="F73" s="105" t="s">
        <v>48</v>
      </c>
      <c r="G73" s="44" t="s">
        <v>47</v>
      </c>
      <c r="H73" s="32"/>
      <c r="I73" s="32"/>
      <c r="J73" s="106" t="s">
        <v>48</v>
      </c>
      <c r="K73" s="32"/>
      <c r="L73" s="30"/>
    </row>
    <row r="74" spans="2:12" s="1" customFormat="1" ht="14.45" customHeight="1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30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30"/>
    </row>
    <row r="79" spans="2:12" s="1" customFormat="1" ht="24.95" customHeight="1">
      <c r="B79" s="30"/>
      <c r="C79" s="19" t="s">
        <v>113</v>
      </c>
      <c r="L79" s="30"/>
    </row>
    <row r="80" spans="2:12" s="1" customFormat="1" ht="6.95" customHeight="1">
      <c r="B80" s="30"/>
      <c r="L80" s="30"/>
    </row>
    <row r="81" spans="2:47" s="1" customFormat="1" ht="12" customHeight="1">
      <c r="B81" s="30"/>
      <c r="C81" s="25" t="s">
        <v>14</v>
      </c>
      <c r="L81" s="30"/>
    </row>
    <row r="82" spans="2:47" s="1" customFormat="1" ht="16.5" customHeight="1">
      <c r="B82" s="30"/>
      <c r="E82" s="253" t="str">
        <f>E7</f>
        <v>DPB - Osadenie kontajnera Strmé vŕšky</v>
      </c>
      <c r="F82" s="254"/>
      <c r="G82" s="254"/>
      <c r="H82" s="254"/>
      <c r="L82" s="30"/>
    </row>
    <row r="83" spans="2:47" s="1" customFormat="1" ht="12" customHeight="1">
      <c r="B83" s="30"/>
      <c r="C83" s="25" t="s">
        <v>105</v>
      </c>
      <c r="L83" s="30"/>
    </row>
    <row r="84" spans="2:47" s="1" customFormat="1" ht="16.5" customHeight="1">
      <c r="B84" s="30"/>
      <c r="E84" s="230" t="str">
        <f>E9</f>
        <v>04 - Prípojka NN, Bleskozvod a uzemnenie</v>
      </c>
      <c r="F84" s="257"/>
      <c r="G84" s="257"/>
      <c r="H84" s="257"/>
      <c r="L84" s="30"/>
    </row>
    <row r="85" spans="2:47" s="1" customFormat="1" ht="6.95" customHeight="1">
      <c r="B85" s="30"/>
      <c r="L85" s="30"/>
    </row>
    <row r="86" spans="2:47" s="1" customFormat="1" ht="12" customHeight="1">
      <c r="B86" s="30"/>
      <c r="C86" s="25" t="s">
        <v>18</v>
      </c>
      <c r="F86" s="23" t="str">
        <f>F12</f>
        <v>Bratislava-Záhorská Bystrica</v>
      </c>
      <c r="I86" s="25" t="s">
        <v>20</v>
      </c>
      <c r="J86" s="53">
        <f>IF(J12="","",J12)</f>
        <v>45253</v>
      </c>
      <c r="L86" s="30"/>
    </row>
    <row r="87" spans="2:47" s="1" customFormat="1" ht="6.95" customHeight="1">
      <c r="B87" s="30"/>
      <c r="L87" s="30"/>
    </row>
    <row r="88" spans="2:47" s="1" customFormat="1" ht="40.15" customHeight="1">
      <c r="B88" s="30"/>
      <c r="C88" s="25" t="s">
        <v>21</v>
      </c>
      <c r="F88" s="23">
        <f>E15</f>
        <v>0</v>
      </c>
      <c r="I88" s="25" t="s">
        <v>26</v>
      </c>
      <c r="J88" s="28" t="str">
        <f>E21</f>
        <v>CITYPROJEKT, s.r.o., Adámiho 3, Bratislava</v>
      </c>
      <c r="L88" s="30"/>
    </row>
    <row r="89" spans="2:47" s="1" customFormat="1" ht="15.2" customHeight="1">
      <c r="B89" s="30"/>
      <c r="C89" s="25" t="s">
        <v>24</v>
      </c>
      <c r="F89" s="23" t="str">
        <f>IF(E18="","",E18)</f>
        <v>Vyplň údaj</v>
      </c>
      <c r="I89" s="25" t="s">
        <v>29</v>
      </c>
      <c r="J89" s="28" t="str">
        <f>E24</f>
        <v xml:space="preserve"> </v>
      </c>
      <c r="L89" s="30"/>
    </row>
    <row r="90" spans="2:47" s="1" customFormat="1" ht="10.35" customHeight="1">
      <c r="B90" s="30"/>
      <c r="L90" s="30"/>
    </row>
    <row r="91" spans="2:47" s="1" customFormat="1" ht="29.25" customHeight="1">
      <c r="B91" s="30"/>
      <c r="C91" s="107" t="s">
        <v>114</v>
      </c>
      <c r="D91" s="99"/>
      <c r="E91" s="99"/>
      <c r="F91" s="99"/>
      <c r="G91" s="99"/>
      <c r="H91" s="99"/>
      <c r="I91" s="99"/>
      <c r="J91" s="108" t="s">
        <v>115</v>
      </c>
      <c r="K91" s="99"/>
      <c r="L91" s="30"/>
    </row>
    <row r="92" spans="2:47" s="1" customFormat="1" ht="10.35" customHeight="1">
      <c r="B92" s="30"/>
      <c r="L92" s="30"/>
    </row>
    <row r="93" spans="2:47" s="1" customFormat="1" ht="22.9" customHeight="1">
      <c r="B93" s="30"/>
      <c r="C93" s="109" t="s">
        <v>116</v>
      </c>
      <c r="J93" s="67">
        <f>J128</f>
        <v>0</v>
      </c>
      <c r="L93" s="30"/>
      <c r="AU93" s="15" t="s">
        <v>117</v>
      </c>
    </row>
    <row r="94" spans="2:47" s="7" customFormat="1" ht="24.95" customHeight="1">
      <c r="B94" s="110"/>
      <c r="D94" s="111" t="s">
        <v>622</v>
      </c>
      <c r="E94" s="112"/>
      <c r="F94" s="112"/>
      <c r="G94" s="112"/>
      <c r="H94" s="112"/>
      <c r="I94" s="112"/>
      <c r="J94" s="113">
        <f>J129</f>
        <v>0</v>
      </c>
      <c r="L94" s="110"/>
    </row>
    <row r="95" spans="2:47" s="8" customFormat="1" ht="19.899999999999999" customHeight="1">
      <c r="B95" s="114"/>
      <c r="D95" s="115" t="s">
        <v>623</v>
      </c>
      <c r="E95" s="116"/>
      <c r="F95" s="116"/>
      <c r="G95" s="116"/>
      <c r="H95" s="116"/>
      <c r="I95" s="116"/>
      <c r="J95" s="117">
        <f>J130</f>
        <v>0</v>
      </c>
      <c r="L95" s="114"/>
    </row>
    <row r="96" spans="2:47" s="8" customFormat="1" ht="19.899999999999999" customHeight="1">
      <c r="B96" s="114"/>
      <c r="D96" s="115" t="s">
        <v>624</v>
      </c>
      <c r="E96" s="116"/>
      <c r="F96" s="116"/>
      <c r="G96" s="116"/>
      <c r="H96" s="116"/>
      <c r="I96" s="116"/>
      <c r="J96" s="117">
        <f>J139</f>
        <v>0</v>
      </c>
      <c r="L96" s="114"/>
    </row>
    <row r="97" spans="2:65" s="8" customFormat="1" ht="19.899999999999999" customHeight="1">
      <c r="B97" s="114"/>
      <c r="D97" s="115" t="s">
        <v>625</v>
      </c>
      <c r="E97" s="116"/>
      <c r="F97" s="116"/>
      <c r="G97" s="116"/>
      <c r="H97" s="116"/>
      <c r="I97" s="116"/>
      <c r="J97" s="117">
        <f>J147</f>
        <v>0</v>
      </c>
      <c r="L97" s="114"/>
    </row>
    <row r="98" spans="2:65" s="8" customFormat="1" ht="19.899999999999999" customHeight="1">
      <c r="B98" s="114"/>
      <c r="D98" s="115" t="s">
        <v>626</v>
      </c>
      <c r="E98" s="116"/>
      <c r="F98" s="116"/>
      <c r="G98" s="116"/>
      <c r="H98" s="116"/>
      <c r="I98" s="116"/>
      <c r="J98" s="117">
        <f>J160</f>
        <v>0</v>
      </c>
      <c r="L98" s="114"/>
    </row>
    <row r="99" spans="2:65" s="1" customFormat="1" ht="21.75" customHeight="1">
      <c r="B99" s="30"/>
      <c r="L99" s="30"/>
    </row>
    <row r="100" spans="2:65" s="1" customFormat="1" ht="6.95" customHeight="1">
      <c r="B100" s="30"/>
      <c r="L100" s="30"/>
    </row>
    <row r="101" spans="2:65" s="1" customFormat="1" ht="29.25" customHeight="1">
      <c r="B101" s="30"/>
      <c r="C101" s="109" t="s">
        <v>125</v>
      </c>
      <c r="J101" s="118">
        <f>ROUND(J102 + J103 + J104 + J105 + J106 + J107,2)</f>
        <v>0</v>
      </c>
      <c r="L101" s="30"/>
      <c r="N101" s="119" t="s">
        <v>36</v>
      </c>
    </row>
    <row r="102" spans="2:65" s="1" customFormat="1" ht="18" customHeight="1">
      <c r="B102" s="120"/>
      <c r="C102" s="121"/>
      <c r="D102" s="255" t="s">
        <v>126</v>
      </c>
      <c r="E102" s="256"/>
      <c r="F102" s="256"/>
      <c r="G102" s="121"/>
      <c r="H102" s="121"/>
      <c r="I102" s="121"/>
      <c r="J102" s="123">
        <v>0</v>
      </c>
      <c r="K102" s="121"/>
      <c r="L102" s="120"/>
      <c r="M102" s="121"/>
      <c r="N102" s="124" t="s">
        <v>38</v>
      </c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5" t="s">
        <v>127</v>
      </c>
      <c r="AZ102" s="121"/>
      <c r="BA102" s="121"/>
      <c r="BB102" s="121"/>
      <c r="BC102" s="121"/>
      <c r="BD102" s="121"/>
      <c r="BE102" s="126">
        <f t="shared" ref="BE102:BE107" si="0">IF(N102="základná",J102,0)</f>
        <v>0</v>
      </c>
      <c r="BF102" s="126">
        <f t="shared" ref="BF102:BF107" si="1">IF(N102="znížená",J102,0)</f>
        <v>0</v>
      </c>
      <c r="BG102" s="126">
        <f t="shared" ref="BG102:BG107" si="2">IF(N102="zákl. prenesená",J102,0)</f>
        <v>0</v>
      </c>
      <c r="BH102" s="126">
        <f t="shared" ref="BH102:BH107" si="3">IF(N102="zníž. prenesená",J102,0)</f>
        <v>0</v>
      </c>
      <c r="BI102" s="126">
        <f t="shared" ref="BI102:BI107" si="4">IF(N102="nulová",J102,0)</f>
        <v>0</v>
      </c>
      <c r="BJ102" s="125" t="s">
        <v>93</v>
      </c>
      <c r="BK102" s="121"/>
      <c r="BL102" s="121"/>
      <c r="BM102" s="121"/>
    </row>
    <row r="103" spans="2:65" s="1" customFormat="1" ht="18" customHeight="1">
      <c r="B103" s="120"/>
      <c r="C103" s="121"/>
      <c r="D103" s="255" t="s">
        <v>128</v>
      </c>
      <c r="E103" s="256"/>
      <c r="F103" s="256"/>
      <c r="G103" s="121"/>
      <c r="H103" s="121"/>
      <c r="I103" s="121"/>
      <c r="J103" s="123">
        <v>0</v>
      </c>
      <c r="K103" s="121"/>
      <c r="L103" s="120"/>
      <c r="M103" s="121"/>
      <c r="N103" s="124" t="s">
        <v>38</v>
      </c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5" t="s">
        <v>127</v>
      </c>
      <c r="AZ103" s="121"/>
      <c r="BA103" s="121"/>
      <c r="BB103" s="121"/>
      <c r="BC103" s="121"/>
      <c r="BD103" s="121"/>
      <c r="BE103" s="126">
        <f t="shared" si="0"/>
        <v>0</v>
      </c>
      <c r="BF103" s="126">
        <f t="shared" si="1"/>
        <v>0</v>
      </c>
      <c r="BG103" s="126">
        <f t="shared" si="2"/>
        <v>0</v>
      </c>
      <c r="BH103" s="126">
        <f t="shared" si="3"/>
        <v>0</v>
      </c>
      <c r="BI103" s="126">
        <f t="shared" si="4"/>
        <v>0</v>
      </c>
      <c r="BJ103" s="125" t="s">
        <v>93</v>
      </c>
      <c r="BK103" s="121"/>
      <c r="BL103" s="121"/>
      <c r="BM103" s="121"/>
    </row>
    <row r="104" spans="2:65" s="1" customFormat="1" ht="18" customHeight="1">
      <c r="B104" s="120"/>
      <c r="C104" s="121"/>
      <c r="D104" s="255" t="s">
        <v>129</v>
      </c>
      <c r="E104" s="256"/>
      <c r="F104" s="256"/>
      <c r="G104" s="121"/>
      <c r="H104" s="121"/>
      <c r="I104" s="121"/>
      <c r="J104" s="123">
        <v>0</v>
      </c>
      <c r="K104" s="121"/>
      <c r="L104" s="120"/>
      <c r="M104" s="121"/>
      <c r="N104" s="124" t="s">
        <v>38</v>
      </c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5" t="s">
        <v>127</v>
      </c>
      <c r="AZ104" s="121"/>
      <c r="BA104" s="121"/>
      <c r="BB104" s="121"/>
      <c r="BC104" s="121"/>
      <c r="BD104" s="121"/>
      <c r="BE104" s="126">
        <f t="shared" si="0"/>
        <v>0</v>
      </c>
      <c r="BF104" s="126">
        <f t="shared" si="1"/>
        <v>0</v>
      </c>
      <c r="BG104" s="126">
        <f t="shared" si="2"/>
        <v>0</v>
      </c>
      <c r="BH104" s="126">
        <f t="shared" si="3"/>
        <v>0</v>
      </c>
      <c r="BI104" s="126">
        <f t="shared" si="4"/>
        <v>0</v>
      </c>
      <c r="BJ104" s="125" t="s">
        <v>93</v>
      </c>
      <c r="BK104" s="121"/>
      <c r="BL104" s="121"/>
      <c r="BM104" s="121"/>
    </row>
    <row r="105" spans="2:65" s="1" customFormat="1" ht="18" customHeight="1">
      <c r="B105" s="120"/>
      <c r="C105" s="121"/>
      <c r="D105" s="255" t="s">
        <v>130</v>
      </c>
      <c r="E105" s="256"/>
      <c r="F105" s="256"/>
      <c r="G105" s="121"/>
      <c r="H105" s="121"/>
      <c r="I105" s="121"/>
      <c r="J105" s="123">
        <v>0</v>
      </c>
      <c r="K105" s="121"/>
      <c r="L105" s="120"/>
      <c r="M105" s="121"/>
      <c r="N105" s="124" t="s">
        <v>38</v>
      </c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5" t="s">
        <v>127</v>
      </c>
      <c r="AZ105" s="121"/>
      <c r="BA105" s="121"/>
      <c r="BB105" s="121"/>
      <c r="BC105" s="121"/>
      <c r="BD105" s="121"/>
      <c r="BE105" s="126">
        <f t="shared" si="0"/>
        <v>0</v>
      </c>
      <c r="BF105" s="126">
        <f t="shared" si="1"/>
        <v>0</v>
      </c>
      <c r="BG105" s="126">
        <f t="shared" si="2"/>
        <v>0</v>
      </c>
      <c r="BH105" s="126">
        <f t="shared" si="3"/>
        <v>0</v>
      </c>
      <c r="BI105" s="126">
        <f t="shared" si="4"/>
        <v>0</v>
      </c>
      <c r="BJ105" s="125" t="s">
        <v>93</v>
      </c>
      <c r="BK105" s="121"/>
      <c r="BL105" s="121"/>
      <c r="BM105" s="121"/>
    </row>
    <row r="106" spans="2:65" s="1" customFormat="1" ht="18" customHeight="1">
      <c r="B106" s="120"/>
      <c r="C106" s="121"/>
      <c r="D106" s="255" t="s">
        <v>131</v>
      </c>
      <c r="E106" s="256"/>
      <c r="F106" s="256"/>
      <c r="G106" s="121"/>
      <c r="H106" s="121"/>
      <c r="I106" s="121"/>
      <c r="J106" s="123">
        <v>0</v>
      </c>
      <c r="K106" s="121"/>
      <c r="L106" s="120"/>
      <c r="M106" s="121"/>
      <c r="N106" s="124" t="s">
        <v>38</v>
      </c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5" t="s">
        <v>127</v>
      </c>
      <c r="AZ106" s="121"/>
      <c r="BA106" s="121"/>
      <c r="BB106" s="121"/>
      <c r="BC106" s="121"/>
      <c r="BD106" s="121"/>
      <c r="BE106" s="126">
        <f t="shared" si="0"/>
        <v>0</v>
      </c>
      <c r="BF106" s="126">
        <f t="shared" si="1"/>
        <v>0</v>
      </c>
      <c r="BG106" s="126">
        <f t="shared" si="2"/>
        <v>0</v>
      </c>
      <c r="BH106" s="126">
        <f t="shared" si="3"/>
        <v>0</v>
      </c>
      <c r="BI106" s="126">
        <f t="shared" si="4"/>
        <v>0</v>
      </c>
      <c r="BJ106" s="125" t="s">
        <v>93</v>
      </c>
      <c r="BK106" s="121"/>
      <c r="BL106" s="121"/>
      <c r="BM106" s="121"/>
    </row>
    <row r="107" spans="2:65" s="1" customFormat="1" ht="18" customHeight="1">
      <c r="B107" s="120"/>
      <c r="C107" s="121"/>
      <c r="D107" s="122" t="s">
        <v>132</v>
      </c>
      <c r="E107" s="121"/>
      <c r="F107" s="121"/>
      <c r="G107" s="121"/>
      <c r="H107" s="121"/>
      <c r="I107" s="121"/>
      <c r="J107" s="123">
        <f>ROUND(J34*T107,2)</f>
        <v>0</v>
      </c>
      <c r="K107" s="121"/>
      <c r="L107" s="120"/>
      <c r="M107" s="121"/>
      <c r="N107" s="124" t="s">
        <v>38</v>
      </c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5" t="s">
        <v>133</v>
      </c>
      <c r="AZ107" s="121"/>
      <c r="BA107" s="121"/>
      <c r="BB107" s="121"/>
      <c r="BC107" s="121"/>
      <c r="BD107" s="121"/>
      <c r="BE107" s="126">
        <f t="shared" si="0"/>
        <v>0</v>
      </c>
      <c r="BF107" s="126">
        <f t="shared" si="1"/>
        <v>0</v>
      </c>
      <c r="BG107" s="126">
        <f t="shared" si="2"/>
        <v>0</v>
      </c>
      <c r="BH107" s="126">
        <f t="shared" si="3"/>
        <v>0</v>
      </c>
      <c r="BI107" s="126">
        <f t="shared" si="4"/>
        <v>0</v>
      </c>
      <c r="BJ107" s="125" t="s">
        <v>93</v>
      </c>
      <c r="BK107" s="121"/>
      <c r="BL107" s="121"/>
      <c r="BM107" s="121"/>
    </row>
    <row r="108" spans="2:65" s="1" customFormat="1">
      <c r="B108" s="30"/>
      <c r="L108" s="30"/>
    </row>
    <row r="109" spans="2:65" s="1" customFormat="1" ht="29.25" customHeight="1">
      <c r="B109" s="30"/>
      <c r="C109" s="127" t="s">
        <v>134</v>
      </c>
      <c r="D109" s="99"/>
      <c r="E109" s="99"/>
      <c r="F109" s="99"/>
      <c r="G109" s="99"/>
      <c r="H109" s="99"/>
      <c r="I109" s="99"/>
      <c r="J109" s="128">
        <f>ROUND(J93+J101,2)</f>
        <v>0</v>
      </c>
      <c r="K109" s="99"/>
      <c r="L109" s="30"/>
    </row>
    <row r="110" spans="2:65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0"/>
    </row>
    <row r="114" spans="2:63" s="1" customFormat="1" ht="6.95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0"/>
    </row>
    <row r="115" spans="2:63" s="1" customFormat="1" ht="24.95" customHeight="1">
      <c r="B115" s="30"/>
      <c r="C115" s="19" t="s">
        <v>135</v>
      </c>
      <c r="L115" s="30"/>
    </row>
    <row r="116" spans="2:63" s="1" customFormat="1" ht="6.95" customHeight="1">
      <c r="B116" s="30"/>
      <c r="L116" s="30"/>
    </row>
    <row r="117" spans="2:63" s="1" customFormat="1" ht="12" customHeight="1">
      <c r="B117" s="30"/>
      <c r="C117" s="25" t="s">
        <v>14</v>
      </c>
      <c r="L117" s="30"/>
    </row>
    <row r="118" spans="2:63" s="1" customFormat="1" ht="16.5" customHeight="1">
      <c r="B118" s="30"/>
      <c r="E118" s="253" t="str">
        <f>E7</f>
        <v>DPB - Osadenie kontajnera Strmé vŕšky</v>
      </c>
      <c r="F118" s="254"/>
      <c r="G118" s="254"/>
      <c r="H118" s="254"/>
      <c r="L118" s="30"/>
    </row>
    <row r="119" spans="2:63" s="1" customFormat="1" ht="12" customHeight="1">
      <c r="B119" s="30"/>
      <c r="C119" s="25" t="s">
        <v>105</v>
      </c>
      <c r="L119" s="30"/>
    </row>
    <row r="120" spans="2:63" s="1" customFormat="1" ht="16.5" customHeight="1">
      <c r="B120" s="30"/>
      <c r="E120" s="230" t="str">
        <f>E9</f>
        <v>04 - Prípojka NN, Bleskozvod a uzemnenie</v>
      </c>
      <c r="F120" s="257"/>
      <c r="G120" s="257"/>
      <c r="H120" s="257"/>
      <c r="L120" s="30"/>
    </row>
    <row r="121" spans="2:63" s="1" customFormat="1" ht="6.95" customHeight="1">
      <c r="B121" s="30"/>
      <c r="L121" s="30"/>
    </row>
    <row r="122" spans="2:63" s="1" customFormat="1" ht="12" customHeight="1">
      <c r="B122" s="30"/>
      <c r="C122" s="25" t="s">
        <v>18</v>
      </c>
      <c r="F122" s="23" t="str">
        <f>F12</f>
        <v>Bratislava-Záhorská Bystrica</v>
      </c>
      <c r="I122" s="25" t="s">
        <v>20</v>
      </c>
      <c r="J122" s="53">
        <f>IF(J12="","",J12)</f>
        <v>45253</v>
      </c>
      <c r="L122" s="30"/>
    </row>
    <row r="123" spans="2:63" s="1" customFormat="1" ht="6.95" customHeight="1">
      <c r="B123" s="30"/>
      <c r="L123" s="30"/>
    </row>
    <row r="124" spans="2:63" s="1" customFormat="1" ht="40.15" customHeight="1">
      <c r="B124" s="30"/>
      <c r="C124" s="25" t="s">
        <v>21</v>
      </c>
      <c r="F124" s="23">
        <f>E15</f>
        <v>0</v>
      </c>
      <c r="I124" s="25" t="s">
        <v>26</v>
      </c>
      <c r="J124" s="28" t="str">
        <f>E21</f>
        <v>CITYPROJEKT, s.r.o., Adámiho 3, Bratislava</v>
      </c>
      <c r="L124" s="30"/>
    </row>
    <row r="125" spans="2:63" s="1" customFormat="1" ht="15.2" customHeight="1">
      <c r="B125" s="30"/>
      <c r="C125" s="25" t="s">
        <v>24</v>
      </c>
      <c r="F125" s="23" t="str">
        <f>IF(E18="","",E18)</f>
        <v>Vyplň údaj</v>
      </c>
      <c r="I125" s="25" t="s">
        <v>29</v>
      </c>
      <c r="J125" s="28" t="str">
        <f>E24</f>
        <v xml:space="preserve"> </v>
      </c>
      <c r="L125" s="30"/>
    </row>
    <row r="126" spans="2:63" s="1" customFormat="1" ht="10.35" customHeight="1">
      <c r="B126" s="30"/>
      <c r="L126" s="30"/>
    </row>
    <row r="127" spans="2:63" s="9" customFormat="1" ht="29.25" customHeight="1">
      <c r="B127" s="129"/>
      <c r="C127" s="130" t="s">
        <v>136</v>
      </c>
      <c r="D127" s="131" t="s">
        <v>57</v>
      </c>
      <c r="E127" s="131" t="s">
        <v>53</v>
      </c>
      <c r="F127" s="131" t="s">
        <v>54</v>
      </c>
      <c r="G127" s="131" t="s">
        <v>137</v>
      </c>
      <c r="H127" s="131" t="s">
        <v>138</v>
      </c>
      <c r="I127" s="131" t="s">
        <v>139</v>
      </c>
      <c r="J127" s="132" t="s">
        <v>115</v>
      </c>
      <c r="K127" s="133" t="s">
        <v>140</v>
      </c>
      <c r="L127" s="129"/>
      <c r="M127" s="60" t="s">
        <v>1</v>
      </c>
      <c r="N127" s="61" t="s">
        <v>36</v>
      </c>
      <c r="O127" s="61" t="s">
        <v>141</v>
      </c>
      <c r="P127" s="61" t="s">
        <v>142</v>
      </c>
      <c r="Q127" s="61" t="s">
        <v>143</v>
      </c>
      <c r="R127" s="61" t="s">
        <v>144</v>
      </c>
      <c r="S127" s="61" t="s">
        <v>145</v>
      </c>
      <c r="T127" s="62" t="s">
        <v>146</v>
      </c>
    </row>
    <row r="128" spans="2:63" s="1" customFormat="1" ht="22.9" customHeight="1">
      <c r="B128" s="30"/>
      <c r="C128" s="65" t="s">
        <v>111</v>
      </c>
      <c r="J128" s="134">
        <f>BK128</f>
        <v>0</v>
      </c>
      <c r="L128" s="30"/>
      <c r="M128" s="63"/>
      <c r="N128" s="54"/>
      <c r="O128" s="54"/>
      <c r="P128" s="135">
        <f>P129</f>
        <v>0</v>
      </c>
      <c r="Q128" s="54"/>
      <c r="R128" s="135">
        <f>R129</f>
        <v>0</v>
      </c>
      <c r="S128" s="54"/>
      <c r="T128" s="136">
        <f>T129</f>
        <v>0</v>
      </c>
      <c r="AT128" s="15" t="s">
        <v>71</v>
      </c>
      <c r="AU128" s="15" t="s">
        <v>117</v>
      </c>
      <c r="BK128" s="137">
        <f>BK129</f>
        <v>0</v>
      </c>
    </row>
    <row r="129" spans="2:65" s="10" customFormat="1" ht="25.9" customHeight="1">
      <c r="B129" s="138"/>
      <c r="D129" s="139" t="s">
        <v>71</v>
      </c>
      <c r="E129" s="140" t="s">
        <v>284</v>
      </c>
      <c r="F129" s="140" t="s">
        <v>284</v>
      </c>
      <c r="I129" s="141"/>
      <c r="J129" s="142">
        <f>BK129</f>
        <v>0</v>
      </c>
      <c r="L129" s="138"/>
      <c r="M129" s="143"/>
      <c r="P129" s="144">
        <f>P130+P139+P147+P160</f>
        <v>0</v>
      </c>
      <c r="R129" s="144">
        <f>R130+R139+R147+R160</f>
        <v>0</v>
      </c>
      <c r="T129" s="145">
        <f>T130+T139+T147+T160</f>
        <v>0</v>
      </c>
      <c r="AR129" s="139" t="s">
        <v>162</v>
      </c>
      <c r="AT129" s="146" t="s">
        <v>71</v>
      </c>
      <c r="AU129" s="146" t="s">
        <v>72</v>
      </c>
      <c r="AY129" s="139" t="s">
        <v>149</v>
      </c>
      <c r="BK129" s="147">
        <f>BK130+BK139+BK147+BK160</f>
        <v>0</v>
      </c>
    </row>
    <row r="130" spans="2:65" s="10" customFormat="1" ht="22.9" customHeight="1">
      <c r="B130" s="138"/>
      <c r="D130" s="139" t="s">
        <v>71</v>
      </c>
      <c r="E130" s="148" t="s">
        <v>627</v>
      </c>
      <c r="F130" s="148" t="s">
        <v>628</v>
      </c>
      <c r="I130" s="141"/>
      <c r="J130" s="149">
        <f>BK130</f>
        <v>0</v>
      </c>
      <c r="L130" s="138"/>
      <c r="M130" s="143"/>
      <c r="P130" s="144">
        <f>SUM(P131:P138)</f>
        <v>0</v>
      </c>
      <c r="R130" s="144">
        <f>SUM(R131:R138)</f>
        <v>0</v>
      </c>
      <c r="T130" s="145">
        <f>SUM(T131:T138)</f>
        <v>0</v>
      </c>
      <c r="AR130" s="139" t="s">
        <v>162</v>
      </c>
      <c r="AT130" s="146" t="s">
        <v>71</v>
      </c>
      <c r="AU130" s="146" t="s">
        <v>80</v>
      </c>
      <c r="AY130" s="139" t="s">
        <v>149</v>
      </c>
      <c r="BK130" s="147">
        <f>SUM(BK131:BK138)</f>
        <v>0</v>
      </c>
    </row>
    <row r="131" spans="2:65" s="1" customFormat="1" ht="24.2" customHeight="1">
      <c r="B131" s="120"/>
      <c r="C131" s="150" t="s">
        <v>80</v>
      </c>
      <c r="D131" s="150" t="s">
        <v>151</v>
      </c>
      <c r="E131" s="151" t="s">
        <v>80</v>
      </c>
      <c r="F131" s="152" t="s">
        <v>629</v>
      </c>
      <c r="G131" s="153" t="s">
        <v>266</v>
      </c>
      <c r="H131" s="154">
        <v>1</v>
      </c>
      <c r="I131" s="155"/>
      <c r="J131" s="156">
        <f t="shared" ref="J131:J138" si="5">ROUND(I131*H131,2)</f>
        <v>0</v>
      </c>
      <c r="K131" s="157"/>
      <c r="L131" s="30"/>
      <c r="M131" s="158" t="s">
        <v>1</v>
      </c>
      <c r="N131" s="119" t="s">
        <v>38</v>
      </c>
      <c r="P131" s="159">
        <f t="shared" ref="P131:P138" si="6">O131*H131</f>
        <v>0</v>
      </c>
      <c r="Q131" s="159">
        <v>0</v>
      </c>
      <c r="R131" s="159">
        <f t="shared" ref="R131:R138" si="7">Q131*H131</f>
        <v>0</v>
      </c>
      <c r="S131" s="159">
        <v>0</v>
      </c>
      <c r="T131" s="160">
        <f t="shared" ref="T131:T138" si="8">S131*H131</f>
        <v>0</v>
      </c>
      <c r="AR131" s="161" t="s">
        <v>155</v>
      </c>
      <c r="AT131" s="161" t="s">
        <v>151</v>
      </c>
      <c r="AU131" s="161" t="s">
        <v>93</v>
      </c>
      <c r="AY131" s="15" t="s">
        <v>149</v>
      </c>
      <c r="BE131" s="162">
        <f t="shared" ref="BE131:BE138" si="9">IF(N131="základná",J131,0)</f>
        <v>0</v>
      </c>
      <c r="BF131" s="162">
        <f t="shared" ref="BF131:BF138" si="10">IF(N131="znížená",J131,0)</f>
        <v>0</v>
      </c>
      <c r="BG131" s="162">
        <f t="shared" ref="BG131:BG138" si="11">IF(N131="zákl. prenesená",J131,0)</f>
        <v>0</v>
      </c>
      <c r="BH131" s="162">
        <f t="shared" ref="BH131:BH138" si="12">IF(N131="zníž. prenesená",J131,0)</f>
        <v>0</v>
      </c>
      <c r="BI131" s="162">
        <f t="shared" ref="BI131:BI138" si="13">IF(N131="nulová",J131,0)</f>
        <v>0</v>
      </c>
      <c r="BJ131" s="15" t="s">
        <v>93</v>
      </c>
      <c r="BK131" s="162">
        <f t="shared" ref="BK131:BK138" si="14">ROUND(I131*H131,2)</f>
        <v>0</v>
      </c>
      <c r="BL131" s="15" t="s">
        <v>155</v>
      </c>
      <c r="BM131" s="161" t="s">
        <v>93</v>
      </c>
    </row>
    <row r="132" spans="2:65" s="1" customFormat="1" ht="24.2" customHeight="1">
      <c r="B132" s="120"/>
      <c r="C132" s="150" t="s">
        <v>93</v>
      </c>
      <c r="D132" s="150" t="s">
        <v>151</v>
      </c>
      <c r="E132" s="151" t="s">
        <v>93</v>
      </c>
      <c r="F132" s="152" t="s">
        <v>630</v>
      </c>
      <c r="G132" s="153" t="s">
        <v>266</v>
      </c>
      <c r="H132" s="154">
        <v>1</v>
      </c>
      <c r="I132" s="155"/>
      <c r="J132" s="156">
        <f t="shared" si="5"/>
        <v>0</v>
      </c>
      <c r="K132" s="157"/>
      <c r="L132" s="30"/>
      <c r="M132" s="158" t="s">
        <v>1</v>
      </c>
      <c r="N132" s="119" t="s">
        <v>38</v>
      </c>
      <c r="P132" s="159">
        <f t="shared" si="6"/>
        <v>0</v>
      </c>
      <c r="Q132" s="159">
        <v>0</v>
      </c>
      <c r="R132" s="159">
        <f t="shared" si="7"/>
        <v>0</v>
      </c>
      <c r="S132" s="159">
        <v>0</v>
      </c>
      <c r="T132" s="160">
        <f t="shared" si="8"/>
        <v>0</v>
      </c>
      <c r="AR132" s="161" t="s">
        <v>155</v>
      </c>
      <c r="AT132" s="161" t="s">
        <v>151</v>
      </c>
      <c r="AU132" s="161" t="s">
        <v>93</v>
      </c>
      <c r="AY132" s="15" t="s">
        <v>149</v>
      </c>
      <c r="BE132" s="162">
        <f t="shared" si="9"/>
        <v>0</v>
      </c>
      <c r="BF132" s="162">
        <f t="shared" si="10"/>
        <v>0</v>
      </c>
      <c r="BG132" s="162">
        <f t="shared" si="11"/>
        <v>0</v>
      </c>
      <c r="BH132" s="162">
        <f t="shared" si="12"/>
        <v>0</v>
      </c>
      <c r="BI132" s="162">
        <f t="shared" si="13"/>
        <v>0</v>
      </c>
      <c r="BJ132" s="15" t="s">
        <v>93</v>
      </c>
      <c r="BK132" s="162">
        <f t="shared" si="14"/>
        <v>0</v>
      </c>
      <c r="BL132" s="15" t="s">
        <v>155</v>
      </c>
      <c r="BM132" s="161" t="s">
        <v>155</v>
      </c>
    </row>
    <row r="133" spans="2:65" s="1" customFormat="1" ht="16.5" customHeight="1">
      <c r="B133" s="120"/>
      <c r="C133" s="150" t="s">
        <v>162</v>
      </c>
      <c r="D133" s="150" t="s">
        <v>151</v>
      </c>
      <c r="E133" s="151" t="s">
        <v>162</v>
      </c>
      <c r="F133" s="152" t="s">
        <v>631</v>
      </c>
      <c r="G133" s="153" t="s">
        <v>165</v>
      </c>
      <c r="H133" s="154">
        <v>5</v>
      </c>
      <c r="I133" s="155"/>
      <c r="J133" s="156">
        <f t="shared" si="5"/>
        <v>0</v>
      </c>
      <c r="K133" s="157"/>
      <c r="L133" s="30"/>
      <c r="M133" s="158" t="s">
        <v>1</v>
      </c>
      <c r="N133" s="119" t="s">
        <v>38</v>
      </c>
      <c r="P133" s="159">
        <f t="shared" si="6"/>
        <v>0</v>
      </c>
      <c r="Q133" s="159">
        <v>0</v>
      </c>
      <c r="R133" s="159">
        <f t="shared" si="7"/>
        <v>0</v>
      </c>
      <c r="S133" s="159">
        <v>0</v>
      </c>
      <c r="T133" s="160">
        <f t="shared" si="8"/>
        <v>0</v>
      </c>
      <c r="AR133" s="161" t="s">
        <v>155</v>
      </c>
      <c r="AT133" s="161" t="s">
        <v>151</v>
      </c>
      <c r="AU133" s="161" t="s">
        <v>93</v>
      </c>
      <c r="AY133" s="15" t="s">
        <v>149</v>
      </c>
      <c r="BE133" s="162">
        <f t="shared" si="9"/>
        <v>0</v>
      </c>
      <c r="BF133" s="162">
        <f t="shared" si="10"/>
        <v>0</v>
      </c>
      <c r="BG133" s="162">
        <f t="shared" si="11"/>
        <v>0</v>
      </c>
      <c r="BH133" s="162">
        <f t="shared" si="12"/>
        <v>0</v>
      </c>
      <c r="BI133" s="162">
        <f t="shared" si="13"/>
        <v>0</v>
      </c>
      <c r="BJ133" s="15" t="s">
        <v>93</v>
      </c>
      <c r="BK133" s="162">
        <f t="shared" si="14"/>
        <v>0</v>
      </c>
      <c r="BL133" s="15" t="s">
        <v>155</v>
      </c>
      <c r="BM133" s="161" t="s">
        <v>185</v>
      </c>
    </row>
    <row r="134" spans="2:65" s="1" customFormat="1" ht="16.5" customHeight="1">
      <c r="B134" s="120"/>
      <c r="C134" s="150" t="s">
        <v>155</v>
      </c>
      <c r="D134" s="150" t="s">
        <v>151</v>
      </c>
      <c r="E134" s="151" t="s">
        <v>155</v>
      </c>
      <c r="F134" s="152" t="s">
        <v>632</v>
      </c>
      <c r="G134" s="153" t="s">
        <v>165</v>
      </c>
      <c r="H134" s="154">
        <v>110</v>
      </c>
      <c r="I134" s="155"/>
      <c r="J134" s="156">
        <f t="shared" si="5"/>
        <v>0</v>
      </c>
      <c r="K134" s="157"/>
      <c r="L134" s="30"/>
      <c r="M134" s="158" t="s">
        <v>1</v>
      </c>
      <c r="N134" s="119" t="s">
        <v>38</v>
      </c>
      <c r="P134" s="159">
        <f t="shared" si="6"/>
        <v>0</v>
      </c>
      <c r="Q134" s="159">
        <v>0</v>
      </c>
      <c r="R134" s="159">
        <f t="shared" si="7"/>
        <v>0</v>
      </c>
      <c r="S134" s="159">
        <v>0</v>
      </c>
      <c r="T134" s="160">
        <f t="shared" si="8"/>
        <v>0</v>
      </c>
      <c r="AR134" s="161" t="s">
        <v>155</v>
      </c>
      <c r="AT134" s="161" t="s">
        <v>151</v>
      </c>
      <c r="AU134" s="161" t="s">
        <v>93</v>
      </c>
      <c r="AY134" s="15" t="s">
        <v>149</v>
      </c>
      <c r="BE134" s="162">
        <f t="shared" si="9"/>
        <v>0</v>
      </c>
      <c r="BF134" s="162">
        <f t="shared" si="10"/>
        <v>0</v>
      </c>
      <c r="BG134" s="162">
        <f t="shared" si="11"/>
        <v>0</v>
      </c>
      <c r="BH134" s="162">
        <f t="shared" si="12"/>
        <v>0</v>
      </c>
      <c r="BI134" s="162">
        <f t="shared" si="13"/>
        <v>0</v>
      </c>
      <c r="BJ134" s="15" t="s">
        <v>93</v>
      </c>
      <c r="BK134" s="162">
        <f t="shared" si="14"/>
        <v>0</v>
      </c>
      <c r="BL134" s="15" t="s">
        <v>155</v>
      </c>
      <c r="BM134" s="161" t="s">
        <v>196</v>
      </c>
    </row>
    <row r="135" spans="2:65" s="1" customFormat="1" ht="16.5" customHeight="1">
      <c r="B135" s="120"/>
      <c r="C135" s="150" t="s">
        <v>176</v>
      </c>
      <c r="D135" s="150" t="s">
        <v>151</v>
      </c>
      <c r="E135" s="151" t="s">
        <v>176</v>
      </c>
      <c r="F135" s="152" t="s">
        <v>633</v>
      </c>
      <c r="G135" s="153" t="s">
        <v>165</v>
      </c>
      <c r="H135" s="154">
        <v>110</v>
      </c>
      <c r="I135" s="155"/>
      <c r="J135" s="156">
        <f t="shared" si="5"/>
        <v>0</v>
      </c>
      <c r="K135" s="157"/>
      <c r="L135" s="30"/>
      <c r="M135" s="158" t="s">
        <v>1</v>
      </c>
      <c r="N135" s="119" t="s">
        <v>38</v>
      </c>
      <c r="P135" s="159">
        <f t="shared" si="6"/>
        <v>0</v>
      </c>
      <c r="Q135" s="159">
        <v>0</v>
      </c>
      <c r="R135" s="159">
        <f t="shared" si="7"/>
        <v>0</v>
      </c>
      <c r="S135" s="159">
        <v>0</v>
      </c>
      <c r="T135" s="160">
        <f t="shared" si="8"/>
        <v>0</v>
      </c>
      <c r="AR135" s="161" t="s">
        <v>155</v>
      </c>
      <c r="AT135" s="161" t="s">
        <v>151</v>
      </c>
      <c r="AU135" s="161" t="s">
        <v>93</v>
      </c>
      <c r="AY135" s="15" t="s">
        <v>149</v>
      </c>
      <c r="BE135" s="162">
        <f t="shared" si="9"/>
        <v>0</v>
      </c>
      <c r="BF135" s="162">
        <f t="shared" si="10"/>
        <v>0</v>
      </c>
      <c r="BG135" s="162">
        <f t="shared" si="11"/>
        <v>0</v>
      </c>
      <c r="BH135" s="162">
        <f t="shared" si="12"/>
        <v>0</v>
      </c>
      <c r="BI135" s="162">
        <f t="shared" si="13"/>
        <v>0</v>
      </c>
      <c r="BJ135" s="15" t="s">
        <v>93</v>
      </c>
      <c r="BK135" s="162">
        <f t="shared" si="14"/>
        <v>0</v>
      </c>
      <c r="BL135" s="15" t="s">
        <v>155</v>
      </c>
      <c r="BM135" s="161" t="s">
        <v>205</v>
      </c>
    </row>
    <row r="136" spans="2:65" s="1" customFormat="1" ht="16.5" customHeight="1">
      <c r="B136" s="120"/>
      <c r="C136" s="150" t="s">
        <v>185</v>
      </c>
      <c r="D136" s="150" t="s">
        <v>151</v>
      </c>
      <c r="E136" s="151" t="s">
        <v>185</v>
      </c>
      <c r="F136" s="152" t="s">
        <v>634</v>
      </c>
      <c r="G136" s="153" t="s">
        <v>165</v>
      </c>
      <c r="H136" s="154">
        <v>30</v>
      </c>
      <c r="I136" s="155"/>
      <c r="J136" s="156">
        <f t="shared" si="5"/>
        <v>0</v>
      </c>
      <c r="K136" s="157"/>
      <c r="L136" s="30"/>
      <c r="M136" s="158" t="s">
        <v>1</v>
      </c>
      <c r="N136" s="119" t="s">
        <v>38</v>
      </c>
      <c r="P136" s="159">
        <f t="shared" si="6"/>
        <v>0</v>
      </c>
      <c r="Q136" s="159">
        <v>0</v>
      </c>
      <c r="R136" s="159">
        <f t="shared" si="7"/>
        <v>0</v>
      </c>
      <c r="S136" s="159">
        <v>0</v>
      </c>
      <c r="T136" s="160">
        <f t="shared" si="8"/>
        <v>0</v>
      </c>
      <c r="AR136" s="161" t="s">
        <v>155</v>
      </c>
      <c r="AT136" s="161" t="s">
        <v>151</v>
      </c>
      <c r="AU136" s="161" t="s">
        <v>93</v>
      </c>
      <c r="AY136" s="15" t="s">
        <v>149</v>
      </c>
      <c r="BE136" s="162">
        <f t="shared" si="9"/>
        <v>0</v>
      </c>
      <c r="BF136" s="162">
        <f t="shared" si="10"/>
        <v>0</v>
      </c>
      <c r="BG136" s="162">
        <f t="shared" si="11"/>
        <v>0</v>
      </c>
      <c r="BH136" s="162">
        <f t="shared" si="12"/>
        <v>0</v>
      </c>
      <c r="BI136" s="162">
        <f t="shared" si="13"/>
        <v>0</v>
      </c>
      <c r="BJ136" s="15" t="s">
        <v>93</v>
      </c>
      <c r="BK136" s="162">
        <f t="shared" si="14"/>
        <v>0</v>
      </c>
      <c r="BL136" s="15" t="s">
        <v>155</v>
      </c>
      <c r="BM136" s="161" t="s">
        <v>216</v>
      </c>
    </row>
    <row r="137" spans="2:65" s="1" customFormat="1" ht="16.5" customHeight="1">
      <c r="B137" s="120"/>
      <c r="C137" s="150" t="s">
        <v>189</v>
      </c>
      <c r="D137" s="150" t="s">
        <v>151</v>
      </c>
      <c r="E137" s="151" t="s">
        <v>189</v>
      </c>
      <c r="F137" s="152" t="s">
        <v>635</v>
      </c>
      <c r="G137" s="153" t="s">
        <v>266</v>
      </c>
      <c r="H137" s="154">
        <v>8</v>
      </c>
      <c r="I137" s="155"/>
      <c r="J137" s="156">
        <f t="shared" si="5"/>
        <v>0</v>
      </c>
      <c r="K137" s="157"/>
      <c r="L137" s="30"/>
      <c r="M137" s="158" t="s">
        <v>1</v>
      </c>
      <c r="N137" s="119" t="s">
        <v>38</v>
      </c>
      <c r="P137" s="159">
        <f t="shared" si="6"/>
        <v>0</v>
      </c>
      <c r="Q137" s="159">
        <v>0</v>
      </c>
      <c r="R137" s="159">
        <f t="shared" si="7"/>
        <v>0</v>
      </c>
      <c r="S137" s="159">
        <v>0</v>
      </c>
      <c r="T137" s="160">
        <f t="shared" si="8"/>
        <v>0</v>
      </c>
      <c r="AR137" s="161" t="s">
        <v>155</v>
      </c>
      <c r="AT137" s="161" t="s">
        <v>151</v>
      </c>
      <c r="AU137" s="161" t="s">
        <v>93</v>
      </c>
      <c r="AY137" s="15" t="s">
        <v>149</v>
      </c>
      <c r="BE137" s="162">
        <f t="shared" si="9"/>
        <v>0</v>
      </c>
      <c r="BF137" s="162">
        <f t="shared" si="10"/>
        <v>0</v>
      </c>
      <c r="BG137" s="162">
        <f t="shared" si="11"/>
        <v>0</v>
      </c>
      <c r="BH137" s="162">
        <f t="shared" si="12"/>
        <v>0</v>
      </c>
      <c r="BI137" s="162">
        <f t="shared" si="13"/>
        <v>0</v>
      </c>
      <c r="BJ137" s="15" t="s">
        <v>93</v>
      </c>
      <c r="BK137" s="162">
        <f t="shared" si="14"/>
        <v>0</v>
      </c>
      <c r="BL137" s="15" t="s">
        <v>155</v>
      </c>
      <c r="BM137" s="161" t="s">
        <v>231</v>
      </c>
    </row>
    <row r="138" spans="2:65" s="1" customFormat="1" ht="16.5" customHeight="1">
      <c r="B138" s="120"/>
      <c r="C138" s="150" t="s">
        <v>196</v>
      </c>
      <c r="D138" s="150" t="s">
        <v>151</v>
      </c>
      <c r="E138" s="151" t="s">
        <v>196</v>
      </c>
      <c r="F138" s="152" t="s">
        <v>636</v>
      </c>
      <c r="G138" s="153" t="s">
        <v>266</v>
      </c>
      <c r="H138" s="154">
        <v>8</v>
      </c>
      <c r="I138" s="155"/>
      <c r="J138" s="156">
        <f t="shared" si="5"/>
        <v>0</v>
      </c>
      <c r="K138" s="157"/>
      <c r="L138" s="30"/>
      <c r="M138" s="158" t="s">
        <v>1</v>
      </c>
      <c r="N138" s="119" t="s">
        <v>38</v>
      </c>
      <c r="P138" s="159">
        <f t="shared" si="6"/>
        <v>0</v>
      </c>
      <c r="Q138" s="159">
        <v>0</v>
      </c>
      <c r="R138" s="159">
        <f t="shared" si="7"/>
        <v>0</v>
      </c>
      <c r="S138" s="159">
        <v>0</v>
      </c>
      <c r="T138" s="160">
        <f t="shared" si="8"/>
        <v>0</v>
      </c>
      <c r="AR138" s="161" t="s">
        <v>155</v>
      </c>
      <c r="AT138" s="161" t="s">
        <v>151</v>
      </c>
      <c r="AU138" s="161" t="s">
        <v>93</v>
      </c>
      <c r="AY138" s="15" t="s">
        <v>149</v>
      </c>
      <c r="BE138" s="162">
        <f t="shared" si="9"/>
        <v>0</v>
      </c>
      <c r="BF138" s="162">
        <f t="shared" si="10"/>
        <v>0</v>
      </c>
      <c r="BG138" s="162">
        <f t="shared" si="11"/>
        <v>0</v>
      </c>
      <c r="BH138" s="162">
        <f t="shared" si="12"/>
        <v>0</v>
      </c>
      <c r="BI138" s="162">
        <f t="shared" si="13"/>
        <v>0</v>
      </c>
      <c r="BJ138" s="15" t="s">
        <v>93</v>
      </c>
      <c r="BK138" s="162">
        <f t="shared" si="14"/>
        <v>0</v>
      </c>
      <c r="BL138" s="15" t="s">
        <v>155</v>
      </c>
      <c r="BM138" s="161" t="s">
        <v>241</v>
      </c>
    </row>
    <row r="139" spans="2:65" s="10" customFormat="1" ht="22.9" customHeight="1">
      <c r="B139" s="138"/>
      <c r="D139" s="139" t="s">
        <v>71</v>
      </c>
      <c r="E139" s="148" t="s">
        <v>637</v>
      </c>
      <c r="F139" s="148" t="s">
        <v>638</v>
      </c>
      <c r="I139" s="141"/>
      <c r="J139" s="149">
        <f>BK139</f>
        <v>0</v>
      </c>
      <c r="L139" s="138"/>
      <c r="M139" s="143"/>
      <c r="P139" s="144">
        <f>SUM(P140:P146)</f>
        <v>0</v>
      </c>
      <c r="R139" s="144">
        <f>SUM(R140:R146)</f>
        <v>0</v>
      </c>
      <c r="T139" s="145">
        <f>SUM(T140:T146)</f>
        <v>0</v>
      </c>
      <c r="AR139" s="139" t="s">
        <v>80</v>
      </c>
      <c r="AT139" s="146" t="s">
        <v>71</v>
      </c>
      <c r="AU139" s="146" t="s">
        <v>80</v>
      </c>
      <c r="AY139" s="139" t="s">
        <v>149</v>
      </c>
      <c r="BK139" s="147">
        <f>SUM(BK140:BK146)</f>
        <v>0</v>
      </c>
    </row>
    <row r="140" spans="2:65" s="1" customFormat="1" ht="24.2" customHeight="1">
      <c r="B140" s="120"/>
      <c r="C140" s="150" t="s">
        <v>201</v>
      </c>
      <c r="D140" s="150" t="s">
        <v>151</v>
      </c>
      <c r="E140" s="151" t="s">
        <v>205</v>
      </c>
      <c r="F140" s="152" t="s">
        <v>639</v>
      </c>
      <c r="G140" s="153" t="s">
        <v>165</v>
      </c>
      <c r="H140" s="154">
        <v>105</v>
      </c>
      <c r="I140" s="155"/>
      <c r="J140" s="156">
        <f t="shared" ref="J140:J146" si="15">ROUND(I140*H140,2)</f>
        <v>0</v>
      </c>
      <c r="K140" s="157"/>
      <c r="L140" s="30"/>
      <c r="M140" s="158" t="s">
        <v>1</v>
      </c>
      <c r="N140" s="119" t="s">
        <v>38</v>
      </c>
      <c r="P140" s="159">
        <f t="shared" ref="P140:P146" si="16">O140*H140</f>
        <v>0</v>
      </c>
      <c r="Q140" s="159">
        <v>0</v>
      </c>
      <c r="R140" s="159">
        <f t="shared" ref="R140:R146" si="17">Q140*H140</f>
        <v>0</v>
      </c>
      <c r="S140" s="159">
        <v>0</v>
      </c>
      <c r="T140" s="160">
        <f t="shared" ref="T140:T146" si="18">S140*H140</f>
        <v>0</v>
      </c>
      <c r="AR140" s="161" t="s">
        <v>155</v>
      </c>
      <c r="AT140" s="161" t="s">
        <v>151</v>
      </c>
      <c r="AU140" s="161" t="s">
        <v>93</v>
      </c>
      <c r="AY140" s="15" t="s">
        <v>149</v>
      </c>
      <c r="BE140" s="162">
        <f t="shared" ref="BE140:BE146" si="19">IF(N140="základná",J140,0)</f>
        <v>0</v>
      </c>
      <c r="BF140" s="162">
        <f t="shared" ref="BF140:BF146" si="20">IF(N140="znížená",J140,0)</f>
        <v>0</v>
      </c>
      <c r="BG140" s="162">
        <f t="shared" ref="BG140:BG146" si="21">IF(N140="zákl. prenesená",J140,0)</f>
        <v>0</v>
      </c>
      <c r="BH140" s="162">
        <f t="shared" ref="BH140:BH146" si="22">IF(N140="zníž. prenesená",J140,0)</f>
        <v>0</v>
      </c>
      <c r="BI140" s="162">
        <f t="shared" ref="BI140:BI146" si="23">IF(N140="nulová",J140,0)</f>
        <v>0</v>
      </c>
      <c r="BJ140" s="15" t="s">
        <v>93</v>
      </c>
      <c r="BK140" s="162">
        <f t="shared" ref="BK140:BK146" si="24">ROUND(I140*H140,2)</f>
        <v>0</v>
      </c>
      <c r="BL140" s="15" t="s">
        <v>155</v>
      </c>
      <c r="BM140" s="161" t="s">
        <v>249</v>
      </c>
    </row>
    <row r="141" spans="2:65" s="1" customFormat="1" ht="24.2" customHeight="1">
      <c r="B141" s="120"/>
      <c r="C141" s="150" t="s">
        <v>205</v>
      </c>
      <c r="D141" s="150" t="s">
        <v>151</v>
      </c>
      <c r="E141" s="151" t="s">
        <v>209</v>
      </c>
      <c r="F141" s="152" t="s">
        <v>640</v>
      </c>
      <c r="G141" s="153" t="s">
        <v>165</v>
      </c>
      <c r="H141" s="154">
        <v>75</v>
      </c>
      <c r="I141" s="155"/>
      <c r="J141" s="156">
        <f t="shared" si="15"/>
        <v>0</v>
      </c>
      <c r="K141" s="157"/>
      <c r="L141" s="30"/>
      <c r="M141" s="158" t="s">
        <v>1</v>
      </c>
      <c r="N141" s="119" t="s">
        <v>38</v>
      </c>
      <c r="P141" s="159">
        <f t="shared" si="16"/>
        <v>0</v>
      </c>
      <c r="Q141" s="159">
        <v>0</v>
      </c>
      <c r="R141" s="159">
        <f t="shared" si="17"/>
        <v>0</v>
      </c>
      <c r="S141" s="159">
        <v>0</v>
      </c>
      <c r="T141" s="160">
        <f t="shared" si="18"/>
        <v>0</v>
      </c>
      <c r="AR141" s="161" t="s">
        <v>155</v>
      </c>
      <c r="AT141" s="161" t="s">
        <v>151</v>
      </c>
      <c r="AU141" s="161" t="s">
        <v>93</v>
      </c>
      <c r="AY141" s="15" t="s">
        <v>149</v>
      </c>
      <c r="BE141" s="162">
        <f t="shared" si="19"/>
        <v>0</v>
      </c>
      <c r="BF141" s="162">
        <f t="shared" si="20"/>
        <v>0</v>
      </c>
      <c r="BG141" s="162">
        <f t="shared" si="21"/>
        <v>0</v>
      </c>
      <c r="BH141" s="162">
        <f t="shared" si="22"/>
        <v>0</v>
      </c>
      <c r="BI141" s="162">
        <f t="shared" si="23"/>
        <v>0</v>
      </c>
      <c r="BJ141" s="15" t="s">
        <v>93</v>
      </c>
      <c r="BK141" s="162">
        <f t="shared" si="24"/>
        <v>0</v>
      </c>
      <c r="BL141" s="15" t="s">
        <v>155</v>
      </c>
      <c r="BM141" s="161" t="s">
        <v>7</v>
      </c>
    </row>
    <row r="142" spans="2:65" s="1" customFormat="1" ht="33" customHeight="1">
      <c r="B142" s="120"/>
      <c r="C142" s="150" t="s">
        <v>209</v>
      </c>
      <c r="D142" s="150" t="s">
        <v>151</v>
      </c>
      <c r="E142" s="151" t="s">
        <v>216</v>
      </c>
      <c r="F142" s="152" t="s">
        <v>641</v>
      </c>
      <c r="G142" s="153" t="s">
        <v>165</v>
      </c>
      <c r="H142" s="154">
        <v>75</v>
      </c>
      <c r="I142" s="155"/>
      <c r="J142" s="156">
        <f t="shared" si="15"/>
        <v>0</v>
      </c>
      <c r="K142" s="157"/>
      <c r="L142" s="30"/>
      <c r="M142" s="158" t="s">
        <v>1</v>
      </c>
      <c r="N142" s="119" t="s">
        <v>38</v>
      </c>
      <c r="P142" s="159">
        <f t="shared" si="16"/>
        <v>0</v>
      </c>
      <c r="Q142" s="159">
        <v>0</v>
      </c>
      <c r="R142" s="159">
        <f t="shared" si="17"/>
        <v>0</v>
      </c>
      <c r="S142" s="159">
        <v>0</v>
      </c>
      <c r="T142" s="160">
        <f t="shared" si="18"/>
        <v>0</v>
      </c>
      <c r="AR142" s="161" t="s">
        <v>155</v>
      </c>
      <c r="AT142" s="161" t="s">
        <v>151</v>
      </c>
      <c r="AU142" s="161" t="s">
        <v>93</v>
      </c>
      <c r="AY142" s="15" t="s">
        <v>149</v>
      </c>
      <c r="BE142" s="162">
        <f t="shared" si="19"/>
        <v>0</v>
      </c>
      <c r="BF142" s="162">
        <f t="shared" si="20"/>
        <v>0</v>
      </c>
      <c r="BG142" s="162">
        <f t="shared" si="21"/>
        <v>0</v>
      </c>
      <c r="BH142" s="162">
        <f t="shared" si="22"/>
        <v>0</v>
      </c>
      <c r="BI142" s="162">
        <f t="shared" si="23"/>
        <v>0</v>
      </c>
      <c r="BJ142" s="15" t="s">
        <v>93</v>
      </c>
      <c r="BK142" s="162">
        <f t="shared" si="24"/>
        <v>0</v>
      </c>
      <c r="BL142" s="15" t="s">
        <v>155</v>
      </c>
      <c r="BM142" s="161" t="s">
        <v>269</v>
      </c>
    </row>
    <row r="143" spans="2:65" s="1" customFormat="1" ht="49.15" customHeight="1">
      <c r="B143" s="120"/>
      <c r="C143" s="150" t="s">
        <v>216</v>
      </c>
      <c r="D143" s="150" t="s">
        <v>151</v>
      </c>
      <c r="E143" s="151" t="s">
        <v>223</v>
      </c>
      <c r="F143" s="152" t="s">
        <v>642</v>
      </c>
      <c r="G143" s="153" t="s">
        <v>165</v>
      </c>
      <c r="H143" s="154">
        <v>15</v>
      </c>
      <c r="I143" s="155"/>
      <c r="J143" s="156">
        <f t="shared" si="15"/>
        <v>0</v>
      </c>
      <c r="K143" s="157"/>
      <c r="L143" s="30"/>
      <c r="M143" s="158" t="s">
        <v>1</v>
      </c>
      <c r="N143" s="119" t="s">
        <v>38</v>
      </c>
      <c r="P143" s="159">
        <f t="shared" si="16"/>
        <v>0</v>
      </c>
      <c r="Q143" s="159">
        <v>0</v>
      </c>
      <c r="R143" s="159">
        <f t="shared" si="17"/>
        <v>0</v>
      </c>
      <c r="S143" s="159">
        <v>0</v>
      </c>
      <c r="T143" s="160">
        <f t="shared" si="18"/>
        <v>0</v>
      </c>
      <c r="AR143" s="161" t="s">
        <v>155</v>
      </c>
      <c r="AT143" s="161" t="s">
        <v>151</v>
      </c>
      <c r="AU143" s="161" t="s">
        <v>93</v>
      </c>
      <c r="AY143" s="15" t="s">
        <v>149</v>
      </c>
      <c r="BE143" s="162">
        <f t="shared" si="19"/>
        <v>0</v>
      </c>
      <c r="BF143" s="162">
        <f t="shared" si="20"/>
        <v>0</v>
      </c>
      <c r="BG143" s="162">
        <f t="shared" si="21"/>
        <v>0</v>
      </c>
      <c r="BH143" s="162">
        <f t="shared" si="22"/>
        <v>0</v>
      </c>
      <c r="BI143" s="162">
        <f t="shared" si="23"/>
        <v>0</v>
      </c>
      <c r="BJ143" s="15" t="s">
        <v>93</v>
      </c>
      <c r="BK143" s="162">
        <f t="shared" si="24"/>
        <v>0</v>
      </c>
      <c r="BL143" s="15" t="s">
        <v>155</v>
      </c>
      <c r="BM143" s="161" t="s">
        <v>277</v>
      </c>
    </row>
    <row r="144" spans="2:65" s="1" customFormat="1" ht="55.5" customHeight="1">
      <c r="B144" s="120"/>
      <c r="C144" s="150" t="s">
        <v>223</v>
      </c>
      <c r="D144" s="150" t="s">
        <v>151</v>
      </c>
      <c r="E144" s="151" t="s">
        <v>231</v>
      </c>
      <c r="F144" s="152" t="s">
        <v>643</v>
      </c>
      <c r="G144" s="153" t="s">
        <v>165</v>
      </c>
      <c r="H144" s="154">
        <v>20</v>
      </c>
      <c r="I144" s="155"/>
      <c r="J144" s="156">
        <f t="shared" si="15"/>
        <v>0</v>
      </c>
      <c r="K144" s="157"/>
      <c r="L144" s="30"/>
      <c r="M144" s="158" t="s">
        <v>1</v>
      </c>
      <c r="N144" s="119" t="s">
        <v>38</v>
      </c>
      <c r="P144" s="159">
        <f t="shared" si="16"/>
        <v>0</v>
      </c>
      <c r="Q144" s="159">
        <v>0</v>
      </c>
      <c r="R144" s="159">
        <f t="shared" si="17"/>
        <v>0</v>
      </c>
      <c r="S144" s="159">
        <v>0</v>
      </c>
      <c r="T144" s="160">
        <f t="shared" si="18"/>
        <v>0</v>
      </c>
      <c r="AR144" s="161" t="s">
        <v>155</v>
      </c>
      <c r="AT144" s="161" t="s">
        <v>151</v>
      </c>
      <c r="AU144" s="161" t="s">
        <v>93</v>
      </c>
      <c r="AY144" s="15" t="s">
        <v>149</v>
      </c>
      <c r="BE144" s="162">
        <f t="shared" si="19"/>
        <v>0</v>
      </c>
      <c r="BF144" s="162">
        <f t="shared" si="20"/>
        <v>0</v>
      </c>
      <c r="BG144" s="162">
        <f t="shared" si="21"/>
        <v>0</v>
      </c>
      <c r="BH144" s="162">
        <f t="shared" si="22"/>
        <v>0</v>
      </c>
      <c r="BI144" s="162">
        <f t="shared" si="23"/>
        <v>0</v>
      </c>
      <c r="BJ144" s="15" t="s">
        <v>93</v>
      </c>
      <c r="BK144" s="162">
        <f t="shared" si="24"/>
        <v>0</v>
      </c>
      <c r="BL144" s="15" t="s">
        <v>155</v>
      </c>
      <c r="BM144" s="161" t="s">
        <v>290</v>
      </c>
    </row>
    <row r="145" spans="2:65" s="1" customFormat="1" ht="24.2" customHeight="1">
      <c r="B145" s="120"/>
      <c r="C145" s="150" t="s">
        <v>231</v>
      </c>
      <c r="D145" s="150" t="s">
        <v>151</v>
      </c>
      <c r="E145" s="151" t="s">
        <v>236</v>
      </c>
      <c r="F145" s="152" t="s">
        <v>644</v>
      </c>
      <c r="G145" s="153" t="s">
        <v>165</v>
      </c>
      <c r="H145" s="154">
        <v>15</v>
      </c>
      <c r="I145" s="155"/>
      <c r="J145" s="156">
        <f t="shared" si="15"/>
        <v>0</v>
      </c>
      <c r="K145" s="157"/>
      <c r="L145" s="30"/>
      <c r="M145" s="158" t="s">
        <v>1</v>
      </c>
      <c r="N145" s="119" t="s">
        <v>38</v>
      </c>
      <c r="P145" s="159">
        <f t="shared" si="16"/>
        <v>0</v>
      </c>
      <c r="Q145" s="159">
        <v>0</v>
      </c>
      <c r="R145" s="159">
        <f t="shared" si="17"/>
        <v>0</v>
      </c>
      <c r="S145" s="159">
        <v>0</v>
      </c>
      <c r="T145" s="160">
        <f t="shared" si="18"/>
        <v>0</v>
      </c>
      <c r="AR145" s="161" t="s">
        <v>155</v>
      </c>
      <c r="AT145" s="161" t="s">
        <v>151</v>
      </c>
      <c r="AU145" s="161" t="s">
        <v>93</v>
      </c>
      <c r="AY145" s="15" t="s">
        <v>149</v>
      </c>
      <c r="BE145" s="162">
        <f t="shared" si="19"/>
        <v>0</v>
      </c>
      <c r="BF145" s="162">
        <f t="shared" si="20"/>
        <v>0</v>
      </c>
      <c r="BG145" s="162">
        <f t="shared" si="21"/>
        <v>0</v>
      </c>
      <c r="BH145" s="162">
        <f t="shared" si="22"/>
        <v>0</v>
      </c>
      <c r="BI145" s="162">
        <f t="shared" si="23"/>
        <v>0</v>
      </c>
      <c r="BJ145" s="15" t="s">
        <v>93</v>
      </c>
      <c r="BK145" s="162">
        <f t="shared" si="24"/>
        <v>0</v>
      </c>
      <c r="BL145" s="15" t="s">
        <v>155</v>
      </c>
      <c r="BM145" s="161" t="s">
        <v>302</v>
      </c>
    </row>
    <row r="146" spans="2:65" s="1" customFormat="1" ht="21.75" customHeight="1">
      <c r="B146" s="120"/>
      <c r="C146" s="150" t="s">
        <v>236</v>
      </c>
      <c r="D146" s="150" t="s">
        <v>151</v>
      </c>
      <c r="E146" s="151" t="s">
        <v>241</v>
      </c>
      <c r="F146" s="152" t="s">
        <v>645</v>
      </c>
      <c r="G146" s="153" t="s">
        <v>266</v>
      </c>
      <c r="H146" s="154">
        <v>1</v>
      </c>
      <c r="I146" s="155"/>
      <c r="J146" s="156">
        <f t="shared" si="15"/>
        <v>0</v>
      </c>
      <c r="K146" s="157"/>
      <c r="L146" s="30"/>
      <c r="M146" s="158" t="s">
        <v>1</v>
      </c>
      <c r="N146" s="119" t="s">
        <v>38</v>
      </c>
      <c r="P146" s="159">
        <f t="shared" si="16"/>
        <v>0</v>
      </c>
      <c r="Q146" s="159">
        <v>0</v>
      </c>
      <c r="R146" s="159">
        <f t="shared" si="17"/>
        <v>0</v>
      </c>
      <c r="S146" s="159">
        <v>0</v>
      </c>
      <c r="T146" s="160">
        <f t="shared" si="18"/>
        <v>0</v>
      </c>
      <c r="AR146" s="161" t="s">
        <v>155</v>
      </c>
      <c r="AT146" s="161" t="s">
        <v>151</v>
      </c>
      <c r="AU146" s="161" t="s">
        <v>93</v>
      </c>
      <c r="AY146" s="15" t="s">
        <v>149</v>
      </c>
      <c r="BE146" s="162">
        <f t="shared" si="19"/>
        <v>0</v>
      </c>
      <c r="BF146" s="162">
        <f t="shared" si="20"/>
        <v>0</v>
      </c>
      <c r="BG146" s="162">
        <f t="shared" si="21"/>
        <v>0</v>
      </c>
      <c r="BH146" s="162">
        <f t="shared" si="22"/>
        <v>0</v>
      </c>
      <c r="BI146" s="162">
        <f t="shared" si="23"/>
        <v>0</v>
      </c>
      <c r="BJ146" s="15" t="s">
        <v>93</v>
      </c>
      <c r="BK146" s="162">
        <f t="shared" si="24"/>
        <v>0</v>
      </c>
      <c r="BL146" s="15" t="s">
        <v>155</v>
      </c>
      <c r="BM146" s="161" t="s">
        <v>313</v>
      </c>
    </row>
    <row r="147" spans="2:65" s="10" customFormat="1" ht="22.9" customHeight="1">
      <c r="B147" s="138"/>
      <c r="D147" s="139" t="s">
        <v>71</v>
      </c>
      <c r="E147" s="148" t="s">
        <v>646</v>
      </c>
      <c r="F147" s="148" t="s">
        <v>647</v>
      </c>
      <c r="I147" s="141"/>
      <c r="J147" s="149">
        <f>BK147</f>
        <v>0</v>
      </c>
      <c r="L147" s="138"/>
      <c r="M147" s="143"/>
      <c r="P147" s="144">
        <f>SUM(P148:P159)</f>
        <v>0</v>
      </c>
      <c r="R147" s="144">
        <f>SUM(R148:R159)</f>
        <v>0</v>
      </c>
      <c r="T147" s="145">
        <f>SUM(T148:T159)</f>
        <v>0</v>
      </c>
      <c r="AR147" s="139" t="s">
        <v>80</v>
      </c>
      <c r="AT147" s="146" t="s">
        <v>71</v>
      </c>
      <c r="AU147" s="146" t="s">
        <v>80</v>
      </c>
      <c r="AY147" s="139" t="s">
        <v>149</v>
      </c>
      <c r="BK147" s="147">
        <f>SUM(BK148:BK159)</f>
        <v>0</v>
      </c>
    </row>
    <row r="148" spans="2:65" s="1" customFormat="1" ht="16.5" customHeight="1">
      <c r="B148" s="120"/>
      <c r="C148" s="150" t="s">
        <v>241</v>
      </c>
      <c r="D148" s="150" t="s">
        <v>151</v>
      </c>
      <c r="E148" s="151" t="s">
        <v>7</v>
      </c>
      <c r="F148" s="152" t="s">
        <v>648</v>
      </c>
      <c r="G148" s="153" t="s">
        <v>266</v>
      </c>
      <c r="H148" s="154">
        <v>2</v>
      </c>
      <c r="I148" s="155"/>
      <c r="J148" s="156">
        <f t="shared" ref="J148:J159" si="25">ROUND(I148*H148,2)</f>
        <v>0</v>
      </c>
      <c r="K148" s="157"/>
      <c r="L148" s="30"/>
      <c r="M148" s="158" t="s">
        <v>1</v>
      </c>
      <c r="N148" s="119" t="s">
        <v>38</v>
      </c>
      <c r="P148" s="159">
        <f t="shared" ref="P148:P159" si="26">O148*H148</f>
        <v>0</v>
      </c>
      <c r="Q148" s="159">
        <v>0</v>
      </c>
      <c r="R148" s="159">
        <f t="shared" ref="R148:R159" si="27">Q148*H148</f>
        <v>0</v>
      </c>
      <c r="S148" s="159">
        <v>0</v>
      </c>
      <c r="T148" s="160">
        <f t="shared" ref="T148:T159" si="28">S148*H148</f>
        <v>0</v>
      </c>
      <c r="AR148" s="161" t="s">
        <v>155</v>
      </c>
      <c r="AT148" s="161" t="s">
        <v>151</v>
      </c>
      <c r="AU148" s="161" t="s">
        <v>93</v>
      </c>
      <c r="AY148" s="15" t="s">
        <v>149</v>
      </c>
      <c r="BE148" s="162">
        <f t="shared" ref="BE148:BE159" si="29">IF(N148="základná",J148,0)</f>
        <v>0</v>
      </c>
      <c r="BF148" s="162">
        <f t="shared" ref="BF148:BF159" si="30">IF(N148="znížená",J148,0)</f>
        <v>0</v>
      </c>
      <c r="BG148" s="162">
        <f t="shared" ref="BG148:BG159" si="31">IF(N148="zákl. prenesená",J148,0)</f>
        <v>0</v>
      </c>
      <c r="BH148" s="162">
        <f t="shared" ref="BH148:BH159" si="32">IF(N148="zníž. prenesená",J148,0)</f>
        <v>0</v>
      </c>
      <c r="BI148" s="162">
        <f t="shared" ref="BI148:BI159" si="33">IF(N148="nulová",J148,0)</f>
        <v>0</v>
      </c>
      <c r="BJ148" s="15" t="s">
        <v>93</v>
      </c>
      <c r="BK148" s="162">
        <f t="shared" ref="BK148:BK159" si="34">ROUND(I148*H148,2)</f>
        <v>0</v>
      </c>
      <c r="BL148" s="15" t="s">
        <v>155</v>
      </c>
      <c r="BM148" s="161" t="s">
        <v>323</v>
      </c>
    </row>
    <row r="149" spans="2:65" s="1" customFormat="1" ht="16.5" customHeight="1">
      <c r="B149" s="120"/>
      <c r="C149" s="150" t="s">
        <v>245</v>
      </c>
      <c r="D149" s="150" t="s">
        <v>151</v>
      </c>
      <c r="E149" s="151" t="s">
        <v>263</v>
      </c>
      <c r="F149" s="152" t="s">
        <v>649</v>
      </c>
      <c r="G149" s="153" t="s">
        <v>266</v>
      </c>
      <c r="H149" s="154">
        <v>4</v>
      </c>
      <c r="I149" s="155"/>
      <c r="J149" s="156">
        <f t="shared" si="25"/>
        <v>0</v>
      </c>
      <c r="K149" s="157"/>
      <c r="L149" s="30"/>
      <c r="M149" s="158" t="s">
        <v>1</v>
      </c>
      <c r="N149" s="119" t="s">
        <v>38</v>
      </c>
      <c r="P149" s="159">
        <f t="shared" si="26"/>
        <v>0</v>
      </c>
      <c r="Q149" s="159">
        <v>0</v>
      </c>
      <c r="R149" s="159">
        <f t="shared" si="27"/>
        <v>0</v>
      </c>
      <c r="S149" s="159">
        <v>0</v>
      </c>
      <c r="T149" s="160">
        <f t="shared" si="28"/>
        <v>0</v>
      </c>
      <c r="AR149" s="161" t="s">
        <v>155</v>
      </c>
      <c r="AT149" s="161" t="s">
        <v>151</v>
      </c>
      <c r="AU149" s="161" t="s">
        <v>93</v>
      </c>
      <c r="AY149" s="15" t="s">
        <v>149</v>
      </c>
      <c r="BE149" s="162">
        <f t="shared" si="29"/>
        <v>0</v>
      </c>
      <c r="BF149" s="162">
        <f t="shared" si="30"/>
        <v>0</v>
      </c>
      <c r="BG149" s="162">
        <f t="shared" si="31"/>
        <v>0</v>
      </c>
      <c r="BH149" s="162">
        <f t="shared" si="32"/>
        <v>0</v>
      </c>
      <c r="BI149" s="162">
        <f t="shared" si="33"/>
        <v>0</v>
      </c>
      <c r="BJ149" s="15" t="s">
        <v>93</v>
      </c>
      <c r="BK149" s="162">
        <f t="shared" si="34"/>
        <v>0</v>
      </c>
      <c r="BL149" s="15" t="s">
        <v>155</v>
      </c>
      <c r="BM149" s="161" t="s">
        <v>332</v>
      </c>
    </row>
    <row r="150" spans="2:65" s="1" customFormat="1" ht="16.5" customHeight="1">
      <c r="B150" s="120"/>
      <c r="C150" s="150" t="s">
        <v>249</v>
      </c>
      <c r="D150" s="150" t="s">
        <v>151</v>
      </c>
      <c r="E150" s="151" t="s">
        <v>269</v>
      </c>
      <c r="F150" s="152" t="s">
        <v>650</v>
      </c>
      <c r="G150" s="153" t="s">
        <v>651</v>
      </c>
      <c r="H150" s="154">
        <v>26</v>
      </c>
      <c r="I150" s="155"/>
      <c r="J150" s="156">
        <f t="shared" si="25"/>
        <v>0</v>
      </c>
      <c r="K150" s="157"/>
      <c r="L150" s="30"/>
      <c r="M150" s="158" t="s">
        <v>1</v>
      </c>
      <c r="N150" s="119" t="s">
        <v>38</v>
      </c>
      <c r="P150" s="159">
        <f t="shared" si="26"/>
        <v>0</v>
      </c>
      <c r="Q150" s="159">
        <v>0</v>
      </c>
      <c r="R150" s="159">
        <f t="shared" si="27"/>
        <v>0</v>
      </c>
      <c r="S150" s="159">
        <v>0</v>
      </c>
      <c r="T150" s="160">
        <f t="shared" si="28"/>
        <v>0</v>
      </c>
      <c r="AR150" s="161" t="s">
        <v>155</v>
      </c>
      <c r="AT150" s="161" t="s">
        <v>151</v>
      </c>
      <c r="AU150" s="161" t="s">
        <v>93</v>
      </c>
      <c r="AY150" s="15" t="s">
        <v>149</v>
      </c>
      <c r="BE150" s="162">
        <f t="shared" si="29"/>
        <v>0</v>
      </c>
      <c r="BF150" s="162">
        <f t="shared" si="30"/>
        <v>0</v>
      </c>
      <c r="BG150" s="162">
        <f t="shared" si="31"/>
        <v>0</v>
      </c>
      <c r="BH150" s="162">
        <f t="shared" si="32"/>
        <v>0</v>
      </c>
      <c r="BI150" s="162">
        <f t="shared" si="33"/>
        <v>0</v>
      </c>
      <c r="BJ150" s="15" t="s">
        <v>93</v>
      </c>
      <c r="BK150" s="162">
        <f t="shared" si="34"/>
        <v>0</v>
      </c>
      <c r="BL150" s="15" t="s">
        <v>155</v>
      </c>
      <c r="BM150" s="161" t="s">
        <v>341</v>
      </c>
    </row>
    <row r="151" spans="2:65" s="1" customFormat="1" ht="33" customHeight="1">
      <c r="B151" s="120"/>
      <c r="C151" s="150" t="s">
        <v>254</v>
      </c>
      <c r="D151" s="150" t="s">
        <v>151</v>
      </c>
      <c r="E151" s="151" t="s">
        <v>273</v>
      </c>
      <c r="F151" s="152" t="s">
        <v>652</v>
      </c>
      <c r="G151" s="153" t="s">
        <v>266</v>
      </c>
      <c r="H151" s="154">
        <v>4</v>
      </c>
      <c r="I151" s="155"/>
      <c r="J151" s="156">
        <f t="shared" si="25"/>
        <v>0</v>
      </c>
      <c r="K151" s="157"/>
      <c r="L151" s="30"/>
      <c r="M151" s="158" t="s">
        <v>1</v>
      </c>
      <c r="N151" s="119" t="s">
        <v>38</v>
      </c>
      <c r="P151" s="159">
        <f t="shared" si="26"/>
        <v>0</v>
      </c>
      <c r="Q151" s="159">
        <v>0</v>
      </c>
      <c r="R151" s="159">
        <f t="shared" si="27"/>
        <v>0</v>
      </c>
      <c r="S151" s="159">
        <v>0</v>
      </c>
      <c r="T151" s="160">
        <f t="shared" si="28"/>
        <v>0</v>
      </c>
      <c r="AR151" s="161" t="s">
        <v>155</v>
      </c>
      <c r="AT151" s="161" t="s">
        <v>151</v>
      </c>
      <c r="AU151" s="161" t="s">
        <v>93</v>
      </c>
      <c r="AY151" s="15" t="s">
        <v>149</v>
      </c>
      <c r="BE151" s="162">
        <f t="shared" si="29"/>
        <v>0</v>
      </c>
      <c r="BF151" s="162">
        <f t="shared" si="30"/>
        <v>0</v>
      </c>
      <c r="BG151" s="162">
        <f t="shared" si="31"/>
        <v>0</v>
      </c>
      <c r="BH151" s="162">
        <f t="shared" si="32"/>
        <v>0</v>
      </c>
      <c r="BI151" s="162">
        <f t="shared" si="33"/>
        <v>0</v>
      </c>
      <c r="BJ151" s="15" t="s">
        <v>93</v>
      </c>
      <c r="BK151" s="162">
        <f t="shared" si="34"/>
        <v>0</v>
      </c>
      <c r="BL151" s="15" t="s">
        <v>155</v>
      </c>
      <c r="BM151" s="161" t="s">
        <v>350</v>
      </c>
    </row>
    <row r="152" spans="2:65" s="1" customFormat="1" ht="24.2" customHeight="1">
      <c r="B152" s="120"/>
      <c r="C152" s="150" t="s">
        <v>7</v>
      </c>
      <c r="D152" s="150" t="s">
        <v>151</v>
      </c>
      <c r="E152" s="151" t="s">
        <v>277</v>
      </c>
      <c r="F152" s="152" t="s">
        <v>653</v>
      </c>
      <c r="G152" s="153" t="s">
        <v>165</v>
      </c>
      <c r="H152" s="154">
        <v>10</v>
      </c>
      <c r="I152" s="155"/>
      <c r="J152" s="156">
        <f t="shared" si="25"/>
        <v>0</v>
      </c>
      <c r="K152" s="157"/>
      <c r="L152" s="30"/>
      <c r="M152" s="158" t="s">
        <v>1</v>
      </c>
      <c r="N152" s="119" t="s">
        <v>38</v>
      </c>
      <c r="P152" s="159">
        <f t="shared" si="26"/>
        <v>0</v>
      </c>
      <c r="Q152" s="159">
        <v>0</v>
      </c>
      <c r="R152" s="159">
        <f t="shared" si="27"/>
        <v>0</v>
      </c>
      <c r="S152" s="159">
        <v>0</v>
      </c>
      <c r="T152" s="160">
        <f t="shared" si="28"/>
        <v>0</v>
      </c>
      <c r="AR152" s="161" t="s">
        <v>155</v>
      </c>
      <c r="AT152" s="161" t="s">
        <v>151</v>
      </c>
      <c r="AU152" s="161" t="s">
        <v>93</v>
      </c>
      <c r="AY152" s="15" t="s">
        <v>149</v>
      </c>
      <c r="BE152" s="162">
        <f t="shared" si="29"/>
        <v>0</v>
      </c>
      <c r="BF152" s="162">
        <f t="shared" si="30"/>
        <v>0</v>
      </c>
      <c r="BG152" s="162">
        <f t="shared" si="31"/>
        <v>0</v>
      </c>
      <c r="BH152" s="162">
        <f t="shared" si="32"/>
        <v>0</v>
      </c>
      <c r="BI152" s="162">
        <f t="shared" si="33"/>
        <v>0</v>
      </c>
      <c r="BJ152" s="15" t="s">
        <v>93</v>
      </c>
      <c r="BK152" s="162">
        <f t="shared" si="34"/>
        <v>0</v>
      </c>
      <c r="BL152" s="15" t="s">
        <v>155</v>
      </c>
      <c r="BM152" s="161" t="s">
        <v>430</v>
      </c>
    </row>
    <row r="153" spans="2:65" s="1" customFormat="1" ht="16.5" customHeight="1">
      <c r="B153" s="120"/>
      <c r="C153" s="150" t="s">
        <v>263</v>
      </c>
      <c r="D153" s="150" t="s">
        <v>151</v>
      </c>
      <c r="E153" s="151" t="s">
        <v>283</v>
      </c>
      <c r="F153" s="152" t="s">
        <v>654</v>
      </c>
      <c r="G153" s="153" t="s">
        <v>165</v>
      </c>
      <c r="H153" s="154">
        <v>25</v>
      </c>
      <c r="I153" s="155"/>
      <c r="J153" s="156">
        <f t="shared" si="25"/>
        <v>0</v>
      </c>
      <c r="K153" s="157"/>
      <c r="L153" s="30"/>
      <c r="M153" s="158" t="s">
        <v>1</v>
      </c>
      <c r="N153" s="119" t="s">
        <v>38</v>
      </c>
      <c r="P153" s="159">
        <f t="shared" si="26"/>
        <v>0</v>
      </c>
      <c r="Q153" s="159">
        <v>0</v>
      </c>
      <c r="R153" s="159">
        <f t="shared" si="27"/>
        <v>0</v>
      </c>
      <c r="S153" s="159">
        <v>0</v>
      </c>
      <c r="T153" s="160">
        <f t="shared" si="28"/>
        <v>0</v>
      </c>
      <c r="AR153" s="161" t="s">
        <v>155</v>
      </c>
      <c r="AT153" s="161" t="s">
        <v>151</v>
      </c>
      <c r="AU153" s="161" t="s">
        <v>93</v>
      </c>
      <c r="AY153" s="15" t="s">
        <v>149</v>
      </c>
      <c r="BE153" s="162">
        <f t="shared" si="29"/>
        <v>0</v>
      </c>
      <c r="BF153" s="162">
        <f t="shared" si="30"/>
        <v>0</v>
      </c>
      <c r="BG153" s="162">
        <f t="shared" si="31"/>
        <v>0</v>
      </c>
      <c r="BH153" s="162">
        <f t="shared" si="32"/>
        <v>0</v>
      </c>
      <c r="BI153" s="162">
        <f t="shared" si="33"/>
        <v>0</v>
      </c>
      <c r="BJ153" s="15" t="s">
        <v>93</v>
      </c>
      <c r="BK153" s="162">
        <f t="shared" si="34"/>
        <v>0</v>
      </c>
      <c r="BL153" s="15" t="s">
        <v>155</v>
      </c>
      <c r="BM153" s="161" t="s">
        <v>433</v>
      </c>
    </row>
    <row r="154" spans="2:65" s="1" customFormat="1" ht="16.5" customHeight="1">
      <c r="B154" s="120"/>
      <c r="C154" s="150" t="s">
        <v>269</v>
      </c>
      <c r="D154" s="150" t="s">
        <v>151</v>
      </c>
      <c r="E154" s="151" t="s">
        <v>290</v>
      </c>
      <c r="F154" s="152" t="s">
        <v>655</v>
      </c>
      <c r="G154" s="153" t="s">
        <v>266</v>
      </c>
      <c r="H154" s="154">
        <v>4</v>
      </c>
      <c r="I154" s="155"/>
      <c r="J154" s="156">
        <f t="shared" si="25"/>
        <v>0</v>
      </c>
      <c r="K154" s="157"/>
      <c r="L154" s="30"/>
      <c r="M154" s="158" t="s">
        <v>1</v>
      </c>
      <c r="N154" s="119" t="s">
        <v>38</v>
      </c>
      <c r="P154" s="159">
        <f t="shared" si="26"/>
        <v>0</v>
      </c>
      <c r="Q154" s="159">
        <v>0</v>
      </c>
      <c r="R154" s="159">
        <f t="shared" si="27"/>
        <v>0</v>
      </c>
      <c r="S154" s="159">
        <v>0</v>
      </c>
      <c r="T154" s="160">
        <f t="shared" si="28"/>
        <v>0</v>
      </c>
      <c r="AR154" s="161" t="s">
        <v>155</v>
      </c>
      <c r="AT154" s="161" t="s">
        <v>151</v>
      </c>
      <c r="AU154" s="161" t="s">
        <v>93</v>
      </c>
      <c r="AY154" s="15" t="s">
        <v>149</v>
      </c>
      <c r="BE154" s="162">
        <f t="shared" si="29"/>
        <v>0</v>
      </c>
      <c r="BF154" s="162">
        <f t="shared" si="30"/>
        <v>0</v>
      </c>
      <c r="BG154" s="162">
        <f t="shared" si="31"/>
        <v>0</v>
      </c>
      <c r="BH154" s="162">
        <f t="shared" si="32"/>
        <v>0</v>
      </c>
      <c r="BI154" s="162">
        <f t="shared" si="33"/>
        <v>0</v>
      </c>
      <c r="BJ154" s="15" t="s">
        <v>93</v>
      </c>
      <c r="BK154" s="162">
        <f t="shared" si="34"/>
        <v>0</v>
      </c>
      <c r="BL154" s="15" t="s">
        <v>155</v>
      </c>
      <c r="BM154" s="161" t="s">
        <v>436</v>
      </c>
    </row>
    <row r="155" spans="2:65" s="1" customFormat="1" ht="16.5" customHeight="1">
      <c r="B155" s="120"/>
      <c r="C155" s="150" t="s">
        <v>273</v>
      </c>
      <c r="D155" s="150" t="s">
        <v>151</v>
      </c>
      <c r="E155" s="151" t="s">
        <v>296</v>
      </c>
      <c r="F155" s="152" t="s">
        <v>656</v>
      </c>
      <c r="G155" s="153" t="s">
        <v>266</v>
      </c>
      <c r="H155" s="154">
        <v>2</v>
      </c>
      <c r="I155" s="155"/>
      <c r="J155" s="156">
        <f t="shared" si="25"/>
        <v>0</v>
      </c>
      <c r="K155" s="157"/>
      <c r="L155" s="30"/>
      <c r="M155" s="158" t="s">
        <v>1</v>
      </c>
      <c r="N155" s="119" t="s">
        <v>38</v>
      </c>
      <c r="P155" s="159">
        <f t="shared" si="26"/>
        <v>0</v>
      </c>
      <c r="Q155" s="159">
        <v>0</v>
      </c>
      <c r="R155" s="159">
        <f t="shared" si="27"/>
        <v>0</v>
      </c>
      <c r="S155" s="159">
        <v>0</v>
      </c>
      <c r="T155" s="160">
        <f t="shared" si="28"/>
        <v>0</v>
      </c>
      <c r="AR155" s="161" t="s">
        <v>155</v>
      </c>
      <c r="AT155" s="161" t="s">
        <v>151</v>
      </c>
      <c r="AU155" s="161" t="s">
        <v>93</v>
      </c>
      <c r="AY155" s="15" t="s">
        <v>149</v>
      </c>
      <c r="BE155" s="162">
        <f t="shared" si="29"/>
        <v>0</v>
      </c>
      <c r="BF155" s="162">
        <f t="shared" si="30"/>
        <v>0</v>
      </c>
      <c r="BG155" s="162">
        <f t="shared" si="31"/>
        <v>0</v>
      </c>
      <c r="BH155" s="162">
        <f t="shared" si="32"/>
        <v>0</v>
      </c>
      <c r="BI155" s="162">
        <f t="shared" si="33"/>
        <v>0</v>
      </c>
      <c r="BJ155" s="15" t="s">
        <v>93</v>
      </c>
      <c r="BK155" s="162">
        <f t="shared" si="34"/>
        <v>0</v>
      </c>
      <c r="BL155" s="15" t="s">
        <v>155</v>
      </c>
      <c r="BM155" s="161" t="s">
        <v>439</v>
      </c>
    </row>
    <row r="156" spans="2:65" s="1" customFormat="1" ht="21.75" customHeight="1">
      <c r="B156" s="120"/>
      <c r="C156" s="150" t="s">
        <v>277</v>
      </c>
      <c r="D156" s="150" t="s">
        <v>151</v>
      </c>
      <c r="E156" s="151" t="s">
        <v>302</v>
      </c>
      <c r="F156" s="152" t="s">
        <v>657</v>
      </c>
      <c r="G156" s="153" t="s">
        <v>266</v>
      </c>
      <c r="H156" s="154">
        <v>6</v>
      </c>
      <c r="I156" s="155"/>
      <c r="J156" s="156">
        <f t="shared" si="25"/>
        <v>0</v>
      </c>
      <c r="K156" s="157"/>
      <c r="L156" s="30"/>
      <c r="M156" s="158" t="s">
        <v>1</v>
      </c>
      <c r="N156" s="119" t="s">
        <v>38</v>
      </c>
      <c r="P156" s="159">
        <f t="shared" si="26"/>
        <v>0</v>
      </c>
      <c r="Q156" s="159">
        <v>0</v>
      </c>
      <c r="R156" s="159">
        <f t="shared" si="27"/>
        <v>0</v>
      </c>
      <c r="S156" s="159">
        <v>0</v>
      </c>
      <c r="T156" s="160">
        <f t="shared" si="28"/>
        <v>0</v>
      </c>
      <c r="AR156" s="161" t="s">
        <v>155</v>
      </c>
      <c r="AT156" s="161" t="s">
        <v>151</v>
      </c>
      <c r="AU156" s="161" t="s">
        <v>93</v>
      </c>
      <c r="AY156" s="15" t="s">
        <v>149</v>
      </c>
      <c r="BE156" s="162">
        <f t="shared" si="29"/>
        <v>0</v>
      </c>
      <c r="BF156" s="162">
        <f t="shared" si="30"/>
        <v>0</v>
      </c>
      <c r="BG156" s="162">
        <f t="shared" si="31"/>
        <v>0</v>
      </c>
      <c r="BH156" s="162">
        <f t="shared" si="32"/>
        <v>0</v>
      </c>
      <c r="BI156" s="162">
        <f t="shared" si="33"/>
        <v>0</v>
      </c>
      <c r="BJ156" s="15" t="s">
        <v>93</v>
      </c>
      <c r="BK156" s="162">
        <f t="shared" si="34"/>
        <v>0</v>
      </c>
      <c r="BL156" s="15" t="s">
        <v>155</v>
      </c>
      <c r="BM156" s="161" t="s">
        <v>442</v>
      </c>
    </row>
    <row r="157" spans="2:65" s="1" customFormat="1" ht="16.5" customHeight="1">
      <c r="B157" s="120"/>
      <c r="C157" s="150" t="s">
        <v>283</v>
      </c>
      <c r="D157" s="150" t="s">
        <v>151</v>
      </c>
      <c r="E157" s="151" t="s">
        <v>308</v>
      </c>
      <c r="F157" s="152" t="s">
        <v>658</v>
      </c>
      <c r="G157" s="153" t="s">
        <v>266</v>
      </c>
      <c r="H157" s="154">
        <v>2</v>
      </c>
      <c r="I157" s="155"/>
      <c r="J157" s="156">
        <f t="shared" si="25"/>
        <v>0</v>
      </c>
      <c r="K157" s="157"/>
      <c r="L157" s="30"/>
      <c r="M157" s="158" t="s">
        <v>1</v>
      </c>
      <c r="N157" s="119" t="s">
        <v>38</v>
      </c>
      <c r="P157" s="159">
        <f t="shared" si="26"/>
        <v>0</v>
      </c>
      <c r="Q157" s="159">
        <v>0</v>
      </c>
      <c r="R157" s="159">
        <f t="shared" si="27"/>
        <v>0</v>
      </c>
      <c r="S157" s="159">
        <v>0</v>
      </c>
      <c r="T157" s="160">
        <f t="shared" si="28"/>
        <v>0</v>
      </c>
      <c r="AR157" s="161" t="s">
        <v>155</v>
      </c>
      <c r="AT157" s="161" t="s">
        <v>151</v>
      </c>
      <c r="AU157" s="161" t="s">
        <v>93</v>
      </c>
      <c r="AY157" s="15" t="s">
        <v>149</v>
      </c>
      <c r="BE157" s="162">
        <f t="shared" si="29"/>
        <v>0</v>
      </c>
      <c r="BF157" s="162">
        <f t="shared" si="30"/>
        <v>0</v>
      </c>
      <c r="BG157" s="162">
        <f t="shared" si="31"/>
        <v>0</v>
      </c>
      <c r="BH157" s="162">
        <f t="shared" si="32"/>
        <v>0</v>
      </c>
      <c r="BI157" s="162">
        <f t="shared" si="33"/>
        <v>0</v>
      </c>
      <c r="BJ157" s="15" t="s">
        <v>93</v>
      </c>
      <c r="BK157" s="162">
        <f t="shared" si="34"/>
        <v>0</v>
      </c>
      <c r="BL157" s="15" t="s">
        <v>155</v>
      </c>
      <c r="BM157" s="161" t="s">
        <v>445</v>
      </c>
    </row>
    <row r="158" spans="2:65" s="1" customFormat="1" ht="16.5" customHeight="1">
      <c r="B158" s="120"/>
      <c r="C158" s="150" t="s">
        <v>290</v>
      </c>
      <c r="D158" s="150" t="s">
        <v>151</v>
      </c>
      <c r="E158" s="151" t="s">
        <v>313</v>
      </c>
      <c r="F158" s="152" t="s">
        <v>659</v>
      </c>
      <c r="G158" s="153" t="s">
        <v>266</v>
      </c>
      <c r="H158" s="154">
        <v>2</v>
      </c>
      <c r="I158" s="155"/>
      <c r="J158" s="156">
        <f t="shared" si="25"/>
        <v>0</v>
      </c>
      <c r="K158" s="157"/>
      <c r="L158" s="30"/>
      <c r="M158" s="158" t="s">
        <v>1</v>
      </c>
      <c r="N158" s="119" t="s">
        <v>38</v>
      </c>
      <c r="P158" s="159">
        <f t="shared" si="26"/>
        <v>0</v>
      </c>
      <c r="Q158" s="159">
        <v>0</v>
      </c>
      <c r="R158" s="159">
        <f t="shared" si="27"/>
        <v>0</v>
      </c>
      <c r="S158" s="159">
        <v>0</v>
      </c>
      <c r="T158" s="160">
        <f t="shared" si="28"/>
        <v>0</v>
      </c>
      <c r="AR158" s="161" t="s">
        <v>155</v>
      </c>
      <c r="AT158" s="161" t="s">
        <v>151</v>
      </c>
      <c r="AU158" s="161" t="s">
        <v>93</v>
      </c>
      <c r="AY158" s="15" t="s">
        <v>149</v>
      </c>
      <c r="BE158" s="162">
        <f t="shared" si="29"/>
        <v>0</v>
      </c>
      <c r="BF158" s="162">
        <f t="shared" si="30"/>
        <v>0</v>
      </c>
      <c r="BG158" s="162">
        <f t="shared" si="31"/>
        <v>0</v>
      </c>
      <c r="BH158" s="162">
        <f t="shared" si="32"/>
        <v>0</v>
      </c>
      <c r="BI158" s="162">
        <f t="shared" si="33"/>
        <v>0</v>
      </c>
      <c r="BJ158" s="15" t="s">
        <v>93</v>
      </c>
      <c r="BK158" s="162">
        <f t="shared" si="34"/>
        <v>0</v>
      </c>
      <c r="BL158" s="15" t="s">
        <v>155</v>
      </c>
      <c r="BM158" s="161" t="s">
        <v>448</v>
      </c>
    </row>
    <row r="159" spans="2:65" s="1" customFormat="1" ht="21.75" customHeight="1">
      <c r="B159" s="120"/>
      <c r="C159" s="150" t="s">
        <v>296</v>
      </c>
      <c r="D159" s="150" t="s">
        <v>151</v>
      </c>
      <c r="E159" s="151" t="s">
        <v>319</v>
      </c>
      <c r="F159" s="152" t="s">
        <v>660</v>
      </c>
      <c r="G159" s="153" t="s">
        <v>266</v>
      </c>
      <c r="H159" s="154">
        <v>1</v>
      </c>
      <c r="I159" s="155"/>
      <c r="J159" s="156">
        <f t="shared" si="25"/>
        <v>0</v>
      </c>
      <c r="K159" s="157"/>
      <c r="L159" s="30"/>
      <c r="M159" s="158" t="s">
        <v>1</v>
      </c>
      <c r="N159" s="119" t="s">
        <v>38</v>
      </c>
      <c r="P159" s="159">
        <f t="shared" si="26"/>
        <v>0</v>
      </c>
      <c r="Q159" s="159">
        <v>0</v>
      </c>
      <c r="R159" s="159">
        <f t="shared" si="27"/>
        <v>0</v>
      </c>
      <c r="S159" s="159">
        <v>0</v>
      </c>
      <c r="T159" s="160">
        <f t="shared" si="28"/>
        <v>0</v>
      </c>
      <c r="AR159" s="161" t="s">
        <v>155</v>
      </c>
      <c r="AT159" s="161" t="s">
        <v>151</v>
      </c>
      <c r="AU159" s="161" t="s">
        <v>93</v>
      </c>
      <c r="AY159" s="15" t="s">
        <v>149</v>
      </c>
      <c r="BE159" s="162">
        <f t="shared" si="29"/>
        <v>0</v>
      </c>
      <c r="BF159" s="162">
        <f t="shared" si="30"/>
        <v>0</v>
      </c>
      <c r="BG159" s="162">
        <f t="shared" si="31"/>
        <v>0</v>
      </c>
      <c r="BH159" s="162">
        <f t="shared" si="32"/>
        <v>0</v>
      </c>
      <c r="BI159" s="162">
        <f t="shared" si="33"/>
        <v>0</v>
      </c>
      <c r="BJ159" s="15" t="s">
        <v>93</v>
      </c>
      <c r="BK159" s="162">
        <f t="shared" si="34"/>
        <v>0</v>
      </c>
      <c r="BL159" s="15" t="s">
        <v>155</v>
      </c>
      <c r="BM159" s="161" t="s">
        <v>451</v>
      </c>
    </row>
    <row r="160" spans="2:65" s="10" customFormat="1" ht="22.9" customHeight="1">
      <c r="B160" s="138"/>
      <c r="D160" s="139" t="s">
        <v>71</v>
      </c>
      <c r="E160" s="148" t="s">
        <v>661</v>
      </c>
      <c r="F160" s="148" t="s">
        <v>662</v>
      </c>
      <c r="I160" s="141"/>
      <c r="J160" s="149">
        <f>BK160</f>
        <v>0</v>
      </c>
      <c r="L160" s="138"/>
      <c r="M160" s="143"/>
      <c r="P160" s="144">
        <f>SUM(P161:P170)</f>
        <v>0</v>
      </c>
      <c r="R160" s="144">
        <f>SUM(R161:R170)</f>
        <v>0</v>
      </c>
      <c r="T160" s="145">
        <f>SUM(T161:T170)</f>
        <v>0</v>
      </c>
      <c r="AR160" s="139" t="s">
        <v>80</v>
      </c>
      <c r="AT160" s="146" t="s">
        <v>71</v>
      </c>
      <c r="AU160" s="146" t="s">
        <v>80</v>
      </c>
      <c r="AY160" s="139" t="s">
        <v>149</v>
      </c>
      <c r="BK160" s="147">
        <f>SUM(BK161:BK170)</f>
        <v>0</v>
      </c>
    </row>
    <row r="161" spans="2:65" s="1" customFormat="1" ht="16.5" customHeight="1">
      <c r="B161" s="120"/>
      <c r="C161" s="150" t="s">
        <v>302</v>
      </c>
      <c r="D161" s="150" t="s">
        <v>151</v>
      </c>
      <c r="E161" s="151" t="s">
        <v>430</v>
      </c>
      <c r="F161" s="152" t="s">
        <v>663</v>
      </c>
      <c r="G161" s="153" t="s">
        <v>664</v>
      </c>
      <c r="H161" s="154">
        <v>1</v>
      </c>
      <c r="I161" s="155"/>
      <c r="J161" s="156">
        <f t="shared" ref="J161:J170" si="35">ROUND(I161*H161,2)</f>
        <v>0</v>
      </c>
      <c r="K161" s="157"/>
      <c r="L161" s="30"/>
      <c r="M161" s="158" t="s">
        <v>1</v>
      </c>
      <c r="N161" s="119" t="s">
        <v>38</v>
      </c>
      <c r="P161" s="159">
        <f t="shared" ref="P161:P170" si="36">O161*H161</f>
        <v>0</v>
      </c>
      <c r="Q161" s="159">
        <v>0</v>
      </c>
      <c r="R161" s="159">
        <f t="shared" ref="R161:R170" si="37">Q161*H161</f>
        <v>0</v>
      </c>
      <c r="S161" s="159">
        <v>0</v>
      </c>
      <c r="T161" s="160">
        <f t="shared" ref="T161:T170" si="38">S161*H161</f>
        <v>0</v>
      </c>
      <c r="AR161" s="161" t="s">
        <v>155</v>
      </c>
      <c r="AT161" s="161" t="s">
        <v>151</v>
      </c>
      <c r="AU161" s="161" t="s">
        <v>93</v>
      </c>
      <c r="AY161" s="15" t="s">
        <v>149</v>
      </c>
      <c r="BE161" s="162">
        <f t="shared" ref="BE161:BE170" si="39">IF(N161="základná",J161,0)</f>
        <v>0</v>
      </c>
      <c r="BF161" s="162">
        <f t="shared" ref="BF161:BF170" si="40">IF(N161="znížená",J161,0)</f>
        <v>0</v>
      </c>
      <c r="BG161" s="162">
        <f t="shared" ref="BG161:BG170" si="41">IF(N161="zákl. prenesená",J161,0)</f>
        <v>0</v>
      </c>
      <c r="BH161" s="162">
        <f t="shared" ref="BH161:BH170" si="42">IF(N161="zníž. prenesená",J161,0)</f>
        <v>0</v>
      </c>
      <c r="BI161" s="162">
        <f t="shared" ref="BI161:BI170" si="43">IF(N161="nulová",J161,0)</f>
        <v>0</v>
      </c>
      <c r="BJ161" s="15" t="s">
        <v>93</v>
      </c>
      <c r="BK161" s="162">
        <f t="shared" ref="BK161:BK170" si="44">ROUND(I161*H161,2)</f>
        <v>0</v>
      </c>
      <c r="BL161" s="15" t="s">
        <v>155</v>
      </c>
      <c r="BM161" s="161" t="s">
        <v>454</v>
      </c>
    </row>
    <row r="162" spans="2:65" s="1" customFormat="1" ht="16.5" customHeight="1">
      <c r="B162" s="120"/>
      <c r="C162" s="150" t="s">
        <v>308</v>
      </c>
      <c r="D162" s="150" t="s">
        <v>151</v>
      </c>
      <c r="E162" s="151" t="s">
        <v>501</v>
      </c>
      <c r="F162" s="152" t="s">
        <v>665</v>
      </c>
      <c r="G162" s="153" t="s">
        <v>664</v>
      </c>
      <c r="H162" s="154">
        <v>1</v>
      </c>
      <c r="I162" s="155"/>
      <c r="J162" s="156">
        <f t="shared" si="35"/>
        <v>0</v>
      </c>
      <c r="K162" s="157"/>
      <c r="L162" s="30"/>
      <c r="M162" s="158" t="s">
        <v>1</v>
      </c>
      <c r="N162" s="119" t="s">
        <v>38</v>
      </c>
      <c r="P162" s="159">
        <f t="shared" si="36"/>
        <v>0</v>
      </c>
      <c r="Q162" s="159">
        <v>0</v>
      </c>
      <c r="R162" s="159">
        <f t="shared" si="37"/>
        <v>0</v>
      </c>
      <c r="S162" s="159">
        <v>0</v>
      </c>
      <c r="T162" s="160">
        <f t="shared" si="38"/>
        <v>0</v>
      </c>
      <c r="AR162" s="161" t="s">
        <v>155</v>
      </c>
      <c r="AT162" s="161" t="s">
        <v>151</v>
      </c>
      <c r="AU162" s="161" t="s">
        <v>93</v>
      </c>
      <c r="AY162" s="15" t="s">
        <v>149</v>
      </c>
      <c r="BE162" s="162">
        <f t="shared" si="39"/>
        <v>0</v>
      </c>
      <c r="BF162" s="162">
        <f t="shared" si="40"/>
        <v>0</v>
      </c>
      <c r="BG162" s="162">
        <f t="shared" si="41"/>
        <v>0</v>
      </c>
      <c r="BH162" s="162">
        <f t="shared" si="42"/>
        <v>0</v>
      </c>
      <c r="BI162" s="162">
        <f t="shared" si="43"/>
        <v>0</v>
      </c>
      <c r="BJ162" s="15" t="s">
        <v>93</v>
      </c>
      <c r="BK162" s="162">
        <f t="shared" si="44"/>
        <v>0</v>
      </c>
      <c r="BL162" s="15" t="s">
        <v>155</v>
      </c>
      <c r="BM162" s="161" t="s">
        <v>458</v>
      </c>
    </row>
    <row r="163" spans="2:65" s="1" customFormat="1" ht="16.5" customHeight="1">
      <c r="B163" s="120"/>
      <c r="C163" s="150" t="s">
        <v>313</v>
      </c>
      <c r="D163" s="150" t="s">
        <v>151</v>
      </c>
      <c r="E163" s="151" t="s">
        <v>433</v>
      </c>
      <c r="F163" s="152" t="s">
        <v>666</v>
      </c>
      <c r="G163" s="153" t="s">
        <v>664</v>
      </c>
      <c r="H163" s="154">
        <v>1</v>
      </c>
      <c r="I163" s="155"/>
      <c r="J163" s="156">
        <f t="shared" si="35"/>
        <v>0</v>
      </c>
      <c r="K163" s="157"/>
      <c r="L163" s="30"/>
      <c r="M163" s="158" t="s">
        <v>1</v>
      </c>
      <c r="N163" s="119" t="s">
        <v>38</v>
      </c>
      <c r="P163" s="159">
        <f t="shared" si="36"/>
        <v>0</v>
      </c>
      <c r="Q163" s="159">
        <v>0</v>
      </c>
      <c r="R163" s="159">
        <f t="shared" si="37"/>
        <v>0</v>
      </c>
      <c r="S163" s="159">
        <v>0</v>
      </c>
      <c r="T163" s="160">
        <f t="shared" si="38"/>
        <v>0</v>
      </c>
      <c r="AR163" s="161" t="s">
        <v>155</v>
      </c>
      <c r="AT163" s="161" t="s">
        <v>151</v>
      </c>
      <c r="AU163" s="161" t="s">
        <v>93</v>
      </c>
      <c r="AY163" s="15" t="s">
        <v>149</v>
      </c>
      <c r="BE163" s="162">
        <f t="shared" si="39"/>
        <v>0</v>
      </c>
      <c r="BF163" s="162">
        <f t="shared" si="40"/>
        <v>0</v>
      </c>
      <c r="BG163" s="162">
        <f t="shared" si="41"/>
        <v>0</v>
      </c>
      <c r="BH163" s="162">
        <f t="shared" si="42"/>
        <v>0</v>
      </c>
      <c r="BI163" s="162">
        <f t="shared" si="43"/>
        <v>0</v>
      </c>
      <c r="BJ163" s="15" t="s">
        <v>93</v>
      </c>
      <c r="BK163" s="162">
        <f t="shared" si="44"/>
        <v>0</v>
      </c>
      <c r="BL163" s="15" t="s">
        <v>155</v>
      </c>
      <c r="BM163" s="161" t="s">
        <v>462</v>
      </c>
    </row>
    <row r="164" spans="2:65" s="1" customFormat="1" ht="37.9" customHeight="1">
      <c r="B164" s="120"/>
      <c r="C164" s="150" t="s">
        <v>319</v>
      </c>
      <c r="D164" s="150" t="s">
        <v>151</v>
      </c>
      <c r="E164" s="151" t="s">
        <v>508</v>
      </c>
      <c r="F164" s="152" t="s">
        <v>667</v>
      </c>
      <c r="G164" s="153" t="s">
        <v>546</v>
      </c>
      <c r="H164" s="200"/>
      <c r="I164" s="155"/>
      <c r="J164" s="156">
        <f t="shared" si="35"/>
        <v>0</v>
      </c>
      <c r="K164" s="157"/>
      <c r="L164" s="30"/>
      <c r="M164" s="158" t="s">
        <v>1</v>
      </c>
      <c r="N164" s="119" t="s">
        <v>38</v>
      </c>
      <c r="P164" s="159">
        <f t="shared" si="36"/>
        <v>0</v>
      </c>
      <c r="Q164" s="159">
        <v>0</v>
      </c>
      <c r="R164" s="159">
        <f t="shared" si="37"/>
        <v>0</v>
      </c>
      <c r="S164" s="159">
        <v>0</v>
      </c>
      <c r="T164" s="160">
        <f t="shared" si="38"/>
        <v>0</v>
      </c>
      <c r="AR164" s="161" t="s">
        <v>155</v>
      </c>
      <c r="AT164" s="161" t="s">
        <v>151</v>
      </c>
      <c r="AU164" s="161" t="s">
        <v>93</v>
      </c>
      <c r="AY164" s="15" t="s">
        <v>149</v>
      </c>
      <c r="BE164" s="162">
        <f t="shared" si="39"/>
        <v>0</v>
      </c>
      <c r="BF164" s="162">
        <f t="shared" si="40"/>
        <v>0</v>
      </c>
      <c r="BG164" s="162">
        <f t="shared" si="41"/>
        <v>0</v>
      </c>
      <c r="BH164" s="162">
        <f t="shared" si="42"/>
        <v>0</v>
      </c>
      <c r="BI164" s="162">
        <f t="shared" si="43"/>
        <v>0</v>
      </c>
      <c r="BJ164" s="15" t="s">
        <v>93</v>
      </c>
      <c r="BK164" s="162">
        <f t="shared" si="44"/>
        <v>0</v>
      </c>
      <c r="BL164" s="15" t="s">
        <v>155</v>
      </c>
      <c r="BM164" s="161" t="s">
        <v>466</v>
      </c>
    </row>
    <row r="165" spans="2:65" s="1" customFormat="1" ht="16.5" customHeight="1">
      <c r="B165" s="120"/>
      <c r="C165" s="150" t="s">
        <v>323</v>
      </c>
      <c r="D165" s="150" t="s">
        <v>151</v>
      </c>
      <c r="E165" s="151" t="s">
        <v>436</v>
      </c>
      <c r="F165" s="152" t="s">
        <v>668</v>
      </c>
      <c r="G165" s="153" t="s">
        <v>546</v>
      </c>
      <c r="H165" s="200"/>
      <c r="I165" s="155"/>
      <c r="J165" s="156">
        <f t="shared" si="35"/>
        <v>0</v>
      </c>
      <c r="K165" s="157"/>
      <c r="L165" s="30"/>
      <c r="M165" s="158" t="s">
        <v>1</v>
      </c>
      <c r="N165" s="119" t="s">
        <v>38</v>
      </c>
      <c r="P165" s="159">
        <f t="shared" si="36"/>
        <v>0</v>
      </c>
      <c r="Q165" s="159">
        <v>0</v>
      </c>
      <c r="R165" s="159">
        <f t="shared" si="37"/>
        <v>0</v>
      </c>
      <c r="S165" s="159">
        <v>0</v>
      </c>
      <c r="T165" s="160">
        <f t="shared" si="38"/>
        <v>0</v>
      </c>
      <c r="AR165" s="161" t="s">
        <v>155</v>
      </c>
      <c r="AT165" s="161" t="s">
        <v>151</v>
      </c>
      <c r="AU165" s="161" t="s">
        <v>93</v>
      </c>
      <c r="AY165" s="15" t="s">
        <v>149</v>
      </c>
      <c r="BE165" s="162">
        <f t="shared" si="39"/>
        <v>0</v>
      </c>
      <c r="BF165" s="162">
        <f t="shared" si="40"/>
        <v>0</v>
      </c>
      <c r="BG165" s="162">
        <f t="shared" si="41"/>
        <v>0</v>
      </c>
      <c r="BH165" s="162">
        <f t="shared" si="42"/>
        <v>0</v>
      </c>
      <c r="BI165" s="162">
        <f t="shared" si="43"/>
        <v>0</v>
      </c>
      <c r="BJ165" s="15" t="s">
        <v>93</v>
      </c>
      <c r="BK165" s="162">
        <f t="shared" si="44"/>
        <v>0</v>
      </c>
      <c r="BL165" s="15" t="s">
        <v>155</v>
      </c>
      <c r="BM165" s="161" t="s">
        <v>469</v>
      </c>
    </row>
    <row r="166" spans="2:65" s="1" customFormat="1" ht="21.75" customHeight="1">
      <c r="B166" s="120"/>
      <c r="C166" s="150" t="s">
        <v>327</v>
      </c>
      <c r="D166" s="150" t="s">
        <v>151</v>
      </c>
      <c r="E166" s="151" t="s">
        <v>515</v>
      </c>
      <c r="F166" s="152" t="s">
        <v>669</v>
      </c>
      <c r="G166" s="153" t="s">
        <v>664</v>
      </c>
      <c r="H166" s="154">
        <v>1</v>
      </c>
      <c r="I166" s="155"/>
      <c r="J166" s="156">
        <f t="shared" si="35"/>
        <v>0</v>
      </c>
      <c r="K166" s="157"/>
      <c r="L166" s="30"/>
      <c r="M166" s="158" t="s">
        <v>1</v>
      </c>
      <c r="N166" s="119" t="s">
        <v>38</v>
      </c>
      <c r="P166" s="159">
        <f t="shared" si="36"/>
        <v>0</v>
      </c>
      <c r="Q166" s="159">
        <v>0</v>
      </c>
      <c r="R166" s="159">
        <f t="shared" si="37"/>
        <v>0</v>
      </c>
      <c r="S166" s="159">
        <v>0</v>
      </c>
      <c r="T166" s="160">
        <f t="shared" si="38"/>
        <v>0</v>
      </c>
      <c r="AR166" s="161" t="s">
        <v>155</v>
      </c>
      <c r="AT166" s="161" t="s">
        <v>151</v>
      </c>
      <c r="AU166" s="161" t="s">
        <v>93</v>
      </c>
      <c r="AY166" s="15" t="s">
        <v>149</v>
      </c>
      <c r="BE166" s="162">
        <f t="shared" si="39"/>
        <v>0</v>
      </c>
      <c r="BF166" s="162">
        <f t="shared" si="40"/>
        <v>0</v>
      </c>
      <c r="BG166" s="162">
        <f t="shared" si="41"/>
        <v>0</v>
      </c>
      <c r="BH166" s="162">
        <f t="shared" si="42"/>
        <v>0</v>
      </c>
      <c r="BI166" s="162">
        <f t="shared" si="43"/>
        <v>0</v>
      </c>
      <c r="BJ166" s="15" t="s">
        <v>93</v>
      </c>
      <c r="BK166" s="162">
        <f t="shared" si="44"/>
        <v>0</v>
      </c>
      <c r="BL166" s="15" t="s">
        <v>155</v>
      </c>
      <c r="BM166" s="161" t="s">
        <v>472</v>
      </c>
    </row>
    <row r="167" spans="2:65" s="1" customFormat="1" ht="16.5" customHeight="1">
      <c r="B167" s="120"/>
      <c r="C167" s="150" t="s">
        <v>332</v>
      </c>
      <c r="D167" s="150" t="s">
        <v>151</v>
      </c>
      <c r="E167" s="151" t="s">
        <v>439</v>
      </c>
      <c r="F167" s="152" t="s">
        <v>670</v>
      </c>
      <c r="G167" s="153" t="s">
        <v>165</v>
      </c>
      <c r="H167" s="154">
        <v>15</v>
      </c>
      <c r="I167" s="155"/>
      <c r="J167" s="156">
        <f t="shared" si="35"/>
        <v>0</v>
      </c>
      <c r="K167" s="157"/>
      <c r="L167" s="30"/>
      <c r="M167" s="158" t="s">
        <v>1</v>
      </c>
      <c r="N167" s="119" t="s">
        <v>38</v>
      </c>
      <c r="P167" s="159">
        <f t="shared" si="36"/>
        <v>0</v>
      </c>
      <c r="Q167" s="159">
        <v>0</v>
      </c>
      <c r="R167" s="159">
        <f t="shared" si="37"/>
        <v>0</v>
      </c>
      <c r="S167" s="159">
        <v>0</v>
      </c>
      <c r="T167" s="160">
        <f t="shared" si="38"/>
        <v>0</v>
      </c>
      <c r="AR167" s="161" t="s">
        <v>155</v>
      </c>
      <c r="AT167" s="161" t="s">
        <v>151</v>
      </c>
      <c r="AU167" s="161" t="s">
        <v>93</v>
      </c>
      <c r="AY167" s="15" t="s">
        <v>149</v>
      </c>
      <c r="BE167" s="162">
        <f t="shared" si="39"/>
        <v>0</v>
      </c>
      <c r="BF167" s="162">
        <f t="shared" si="40"/>
        <v>0</v>
      </c>
      <c r="BG167" s="162">
        <f t="shared" si="41"/>
        <v>0</v>
      </c>
      <c r="BH167" s="162">
        <f t="shared" si="42"/>
        <v>0</v>
      </c>
      <c r="BI167" s="162">
        <f t="shared" si="43"/>
        <v>0</v>
      </c>
      <c r="BJ167" s="15" t="s">
        <v>93</v>
      </c>
      <c r="BK167" s="162">
        <f t="shared" si="44"/>
        <v>0</v>
      </c>
      <c r="BL167" s="15" t="s">
        <v>155</v>
      </c>
      <c r="BM167" s="161" t="s">
        <v>475</v>
      </c>
    </row>
    <row r="168" spans="2:65" s="1" customFormat="1" ht="16.5" customHeight="1">
      <c r="B168" s="120"/>
      <c r="C168" s="150" t="s">
        <v>337</v>
      </c>
      <c r="D168" s="150" t="s">
        <v>151</v>
      </c>
      <c r="E168" s="151" t="s">
        <v>522</v>
      </c>
      <c r="F168" s="152" t="s">
        <v>671</v>
      </c>
      <c r="G168" s="153" t="s">
        <v>266</v>
      </c>
      <c r="H168" s="154">
        <v>1</v>
      </c>
      <c r="I168" s="155"/>
      <c r="J168" s="156">
        <f t="shared" si="35"/>
        <v>0</v>
      </c>
      <c r="K168" s="157"/>
      <c r="L168" s="30"/>
      <c r="M168" s="158" t="s">
        <v>1</v>
      </c>
      <c r="N168" s="119" t="s">
        <v>38</v>
      </c>
      <c r="P168" s="159">
        <f t="shared" si="36"/>
        <v>0</v>
      </c>
      <c r="Q168" s="159">
        <v>0</v>
      </c>
      <c r="R168" s="159">
        <f t="shared" si="37"/>
        <v>0</v>
      </c>
      <c r="S168" s="159">
        <v>0</v>
      </c>
      <c r="T168" s="160">
        <f t="shared" si="38"/>
        <v>0</v>
      </c>
      <c r="AR168" s="161" t="s">
        <v>155</v>
      </c>
      <c r="AT168" s="161" t="s">
        <v>151</v>
      </c>
      <c r="AU168" s="161" t="s">
        <v>93</v>
      </c>
      <c r="AY168" s="15" t="s">
        <v>149</v>
      </c>
      <c r="BE168" s="162">
        <f t="shared" si="39"/>
        <v>0</v>
      </c>
      <c r="BF168" s="162">
        <f t="shared" si="40"/>
        <v>0</v>
      </c>
      <c r="BG168" s="162">
        <f t="shared" si="41"/>
        <v>0</v>
      </c>
      <c r="BH168" s="162">
        <f t="shared" si="42"/>
        <v>0</v>
      </c>
      <c r="BI168" s="162">
        <f t="shared" si="43"/>
        <v>0</v>
      </c>
      <c r="BJ168" s="15" t="s">
        <v>93</v>
      </c>
      <c r="BK168" s="162">
        <f t="shared" si="44"/>
        <v>0</v>
      </c>
      <c r="BL168" s="15" t="s">
        <v>155</v>
      </c>
      <c r="BM168" s="161" t="s">
        <v>478</v>
      </c>
    </row>
    <row r="169" spans="2:65" s="1" customFormat="1" ht="16.5" customHeight="1">
      <c r="B169" s="120"/>
      <c r="C169" s="150" t="s">
        <v>341</v>
      </c>
      <c r="D169" s="150" t="s">
        <v>151</v>
      </c>
      <c r="E169" s="151" t="s">
        <v>442</v>
      </c>
      <c r="F169" s="152" t="s">
        <v>672</v>
      </c>
      <c r="G169" s="153" t="s">
        <v>266</v>
      </c>
      <c r="H169" s="154">
        <v>30</v>
      </c>
      <c r="I169" s="155"/>
      <c r="J169" s="156">
        <f t="shared" si="35"/>
        <v>0</v>
      </c>
      <c r="K169" s="157"/>
      <c r="L169" s="30"/>
      <c r="M169" s="158" t="s">
        <v>1</v>
      </c>
      <c r="N169" s="119" t="s">
        <v>38</v>
      </c>
      <c r="P169" s="159">
        <f t="shared" si="36"/>
        <v>0</v>
      </c>
      <c r="Q169" s="159">
        <v>0</v>
      </c>
      <c r="R169" s="159">
        <f t="shared" si="37"/>
        <v>0</v>
      </c>
      <c r="S169" s="159">
        <v>0</v>
      </c>
      <c r="T169" s="160">
        <f t="shared" si="38"/>
        <v>0</v>
      </c>
      <c r="AR169" s="161" t="s">
        <v>155</v>
      </c>
      <c r="AT169" s="161" t="s">
        <v>151</v>
      </c>
      <c r="AU169" s="161" t="s">
        <v>93</v>
      </c>
      <c r="AY169" s="15" t="s">
        <v>149</v>
      </c>
      <c r="BE169" s="162">
        <f t="shared" si="39"/>
        <v>0</v>
      </c>
      <c r="BF169" s="162">
        <f t="shared" si="40"/>
        <v>0</v>
      </c>
      <c r="BG169" s="162">
        <f t="shared" si="41"/>
        <v>0</v>
      </c>
      <c r="BH169" s="162">
        <f t="shared" si="42"/>
        <v>0</v>
      </c>
      <c r="BI169" s="162">
        <f t="shared" si="43"/>
        <v>0</v>
      </c>
      <c r="BJ169" s="15" t="s">
        <v>93</v>
      </c>
      <c r="BK169" s="162">
        <f t="shared" si="44"/>
        <v>0</v>
      </c>
      <c r="BL169" s="15" t="s">
        <v>155</v>
      </c>
      <c r="BM169" s="161" t="s">
        <v>481</v>
      </c>
    </row>
    <row r="170" spans="2:65" s="1" customFormat="1" ht="16.5" customHeight="1">
      <c r="B170" s="120"/>
      <c r="C170" s="150" t="s">
        <v>346</v>
      </c>
      <c r="D170" s="150" t="s">
        <v>151</v>
      </c>
      <c r="E170" s="151" t="s">
        <v>529</v>
      </c>
      <c r="F170" s="152" t="s">
        <v>673</v>
      </c>
      <c r="G170" s="153" t="s">
        <v>266</v>
      </c>
      <c r="H170" s="154">
        <v>1</v>
      </c>
      <c r="I170" s="155"/>
      <c r="J170" s="156">
        <f t="shared" si="35"/>
        <v>0</v>
      </c>
      <c r="K170" s="157"/>
      <c r="L170" s="30"/>
      <c r="M170" s="195" t="s">
        <v>1</v>
      </c>
      <c r="N170" s="196" t="s">
        <v>38</v>
      </c>
      <c r="O170" s="197"/>
      <c r="P170" s="198">
        <f t="shared" si="36"/>
        <v>0</v>
      </c>
      <c r="Q170" s="198">
        <v>0</v>
      </c>
      <c r="R170" s="198">
        <f t="shared" si="37"/>
        <v>0</v>
      </c>
      <c r="S170" s="198">
        <v>0</v>
      </c>
      <c r="T170" s="199">
        <f t="shared" si="38"/>
        <v>0</v>
      </c>
      <c r="AR170" s="161" t="s">
        <v>155</v>
      </c>
      <c r="AT170" s="161" t="s">
        <v>151</v>
      </c>
      <c r="AU170" s="161" t="s">
        <v>93</v>
      </c>
      <c r="AY170" s="15" t="s">
        <v>149</v>
      </c>
      <c r="BE170" s="162">
        <f t="shared" si="39"/>
        <v>0</v>
      </c>
      <c r="BF170" s="162">
        <f t="shared" si="40"/>
        <v>0</v>
      </c>
      <c r="BG170" s="162">
        <f t="shared" si="41"/>
        <v>0</v>
      </c>
      <c r="BH170" s="162">
        <f t="shared" si="42"/>
        <v>0</v>
      </c>
      <c r="BI170" s="162">
        <f t="shared" si="43"/>
        <v>0</v>
      </c>
      <c r="BJ170" s="15" t="s">
        <v>93</v>
      </c>
      <c r="BK170" s="162">
        <f t="shared" si="44"/>
        <v>0</v>
      </c>
      <c r="BL170" s="15" t="s">
        <v>155</v>
      </c>
      <c r="BM170" s="161" t="s">
        <v>484</v>
      </c>
    </row>
    <row r="171" spans="2:65" s="1" customFormat="1" ht="6.95" customHeight="1">
      <c r="B171" s="45"/>
      <c r="C171" s="46"/>
      <c r="D171" s="46"/>
      <c r="E171" s="46"/>
      <c r="F171" s="46"/>
      <c r="G171" s="46"/>
      <c r="H171" s="46"/>
      <c r="I171" s="46"/>
      <c r="J171" s="46"/>
      <c r="K171" s="46"/>
      <c r="L171" s="30"/>
    </row>
  </sheetData>
  <autoFilter ref="C127:K170" xr:uid="{00000000-0009-0000-0000-000004000000}"/>
  <mergeCells count="18">
    <mergeCell ref="L2:V2"/>
    <mergeCell ref="D27:J27"/>
    <mergeCell ref="D28:J28"/>
    <mergeCell ref="D29:J29"/>
    <mergeCell ref="D30:J30"/>
    <mergeCell ref="E7:H7"/>
    <mergeCell ref="E9:H9"/>
    <mergeCell ref="E18:H18"/>
    <mergeCell ref="E82:H82"/>
    <mergeCell ref="D106:F106"/>
    <mergeCell ref="E118:H118"/>
    <mergeCell ref="E120:H120"/>
    <mergeCell ref="D31:J31"/>
    <mergeCell ref="E84:H84"/>
    <mergeCell ref="D102:F102"/>
    <mergeCell ref="D103:F103"/>
    <mergeCell ref="D104:F104"/>
    <mergeCell ref="D105:F10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77"/>
  <sheetViews>
    <sheetView showGridLines="0" topLeftCell="A70" workbookViewId="0">
      <selection activeCell="D5" sqref="D5:F5"/>
    </sheetView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6"/>
      <c r="C3" s="17"/>
      <c r="D3" s="17"/>
      <c r="E3" s="17"/>
      <c r="F3" s="17"/>
      <c r="G3" s="17"/>
      <c r="H3" s="18"/>
    </row>
    <row r="4" spans="2:8" ht="24.95" customHeight="1">
      <c r="B4" s="18"/>
      <c r="C4" s="19" t="s">
        <v>674</v>
      </c>
      <c r="H4" s="18"/>
    </row>
    <row r="5" spans="2:8" ht="12" customHeight="1">
      <c r="B5" s="18"/>
      <c r="C5" s="22" t="s">
        <v>12</v>
      </c>
      <c r="D5" s="252"/>
      <c r="E5" s="239"/>
      <c r="F5" s="239"/>
      <c r="H5" s="18"/>
    </row>
    <row r="6" spans="2:8" ht="36.950000000000003" customHeight="1">
      <c r="B6" s="18"/>
      <c r="C6" s="24" t="s">
        <v>14</v>
      </c>
      <c r="D6" s="249" t="s">
        <v>15</v>
      </c>
      <c r="E6" s="239"/>
      <c r="F6" s="239"/>
      <c r="H6" s="18"/>
    </row>
    <row r="7" spans="2:8" ht="16.5" customHeight="1">
      <c r="B7" s="18"/>
      <c r="C7" s="25" t="s">
        <v>20</v>
      </c>
      <c r="D7" s="53">
        <f>'Rekapitulácia stavby'!AN8</f>
        <v>45253</v>
      </c>
      <c r="H7" s="18"/>
    </row>
    <row r="8" spans="2:8" s="1" customFormat="1" ht="10.9" customHeight="1">
      <c r="B8" s="30"/>
      <c r="H8" s="30"/>
    </row>
    <row r="9" spans="2:8" s="9" customFormat="1" ht="29.25" customHeight="1">
      <c r="B9" s="129"/>
      <c r="C9" s="130" t="s">
        <v>53</v>
      </c>
      <c r="D9" s="131" t="s">
        <v>54</v>
      </c>
      <c r="E9" s="131" t="s">
        <v>137</v>
      </c>
      <c r="F9" s="132" t="s">
        <v>675</v>
      </c>
      <c r="H9" s="129"/>
    </row>
    <row r="10" spans="2:8" s="1" customFormat="1" ht="26.45" customHeight="1">
      <c r="B10" s="30"/>
      <c r="C10" s="201" t="s">
        <v>676</v>
      </c>
      <c r="D10" s="201" t="s">
        <v>78</v>
      </c>
      <c r="H10" s="30"/>
    </row>
    <row r="11" spans="2:8" s="1" customFormat="1" ht="16.899999999999999" customHeight="1">
      <c r="B11" s="30"/>
      <c r="C11" s="202" t="s">
        <v>94</v>
      </c>
      <c r="D11" s="203" t="s">
        <v>1</v>
      </c>
      <c r="E11" s="204" t="s">
        <v>1</v>
      </c>
      <c r="F11" s="205">
        <v>7.22</v>
      </c>
      <c r="H11" s="30"/>
    </row>
    <row r="12" spans="2:8" s="1" customFormat="1" ht="16.899999999999999" customHeight="1">
      <c r="B12" s="30"/>
      <c r="C12" s="206" t="s">
        <v>1</v>
      </c>
      <c r="D12" s="206" t="s">
        <v>294</v>
      </c>
      <c r="E12" s="15" t="s">
        <v>1</v>
      </c>
      <c r="F12" s="207">
        <v>0</v>
      </c>
      <c r="H12" s="30"/>
    </row>
    <row r="13" spans="2:8" s="1" customFormat="1" ht="16.899999999999999" customHeight="1">
      <c r="B13" s="30"/>
      <c r="C13" s="206" t="s">
        <v>1</v>
      </c>
      <c r="D13" s="206" t="s">
        <v>295</v>
      </c>
      <c r="E13" s="15" t="s">
        <v>1</v>
      </c>
      <c r="F13" s="207">
        <v>7.22</v>
      </c>
      <c r="H13" s="30"/>
    </row>
    <row r="14" spans="2:8" s="1" customFormat="1" ht="16.899999999999999" customHeight="1">
      <c r="B14" s="30"/>
      <c r="C14" s="206" t="s">
        <v>94</v>
      </c>
      <c r="D14" s="206" t="s">
        <v>169</v>
      </c>
      <c r="E14" s="15" t="s">
        <v>1</v>
      </c>
      <c r="F14" s="207">
        <v>7.22</v>
      </c>
      <c r="H14" s="30"/>
    </row>
    <row r="15" spans="2:8" s="1" customFormat="1" ht="16.899999999999999" customHeight="1">
      <c r="B15" s="30"/>
      <c r="C15" s="208" t="s">
        <v>677</v>
      </c>
      <c r="H15" s="30"/>
    </row>
    <row r="16" spans="2:8" s="1" customFormat="1" ht="22.5">
      <c r="B16" s="30"/>
      <c r="C16" s="206" t="s">
        <v>291</v>
      </c>
      <c r="D16" s="206" t="s">
        <v>292</v>
      </c>
      <c r="E16" s="15" t="s">
        <v>165</v>
      </c>
      <c r="F16" s="207">
        <v>7.22</v>
      </c>
      <c r="H16" s="30"/>
    </row>
    <row r="17" spans="2:8" s="1" customFormat="1" ht="16.899999999999999" customHeight="1">
      <c r="B17" s="30"/>
      <c r="C17" s="206" t="s">
        <v>303</v>
      </c>
      <c r="D17" s="206" t="s">
        <v>304</v>
      </c>
      <c r="E17" s="15" t="s">
        <v>165</v>
      </c>
      <c r="F17" s="207">
        <v>15.483000000000001</v>
      </c>
      <c r="H17" s="30"/>
    </row>
    <row r="18" spans="2:8" s="1" customFormat="1" ht="16.899999999999999" customHeight="1">
      <c r="B18" s="30"/>
      <c r="C18" s="202" t="s">
        <v>103</v>
      </c>
      <c r="D18" s="203" t="s">
        <v>1</v>
      </c>
      <c r="E18" s="204" t="s">
        <v>1</v>
      </c>
      <c r="F18" s="205">
        <v>5.8339999999999996</v>
      </c>
      <c r="H18" s="30"/>
    </row>
    <row r="19" spans="2:8" s="1" customFormat="1" ht="16.899999999999999" customHeight="1">
      <c r="B19" s="30"/>
      <c r="C19" s="206" t="s">
        <v>1</v>
      </c>
      <c r="D19" s="206" t="s">
        <v>193</v>
      </c>
      <c r="E19" s="15" t="s">
        <v>1</v>
      </c>
      <c r="F19" s="207">
        <v>0</v>
      </c>
      <c r="H19" s="30"/>
    </row>
    <row r="20" spans="2:8" s="1" customFormat="1" ht="16.899999999999999" customHeight="1">
      <c r="B20" s="30"/>
      <c r="C20" s="206" t="s">
        <v>1</v>
      </c>
      <c r="D20" s="206" t="s">
        <v>194</v>
      </c>
      <c r="E20" s="15" t="s">
        <v>1</v>
      </c>
      <c r="F20" s="207">
        <v>4.3680000000000003</v>
      </c>
      <c r="H20" s="30"/>
    </row>
    <row r="21" spans="2:8" s="1" customFormat="1" ht="16.899999999999999" customHeight="1">
      <c r="B21" s="30"/>
      <c r="C21" s="206" t="s">
        <v>1</v>
      </c>
      <c r="D21" s="206" t="s">
        <v>195</v>
      </c>
      <c r="E21" s="15" t="s">
        <v>1</v>
      </c>
      <c r="F21" s="207">
        <v>0</v>
      </c>
      <c r="H21" s="30"/>
    </row>
    <row r="22" spans="2:8" s="1" customFormat="1" ht="16.899999999999999" customHeight="1">
      <c r="B22" s="30"/>
      <c r="C22" s="206" t="s">
        <v>1</v>
      </c>
      <c r="D22" s="206" t="s">
        <v>97</v>
      </c>
      <c r="E22" s="15" t="s">
        <v>1</v>
      </c>
      <c r="F22" s="207">
        <v>1.466</v>
      </c>
      <c r="H22" s="30"/>
    </row>
    <row r="23" spans="2:8" s="1" customFormat="1" ht="16.899999999999999" customHeight="1">
      <c r="B23" s="30"/>
      <c r="C23" s="206" t="s">
        <v>103</v>
      </c>
      <c r="D23" s="206" t="s">
        <v>169</v>
      </c>
      <c r="E23" s="15" t="s">
        <v>1</v>
      </c>
      <c r="F23" s="207">
        <v>5.8339999999999996</v>
      </c>
      <c r="H23" s="30"/>
    </row>
    <row r="24" spans="2:8" s="1" customFormat="1" ht="16.899999999999999" customHeight="1">
      <c r="B24" s="30"/>
      <c r="C24" s="208" t="s">
        <v>677</v>
      </c>
      <c r="H24" s="30"/>
    </row>
    <row r="25" spans="2:8" s="1" customFormat="1" ht="22.5">
      <c r="B25" s="30"/>
      <c r="C25" s="206" t="s">
        <v>190</v>
      </c>
      <c r="D25" s="206" t="s">
        <v>191</v>
      </c>
      <c r="E25" s="15" t="s">
        <v>172</v>
      </c>
      <c r="F25" s="207">
        <v>5.8339999999999996</v>
      </c>
      <c r="H25" s="30"/>
    </row>
    <row r="26" spans="2:8" s="1" customFormat="1" ht="22.5">
      <c r="B26" s="30"/>
      <c r="C26" s="206" t="s">
        <v>197</v>
      </c>
      <c r="D26" s="206" t="s">
        <v>198</v>
      </c>
      <c r="E26" s="15" t="s">
        <v>172</v>
      </c>
      <c r="F26" s="207">
        <v>99.177999999999997</v>
      </c>
      <c r="H26" s="30"/>
    </row>
    <row r="27" spans="2:8" s="1" customFormat="1" ht="16.899999999999999" customHeight="1">
      <c r="B27" s="30"/>
      <c r="C27" s="202" t="s">
        <v>99</v>
      </c>
      <c r="D27" s="203" t="s">
        <v>1</v>
      </c>
      <c r="E27" s="204" t="s">
        <v>1</v>
      </c>
      <c r="F27" s="205">
        <v>5.6760000000000002</v>
      </c>
      <c r="H27" s="30"/>
    </row>
    <row r="28" spans="2:8" s="1" customFormat="1" ht="16.899999999999999" customHeight="1">
      <c r="B28" s="30"/>
      <c r="C28" s="206" t="s">
        <v>1</v>
      </c>
      <c r="D28" s="206" t="s">
        <v>174</v>
      </c>
      <c r="E28" s="15" t="s">
        <v>1</v>
      </c>
      <c r="F28" s="207">
        <v>0</v>
      </c>
      <c r="H28" s="30"/>
    </row>
    <row r="29" spans="2:8" s="1" customFormat="1" ht="16.899999999999999" customHeight="1">
      <c r="B29" s="30"/>
      <c r="C29" s="206" t="s">
        <v>99</v>
      </c>
      <c r="D29" s="206" t="s">
        <v>175</v>
      </c>
      <c r="E29" s="15" t="s">
        <v>1</v>
      </c>
      <c r="F29" s="207">
        <v>5.6760000000000002</v>
      </c>
      <c r="H29" s="30"/>
    </row>
    <row r="30" spans="2:8" s="1" customFormat="1" ht="16.899999999999999" customHeight="1">
      <c r="B30" s="30"/>
      <c r="C30" s="208" t="s">
        <v>677</v>
      </c>
      <c r="H30" s="30"/>
    </row>
    <row r="31" spans="2:8" s="1" customFormat="1" ht="22.5">
      <c r="B31" s="30"/>
      <c r="C31" s="206" t="s">
        <v>170</v>
      </c>
      <c r="D31" s="206" t="s">
        <v>171</v>
      </c>
      <c r="E31" s="15" t="s">
        <v>172</v>
      </c>
      <c r="F31" s="207">
        <v>5.6760000000000002</v>
      </c>
      <c r="H31" s="30"/>
    </row>
    <row r="32" spans="2:8" s="1" customFormat="1" ht="22.5">
      <c r="B32" s="30"/>
      <c r="C32" s="206" t="s">
        <v>190</v>
      </c>
      <c r="D32" s="206" t="s">
        <v>191</v>
      </c>
      <c r="E32" s="15" t="s">
        <v>172</v>
      </c>
      <c r="F32" s="207">
        <v>5.8339999999999996</v>
      </c>
      <c r="H32" s="30"/>
    </row>
    <row r="33" spans="2:8" s="1" customFormat="1" ht="16.899999999999999" customHeight="1">
      <c r="B33" s="30"/>
      <c r="C33" s="206" t="s">
        <v>202</v>
      </c>
      <c r="D33" s="206" t="s">
        <v>203</v>
      </c>
      <c r="E33" s="15" t="s">
        <v>172</v>
      </c>
      <c r="F33" s="207">
        <v>4.3680000000000003</v>
      </c>
      <c r="H33" s="30"/>
    </row>
    <row r="34" spans="2:8" s="1" customFormat="1" ht="16.899999999999999" customHeight="1">
      <c r="B34" s="30"/>
      <c r="C34" s="202" t="s">
        <v>91</v>
      </c>
      <c r="D34" s="203" t="s">
        <v>1</v>
      </c>
      <c r="E34" s="204" t="s">
        <v>1</v>
      </c>
      <c r="F34" s="205">
        <v>29.094000000000001</v>
      </c>
      <c r="H34" s="30"/>
    </row>
    <row r="35" spans="2:8" s="1" customFormat="1" ht="16.899999999999999" customHeight="1">
      <c r="B35" s="30"/>
      <c r="C35" s="206" t="s">
        <v>91</v>
      </c>
      <c r="D35" s="206" t="s">
        <v>281</v>
      </c>
      <c r="E35" s="15" t="s">
        <v>1</v>
      </c>
      <c r="F35" s="207">
        <v>29.094000000000001</v>
      </c>
      <c r="H35" s="30"/>
    </row>
    <row r="36" spans="2:8" s="1" customFormat="1" ht="16.899999999999999" customHeight="1">
      <c r="B36" s="30"/>
      <c r="C36" s="208" t="s">
        <v>677</v>
      </c>
      <c r="H36" s="30"/>
    </row>
    <row r="37" spans="2:8" s="1" customFormat="1" ht="33.75">
      <c r="B37" s="30"/>
      <c r="C37" s="206" t="s">
        <v>278</v>
      </c>
      <c r="D37" s="206" t="s">
        <v>279</v>
      </c>
      <c r="E37" s="15" t="s">
        <v>154</v>
      </c>
      <c r="F37" s="207">
        <v>29.094000000000001</v>
      </c>
      <c r="H37" s="30"/>
    </row>
    <row r="38" spans="2:8" s="1" customFormat="1" ht="16.899999999999999" customHeight="1">
      <c r="B38" s="30"/>
      <c r="C38" s="206" t="s">
        <v>210</v>
      </c>
      <c r="D38" s="206" t="s">
        <v>211</v>
      </c>
      <c r="E38" s="15" t="s">
        <v>154</v>
      </c>
      <c r="F38" s="207">
        <v>50.075000000000003</v>
      </c>
      <c r="H38" s="30"/>
    </row>
    <row r="39" spans="2:8" s="1" customFormat="1" ht="16.899999999999999" customHeight="1">
      <c r="B39" s="30"/>
      <c r="C39" s="206" t="s">
        <v>270</v>
      </c>
      <c r="D39" s="206" t="s">
        <v>271</v>
      </c>
      <c r="E39" s="15" t="s">
        <v>154</v>
      </c>
      <c r="F39" s="207">
        <v>29.094000000000001</v>
      </c>
      <c r="H39" s="30"/>
    </row>
    <row r="40" spans="2:8" s="1" customFormat="1" ht="16.899999999999999" customHeight="1">
      <c r="B40" s="30"/>
      <c r="C40" s="206" t="s">
        <v>274</v>
      </c>
      <c r="D40" s="206" t="s">
        <v>275</v>
      </c>
      <c r="E40" s="15" t="s">
        <v>154</v>
      </c>
      <c r="F40" s="207">
        <v>29.094000000000001</v>
      </c>
      <c r="H40" s="30"/>
    </row>
    <row r="41" spans="2:8" s="1" customFormat="1" ht="33.75">
      <c r="B41" s="30"/>
      <c r="C41" s="206" t="s">
        <v>285</v>
      </c>
      <c r="D41" s="206" t="s">
        <v>286</v>
      </c>
      <c r="E41" s="15" t="s">
        <v>154</v>
      </c>
      <c r="F41" s="207">
        <v>31.422000000000001</v>
      </c>
      <c r="H41" s="30"/>
    </row>
    <row r="42" spans="2:8" s="1" customFormat="1" ht="16.899999999999999" customHeight="1">
      <c r="B42" s="30"/>
      <c r="C42" s="202" t="s">
        <v>109</v>
      </c>
      <c r="D42" s="203" t="s">
        <v>1</v>
      </c>
      <c r="E42" s="204" t="s">
        <v>1</v>
      </c>
      <c r="F42" s="205">
        <v>11.8</v>
      </c>
      <c r="H42" s="30"/>
    </row>
    <row r="43" spans="2:8" s="1" customFormat="1" ht="16.899999999999999" customHeight="1">
      <c r="B43" s="30"/>
      <c r="C43" s="206" t="s">
        <v>1</v>
      </c>
      <c r="D43" s="206" t="s">
        <v>312</v>
      </c>
      <c r="E43" s="15" t="s">
        <v>1</v>
      </c>
      <c r="F43" s="207">
        <v>11.8</v>
      </c>
      <c r="H43" s="30"/>
    </row>
    <row r="44" spans="2:8" s="1" customFormat="1" ht="16.899999999999999" customHeight="1">
      <c r="B44" s="30"/>
      <c r="C44" s="206" t="s">
        <v>109</v>
      </c>
      <c r="D44" s="206" t="s">
        <v>169</v>
      </c>
      <c r="E44" s="15" t="s">
        <v>1</v>
      </c>
      <c r="F44" s="207">
        <v>11.8</v>
      </c>
      <c r="H44" s="30"/>
    </row>
    <row r="45" spans="2:8" s="1" customFormat="1" ht="16.899999999999999" customHeight="1">
      <c r="B45" s="30"/>
      <c r="C45" s="208" t="s">
        <v>677</v>
      </c>
      <c r="H45" s="30"/>
    </row>
    <row r="46" spans="2:8" s="1" customFormat="1" ht="22.5">
      <c r="B46" s="30"/>
      <c r="C46" s="206" t="s">
        <v>309</v>
      </c>
      <c r="D46" s="206" t="s">
        <v>310</v>
      </c>
      <c r="E46" s="15" t="s">
        <v>165</v>
      </c>
      <c r="F46" s="207">
        <v>11.8</v>
      </c>
      <c r="H46" s="30"/>
    </row>
    <row r="47" spans="2:8" s="1" customFormat="1" ht="16.899999999999999" customHeight="1">
      <c r="B47" s="30"/>
      <c r="C47" s="206" t="s">
        <v>314</v>
      </c>
      <c r="D47" s="206" t="s">
        <v>315</v>
      </c>
      <c r="E47" s="15" t="s">
        <v>165</v>
      </c>
      <c r="F47" s="207">
        <v>12.037000000000001</v>
      </c>
      <c r="H47" s="30"/>
    </row>
    <row r="48" spans="2:8" s="1" customFormat="1" ht="16.899999999999999" customHeight="1">
      <c r="B48" s="30"/>
      <c r="C48" s="202" t="s">
        <v>101</v>
      </c>
      <c r="D48" s="203" t="s">
        <v>1</v>
      </c>
      <c r="E48" s="204" t="s">
        <v>1</v>
      </c>
      <c r="F48" s="205">
        <v>1.3080000000000001</v>
      </c>
      <c r="H48" s="30"/>
    </row>
    <row r="49" spans="2:8" s="1" customFormat="1" ht="16.899999999999999" customHeight="1">
      <c r="B49" s="30"/>
      <c r="C49" s="206" t="s">
        <v>1</v>
      </c>
      <c r="D49" s="206" t="s">
        <v>220</v>
      </c>
      <c r="E49" s="15" t="s">
        <v>1</v>
      </c>
      <c r="F49" s="207">
        <v>0</v>
      </c>
      <c r="H49" s="30"/>
    </row>
    <row r="50" spans="2:8" s="1" customFormat="1" ht="16.899999999999999" customHeight="1">
      <c r="B50" s="30"/>
      <c r="C50" s="206" t="s">
        <v>101</v>
      </c>
      <c r="D50" s="206" t="s">
        <v>221</v>
      </c>
      <c r="E50" s="15" t="s">
        <v>1</v>
      </c>
      <c r="F50" s="207">
        <v>1.3080000000000001</v>
      </c>
      <c r="H50" s="30"/>
    </row>
    <row r="51" spans="2:8" s="1" customFormat="1" ht="16.899999999999999" customHeight="1">
      <c r="B51" s="30"/>
      <c r="C51" s="208" t="s">
        <v>677</v>
      </c>
      <c r="H51" s="30"/>
    </row>
    <row r="52" spans="2:8" s="1" customFormat="1" ht="16.899999999999999" customHeight="1">
      <c r="B52" s="30"/>
      <c r="C52" s="206" t="s">
        <v>217</v>
      </c>
      <c r="D52" s="206" t="s">
        <v>218</v>
      </c>
      <c r="E52" s="15" t="s">
        <v>154</v>
      </c>
      <c r="F52" s="207">
        <v>1.3080000000000001</v>
      </c>
      <c r="H52" s="30"/>
    </row>
    <row r="53" spans="2:8" s="1" customFormat="1" ht="22.5">
      <c r="B53" s="30"/>
      <c r="C53" s="206" t="s">
        <v>190</v>
      </c>
      <c r="D53" s="206" t="s">
        <v>191</v>
      </c>
      <c r="E53" s="15" t="s">
        <v>172</v>
      </c>
      <c r="F53" s="207">
        <v>5.8339999999999996</v>
      </c>
      <c r="H53" s="30"/>
    </row>
    <row r="54" spans="2:8" s="1" customFormat="1" ht="16.899999999999999" customHeight="1">
      <c r="B54" s="30"/>
      <c r="C54" s="206" t="s">
        <v>202</v>
      </c>
      <c r="D54" s="206" t="s">
        <v>203</v>
      </c>
      <c r="E54" s="15" t="s">
        <v>172</v>
      </c>
      <c r="F54" s="207">
        <v>4.3680000000000003</v>
      </c>
      <c r="H54" s="30"/>
    </row>
    <row r="55" spans="2:8" s="1" customFormat="1" ht="16.899999999999999" customHeight="1">
      <c r="B55" s="30"/>
      <c r="C55" s="202" t="s">
        <v>97</v>
      </c>
      <c r="D55" s="203" t="s">
        <v>1</v>
      </c>
      <c r="E55" s="204" t="s">
        <v>1</v>
      </c>
      <c r="F55" s="205">
        <v>1.466</v>
      </c>
      <c r="H55" s="30"/>
    </row>
    <row r="56" spans="2:8" s="1" customFormat="1" ht="16.899999999999999" customHeight="1">
      <c r="B56" s="30"/>
      <c r="C56" s="206" t="s">
        <v>1</v>
      </c>
      <c r="D56" s="206" t="s">
        <v>180</v>
      </c>
      <c r="E56" s="15" t="s">
        <v>1</v>
      </c>
      <c r="F56" s="207">
        <v>2.7469999999999999</v>
      </c>
      <c r="H56" s="30"/>
    </row>
    <row r="57" spans="2:8" s="1" customFormat="1" ht="16.899999999999999" customHeight="1">
      <c r="B57" s="30"/>
      <c r="C57" s="206" t="s">
        <v>1</v>
      </c>
      <c r="D57" s="206" t="s">
        <v>181</v>
      </c>
      <c r="E57" s="15" t="s">
        <v>1</v>
      </c>
      <c r="F57" s="207">
        <v>0</v>
      </c>
      <c r="H57" s="30"/>
    </row>
    <row r="58" spans="2:8" s="1" customFormat="1" ht="16.899999999999999" customHeight="1">
      <c r="B58" s="30"/>
      <c r="C58" s="206" t="s">
        <v>1</v>
      </c>
      <c r="D58" s="206" t="s">
        <v>182</v>
      </c>
      <c r="E58" s="15" t="s">
        <v>1</v>
      </c>
      <c r="F58" s="207">
        <v>-0.47399999999999998</v>
      </c>
      <c r="H58" s="30"/>
    </row>
    <row r="59" spans="2:8" s="1" customFormat="1" ht="16.899999999999999" customHeight="1">
      <c r="B59" s="30"/>
      <c r="C59" s="206" t="s">
        <v>1</v>
      </c>
      <c r="D59" s="206" t="s">
        <v>183</v>
      </c>
      <c r="E59" s="15" t="s">
        <v>1</v>
      </c>
      <c r="F59" s="207">
        <v>0</v>
      </c>
      <c r="H59" s="30"/>
    </row>
    <row r="60" spans="2:8" s="1" customFormat="1" ht="16.899999999999999" customHeight="1">
      <c r="B60" s="30"/>
      <c r="C60" s="206" t="s">
        <v>1</v>
      </c>
      <c r="D60" s="206" t="s">
        <v>184</v>
      </c>
      <c r="E60" s="15" t="s">
        <v>1</v>
      </c>
      <c r="F60" s="207">
        <v>-0.80700000000000005</v>
      </c>
      <c r="H60" s="30"/>
    </row>
    <row r="61" spans="2:8" s="1" customFormat="1" ht="16.899999999999999" customHeight="1">
      <c r="B61" s="30"/>
      <c r="C61" s="206" t="s">
        <v>97</v>
      </c>
      <c r="D61" s="206" t="s">
        <v>169</v>
      </c>
      <c r="E61" s="15" t="s">
        <v>1</v>
      </c>
      <c r="F61" s="207">
        <v>1.466</v>
      </c>
      <c r="H61" s="30"/>
    </row>
    <row r="62" spans="2:8" s="1" customFormat="1" ht="16.899999999999999" customHeight="1">
      <c r="B62" s="30"/>
      <c r="C62" s="208" t="s">
        <v>677</v>
      </c>
      <c r="H62" s="30"/>
    </row>
    <row r="63" spans="2:8" s="1" customFormat="1" ht="16.899999999999999" customHeight="1">
      <c r="B63" s="30"/>
      <c r="C63" s="206" t="s">
        <v>177</v>
      </c>
      <c r="D63" s="206" t="s">
        <v>178</v>
      </c>
      <c r="E63" s="15" t="s">
        <v>172</v>
      </c>
      <c r="F63" s="207">
        <v>1.466</v>
      </c>
      <c r="H63" s="30"/>
    </row>
    <row r="64" spans="2:8" s="1" customFormat="1" ht="22.5">
      <c r="B64" s="30"/>
      <c r="C64" s="206" t="s">
        <v>186</v>
      </c>
      <c r="D64" s="206" t="s">
        <v>187</v>
      </c>
      <c r="E64" s="15" t="s">
        <v>172</v>
      </c>
      <c r="F64" s="207">
        <v>1.466</v>
      </c>
      <c r="H64" s="30"/>
    </row>
    <row r="65" spans="2:8" s="1" customFormat="1" ht="22.5">
      <c r="B65" s="30"/>
      <c r="C65" s="206" t="s">
        <v>190</v>
      </c>
      <c r="D65" s="206" t="s">
        <v>191</v>
      </c>
      <c r="E65" s="15" t="s">
        <v>172</v>
      </c>
      <c r="F65" s="207">
        <v>5.8339999999999996</v>
      </c>
      <c r="H65" s="30"/>
    </row>
    <row r="66" spans="2:8" s="1" customFormat="1" ht="16.899999999999999" customHeight="1">
      <c r="B66" s="30"/>
      <c r="C66" s="206" t="s">
        <v>206</v>
      </c>
      <c r="D66" s="206" t="s">
        <v>207</v>
      </c>
      <c r="E66" s="15" t="s">
        <v>172</v>
      </c>
      <c r="F66" s="207">
        <v>1.466</v>
      </c>
      <c r="H66" s="30"/>
    </row>
    <row r="67" spans="2:8" s="1" customFormat="1" ht="16.899999999999999" customHeight="1">
      <c r="B67" s="30"/>
      <c r="C67" s="202" t="s">
        <v>106</v>
      </c>
      <c r="D67" s="203" t="s">
        <v>1</v>
      </c>
      <c r="E67" s="204" t="s">
        <v>1</v>
      </c>
      <c r="F67" s="205">
        <v>8.11</v>
      </c>
      <c r="H67" s="30"/>
    </row>
    <row r="68" spans="2:8" s="1" customFormat="1" ht="16.899999999999999" customHeight="1">
      <c r="B68" s="30"/>
      <c r="C68" s="206" t="s">
        <v>1</v>
      </c>
      <c r="D68" s="206" t="s">
        <v>294</v>
      </c>
      <c r="E68" s="15" t="s">
        <v>1</v>
      </c>
      <c r="F68" s="207">
        <v>0</v>
      </c>
      <c r="H68" s="30"/>
    </row>
    <row r="69" spans="2:8" s="1" customFormat="1" ht="16.899999999999999" customHeight="1">
      <c r="B69" s="30"/>
      <c r="C69" s="206" t="s">
        <v>1</v>
      </c>
      <c r="D69" s="206" t="s">
        <v>189</v>
      </c>
      <c r="E69" s="15" t="s">
        <v>1</v>
      </c>
      <c r="F69" s="207">
        <v>7</v>
      </c>
      <c r="H69" s="30"/>
    </row>
    <row r="70" spans="2:8" s="1" customFormat="1" ht="16.899999999999999" customHeight="1">
      <c r="B70" s="30"/>
      <c r="C70" s="206" t="s">
        <v>1</v>
      </c>
      <c r="D70" s="206" t="s">
        <v>300</v>
      </c>
      <c r="E70" s="15" t="s">
        <v>1</v>
      </c>
      <c r="F70" s="207">
        <v>0</v>
      </c>
      <c r="H70" s="30"/>
    </row>
    <row r="71" spans="2:8" s="1" customFormat="1" ht="16.899999999999999" customHeight="1">
      <c r="B71" s="30"/>
      <c r="C71" s="206" t="s">
        <v>1</v>
      </c>
      <c r="D71" s="206" t="s">
        <v>301</v>
      </c>
      <c r="E71" s="15" t="s">
        <v>1</v>
      </c>
      <c r="F71" s="207">
        <v>1.1100000000000001</v>
      </c>
      <c r="H71" s="30"/>
    </row>
    <row r="72" spans="2:8" s="1" customFormat="1" ht="16.899999999999999" customHeight="1">
      <c r="B72" s="30"/>
      <c r="C72" s="206" t="s">
        <v>106</v>
      </c>
      <c r="D72" s="206" t="s">
        <v>169</v>
      </c>
      <c r="E72" s="15" t="s">
        <v>1</v>
      </c>
      <c r="F72" s="207">
        <v>8.11</v>
      </c>
      <c r="H72" s="30"/>
    </row>
    <row r="73" spans="2:8" s="1" customFormat="1" ht="16.899999999999999" customHeight="1">
      <c r="B73" s="30"/>
      <c r="C73" s="208" t="s">
        <v>677</v>
      </c>
      <c r="H73" s="30"/>
    </row>
    <row r="74" spans="2:8" s="1" customFormat="1" ht="22.5">
      <c r="B74" s="30"/>
      <c r="C74" s="206" t="s">
        <v>297</v>
      </c>
      <c r="D74" s="206" t="s">
        <v>298</v>
      </c>
      <c r="E74" s="15" t="s">
        <v>165</v>
      </c>
      <c r="F74" s="207">
        <v>8.11</v>
      </c>
      <c r="H74" s="30"/>
    </row>
    <row r="75" spans="2:8" s="1" customFormat="1" ht="16.899999999999999" customHeight="1">
      <c r="B75" s="30"/>
      <c r="C75" s="206" t="s">
        <v>303</v>
      </c>
      <c r="D75" s="206" t="s">
        <v>304</v>
      </c>
      <c r="E75" s="15" t="s">
        <v>165</v>
      </c>
      <c r="F75" s="207">
        <v>15.483000000000001</v>
      </c>
      <c r="H75" s="30"/>
    </row>
    <row r="76" spans="2:8" s="1" customFormat="1" ht="7.35" customHeight="1">
      <c r="B76" s="45"/>
      <c r="C76" s="46"/>
      <c r="D76" s="46"/>
      <c r="E76" s="46"/>
      <c r="F76" s="46"/>
      <c r="G76" s="46"/>
      <c r="H76" s="30"/>
    </row>
    <row r="77" spans="2:8" s="1" customFormat="1"/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Architektonicko-stav...</vt:lpstr>
      <vt:lpstr>02 - Prípojka vody</vt:lpstr>
      <vt:lpstr>03 - Prípojka kanalizácie</vt:lpstr>
      <vt:lpstr>04 - Prípojka NN, Bleskoz...</vt:lpstr>
      <vt:lpstr>Zoznam figúr</vt:lpstr>
      <vt:lpstr>'01 - Architektonicko-stav...'!Názvy_tlače</vt:lpstr>
      <vt:lpstr>'02 - Prípojka vody'!Názvy_tlače</vt:lpstr>
      <vt:lpstr>'03 - Prípojka kanalizácie'!Názvy_tlače</vt:lpstr>
      <vt:lpstr>'04 - Prípojka NN, Bleskoz...'!Názvy_tlače</vt:lpstr>
      <vt:lpstr>'Rekapitulácia stavby'!Názvy_tlače</vt:lpstr>
      <vt:lpstr>'Zoznam figúr'!Názvy_tlače</vt:lpstr>
      <vt:lpstr>'01 - Architektonicko-stav...'!Oblasť_tlače</vt:lpstr>
      <vt:lpstr>'02 - Prípojka vody'!Oblasť_tlače</vt:lpstr>
      <vt:lpstr>'03 - Prípojka kanalizácie'!Oblasť_tlače</vt:lpstr>
      <vt:lpstr>'04 - Prípojka NN, Bleskoz...'!Oblasť_tlače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 kocifajova pisova</dc:creator>
  <cp:lastModifiedBy>Cencerová Lucia</cp:lastModifiedBy>
  <cp:lastPrinted>2023-11-23T13:17:32Z</cp:lastPrinted>
  <dcterms:created xsi:type="dcterms:W3CDTF">2023-11-23T13:01:03Z</dcterms:created>
  <dcterms:modified xsi:type="dcterms:W3CDTF">2024-04-17T19:01:28Z</dcterms:modified>
</cp:coreProperties>
</file>