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Rekapitulácia stavby" sheetId="1" r:id="rId1"/>
    <sheet name="01 - Komunikácie" sheetId="2" r:id="rId2"/>
    <sheet name="02 - Mobiliár" sheetId="3" r:id="rId3"/>
    <sheet name="03 - Vyhliadka s lavičkou" sheetId="4" r:id="rId4"/>
    <sheet name="04 - Prístrešky so sedení..." sheetId="5" r:id="rId5"/>
    <sheet name="05 - Ekoučebňa" sheetId="6" r:id="rId6"/>
    <sheet name="06 - Výstup na skalu, vyh..." sheetId="7" r:id="rId7"/>
    <sheet name="08 - Lanový most s plošinami" sheetId="8" r:id="rId8"/>
    <sheet name="09 - Náučné prvky" sheetId="9" r:id="rId9"/>
    <sheet name="10 - Šmýkačka" sheetId="10" r:id="rId10"/>
    <sheet name="11 - Balančná lávka" sheetId="11" r:id="rId11"/>
    <sheet name="12 - Lávka z pníkov" sheetId="12" r:id="rId12"/>
    <sheet name="13 - Senzorický chodník" sheetId="13" r:id="rId13"/>
  </sheets>
  <definedNames>
    <definedName name="_xlnm._FilterDatabase" localSheetId="1" hidden="1">'01 - Komunikácie'!$C$122:$K$150</definedName>
    <definedName name="_xlnm._FilterDatabase" localSheetId="2" hidden="1">'02 - Mobiliár'!$C$118:$K$134</definedName>
    <definedName name="_xlnm._FilterDatabase" localSheetId="3" hidden="1">'03 - Vyhliadka s lavičkou'!$C$119:$K$136</definedName>
    <definedName name="_xlnm._FilterDatabase" localSheetId="4" hidden="1">'04 - Prístrešky so sedení...'!$C$124:$K$166</definedName>
    <definedName name="_xlnm._FilterDatabase" localSheetId="5" hidden="1">'05 - Ekoučebňa'!$C$127:$K$194</definedName>
    <definedName name="_xlnm._FilterDatabase" localSheetId="6" hidden="1">'06 - Výstup na skalu, vyh...'!$C$118:$K$134</definedName>
    <definedName name="_xlnm._FilterDatabase" localSheetId="7" hidden="1">'08 - Lanový most s plošinami'!$C$117:$K$132</definedName>
    <definedName name="_xlnm._FilterDatabase" localSheetId="8" hidden="1">'09 - Náučné prvky'!$C$117:$K$148</definedName>
    <definedName name="_xlnm._FilterDatabase" localSheetId="9" hidden="1">'10 - Šmýkačka'!$C$117:$K$121</definedName>
    <definedName name="_xlnm._FilterDatabase" localSheetId="10" hidden="1">'11 - Balančná lávka'!$C$117:$K$121</definedName>
    <definedName name="_xlnm._FilterDatabase" localSheetId="11" hidden="1">'12 - Lávka z pníkov'!$C$117:$K$121</definedName>
    <definedName name="_xlnm._FilterDatabase" localSheetId="12" hidden="1">'13 - Senzorický chodník'!$C$117:$K$121</definedName>
    <definedName name="_xlnm.Print_Titles" localSheetId="1">'01 - Komunikácie'!$122:$122</definedName>
    <definedName name="_xlnm.Print_Titles" localSheetId="2">'02 - Mobiliár'!$118:$118</definedName>
    <definedName name="_xlnm.Print_Titles" localSheetId="3">'03 - Vyhliadka s lavičkou'!$119:$119</definedName>
    <definedName name="_xlnm.Print_Titles" localSheetId="4">'04 - Prístrešky so sedení...'!$124:$124</definedName>
    <definedName name="_xlnm.Print_Titles" localSheetId="5">'05 - Ekoučebňa'!$127:$127</definedName>
    <definedName name="_xlnm.Print_Titles" localSheetId="6">'06 - Výstup na skalu, vyh...'!$118:$118</definedName>
    <definedName name="_xlnm.Print_Titles" localSheetId="7">'08 - Lanový most s plošinami'!$117:$117</definedName>
    <definedName name="_xlnm.Print_Titles" localSheetId="8">'09 - Náučné prvky'!$117:$117</definedName>
    <definedName name="_xlnm.Print_Titles" localSheetId="9">'10 - Šmýkačka'!$117:$117</definedName>
    <definedName name="_xlnm.Print_Titles" localSheetId="10">'11 - Balančná lávka'!$117:$117</definedName>
    <definedName name="_xlnm.Print_Titles" localSheetId="11">'12 - Lávka z pníkov'!$117:$117</definedName>
    <definedName name="_xlnm.Print_Titles" localSheetId="12">'13 - Senzorický chodník'!$117:$117</definedName>
    <definedName name="_xlnm.Print_Titles" localSheetId="0">'Rekapitulácia stavby'!$92:$92</definedName>
    <definedName name="_xlnm.Print_Area" localSheetId="1">'01 - Komunikácie'!$C$4:$J$76,'01 - Komunikácie'!$C$110:$J$150</definedName>
    <definedName name="_xlnm.Print_Area" localSheetId="2">'02 - Mobiliár'!$C$4:$J$76,'02 - Mobiliár'!$C$106:$J$134</definedName>
    <definedName name="_xlnm.Print_Area" localSheetId="3">'03 - Vyhliadka s lavičkou'!$C$4:$J$76,'03 - Vyhliadka s lavičkou'!$C$107:$J$136</definedName>
    <definedName name="_xlnm.Print_Area" localSheetId="4">'04 - Prístrešky so sedení...'!$C$4:$J$76,'04 - Prístrešky so sedení...'!$C$112:$J$166</definedName>
    <definedName name="_xlnm.Print_Area" localSheetId="5">'05 - Ekoučebňa'!$C$4:$J$76,'05 - Ekoučebňa'!$C$115:$J$194</definedName>
    <definedName name="_xlnm.Print_Area" localSheetId="6">'06 - Výstup na skalu, vyh...'!$C$4:$J$76,'06 - Výstup na skalu, vyh...'!$C$106:$J$134</definedName>
    <definedName name="_xlnm.Print_Area" localSheetId="7">'08 - Lanový most s plošinami'!$C$4:$J$76,'08 - Lanový most s plošinami'!$C$105:$J$132</definedName>
    <definedName name="_xlnm.Print_Area" localSheetId="8">'09 - Náučné prvky'!$C$4:$J$76,'09 - Náučné prvky'!$C$105:$J$148</definedName>
    <definedName name="_xlnm.Print_Area" localSheetId="9">'10 - Šmýkačka'!$C$4:$J$76,'10 - Šmýkačka'!$C$105:$J$121</definedName>
    <definedName name="_xlnm.Print_Area" localSheetId="10">'11 - Balančná lávka'!$C$4:$J$76,'11 - Balančná lávka'!$C$105:$J$121</definedName>
    <definedName name="_xlnm.Print_Area" localSheetId="11">'12 - Lávka z pníkov'!$C$4:$J$76,'12 - Lávka z pníkov'!$C$105:$J$121</definedName>
    <definedName name="_xlnm.Print_Area" localSheetId="12">'13 - Senzorický chodník'!$C$4:$J$76,'13 - Senzorický chodník'!$C$105:$J$121</definedName>
    <definedName name="_xlnm.Print_Area" localSheetId="0">'Rekapitulácia stavby'!$D$4:$AO$76,'Rekapitulácia stavby'!$C$82:$AQ$107</definedName>
  </definedNames>
  <calcPr calcId="145621"/>
</workbook>
</file>

<file path=xl/calcChain.xml><?xml version="1.0" encoding="utf-8"?>
<calcChain xmlns="http://schemas.openxmlformats.org/spreadsheetml/2006/main">
  <c r="J37" i="13" l="1"/>
  <c r="J36" i="13"/>
  <c r="AY106" i="1" s="1"/>
  <c r="J35" i="13"/>
  <c r="AX106" i="1"/>
  <c r="BI121" i="13"/>
  <c r="BH121" i="13"/>
  <c r="BG121" i="13"/>
  <c r="BE121" i="13"/>
  <c r="T121" i="13"/>
  <c r="T120" i="13"/>
  <c r="T119" i="13" s="1"/>
  <c r="T118" i="13" s="1"/>
  <c r="R121" i="13"/>
  <c r="R120" i="13"/>
  <c r="R119" i="13" s="1"/>
  <c r="R118" i="13" s="1"/>
  <c r="P121" i="13"/>
  <c r="P120" i="13"/>
  <c r="P119" i="13" s="1"/>
  <c r="P118" i="13" s="1"/>
  <c r="AU106" i="1" s="1"/>
  <c r="J114" i="13"/>
  <c r="F114" i="13"/>
  <c r="F112" i="13"/>
  <c r="E110" i="13"/>
  <c r="J91" i="13"/>
  <c r="F91" i="13"/>
  <c r="F89" i="13"/>
  <c r="E87" i="13"/>
  <c r="J24" i="13"/>
  <c r="E24" i="13"/>
  <c r="J115" i="13"/>
  <c r="J23" i="13"/>
  <c r="J18" i="13"/>
  <c r="E18" i="13"/>
  <c r="F115" i="13"/>
  <c r="J17" i="13"/>
  <c r="J12" i="13"/>
  <c r="J112" i="13" s="1"/>
  <c r="E7" i="13"/>
  <c r="E108" i="13" s="1"/>
  <c r="J37" i="12"/>
  <c r="J36" i="12"/>
  <c r="AY105" i="1"/>
  <c r="J35" i="12"/>
  <c r="AX105" i="1" s="1"/>
  <c r="BI121" i="12"/>
  <c r="BH121" i="12"/>
  <c r="BG121" i="12"/>
  <c r="BE121" i="12"/>
  <c r="T121" i="12"/>
  <c r="T120" i="12"/>
  <c r="T119" i="12" s="1"/>
  <c r="T118" i="12" s="1"/>
  <c r="R121" i="12"/>
  <c r="R120" i="12"/>
  <c r="R119" i="12" s="1"/>
  <c r="R118" i="12" s="1"/>
  <c r="P121" i="12"/>
  <c r="P120" i="12"/>
  <c r="P119" i="12" s="1"/>
  <c r="P118" i="12" s="1"/>
  <c r="AU105" i="1" s="1"/>
  <c r="J114" i="12"/>
  <c r="F114" i="12"/>
  <c r="F112" i="12"/>
  <c r="E110" i="12"/>
  <c r="J91" i="12"/>
  <c r="F91" i="12"/>
  <c r="F89" i="12"/>
  <c r="E87" i="12"/>
  <c r="J24" i="12"/>
  <c r="E24" i="12"/>
  <c r="J115" i="12" s="1"/>
  <c r="J23" i="12"/>
  <c r="J18" i="12"/>
  <c r="E18" i="12"/>
  <c r="F115" i="12" s="1"/>
  <c r="J17" i="12"/>
  <c r="J12" i="12"/>
  <c r="J112" i="12"/>
  <c r="E7" i="12"/>
  <c r="E108" i="12" s="1"/>
  <c r="J37" i="11"/>
  <c r="J36" i="11"/>
  <c r="AY104" i="1" s="1"/>
  <c r="J35" i="11"/>
  <c r="AX104" i="1"/>
  <c r="BI121" i="11"/>
  <c r="BH121" i="11"/>
  <c r="BG121" i="11"/>
  <c r="BE121" i="11"/>
  <c r="T121" i="11"/>
  <c r="T120" i="11" s="1"/>
  <c r="T119" i="11" s="1"/>
  <c r="T118" i="11" s="1"/>
  <c r="R121" i="11"/>
  <c r="R120" i="11" s="1"/>
  <c r="R119" i="11" s="1"/>
  <c r="R118" i="11" s="1"/>
  <c r="P121" i="11"/>
  <c r="P120" i="11" s="1"/>
  <c r="P119" i="11" s="1"/>
  <c r="P118" i="11" s="1"/>
  <c r="AU104" i="1" s="1"/>
  <c r="J114" i="11"/>
  <c r="F114" i="11"/>
  <c r="F112" i="11"/>
  <c r="E110" i="11"/>
  <c r="J91" i="11"/>
  <c r="F91" i="11"/>
  <c r="F89" i="11"/>
  <c r="E87" i="11"/>
  <c r="J24" i="11"/>
  <c r="E24" i="11"/>
  <c r="J115" i="11"/>
  <c r="J23" i="11"/>
  <c r="J18" i="11"/>
  <c r="E18" i="11"/>
  <c r="F92" i="11"/>
  <c r="J17" i="11"/>
  <c r="J12" i="11"/>
  <c r="J112" i="11" s="1"/>
  <c r="E7" i="11"/>
  <c r="E85" i="11"/>
  <c r="J37" i="10"/>
  <c r="J36" i="10"/>
  <c r="AY103" i="1"/>
  <c r="J35" i="10"/>
  <c r="AX103" i="1" s="1"/>
  <c r="BI121" i="10"/>
  <c r="BH121" i="10"/>
  <c r="BG121" i="10"/>
  <c r="BE121" i="10"/>
  <c r="T121" i="10"/>
  <c r="T120" i="10"/>
  <c r="T119" i="10"/>
  <c r="T118" i="10" s="1"/>
  <c r="R121" i="10"/>
  <c r="R120" i="10"/>
  <c r="R119" i="10"/>
  <c r="R118" i="10" s="1"/>
  <c r="P121" i="10"/>
  <c r="P120" i="10"/>
  <c r="P119" i="10"/>
  <c r="P118" i="10" s="1"/>
  <c r="AU103" i="1" s="1"/>
  <c r="J114" i="10"/>
  <c r="F114" i="10"/>
  <c r="F112" i="10"/>
  <c r="E110" i="10"/>
  <c r="J91" i="10"/>
  <c r="F91" i="10"/>
  <c r="F89" i="10"/>
  <c r="E87" i="10"/>
  <c r="J24" i="10"/>
  <c r="E24" i="10"/>
  <c r="J92" i="10" s="1"/>
  <c r="J23" i="10"/>
  <c r="J18" i="10"/>
  <c r="E18" i="10"/>
  <c r="F115" i="10" s="1"/>
  <c r="J17" i="10"/>
  <c r="J12" i="10"/>
  <c r="J89" i="10"/>
  <c r="E7" i="10"/>
  <c r="E108" i="10" s="1"/>
  <c r="J37" i="9"/>
  <c r="J36" i="9"/>
  <c r="AY102" i="1" s="1"/>
  <c r="J35" i="9"/>
  <c r="AX102" i="1"/>
  <c r="BI147" i="9"/>
  <c r="BH147" i="9"/>
  <c r="BG147" i="9"/>
  <c r="BE147" i="9"/>
  <c r="T147" i="9"/>
  <c r="R147" i="9"/>
  <c r="P147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1" i="9"/>
  <c r="BH141" i="9"/>
  <c r="BG141" i="9"/>
  <c r="BE141" i="9"/>
  <c r="T141" i="9"/>
  <c r="R141" i="9"/>
  <c r="P141" i="9"/>
  <c r="BI139" i="9"/>
  <c r="BH139" i="9"/>
  <c r="BG139" i="9"/>
  <c r="BE139" i="9"/>
  <c r="T139" i="9"/>
  <c r="R139" i="9"/>
  <c r="P139" i="9"/>
  <c r="BI137" i="9"/>
  <c r="BH137" i="9"/>
  <c r="BG137" i="9"/>
  <c r="BE137" i="9"/>
  <c r="T137" i="9"/>
  <c r="R137" i="9"/>
  <c r="P137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31" i="9"/>
  <c r="BH131" i="9"/>
  <c r="BG131" i="9"/>
  <c r="BE131" i="9"/>
  <c r="T131" i="9"/>
  <c r="R131" i="9"/>
  <c r="P131" i="9"/>
  <c r="BI129" i="9"/>
  <c r="BH129" i="9"/>
  <c r="BG129" i="9"/>
  <c r="BE129" i="9"/>
  <c r="T129" i="9"/>
  <c r="R129" i="9"/>
  <c r="P129" i="9"/>
  <c r="BI127" i="9"/>
  <c r="BH127" i="9"/>
  <c r="BG127" i="9"/>
  <c r="BE127" i="9"/>
  <c r="T127" i="9"/>
  <c r="R127" i="9"/>
  <c r="P127" i="9"/>
  <c r="BI125" i="9"/>
  <c r="BH125" i="9"/>
  <c r="BG125" i="9"/>
  <c r="BE125" i="9"/>
  <c r="T125" i="9"/>
  <c r="R125" i="9"/>
  <c r="P125" i="9"/>
  <c r="BI123" i="9"/>
  <c r="BH123" i="9"/>
  <c r="BG123" i="9"/>
  <c r="BE123" i="9"/>
  <c r="T123" i="9"/>
  <c r="R123" i="9"/>
  <c r="P123" i="9"/>
  <c r="BI121" i="9"/>
  <c r="BH121" i="9"/>
  <c r="BG121" i="9"/>
  <c r="BE121" i="9"/>
  <c r="T121" i="9"/>
  <c r="R121" i="9"/>
  <c r="P121" i="9"/>
  <c r="J114" i="9"/>
  <c r="F114" i="9"/>
  <c r="F112" i="9"/>
  <c r="E110" i="9"/>
  <c r="J91" i="9"/>
  <c r="F91" i="9"/>
  <c r="F89" i="9"/>
  <c r="E87" i="9"/>
  <c r="J24" i="9"/>
  <c r="E24" i="9"/>
  <c r="J115" i="9"/>
  <c r="J23" i="9"/>
  <c r="J18" i="9"/>
  <c r="E18" i="9"/>
  <c r="F92" i="9"/>
  <c r="J17" i="9"/>
  <c r="J12" i="9"/>
  <c r="J89" i="9"/>
  <c r="E7" i="9"/>
  <c r="E85" i="9" s="1"/>
  <c r="J37" i="8"/>
  <c r="J36" i="8"/>
  <c r="AY101" i="1" s="1"/>
  <c r="J35" i="8"/>
  <c r="AX101" i="1"/>
  <c r="BI131" i="8"/>
  <c r="BH131" i="8"/>
  <c r="BG131" i="8"/>
  <c r="BE131" i="8"/>
  <c r="T131" i="8"/>
  <c r="R131" i="8"/>
  <c r="P131" i="8"/>
  <c r="BI129" i="8"/>
  <c r="BH129" i="8"/>
  <c r="BG129" i="8"/>
  <c r="BE129" i="8"/>
  <c r="T129" i="8"/>
  <c r="R129" i="8"/>
  <c r="P129" i="8"/>
  <c r="BI127" i="8"/>
  <c r="BH127" i="8"/>
  <c r="BG127" i="8"/>
  <c r="BE127" i="8"/>
  <c r="T127" i="8"/>
  <c r="R127" i="8"/>
  <c r="P127" i="8"/>
  <c r="BI125" i="8"/>
  <c r="BH125" i="8"/>
  <c r="BG125" i="8"/>
  <c r="BE125" i="8"/>
  <c r="T125" i="8"/>
  <c r="R125" i="8"/>
  <c r="P125" i="8"/>
  <c r="BI123" i="8"/>
  <c r="BH123" i="8"/>
  <c r="BG123" i="8"/>
  <c r="BE123" i="8"/>
  <c r="T123" i="8"/>
  <c r="R123" i="8"/>
  <c r="P123" i="8"/>
  <c r="BI121" i="8"/>
  <c r="BH121" i="8"/>
  <c r="BG121" i="8"/>
  <c r="BE121" i="8"/>
  <c r="T121" i="8"/>
  <c r="R121" i="8"/>
  <c r="P121" i="8"/>
  <c r="J114" i="8"/>
  <c r="F114" i="8"/>
  <c r="F112" i="8"/>
  <c r="E110" i="8"/>
  <c r="J91" i="8"/>
  <c r="F91" i="8"/>
  <c r="F89" i="8"/>
  <c r="E87" i="8"/>
  <c r="J24" i="8"/>
  <c r="E24" i="8"/>
  <c r="J115" i="8" s="1"/>
  <c r="J23" i="8"/>
  <c r="J18" i="8"/>
  <c r="E18" i="8"/>
  <c r="F92" i="8" s="1"/>
  <c r="J17" i="8"/>
  <c r="J12" i="8"/>
  <c r="J89" i="8" s="1"/>
  <c r="E7" i="8"/>
  <c r="E108" i="8"/>
  <c r="J37" i="7"/>
  <c r="J36" i="7"/>
  <c r="AY100" i="1"/>
  <c r="J35" i="7"/>
  <c r="AX100" i="1" s="1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J115" i="7"/>
  <c r="F115" i="7"/>
  <c r="F113" i="7"/>
  <c r="E111" i="7"/>
  <c r="J91" i="7"/>
  <c r="F91" i="7"/>
  <c r="F89" i="7"/>
  <c r="E87" i="7"/>
  <c r="J24" i="7"/>
  <c r="E24" i="7"/>
  <c r="J116" i="7"/>
  <c r="J23" i="7"/>
  <c r="J18" i="7"/>
  <c r="E18" i="7"/>
  <c r="F116" i="7"/>
  <c r="J17" i="7"/>
  <c r="J12" i="7"/>
  <c r="J113" i="7"/>
  <c r="E7" i="7"/>
  <c r="E109" i="7" s="1"/>
  <c r="J37" i="6"/>
  <c r="J36" i="6"/>
  <c r="AY99" i="1"/>
  <c r="J35" i="6"/>
  <c r="AX99" i="1" s="1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7" i="6"/>
  <c r="BH157" i="6"/>
  <c r="BG157" i="6"/>
  <c r="BE157" i="6"/>
  <c r="T157" i="6"/>
  <c r="T156" i="6" s="1"/>
  <c r="R157" i="6"/>
  <c r="R156" i="6" s="1"/>
  <c r="P157" i="6"/>
  <c r="P156" i="6" s="1"/>
  <c r="BI155" i="6"/>
  <c r="BH155" i="6"/>
  <c r="BG155" i="6"/>
  <c r="BE155" i="6"/>
  <c r="T155" i="6"/>
  <c r="T154" i="6" s="1"/>
  <c r="R155" i="6"/>
  <c r="R154" i="6" s="1"/>
  <c r="P155" i="6"/>
  <c r="P154" i="6" s="1"/>
  <c r="BI153" i="6"/>
  <c r="BH153" i="6"/>
  <c r="BG153" i="6"/>
  <c r="BE153" i="6"/>
  <c r="T153" i="6"/>
  <c r="T152" i="6" s="1"/>
  <c r="R153" i="6"/>
  <c r="R152" i="6" s="1"/>
  <c r="P153" i="6"/>
  <c r="P152" i="6" s="1"/>
  <c r="BI151" i="6"/>
  <c r="BH151" i="6"/>
  <c r="BG151" i="6"/>
  <c r="BE151" i="6"/>
  <c r="T151" i="6"/>
  <c r="T150" i="6" s="1"/>
  <c r="R151" i="6"/>
  <c r="R150" i="6" s="1"/>
  <c r="P151" i="6"/>
  <c r="P150" i="6" s="1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J124" i="6"/>
  <c r="F124" i="6"/>
  <c r="F122" i="6"/>
  <c r="E120" i="6"/>
  <c r="J91" i="6"/>
  <c r="F91" i="6"/>
  <c r="F89" i="6"/>
  <c r="E87" i="6"/>
  <c r="J24" i="6"/>
  <c r="E24" i="6"/>
  <c r="J125" i="6" s="1"/>
  <c r="J23" i="6"/>
  <c r="J18" i="6"/>
  <c r="E18" i="6"/>
  <c r="F125" i="6" s="1"/>
  <c r="J17" i="6"/>
  <c r="J12" i="6"/>
  <c r="J122" i="6" s="1"/>
  <c r="E7" i="6"/>
  <c r="E118" i="6"/>
  <c r="J37" i="5"/>
  <c r="J36" i="5"/>
  <c r="AY98" i="1" s="1"/>
  <c r="J35" i="5"/>
  <c r="AX98" i="1" s="1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2" i="5"/>
  <c r="BH142" i="5"/>
  <c r="BG142" i="5"/>
  <c r="BE142" i="5"/>
  <c r="T142" i="5"/>
  <c r="T141" i="5"/>
  <c r="R142" i="5"/>
  <c r="R141" i="5" s="1"/>
  <c r="P142" i="5"/>
  <c r="P141" i="5"/>
  <c r="BI140" i="5"/>
  <c r="BH140" i="5"/>
  <c r="BG140" i="5"/>
  <c r="BE140" i="5"/>
  <c r="T140" i="5"/>
  <c r="T139" i="5" s="1"/>
  <c r="R140" i="5"/>
  <c r="R139" i="5"/>
  <c r="P140" i="5"/>
  <c r="P139" i="5" s="1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J121" i="5"/>
  <c r="F121" i="5"/>
  <c r="F119" i="5"/>
  <c r="E117" i="5"/>
  <c r="J91" i="5"/>
  <c r="F91" i="5"/>
  <c r="F89" i="5"/>
  <c r="E87" i="5"/>
  <c r="J24" i="5"/>
  <c r="E24" i="5"/>
  <c r="J122" i="5" s="1"/>
  <c r="J23" i="5"/>
  <c r="J18" i="5"/>
  <c r="E18" i="5"/>
  <c r="F122" i="5" s="1"/>
  <c r="J17" i="5"/>
  <c r="J12" i="5"/>
  <c r="J89" i="5"/>
  <c r="E7" i="5"/>
  <c r="E115" i="5"/>
  <c r="J37" i="4"/>
  <c r="J36" i="4"/>
  <c r="AY97" i="1" s="1"/>
  <c r="J35" i="4"/>
  <c r="AX97" i="1" s="1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J116" i="4"/>
  <c r="F116" i="4"/>
  <c r="F114" i="4"/>
  <c r="E112" i="4"/>
  <c r="J91" i="4"/>
  <c r="F91" i="4"/>
  <c r="F89" i="4"/>
  <c r="E87" i="4"/>
  <c r="J24" i="4"/>
  <c r="E24" i="4"/>
  <c r="J92" i="4"/>
  <c r="J23" i="4"/>
  <c r="J18" i="4"/>
  <c r="E18" i="4"/>
  <c r="F117" i="4"/>
  <c r="J17" i="4"/>
  <c r="J12" i="4"/>
  <c r="J89" i="4" s="1"/>
  <c r="E7" i="4"/>
  <c r="E85" i="4" s="1"/>
  <c r="J37" i="3"/>
  <c r="J36" i="3"/>
  <c r="AY96" i="1"/>
  <c r="J35" i="3"/>
  <c r="AX96" i="1"/>
  <c r="BI134" i="3"/>
  <c r="BH134" i="3"/>
  <c r="BG134" i="3"/>
  <c r="BE134" i="3"/>
  <c r="T134" i="3"/>
  <c r="T133" i="3"/>
  <c r="R134" i="3"/>
  <c r="R133" i="3"/>
  <c r="P134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J115" i="3"/>
  <c r="F115" i="3"/>
  <c r="F113" i="3"/>
  <c r="E111" i="3"/>
  <c r="J91" i="3"/>
  <c r="F91" i="3"/>
  <c r="F89" i="3"/>
  <c r="E87" i="3"/>
  <c r="J24" i="3"/>
  <c r="E24" i="3"/>
  <c r="J116" i="3"/>
  <c r="J23" i="3"/>
  <c r="J18" i="3"/>
  <c r="E18" i="3"/>
  <c r="F92" i="3"/>
  <c r="J17" i="3"/>
  <c r="J12" i="3"/>
  <c r="J113" i="3" s="1"/>
  <c r="E7" i="3"/>
  <c r="E85" i="3" s="1"/>
  <c r="J37" i="2"/>
  <c r="J36" i="2"/>
  <c r="AY95" i="1"/>
  <c r="J35" i="2"/>
  <c r="AX95" i="1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T146" i="2"/>
  <c r="R147" i="2"/>
  <c r="R146" i="2"/>
  <c r="P147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120" i="2"/>
  <c r="J23" i="2"/>
  <c r="J18" i="2"/>
  <c r="E18" i="2"/>
  <c r="F120" i="2"/>
  <c r="J17" i="2"/>
  <c r="J12" i="2"/>
  <c r="J117" i="2" s="1"/>
  <c r="E7" i="2"/>
  <c r="E85" i="2" s="1"/>
  <c r="L90" i="1"/>
  <c r="AM90" i="1"/>
  <c r="AM89" i="1"/>
  <c r="L89" i="1"/>
  <c r="AM87" i="1"/>
  <c r="L87" i="1"/>
  <c r="L85" i="1"/>
  <c r="L84" i="1"/>
  <c r="J147" i="2"/>
  <c r="J143" i="2"/>
  <c r="J135" i="2"/>
  <c r="BK127" i="2"/>
  <c r="BK143" i="2"/>
  <c r="BK135" i="2"/>
  <c r="J129" i="2"/>
  <c r="BK147" i="2"/>
  <c r="BK133" i="2"/>
  <c r="AS94" i="1"/>
  <c r="BK134" i="3"/>
  <c r="J127" i="3"/>
  <c r="J132" i="3"/>
  <c r="J122" i="3"/>
  <c r="BK125" i="4"/>
  <c r="BK127" i="4"/>
  <c r="J131" i="4"/>
  <c r="BK131" i="4"/>
  <c r="BK126" i="4"/>
  <c r="BK165" i="5"/>
  <c r="J158" i="5"/>
  <c r="BK151" i="5"/>
  <c r="BK135" i="5"/>
  <c r="BK129" i="5"/>
  <c r="BK162" i="5"/>
  <c r="J159" i="5"/>
  <c r="BK153" i="5"/>
  <c r="BK140" i="5"/>
  <c r="J166" i="5"/>
  <c r="J149" i="5"/>
  <c r="BK145" i="5"/>
  <c r="BK138" i="5"/>
  <c r="J152" i="5"/>
  <c r="J147" i="5"/>
  <c r="J132" i="5"/>
  <c r="BK194" i="6"/>
  <c r="J185" i="6"/>
  <c r="BK176" i="6"/>
  <c r="J168" i="6"/>
  <c r="BK160" i="6"/>
  <c r="BK147" i="6"/>
  <c r="BK133" i="6"/>
  <c r="BK190" i="6"/>
  <c r="BK184" i="6"/>
  <c r="BK168" i="6"/>
  <c r="J160" i="6"/>
  <c r="J139" i="6"/>
  <c r="BK189" i="6"/>
  <c r="J181" i="6"/>
  <c r="J177" i="6"/>
  <c r="J171" i="6"/>
  <c r="BK161" i="6"/>
  <c r="BK145" i="6"/>
  <c r="BK140" i="6"/>
  <c r="J134" i="6"/>
  <c r="BK193" i="6"/>
  <c r="J188" i="6"/>
  <c r="BK173" i="6"/>
  <c r="BK167" i="6"/>
  <c r="J155" i="6"/>
  <c r="J146" i="6"/>
  <c r="J142" i="6"/>
  <c r="BK134" i="7"/>
  <c r="BK130" i="7"/>
  <c r="BK123" i="7"/>
  <c r="J128" i="7"/>
  <c r="J133" i="7"/>
  <c r="J123" i="7"/>
  <c r="J130" i="7"/>
  <c r="J127" i="8"/>
  <c r="J131" i="8"/>
  <c r="BK125" i="8"/>
  <c r="J147" i="9"/>
  <c r="BK129" i="9"/>
  <c r="J141" i="9"/>
  <c r="BK123" i="9"/>
  <c r="BK141" i="9"/>
  <c r="J145" i="9"/>
  <c r="J131" i="9"/>
  <c r="BK121" i="10"/>
  <c r="J33" i="10"/>
  <c r="AV103" i="1" s="1"/>
  <c r="F36" i="11"/>
  <c r="BC104" i="1" s="1"/>
  <c r="BK121" i="12"/>
  <c r="F33" i="12"/>
  <c r="AZ105" i="1" s="1"/>
  <c r="J145" i="2"/>
  <c r="BK140" i="2"/>
  <c r="BK131" i="2"/>
  <c r="BK145" i="2"/>
  <c r="J141" i="2"/>
  <c r="J134" i="2"/>
  <c r="J150" i="2"/>
  <c r="BK137" i="2"/>
  <c r="J128" i="2"/>
  <c r="J131" i="2"/>
  <c r="J127" i="2"/>
  <c r="BK128" i="3"/>
  <c r="J131" i="3"/>
  <c r="J125" i="3"/>
  <c r="BK131" i="3"/>
  <c r="BK123" i="3"/>
  <c r="BK127" i="3"/>
  <c r="BK135" i="4"/>
  <c r="BK123" i="4"/>
  <c r="J126" i="4"/>
  <c r="BK134" i="4"/>
  <c r="J134" i="4"/>
  <c r="J127" i="4"/>
  <c r="J123" i="4"/>
  <c r="BK159" i="5"/>
  <c r="J156" i="5"/>
  <c r="J146" i="5"/>
  <c r="J145" i="5"/>
  <c r="BK142" i="5"/>
  <c r="J137" i="5"/>
  <c r="BK132" i="5"/>
  <c r="J165" i="5"/>
  <c r="J157" i="5"/>
  <c r="J151" i="5"/>
  <c r="BK133" i="5"/>
  <c r="BK164" i="5"/>
  <c r="J153" i="5"/>
  <c r="BK146" i="5"/>
  <c r="J135" i="5"/>
  <c r="BK149" i="5"/>
  <c r="BK134" i="5"/>
  <c r="J131" i="5"/>
  <c r="J193" i="6"/>
  <c r="BK186" i="6"/>
  <c r="J179" i="6"/>
  <c r="J172" i="6"/>
  <c r="BK163" i="6"/>
  <c r="BK151" i="6"/>
  <c r="J143" i="6"/>
  <c r="J194" i="6"/>
  <c r="J189" i="6"/>
  <c r="BK175" i="6"/>
  <c r="BK162" i="6"/>
  <c r="J151" i="6"/>
  <c r="J137" i="6"/>
  <c r="J186" i="6"/>
  <c r="J180" i="6"/>
  <c r="J176" i="6"/>
  <c r="J165" i="6"/>
  <c r="J157" i="6"/>
  <c r="BK143" i="6"/>
  <c r="J138" i="6"/>
  <c r="BK132" i="6"/>
  <c r="BK191" i="6"/>
  <c r="BK178" i="6"/>
  <c r="J170" i="6"/>
  <c r="J163" i="6"/>
  <c r="BK148" i="6"/>
  <c r="J144" i="6"/>
  <c r="J135" i="6"/>
  <c r="BK133" i="7"/>
  <c r="BK128" i="7"/>
  <c r="J124" i="7"/>
  <c r="BK132" i="7"/>
  <c r="J122" i="7"/>
  <c r="BK125" i="7"/>
  <c r="J125" i="8"/>
  <c r="J123" i="8"/>
  <c r="BK131" i="9"/>
  <c r="J123" i="9"/>
  <c r="BK127" i="9"/>
  <c r="BK145" i="9"/>
  <c r="BK133" i="9"/>
  <c r="J137" i="9"/>
  <c r="J121" i="9"/>
  <c r="J121" i="10"/>
  <c r="F36" i="10"/>
  <c r="BC103" i="1" s="1"/>
  <c r="J121" i="11"/>
  <c r="F33" i="11"/>
  <c r="AZ104" i="1"/>
  <c r="F36" i="12"/>
  <c r="BC105" i="1" s="1"/>
  <c r="J121" i="13"/>
  <c r="F33" i="13"/>
  <c r="AZ106" i="1" s="1"/>
  <c r="J149" i="2"/>
  <c r="J138" i="2"/>
  <c r="BK130" i="2"/>
  <c r="J140" i="2"/>
  <c r="J130" i="2"/>
  <c r="BK149" i="2"/>
  <c r="BK134" i="2"/>
  <c r="BK126" i="2"/>
  <c r="BK129" i="2"/>
  <c r="J130" i="3"/>
  <c r="BK126" i="3"/>
  <c r="BK125" i="3"/>
  <c r="BK130" i="3"/>
  <c r="BK122" i="3"/>
  <c r="J128" i="3"/>
  <c r="J134" i="3"/>
  <c r="BK124" i="3"/>
  <c r="J129" i="4"/>
  <c r="BK133" i="4"/>
  <c r="BK136" i="4"/>
  <c r="J135" i="4"/>
  <c r="BK129" i="4"/>
  <c r="BK124" i="4"/>
  <c r="BK161" i="5"/>
  <c r="BK157" i="5"/>
  <c r="J150" i="5"/>
  <c r="J134" i="5"/>
  <c r="BK166" i="5"/>
  <c r="J161" i="5"/>
  <c r="BK156" i="5"/>
  <c r="J142" i="5"/>
  <c r="BK131" i="5"/>
  <c r="J162" i="5"/>
  <c r="BK148" i="5"/>
  <c r="J140" i="5"/>
  <c r="J155" i="5"/>
  <c r="BK137" i="5"/>
  <c r="J129" i="5"/>
  <c r="BK192" i="6"/>
  <c r="J184" i="6"/>
  <c r="J175" i="6"/>
  <c r="BK166" i="6"/>
  <c r="BK157" i="6"/>
  <c r="BK144" i="6"/>
  <c r="J132" i="6"/>
  <c r="BK188" i="6"/>
  <c r="BK177" i="6"/>
  <c r="BK165" i="6"/>
  <c r="BK155" i="6"/>
  <c r="J140" i="6"/>
  <c r="BK135" i="6"/>
  <c r="BK179" i="6"/>
  <c r="J174" i="6"/>
  <c r="BK170" i="6"/>
  <c r="J153" i="6"/>
  <c r="BK142" i="6"/>
  <c r="J133" i="6"/>
  <c r="J192" i="6"/>
  <c r="BK181" i="6"/>
  <c r="BK171" i="6"/>
  <c r="BK164" i="6"/>
  <c r="BK149" i="6"/>
  <c r="J145" i="6"/>
  <c r="BK134" i="6"/>
  <c r="J131" i="7"/>
  <c r="J125" i="7"/>
  <c r="BK129" i="7"/>
  <c r="J134" i="7"/>
  <c r="BK124" i="7"/>
  <c r="J126" i="7"/>
  <c r="J129" i="8"/>
  <c r="BK127" i="8"/>
  <c r="BK129" i="8"/>
  <c r="BK143" i="9"/>
  <c r="J127" i="9"/>
  <c r="BK135" i="9"/>
  <c r="BK121" i="9"/>
  <c r="J135" i="9"/>
  <c r="BK139" i="9"/>
  <c r="J129" i="9"/>
  <c r="F37" i="10"/>
  <c r="BD103" i="1" s="1"/>
  <c r="BK121" i="11"/>
  <c r="F37" i="11"/>
  <c r="BD104" i="1" s="1"/>
  <c r="F37" i="12"/>
  <c r="BD105" i="1"/>
  <c r="BK121" i="13"/>
  <c r="F35" i="13"/>
  <c r="BB106" i="1" s="1"/>
  <c r="BK150" i="2"/>
  <c r="BK141" i="2"/>
  <c r="J132" i="2"/>
  <c r="BK144" i="2"/>
  <c r="BK138" i="2"/>
  <c r="J133" i="2"/>
  <c r="J126" i="2"/>
  <c r="J144" i="2"/>
  <c r="BK132" i="2"/>
  <c r="J137" i="2"/>
  <c r="BK128" i="2"/>
  <c r="J129" i="3"/>
  <c r="BK132" i="3"/>
  <c r="J123" i="3"/>
  <c r="BK129" i="3"/>
  <c r="J124" i="3"/>
  <c r="J126" i="3"/>
  <c r="J133" i="4"/>
  <c r="J136" i="4"/>
  <c r="J124" i="4"/>
  <c r="J130" i="4"/>
  <c r="BK130" i="4"/>
  <c r="J125" i="4"/>
  <c r="BK160" i="5"/>
  <c r="BK152" i="5"/>
  <c r="J138" i="5"/>
  <c r="J130" i="5"/>
  <c r="J164" i="5"/>
  <c r="J160" i="5"/>
  <c r="BK155" i="5"/>
  <c r="BK150" i="5"/>
  <c r="BK130" i="5"/>
  <c r="BK158" i="5"/>
  <c r="BK147" i="5"/>
  <c r="BK128" i="5"/>
  <c r="J148" i="5"/>
  <c r="J133" i="5"/>
  <c r="J128" i="5"/>
  <c r="J190" i="6"/>
  <c r="J182" i="6"/>
  <c r="BK174" i="6"/>
  <c r="J162" i="6"/>
  <c r="J149" i="6"/>
  <c r="BK137" i="6"/>
  <c r="J191" i="6"/>
  <c r="BK180" i="6"/>
  <c r="J167" i="6"/>
  <c r="J161" i="6"/>
  <c r="J148" i="6"/>
  <c r="J136" i="6"/>
  <c r="BK185" i="6"/>
  <c r="J178" i="6"/>
  <c r="J173" i="6"/>
  <c r="J164" i="6"/>
  <c r="BK146" i="6"/>
  <c r="BK139" i="6"/>
  <c r="BK136" i="6"/>
  <c r="BK131" i="6"/>
  <c r="BK182" i="6"/>
  <c r="BK172" i="6"/>
  <c r="J166" i="6"/>
  <c r="BK153" i="6"/>
  <c r="J147" i="6"/>
  <c r="BK138" i="6"/>
  <c r="J131" i="6"/>
  <c r="J129" i="7"/>
  <c r="J132" i="7"/>
  <c r="BK122" i="7"/>
  <c r="BK126" i="7"/>
  <c r="BK131" i="7"/>
  <c r="BK131" i="8"/>
  <c r="BK121" i="8"/>
  <c r="J121" i="8"/>
  <c r="BK123" i="8"/>
  <c r="BK137" i="9"/>
  <c r="J125" i="9"/>
  <c r="J133" i="9"/>
  <c r="BK147" i="9"/>
  <c r="J139" i="9"/>
  <c r="J143" i="9"/>
  <c r="BK125" i="9"/>
  <c r="F35" i="10"/>
  <c r="BB103" i="1"/>
  <c r="F35" i="11"/>
  <c r="BB104" i="1"/>
  <c r="J121" i="12"/>
  <c r="F35" i="12"/>
  <c r="BB105" i="1" s="1"/>
  <c r="F37" i="13"/>
  <c r="BD106" i="1" s="1"/>
  <c r="F36" i="13"/>
  <c r="BC106" i="1" s="1"/>
  <c r="T125" i="2" l="1"/>
  <c r="T136" i="2"/>
  <c r="BK139" i="2"/>
  <c r="J139" i="2" s="1"/>
  <c r="J100" i="2" s="1"/>
  <c r="R142" i="2"/>
  <c r="R148" i="2"/>
  <c r="P121" i="3"/>
  <c r="P120" i="3"/>
  <c r="P119" i="3" s="1"/>
  <c r="AU96" i="1" s="1"/>
  <c r="BK122" i="4"/>
  <c r="J122" i="4"/>
  <c r="J98" i="4" s="1"/>
  <c r="R122" i="4"/>
  <c r="P128" i="4"/>
  <c r="T128" i="4"/>
  <c r="P132" i="4"/>
  <c r="R127" i="5"/>
  <c r="BK136" i="5"/>
  <c r="J136" i="5" s="1"/>
  <c r="J99" i="5" s="1"/>
  <c r="BK144" i="5"/>
  <c r="J144" i="5" s="1"/>
  <c r="J103" i="5" s="1"/>
  <c r="P154" i="5"/>
  <c r="BK163" i="5"/>
  <c r="J163" i="5" s="1"/>
  <c r="J105" i="5" s="1"/>
  <c r="P130" i="6"/>
  <c r="BK141" i="6"/>
  <c r="J141" i="6" s="1"/>
  <c r="J99" i="6" s="1"/>
  <c r="P159" i="6"/>
  <c r="P169" i="6"/>
  <c r="P183" i="6"/>
  <c r="P187" i="6"/>
  <c r="R121" i="7"/>
  <c r="R127" i="7"/>
  <c r="P120" i="8"/>
  <c r="P119" i="8"/>
  <c r="P118" i="8" s="1"/>
  <c r="AU101" i="1" s="1"/>
  <c r="R125" i="2"/>
  <c r="R136" i="2"/>
  <c r="P139" i="2"/>
  <c r="P142" i="2"/>
  <c r="BK148" i="2"/>
  <c r="J148" i="2" s="1"/>
  <c r="J103" i="2" s="1"/>
  <c r="BK121" i="3"/>
  <c r="J121" i="3" s="1"/>
  <c r="J98" i="3" s="1"/>
  <c r="T127" i="5"/>
  <c r="R136" i="5"/>
  <c r="R144" i="5"/>
  <c r="R154" i="5"/>
  <c r="R163" i="5"/>
  <c r="R143" i="5" s="1"/>
  <c r="BK130" i="6"/>
  <c r="J130" i="6" s="1"/>
  <c r="J98" i="6" s="1"/>
  <c r="T141" i="6"/>
  <c r="T159" i="6"/>
  <c r="BK169" i="6"/>
  <c r="J169" i="6" s="1"/>
  <c r="J106" i="6" s="1"/>
  <c r="BK183" i="6"/>
  <c r="J183" i="6"/>
  <c r="J107" i="6" s="1"/>
  <c r="BK187" i="6"/>
  <c r="BK121" i="7"/>
  <c r="J121" i="7" s="1"/>
  <c r="J98" i="7" s="1"/>
  <c r="BK127" i="7"/>
  <c r="J127" i="7" s="1"/>
  <c r="J99" i="7" s="1"/>
  <c r="T120" i="8"/>
  <c r="T119" i="8"/>
  <c r="T118" i="8" s="1"/>
  <c r="P120" i="9"/>
  <c r="P119" i="9" s="1"/>
  <c r="P118" i="9" s="1"/>
  <c r="AU102" i="1" s="1"/>
  <c r="P125" i="2"/>
  <c r="P136" i="2"/>
  <c r="R139" i="2"/>
  <c r="BK142" i="2"/>
  <c r="J142" i="2" s="1"/>
  <c r="J101" i="2" s="1"/>
  <c r="P148" i="2"/>
  <c r="T121" i="3"/>
  <c r="T120" i="3"/>
  <c r="T119" i="3" s="1"/>
  <c r="P122" i="4"/>
  <c r="P121" i="4" s="1"/>
  <c r="P120" i="4" s="1"/>
  <c r="AU97" i="1" s="1"/>
  <c r="T122" i="4"/>
  <c r="BK128" i="4"/>
  <c r="J128" i="4"/>
  <c r="J99" i="4" s="1"/>
  <c r="BK132" i="4"/>
  <c r="J132" i="4" s="1"/>
  <c r="J100" i="4" s="1"/>
  <c r="T132" i="4"/>
  <c r="P127" i="5"/>
  <c r="P136" i="5"/>
  <c r="T144" i="5"/>
  <c r="T143" i="5" s="1"/>
  <c r="T154" i="5"/>
  <c r="T163" i="5"/>
  <c r="R130" i="6"/>
  <c r="P141" i="6"/>
  <c r="R159" i="6"/>
  <c r="T169" i="6"/>
  <c r="T183" i="6"/>
  <c r="T187" i="6"/>
  <c r="P121" i="7"/>
  <c r="P120" i="7" s="1"/>
  <c r="P119" i="7" s="1"/>
  <c r="AU100" i="1" s="1"/>
  <c r="P127" i="7"/>
  <c r="BK120" i="8"/>
  <c r="J120" i="8" s="1"/>
  <c r="J98" i="8" s="1"/>
  <c r="BK120" i="9"/>
  <c r="J120" i="9" s="1"/>
  <c r="J98" i="9" s="1"/>
  <c r="T120" i="9"/>
  <c r="T119" i="9"/>
  <c r="T118" i="9" s="1"/>
  <c r="BK125" i="2"/>
  <c r="BK136" i="2"/>
  <c r="J136" i="2"/>
  <c r="J99" i="2" s="1"/>
  <c r="T139" i="2"/>
  <c r="T142" i="2"/>
  <c r="T148" i="2"/>
  <c r="R121" i="3"/>
  <c r="R120" i="3"/>
  <c r="R119" i="3" s="1"/>
  <c r="R128" i="4"/>
  <c r="R132" i="4"/>
  <c r="BK127" i="5"/>
  <c r="J127" i="5" s="1"/>
  <c r="J98" i="5" s="1"/>
  <c r="T136" i="5"/>
  <c r="P144" i="5"/>
  <c r="P143" i="5" s="1"/>
  <c r="BK154" i="5"/>
  <c r="J154" i="5" s="1"/>
  <c r="J104" i="5" s="1"/>
  <c r="P163" i="5"/>
  <c r="T130" i="6"/>
  <c r="T129" i="6" s="1"/>
  <c r="R141" i="6"/>
  <c r="BK159" i="6"/>
  <c r="J159" i="6" s="1"/>
  <c r="J105" i="6" s="1"/>
  <c r="R169" i="6"/>
  <c r="R183" i="6"/>
  <c r="R187" i="6"/>
  <c r="T121" i="7"/>
  <c r="T127" i="7"/>
  <c r="R120" i="8"/>
  <c r="R119" i="8"/>
  <c r="R118" i="8" s="1"/>
  <c r="R120" i="9"/>
  <c r="R119" i="9" s="1"/>
  <c r="R118" i="9" s="1"/>
  <c r="BK154" i="6"/>
  <c r="J154" i="6" s="1"/>
  <c r="J102" i="6" s="1"/>
  <c r="BK146" i="2"/>
  <c r="J146" i="2" s="1"/>
  <c r="J102" i="2" s="1"/>
  <c r="BK133" i="3"/>
  <c r="J133" i="3" s="1"/>
  <c r="J99" i="3" s="1"/>
  <c r="BK141" i="5"/>
  <c r="J141" i="5" s="1"/>
  <c r="J101" i="5" s="1"/>
  <c r="BK156" i="6"/>
  <c r="J156" i="6" s="1"/>
  <c r="J103" i="6" s="1"/>
  <c r="BK139" i="5"/>
  <c r="J139" i="5" s="1"/>
  <c r="J100" i="5" s="1"/>
  <c r="BK150" i="6"/>
  <c r="J150" i="6" s="1"/>
  <c r="J100" i="6" s="1"/>
  <c r="BK152" i="6"/>
  <c r="J152" i="6" s="1"/>
  <c r="J101" i="6" s="1"/>
  <c r="BK120" i="11"/>
  <c r="J120" i="11"/>
  <c r="J98" i="11" s="1"/>
  <c r="BK120" i="10"/>
  <c r="J120" i="10" s="1"/>
  <c r="J98" i="10" s="1"/>
  <c r="BK120" i="12"/>
  <c r="J120" i="12" s="1"/>
  <c r="J98" i="12" s="1"/>
  <c r="BK120" i="13"/>
  <c r="J120" i="13" s="1"/>
  <c r="J98" i="13" s="1"/>
  <c r="E85" i="13"/>
  <c r="J89" i="13"/>
  <c r="F92" i="13"/>
  <c r="J92" i="13"/>
  <c r="BF121" i="13"/>
  <c r="J89" i="12"/>
  <c r="J92" i="12"/>
  <c r="F92" i="12"/>
  <c r="BF121" i="12"/>
  <c r="E85" i="12"/>
  <c r="J89" i="11"/>
  <c r="E108" i="11"/>
  <c r="F115" i="11"/>
  <c r="J92" i="11"/>
  <c r="BF121" i="11"/>
  <c r="F92" i="10"/>
  <c r="J115" i="10"/>
  <c r="J112" i="10"/>
  <c r="E85" i="10"/>
  <c r="BF121" i="10"/>
  <c r="E108" i="9"/>
  <c r="F115" i="9"/>
  <c r="BF121" i="9"/>
  <c r="BF123" i="9"/>
  <c r="BF129" i="9"/>
  <c r="BF131" i="9"/>
  <c r="BF135" i="9"/>
  <c r="BF141" i="9"/>
  <c r="BF147" i="9"/>
  <c r="BF137" i="9"/>
  <c r="J92" i="9"/>
  <c r="J112" i="9"/>
  <c r="BF133" i="9"/>
  <c r="BF139" i="9"/>
  <c r="BF143" i="9"/>
  <c r="BF125" i="9"/>
  <c r="BF127" i="9"/>
  <c r="BF145" i="9"/>
  <c r="E85" i="8"/>
  <c r="J112" i="8"/>
  <c r="F115" i="8"/>
  <c r="BF121" i="8"/>
  <c r="BF129" i="8"/>
  <c r="BF123" i="8"/>
  <c r="BF127" i="8"/>
  <c r="J92" i="8"/>
  <c r="BF125" i="8"/>
  <c r="BF131" i="8"/>
  <c r="F92" i="7"/>
  <c r="BF122" i="7"/>
  <c r="BF123" i="7"/>
  <c r="BF125" i="7"/>
  <c r="BF128" i="7"/>
  <c r="BF129" i="7"/>
  <c r="BF130" i="7"/>
  <c r="J89" i="7"/>
  <c r="J92" i="7"/>
  <c r="BF132" i="7"/>
  <c r="BF126" i="7"/>
  <c r="BF131" i="7"/>
  <c r="BF133" i="7"/>
  <c r="E85" i="7"/>
  <c r="BF124" i="7"/>
  <c r="BF134" i="7"/>
  <c r="BK143" i="5"/>
  <c r="E85" i="6"/>
  <c r="J92" i="6"/>
  <c r="BF134" i="6"/>
  <c r="BF137" i="6"/>
  <c r="BF140" i="6"/>
  <c r="BF142" i="6"/>
  <c r="BF143" i="6"/>
  <c r="BF146" i="6"/>
  <c r="BF153" i="6"/>
  <c r="BF165" i="6"/>
  <c r="BF167" i="6"/>
  <c r="BF168" i="6"/>
  <c r="BF172" i="6"/>
  <c r="BF186" i="6"/>
  <c r="BF190" i="6"/>
  <c r="BF191" i="6"/>
  <c r="BF192" i="6"/>
  <c r="J89" i="6"/>
  <c r="BF133" i="6"/>
  <c r="BF145" i="6"/>
  <c r="BF151" i="6"/>
  <c r="BF155" i="6"/>
  <c r="BF163" i="6"/>
  <c r="BF170" i="6"/>
  <c r="BF173" i="6"/>
  <c r="BF175" i="6"/>
  <c r="BF177" i="6"/>
  <c r="BF179" i="6"/>
  <c r="BF180" i="6"/>
  <c r="BF185" i="6"/>
  <c r="BF193" i="6"/>
  <c r="BF194" i="6"/>
  <c r="F92" i="6"/>
  <c r="BF136" i="6"/>
  <c r="BF138" i="6"/>
  <c r="BF139" i="6"/>
  <c r="BF144" i="6"/>
  <c r="BF147" i="6"/>
  <c r="BF149" i="6"/>
  <c r="BF157" i="6"/>
  <c r="BF160" i="6"/>
  <c r="BF161" i="6"/>
  <c r="BF166" i="6"/>
  <c r="BF171" i="6"/>
  <c r="BF176" i="6"/>
  <c r="BF178" i="6"/>
  <c r="BF182" i="6"/>
  <c r="BF188" i="6"/>
  <c r="BF131" i="6"/>
  <c r="BF132" i="6"/>
  <c r="BF135" i="6"/>
  <c r="BF148" i="6"/>
  <c r="BF162" i="6"/>
  <c r="BF164" i="6"/>
  <c r="BF174" i="6"/>
  <c r="BF181" i="6"/>
  <c r="BF184" i="6"/>
  <c r="BF189" i="6"/>
  <c r="BF128" i="5"/>
  <c r="BF130" i="5"/>
  <c r="BF131" i="5"/>
  <c r="BF132" i="5"/>
  <c r="BF147" i="5"/>
  <c r="BF150" i="5"/>
  <c r="BF153" i="5"/>
  <c r="F92" i="5"/>
  <c r="BF134" i="5"/>
  <c r="BF138" i="5"/>
  <c r="BF148" i="5"/>
  <c r="BF152" i="5"/>
  <c r="BF156" i="5"/>
  <c r="BF158" i="5"/>
  <c r="BF159" i="5"/>
  <c r="BF162" i="5"/>
  <c r="BF164" i="5"/>
  <c r="BF165" i="5"/>
  <c r="E85" i="5"/>
  <c r="J92" i="5"/>
  <c r="J119" i="5"/>
  <c r="BF129" i="5"/>
  <c r="BF140" i="5"/>
  <c r="BF145" i="5"/>
  <c r="BF146" i="5"/>
  <c r="BF151" i="5"/>
  <c r="BF157" i="5"/>
  <c r="BF160" i="5"/>
  <c r="BF166" i="5"/>
  <c r="BK121" i="4"/>
  <c r="J121" i="4" s="1"/>
  <c r="J97" i="4" s="1"/>
  <c r="BF133" i="5"/>
  <c r="BF135" i="5"/>
  <c r="BF137" i="5"/>
  <c r="BF142" i="5"/>
  <c r="BF149" i="5"/>
  <c r="BF155" i="5"/>
  <c r="BF161" i="5"/>
  <c r="F92" i="4"/>
  <c r="BF124" i="4"/>
  <c r="BF129" i="4"/>
  <c r="E110" i="4"/>
  <c r="J117" i="4"/>
  <c r="BF133" i="4"/>
  <c r="J114" i="4"/>
  <c r="BF123" i="4"/>
  <c r="BF125" i="4"/>
  <c r="BF126" i="4"/>
  <c r="BF135" i="4"/>
  <c r="BF127" i="4"/>
  <c r="BF130" i="4"/>
  <c r="BF131" i="4"/>
  <c r="BF134" i="4"/>
  <c r="BF136" i="4"/>
  <c r="E109" i="3"/>
  <c r="F116" i="3"/>
  <c r="BF132" i="3"/>
  <c r="J125" i="2"/>
  <c r="J98" i="2"/>
  <c r="J89" i="3"/>
  <c r="J92" i="3"/>
  <c r="BF122" i="3"/>
  <c r="BF123" i="3"/>
  <c r="BF127" i="3"/>
  <c r="BF131" i="3"/>
  <c r="BF134" i="3"/>
  <c r="BF124" i="3"/>
  <c r="BF126" i="3"/>
  <c r="BF128" i="3"/>
  <c r="BF130" i="3"/>
  <c r="BF125" i="3"/>
  <c r="BF129" i="3"/>
  <c r="E113" i="2"/>
  <c r="BF126" i="2"/>
  <c r="BF130" i="2"/>
  <c r="BF131" i="2"/>
  <c r="BF133" i="2"/>
  <c r="BF135" i="2"/>
  <c r="F92" i="2"/>
  <c r="BF132" i="2"/>
  <c r="BF138" i="2"/>
  <c r="BF144" i="2"/>
  <c r="BF150" i="2"/>
  <c r="J89" i="2"/>
  <c r="J92" i="2"/>
  <c r="BF127" i="2"/>
  <c r="BF128" i="2"/>
  <c r="BF137" i="2"/>
  <c r="BF140" i="2"/>
  <c r="BF141" i="2"/>
  <c r="BF145" i="2"/>
  <c r="BF147" i="2"/>
  <c r="BF149" i="2"/>
  <c r="BF129" i="2"/>
  <c r="BF134" i="2"/>
  <c r="BF143" i="2"/>
  <c r="J33" i="2"/>
  <c r="AV95" i="1" s="1"/>
  <c r="F33" i="3"/>
  <c r="AZ96" i="1" s="1"/>
  <c r="F37" i="3"/>
  <c r="BD96" i="1" s="1"/>
  <c r="F36" i="4"/>
  <c r="BC97" i="1" s="1"/>
  <c r="F33" i="5"/>
  <c r="AZ98" i="1" s="1"/>
  <c r="J33" i="6"/>
  <c r="AV99" i="1" s="1"/>
  <c r="F33" i="7"/>
  <c r="AZ100" i="1" s="1"/>
  <c r="F36" i="7"/>
  <c r="BC100" i="1" s="1"/>
  <c r="F36" i="8"/>
  <c r="BC101" i="1" s="1"/>
  <c r="F35" i="9"/>
  <c r="BB102" i="1" s="1"/>
  <c r="J33" i="9"/>
  <c r="AV102" i="1" s="1"/>
  <c r="J34" i="12"/>
  <c r="AW105" i="1" s="1"/>
  <c r="F33" i="2"/>
  <c r="AZ95" i="1" s="1"/>
  <c r="F35" i="3"/>
  <c r="BB96" i="1" s="1"/>
  <c r="F33" i="4"/>
  <c r="AZ97" i="1" s="1"/>
  <c r="J33" i="5"/>
  <c r="AV98" i="1" s="1"/>
  <c r="F35" i="6"/>
  <c r="BB99" i="1" s="1"/>
  <c r="F37" i="7"/>
  <c r="BD100" i="1" s="1"/>
  <c r="J33" i="7"/>
  <c r="AV100" i="1" s="1"/>
  <c r="J33" i="8"/>
  <c r="AV101" i="1" s="1"/>
  <c r="F37" i="9"/>
  <c r="BD102" i="1" s="1"/>
  <c r="F33" i="10"/>
  <c r="AZ103" i="1" s="1"/>
  <c r="J34" i="11"/>
  <c r="AW104" i="1" s="1"/>
  <c r="F34" i="13"/>
  <c r="BA106" i="1" s="1"/>
  <c r="F36" i="2"/>
  <c r="BC95" i="1" s="1"/>
  <c r="F36" i="3"/>
  <c r="BC96" i="1" s="1"/>
  <c r="J33" i="3"/>
  <c r="AV96" i="1" s="1"/>
  <c r="F37" i="4"/>
  <c r="BD97" i="1" s="1"/>
  <c r="F37" i="5"/>
  <c r="BD98" i="1" s="1"/>
  <c r="F36" i="5"/>
  <c r="BC98" i="1" s="1"/>
  <c r="F37" i="6"/>
  <c r="BD99" i="1" s="1"/>
  <c r="F35" i="7"/>
  <c r="BB100" i="1" s="1"/>
  <c r="F35" i="8"/>
  <c r="BB101" i="1" s="1"/>
  <c r="F33" i="8"/>
  <c r="AZ101" i="1" s="1"/>
  <c r="F33" i="9"/>
  <c r="AZ102" i="1" s="1"/>
  <c r="J33" i="11"/>
  <c r="AV104" i="1" s="1"/>
  <c r="J33" i="13"/>
  <c r="AV106" i="1" s="1"/>
  <c r="F35" i="2"/>
  <c r="BB95" i="1" s="1"/>
  <c r="F37" i="2"/>
  <c r="BD95" i="1" s="1"/>
  <c r="J33" i="4"/>
  <c r="AV97" i="1" s="1"/>
  <c r="F35" i="4"/>
  <c r="BB97" i="1" s="1"/>
  <c r="F35" i="5"/>
  <c r="BB98" i="1" s="1"/>
  <c r="F33" i="6"/>
  <c r="AZ99" i="1" s="1"/>
  <c r="F36" i="6"/>
  <c r="BC99" i="1" s="1"/>
  <c r="F37" i="8"/>
  <c r="BD101" i="1" s="1"/>
  <c r="F36" i="9"/>
  <c r="BC102" i="1" s="1"/>
  <c r="F34" i="10"/>
  <c r="BA103" i="1" s="1"/>
  <c r="J33" i="12"/>
  <c r="AV105" i="1" s="1"/>
  <c r="BK158" i="6" l="1"/>
  <c r="J158" i="6" s="1"/>
  <c r="J104" i="6" s="1"/>
  <c r="J187" i="6"/>
  <c r="J108" i="6" s="1"/>
  <c r="T120" i="7"/>
  <c r="T119" i="7" s="1"/>
  <c r="BK124" i="2"/>
  <c r="J124" i="2" s="1"/>
  <c r="J97" i="2" s="1"/>
  <c r="T158" i="6"/>
  <c r="R124" i="2"/>
  <c r="R123" i="2" s="1"/>
  <c r="R120" i="7"/>
  <c r="R119" i="7" s="1"/>
  <c r="P129" i="6"/>
  <c r="R121" i="4"/>
  <c r="R120" i="4"/>
  <c r="T128" i="6"/>
  <c r="R129" i="6"/>
  <c r="P126" i="5"/>
  <c r="P125" i="5"/>
  <c r="AU98" i="1" s="1"/>
  <c r="P124" i="2"/>
  <c r="P123" i="2" s="1"/>
  <c r="AU95" i="1" s="1"/>
  <c r="T126" i="5"/>
  <c r="T125" i="5" s="1"/>
  <c r="P158" i="6"/>
  <c r="R158" i="6"/>
  <c r="T121" i="4"/>
  <c r="T120" i="4" s="1"/>
  <c r="R126" i="5"/>
  <c r="R125" i="5"/>
  <c r="T124" i="2"/>
  <c r="T123" i="2" s="1"/>
  <c r="BK120" i="3"/>
  <c r="J120" i="3"/>
  <c r="J97" i="3" s="1"/>
  <c r="BK126" i="5"/>
  <c r="J126" i="5" s="1"/>
  <c r="J97" i="5" s="1"/>
  <c r="BK129" i="6"/>
  <c r="J129" i="6" s="1"/>
  <c r="J97" i="6" s="1"/>
  <c r="BK120" i="7"/>
  <c r="J120" i="7" s="1"/>
  <c r="J97" i="7" s="1"/>
  <c r="BK119" i="8"/>
  <c r="BK118" i="8" s="1"/>
  <c r="J118" i="8" s="1"/>
  <c r="J30" i="8" s="1"/>
  <c r="AG101" i="1" s="1"/>
  <c r="BK119" i="9"/>
  <c r="J119" i="9" s="1"/>
  <c r="J97" i="9" s="1"/>
  <c r="BK119" i="10"/>
  <c r="J119" i="10" s="1"/>
  <c r="J97" i="10" s="1"/>
  <c r="BK119" i="11"/>
  <c r="J119" i="11" s="1"/>
  <c r="J97" i="11" s="1"/>
  <c r="BK119" i="12"/>
  <c r="J119" i="12"/>
  <c r="J97" i="12"/>
  <c r="BK119" i="13"/>
  <c r="J119" i="13" s="1"/>
  <c r="J97" i="13" s="1"/>
  <c r="J143" i="5"/>
  <c r="J102" i="5"/>
  <c r="BK120" i="4"/>
  <c r="J120" i="4" s="1"/>
  <c r="J96" i="4" s="1"/>
  <c r="F34" i="3"/>
  <c r="BA96" i="1" s="1"/>
  <c r="J34" i="4"/>
  <c r="AW97" i="1" s="1"/>
  <c r="AT97" i="1" s="1"/>
  <c r="J34" i="6"/>
  <c r="AW99" i="1" s="1"/>
  <c r="AT99" i="1" s="1"/>
  <c r="J34" i="9"/>
  <c r="AW102" i="1" s="1"/>
  <c r="AT102" i="1" s="1"/>
  <c r="J34" i="13"/>
  <c r="AW106" i="1"/>
  <c r="AT106" i="1" s="1"/>
  <c r="BB94" i="1"/>
  <c r="W31" i="1" s="1"/>
  <c r="F34" i="2"/>
  <c r="BA95" i="1" s="1"/>
  <c r="F34" i="5"/>
  <c r="BA98" i="1" s="1"/>
  <c r="F34" i="7"/>
  <c r="BA100" i="1" s="1"/>
  <c r="F34" i="8"/>
  <c r="BA101" i="1" s="1"/>
  <c r="J34" i="10"/>
  <c r="AW103" i="1" s="1"/>
  <c r="AT103" i="1" s="1"/>
  <c r="F34" i="12"/>
  <c r="BA105" i="1"/>
  <c r="AZ94" i="1"/>
  <c r="W29" i="1" s="1"/>
  <c r="J34" i="3"/>
  <c r="AW96" i="1" s="1"/>
  <c r="AT96" i="1" s="1"/>
  <c r="F34" i="4"/>
  <c r="BA97" i="1" s="1"/>
  <c r="F34" i="6"/>
  <c r="BA99" i="1" s="1"/>
  <c r="F34" i="9"/>
  <c r="BA102" i="1" s="1"/>
  <c r="AT105" i="1"/>
  <c r="BD94" i="1"/>
  <c r="W33" i="1" s="1"/>
  <c r="J34" i="2"/>
  <c r="AW95" i="1" s="1"/>
  <c r="AT95" i="1" s="1"/>
  <c r="J34" i="5"/>
  <c r="AW98" i="1" s="1"/>
  <c r="AT98" i="1" s="1"/>
  <c r="J34" i="7"/>
  <c r="AW100" i="1"/>
  <c r="AT100" i="1" s="1"/>
  <c r="J34" i="8"/>
  <c r="AW101" i="1" s="1"/>
  <c r="AT101" i="1" s="1"/>
  <c r="F34" i="11"/>
  <c r="BA104" i="1" s="1"/>
  <c r="AT104" i="1"/>
  <c r="BC94" i="1"/>
  <c r="W32" i="1" s="1"/>
  <c r="AN101" i="1" l="1"/>
  <c r="BK128" i="6"/>
  <c r="J128" i="6" s="1"/>
  <c r="J30" i="6" s="1"/>
  <c r="AG99" i="1" s="1"/>
  <c r="AN99" i="1" s="1"/>
  <c r="R128" i="6"/>
  <c r="P128" i="6"/>
  <c r="AU99" i="1" s="1"/>
  <c r="AU94" i="1" s="1"/>
  <c r="BK125" i="5"/>
  <c r="J125" i="5" s="1"/>
  <c r="J96" i="5" s="1"/>
  <c r="J119" i="8"/>
  <c r="J97" i="8" s="1"/>
  <c r="BK118" i="9"/>
  <c r="J118" i="9" s="1"/>
  <c r="J96" i="9" s="1"/>
  <c r="BK123" i="2"/>
  <c r="J123" i="2"/>
  <c r="J96" i="2"/>
  <c r="J96" i="8"/>
  <c r="BK119" i="7"/>
  <c r="J119" i="7" s="1"/>
  <c r="J30" i="7" s="1"/>
  <c r="AG100" i="1" s="1"/>
  <c r="BK118" i="11"/>
  <c r="J118" i="11" s="1"/>
  <c r="J96" i="11" s="1"/>
  <c r="BK119" i="3"/>
  <c r="J119" i="3"/>
  <c r="J96" i="3" s="1"/>
  <c r="BK118" i="10"/>
  <c r="J118" i="10"/>
  <c r="BK118" i="12"/>
  <c r="J118" i="12" s="1"/>
  <c r="J30" i="12" s="1"/>
  <c r="AG105" i="1" s="1"/>
  <c r="BK118" i="13"/>
  <c r="J118" i="13" s="1"/>
  <c r="J96" i="13" s="1"/>
  <c r="J39" i="8"/>
  <c r="J30" i="4"/>
  <c r="AG97" i="1" s="1"/>
  <c r="AN97" i="1" s="1"/>
  <c r="AY94" i="1"/>
  <c r="J30" i="10"/>
  <c r="AG103" i="1" s="1"/>
  <c r="AV94" i="1"/>
  <c r="AK29" i="1" s="1"/>
  <c r="AX94" i="1"/>
  <c r="BA94" i="1"/>
  <c r="AW94" i="1" s="1"/>
  <c r="AK30" i="1" s="1"/>
  <c r="J39" i="6" l="1"/>
  <c r="J96" i="6"/>
  <c r="J39" i="10"/>
  <c r="J39" i="7"/>
  <c r="J96" i="12"/>
  <c r="J96" i="7"/>
  <c r="J96" i="10"/>
  <c r="J39" i="12"/>
  <c r="J39" i="4"/>
  <c r="AN103" i="1"/>
  <c r="AN105" i="1"/>
  <c r="AN100" i="1"/>
  <c r="J30" i="13"/>
  <c r="AG106" i="1" s="1"/>
  <c r="J30" i="11"/>
  <c r="J39" i="11" s="1"/>
  <c r="AT94" i="1"/>
  <c r="W30" i="1"/>
  <c r="J30" i="5"/>
  <c r="AG98" i="1" s="1"/>
  <c r="AN98" i="1" s="1"/>
  <c r="J30" i="2"/>
  <c r="AG95" i="1" s="1"/>
  <c r="AN95" i="1" s="1"/>
  <c r="J30" i="3"/>
  <c r="AG96" i="1" s="1"/>
  <c r="J30" i="9"/>
  <c r="AG102" i="1" s="1"/>
  <c r="AG104" i="1" l="1"/>
  <c r="AN104" i="1" s="1"/>
  <c r="J39" i="3"/>
  <c r="J39" i="13"/>
  <c r="J39" i="2"/>
  <c r="J39" i="9"/>
  <c r="J39" i="5"/>
  <c r="AN102" i="1"/>
  <c r="AN106" i="1"/>
  <c r="AN96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<sst xmlns="http://schemas.openxmlformats.org/spreadsheetml/2006/main" count="4290" uniqueCount="632">
  <si>
    <t>Export Komplet</t>
  </si>
  <si>
    <t/>
  </si>
  <si>
    <t>2.0</t>
  </si>
  <si>
    <t>False</t>
  </si>
  <si>
    <t>{b166d7e4-1ab1-4d4d-80bb-7927ab873a64}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</si>
  <si>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</si>
  <si>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</si>
  <si>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</si>
  <si>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</si>
  <si>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</si>
  <si>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</si>
  <si>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</si>
  <si>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221125akt</t>
  </si>
  <si>
    <t>Stavba:</t>
  </si>
  <si>
    <t>Náučno turistická infraštruktúra v mestských lesoch - Stará Ľubovňa</t>
  </si>
  <si>
    <t>JKSO:</t>
  </si>
  <si>
    <t>KS:</t>
  </si>
  <si>
    <t>Miesto:</t>
  </si>
  <si>
    <t>Stará Ľubovňa</t>
  </si>
  <si>
    <t>Dátum:</t>
  </si>
  <si>
    <t>14. 3. 2024</t>
  </si>
  <si>
    <t>Objednávateľ:</t>
  </si>
  <si>
    <t>IČO:</t>
  </si>
  <si>
    <t>mesto Stará Ľubovňa</t>
  </si>
  <si>
    <t>IČ DPH:</t>
  </si>
  <si>
    <t>Zhotoviteľ:</t>
  </si>
  <si>
    <t xml:space="preserve"> </t>
  </si>
  <si>
    <t>Projektant:</t>
  </si>
  <si>
    <t>Ing. arch. Patrik Kasperkevič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</si>
  <si>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</si>
  <si>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</si>
  <si>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</si>
  <si>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</si>
  <si>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</si>
  <si>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</si>
  <si>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</si>
  <si>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</si>
  <si>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</si>
  <si>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</si>
  <si>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</si>
  <si>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</si>
  <si>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</si>
  <si>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</si>
  <si>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</si>
  <si>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</si>
  <si>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</si>
  <si>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</si>
  <si>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</si>
  <si>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</si>
  <si>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</si>
  <si>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</si>
  <si>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</si>
  <si>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</si>
  <si>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</si>
  <si>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</si>
  <si>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</si>
  <si>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</si>
  <si>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</si>
  <si>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</si>
  <si>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</si>
  <si>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</si>
  <si>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</si>
  <si>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</si>
  <si>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</si>
  <si>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</si>
  <si>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</si>
  <si>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</si>
  <si>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</si>
  <si>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</si>
  <si>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</si>
  <si>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</si>
  <si>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</si>
  <si>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</si>
  <si>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</si>
  <si>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</si>
  <si>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</si>
  <si>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</si>
  <si>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</si>
  <si>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Komunikácie</t>
  </si>
  <si>
    <t>STA</t>
  </si>
  <si>
    <t>1</t>
  </si>
  <si>
    <t>{f9d04569-c3a6-46f2-b9e1-e33a4f97bbae}</t>
  </si>
  <si>
    <t>02</t>
  </si>
  <si>
    <t>Mobiliár</t>
  </si>
  <si>
    <t>{46c9f2c6-d02f-4afb-8af6-262e723fff7b}</t>
  </si>
  <si>
    <t>03</t>
  </si>
  <si>
    <t>Vyhliadka s lavičkou</t>
  </si>
  <si>
    <t>{478dd430-c581-4980-8ee2-00629f250071}</t>
  </si>
  <si>
    <t>04</t>
  </si>
  <si>
    <t>Prístrešky so sedením (2ks)</t>
  </si>
  <si>
    <t>{41e8c715-63cc-42eb-81c3-be7d43539aba}</t>
  </si>
  <si>
    <t>05</t>
  </si>
  <si>
    <t>Ekoučebňa</t>
  </si>
  <si>
    <t>{d87ee835-5d47-4911-9e94-7957bfc578cf}</t>
  </si>
  <si>
    <t>06</t>
  </si>
  <si>
    <t>Výstup na skalu, vyhliadková plošina</t>
  </si>
  <si>
    <t>{2e7afca8-b8da-43fd-9af7-a8e00ffeafd0}</t>
  </si>
  <si>
    <t>08</t>
  </si>
  <si>
    <t>Lanový most s plošinami</t>
  </si>
  <si>
    <t>{4c9a89d9-2b4a-4364-84ed-f5958ead7892}</t>
  </si>
  <si>
    <t>09</t>
  </si>
  <si>
    <t>Náučné prvky</t>
  </si>
  <si>
    <t>{280cc42d-8e32-4f06-99fc-26f0e8f939ff}</t>
  </si>
  <si>
    <t>10</t>
  </si>
  <si>
    <t>Šmýkačka</t>
  </si>
  <si>
    <t>{59bb0e2b-82bf-46e2-a004-585ed95e2a8a}</t>
  </si>
  <si>
    <t>11</t>
  </si>
  <si>
    <t>Balančná lávka</t>
  </si>
  <si>
    <t>{36db5b35-fcdd-4728-afd2-06cd080ce4a6}</t>
  </si>
  <si>
    <t>12</t>
  </si>
  <si>
    <t>Lávka z pníkov</t>
  </si>
  <si>
    <t>{0a919a0c-7ffd-4c32-8f74-5f04f80d7ef0}</t>
  </si>
  <si>
    <t>13</t>
  </si>
  <si>
    <t>Senzorický chodník</t>
  </si>
  <si>
    <t>{4ebad17b-8fdc-49ec-a378-e678fefd9a2e}</t>
  </si>
  <si>
    <t>KRYCÍ LIST ROZPOČTU</t>
  </si>
  <si>
    <t>Objekt:</t>
  </si>
  <si>
    <t>01 - Komunikácie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</si>
  <si>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</si>
  <si>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</si>
  <si>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</si>
  <si>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</si>
  <si>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</si>
  <si>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</si>
  <si>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</si>
  <si>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</si>
  <si>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</si>
  <si>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</si>
  <si>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</si>
  <si>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</si>
  <si>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</si>
  <si>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</si>
  <si>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</si>
  <si>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</si>
  <si>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</si>
  <si>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</si>
  <si>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</si>
  <si>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</si>
  <si>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</si>
  <si>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</si>
  <si>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</si>
  <si>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</si>
  <si>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</si>
  <si>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</si>
  <si>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</si>
  <si>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</si>
  <si>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</si>
  <si>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111201101.S</t>
  </si>
  <si>
    <t>Odstránenie krovín a stromov s koreňom s priemerom kmeňa do 100 mm, do 1000 m2</t>
  </si>
  <si>
    <t>m2</t>
  </si>
  <si>
    <t>4</t>
  </si>
  <si>
    <t>2</t>
  </si>
  <si>
    <t>1936527124</t>
  </si>
  <si>
    <t>111251111.S</t>
  </si>
  <si>
    <t>Drvenie orezaných vetiev, s odvozom drevnej drviny do 20 km a so zložením priemeru vetiev do 100 mm</t>
  </si>
  <si>
    <t>m3</t>
  </si>
  <si>
    <t>756998323</t>
  </si>
  <si>
    <t>3</t>
  </si>
  <si>
    <t>121101112.S</t>
  </si>
  <si>
    <t>Odstránenie ornice s premiestn. na hromady, so zložením na vzdialenosť do 100 m a do 1000 m3</t>
  </si>
  <si>
    <t>1046533175</t>
  </si>
  <si>
    <t>115006112.R</t>
  </si>
  <si>
    <t>Odrážka, zvodnica na odvedenie vody, pozinkovaný plech, vrátane výkopu a osadenia do betónu</t>
  </si>
  <si>
    <t>m</t>
  </si>
  <si>
    <t>619182259</t>
  </si>
  <si>
    <t>5</t>
  </si>
  <si>
    <t>162301121.S</t>
  </si>
  <si>
    <t>Vodorovné premiestnenie výkopku po spevnenej ceste z horniny tr.1-4, nad 100 do 1000 m3 na vzdialenosť nad 50 do 500 m</t>
  </si>
  <si>
    <t>606041735</t>
  </si>
  <si>
    <t>6</t>
  </si>
  <si>
    <t>167101102.S</t>
  </si>
  <si>
    <t>Nakladanie neuľahnutého výkopku z hornín tr.1-4 nad 100 do 1000 m3</t>
  </si>
  <si>
    <t>-2088516889</t>
  </si>
  <si>
    <t>7</t>
  </si>
  <si>
    <t>171201101.S</t>
  </si>
  <si>
    <t>Uloženie sypaniny do násypov s rozprestretím sypaniny vo vrstvách a s hrubým urovnaním nezhutnených</t>
  </si>
  <si>
    <t>1184967056</t>
  </si>
  <si>
    <t>8</t>
  </si>
  <si>
    <t>175101201.S</t>
  </si>
  <si>
    <t>Obsyp objektov sypaninou z vhodných hornín 1 až 4 bez prehodenia sypaniny</t>
  </si>
  <si>
    <t>1720272940</t>
  </si>
  <si>
    <t>9</t>
  </si>
  <si>
    <t>181102302.S</t>
  </si>
  <si>
    <t>Úprava pláne na stavbách ciest v zárezoch mimo skalných so zhutnením</t>
  </si>
  <si>
    <t>832015923</t>
  </si>
  <si>
    <t>938909422.S</t>
  </si>
  <si>
    <t>Výkop, čistenie a prespádovanie priekop komunikácií strojne priekopovým rýpadlom o objeme nánosu nad 0,15 do 0,30 m3/m, -0,19460 t</t>
  </si>
  <si>
    <t>2044883635</t>
  </si>
  <si>
    <t>Zakladanie</t>
  </si>
  <si>
    <t>212532111.S</t>
  </si>
  <si>
    <t>Lôžko pre priekopu z kameniva hrubého drveného frakcie 0-32 mm</t>
  </si>
  <si>
    <t>-1496998968</t>
  </si>
  <si>
    <t>215901101.S</t>
  </si>
  <si>
    <t>Zhutnenie podložia z rastlej horniny 1 až 4 pod násypy, z hornina súdržných do 92 % PS a nesúdržných</t>
  </si>
  <si>
    <t>1004898028</t>
  </si>
  <si>
    <t>Vodorovné konštrukcie</t>
  </si>
  <si>
    <t>434212115.R</t>
  </si>
  <si>
    <t>Schodisko drevené na teréne s dreveným zábradlím, hobľované rezivo sibírsky smrek, hranoly, kotvenie roxor+vruty, odkop, zásyp a podsyp kamenivom 4-8mm, geotextília, zábradlie 1stranné z hranolčekov 45x95mm, kompletizované, viď PD</t>
  </si>
  <si>
    <t>-1700435235</t>
  </si>
  <si>
    <t>14</t>
  </si>
  <si>
    <t>434212116.R</t>
  </si>
  <si>
    <t>Lávka drevená s dreveným zábradlím, hobľované rezivo sibírsky smrek, hranoly 160x240mm, fošne 245x45mm kotvenie vruty, odkop, zásyp a podsyp kamenivom 4-8mm, nopová fólia, bet.bloky 1000x400x150mm,zábradlie 1stranné z hranolčekov 45x95mm,kompletiz.,viď PD</t>
  </si>
  <si>
    <t>-1507822439</t>
  </si>
  <si>
    <t>15</t>
  </si>
  <si>
    <t>564730211.S</t>
  </si>
  <si>
    <t>Podklad alebo kryt z kameniva drveného veľ. 0-32 mm s rozprestretím a zhutnením hr. 100 mm</t>
  </si>
  <si>
    <t>-827303671</t>
  </si>
  <si>
    <t>16</t>
  </si>
  <si>
    <t>566301111.S</t>
  </si>
  <si>
    <t>Úprava doterajšieho krytu z kameniva drveného veľ. 0-32 mm s rozprestretím a zhutnením v množstve 0,04- 0,06 m3/m2</t>
  </si>
  <si>
    <t>-2014848762</t>
  </si>
  <si>
    <t>17</t>
  </si>
  <si>
    <t>564861111.S</t>
  </si>
  <si>
    <t>Podklad zo štrkodrviny 0-63mm s rozprestretím a zhutnením, po zhutnení hr. 200 mm</t>
  </si>
  <si>
    <t>-287983964</t>
  </si>
  <si>
    <t>Ostatné konštrukcie a práce-búranie</t>
  </si>
  <si>
    <t>18</t>
  </si>
  <si>
    <t>919412111.S</t>
  </si>
  <si>
    <t>Hospodársky prejazd dĺžky 3- 4 m z rúr bet. DN 400 mm s čelami bet. tr. C 8/10 s prevýš. do 600mm</t>
  </si>
  <si>
    <t>ks</t>
  </si>
  <si>
    <t>870165013</t>
  </si>
  <si>
    <t>99</t>
  </si>
  <si>
    <t>Presun hmôt HSV</t>
  </si>
  <si>
    <t>19</t>
  </si>
  <si>
    <t>998222011.S</t>
  </si>
  <si>
    <t>Presun hmôt pre pozemné komunikácie s krytom z kameniva (8222, 8225) akejkoľvek dĺžky objektu</t>
  </si>
  <si>
    <t>t</t>
  </si>
  <si>
    <t>1730325084</t>
  </si>
  <si>
    <t>998222093.S</t>
  </si>
  <si>
    <t>Príplatok za zväčšený presun (8222,8225) pre pozemné komunikácie s krytom z kameniva nad vymedzenú najväčšiu dopravnú vzdialenosť do 3000 m</t>
  </si>
  <si>
    <t>1567437732</t>
  </si>
  <si>
    <t>02 - Mobiliár</t>
  </si>
  <si>
    <t>936104223.R</t>
  </si>
  <si>
    <t>Odpadkový kôš drevený 540x540mm, v. 1000mm, hobľované rezivo sibírsky smrek, jakel 20x40x2mm, fošne 245x45mm, kotvenie vruty, odkop, bet. základ 400x400mm, s piktogramom, kompletiz.,viď PD</t>
  </si>
  <si>
    <t>1441042045</t>
  </si>
  <si>
    <t>936124113.R</t>
  </si>
  <si>
    <t>Lavička drevená s operkou 2000x745mm, v. 960mm, hobľované rezivo sibírsky smrek, hranoly 180x180mm, fošne 245x45mm, kotvenie vruty, odkop, zásyp a podsyp kamenivom 0-32mm, geotextília,kompletiz.,viď PD</t>
  </si>
  <si>
    <t>-2083600095</t>
  </si>
  <si>
    <t>936124114.R</t>
  </si>
  <si>
    <t>Lavička drevená bez opierky 2000x745mm, v. 480mm, hobľované rezivo sibírsky smrek, hranoly 180x180mm, fošne 245x45mm, kotvenie vruty, odkop, zásyp a podsyp kamenivom 0-32mm, geotextília,kompletiz.,viď PD</t>
  </si>
  <si>
    <t>-1814854982</t>
  </si>
  <si>
    <t>936124115.R</t>
  </si>
  <si>
    <t>Sedenie drevené 2x lavica 2000x745mm, v. 480mm, 1xstôl 2000x800mm, v.750mm, hobľované rezivo sibírsky smrek, hranoly 180x180mm, fošne 245x45mm, kotvenie vruty, odkop, zásyp a podsyp kamenivom 0-32mm, bet. základ, kompletiz.,viď PD</t>
  </si>
  <si>
    <t>1003451401</t>
  </si>
  <si>
    <t>936124116.R</t>
  </si>
  <si>
    <t>Kompostér drevený 2000x1000mm, v. 880mm, hobľované rezivo sibírsky smrek, Lprofil 40x40mm, fošne 245x45mm, kotvenie vruty, odkop, zásyp a podsyp kamenivom 0-32mm, bet. základ, kompletiz.,viď PD</t>
  </si>
  <si>
    <t>-65082485</t>
  </si>
  <si>
    <t>936124117.R</t>
  </si>
  <si>
    <t>Pieskovisko drevené 3300x3300mm, v. 320mm, hobľované rezivo sibírsky smrek, hranoly 160x160mm, kotvenie vruty, odkop, zásyp a podsyp kamenivom 0-32mm a pieskom, geotextília,nopová fólia,kompletiz.,viď PD</t>
  </si>
  <si>
    <t>386264217</t>
  </si>
  <si>
    <t>936942004.R</t>
  </si>
  <si>
    <t>Kamenné ohnisko priemer 4,6m, podklad kamenná dlažba do betónu, sedenie kamenné murvio šxv. 400x400mm, sibírsky smrek fošne 245x45mm, kotvenie vruty, odkop, zásyp,nopová fólia,kompletiz.,viď PD</t>
  </si>
  <si>
    <t>91767212</t>
  </si>
  <si>
    <t>966001121.R</t>
  </si>
  <si>
    <t>Demontáž sedenia so stolom, komplet  -0,03400 t</t>
  </si>
  <si>
    <t>-1053023991</t>
  </si>
  <si>
    <t>966001163.S</t>
  </si>
  <si>
    <t>Demontáž reklamnej vitríny, informačného nosiča, komplet  -0,06500 t</t>
  </si>
  <si>
    <t>1572741009</t>
  </si>
  <si>
    <t>966001221.R</t>
  </si>
  <si>
    <t>Demontáž kamenného ohniska so sedením, komplet  -0,38100 t</t>
  </si>
  <si>
    <t>-96480314</t>
  </si>
  <si>
    <t>966001233.S</t>
  </si>
  <si>
    <t>Demontáž dreveného prístrešku so sedením a stolom, komplet  -1,46600 t</t>
  </si>
  <si>
    <t>689709744</t>
  </si>
  <si>
    <t>998231311.S</t>
  </si>
  <si>
    <t>Presun hmôt pre sadovnícke a krajinárske úpravy do 5000 m vodorovne bez zvislého presunu</t>
  </si>
  <si>
    <t>1990367617</t>
  </si>
  <si>
    <t>03 - Vyhliadka s lavičkou</t>
  </si>
  <si>
    <t>PSV - Práce a dodávky PSV</t>
  </si>
  <si>
    <t xml:space="preserve">    762 - Konštrukcie tesárske</t>
  </si>
  <si>
    <t xml:space="preserve">    764 - Konštrukcie klampiarske</t>
  </si>
  <si>
    <t xml:space="preserve">    767 - Konštrukcie doplnkové kovové</t>
  </si>
  <si>
    <t>PSV</t>
  </si>
  <si>
    <t>Práce a dodávky PSV</t>
  </si>
  <si>
    <t>762</t>
  </si>
  <si>
    <t>Konštrukcie tesárske</t>
  </si>
  <si>
    <t>762712140.S</t>
  </si>
  <si>
    <t>Montáž priestorových viazaných konštrukcií z reziva hraneného prierezovej plochy 280 - 450 cm2</t>
  </si>
  <si>
    <t>927889903</t>
  </si>
  <si>
    <t>M</t>
  </si>
  <si>
    <t>605470000200.S</t>
  </si>
  <si>
    <t>Hranoly drevené zo sibírskeho smreku, hobľované, masív, sušené 14±2%, s opracovanými spojmi, triedy 3A STN 480055, bez defektov, hniloby, hrčí, vrátene svorníkov</t>
  </si>
  <si>
    <t>32</t>
  </si>
  <si>
    <t>-1063783426</t>
  </si>
  <si>
    <t>762395000.S</t>
  </si>
  <si>
    <t>Spojovacie prostriedky pre viazané konštrukcie krovov, debnenie a laťovanie, nadstrešné konštr., spádové kliny - svorky, dosky, klince, pásová oceľ, vruty</t>
  </si>
  <si>
    <t>569463340</t>
  </si>
  <si>
    <t>998762102.S</t>
  </si>
  <si>
    <t>Presun hmôt pre konštrukcie tesárske v objektoch výšky do 12 m</t>
  </si>
  <si>
    <t>754857565</t>
  </si>
  <si>
    <t>998762194.S</t>
  </si>
  <si>
    <t>Konštrukcie tesárske, prípl.za presun nad vymedzenú najväčšiu dopravnú vzdialenosť do 1000 m</t>
  </si>
  <si>
    <t>-792920662</t>
  </si>
  <si>
    <t>764</t>
  </si>
  <si>
    <t>Konštrukcie klampiarske</t>
  </si>
  <si>
    <t>764313201.S</t>
  </si>
  <si>
    <t>Krytiny hladké z pozinkovaného farbeného PZf plechu, z tabúľ 2000x1000 mm, sklon do 30°</t>
  </si>
  <si>
    <t>1025835768</t>
  </si>
  <si>
    <t>998764101.S</t>
  </si>
  <si>
    <t>Presun hmôt pre konštrukcie klampiarske v objektoch výšky do 6 m</t>
  </si>
  <si>
    <t>-1352549119</t>
  </si>
  <si>
    <t>998764194.S</t>
  </si>
  <si>
    <t>Konštrukcie klampiarske, prípl.za presun nad vymedz. najväč. dopr. vzdial. do 1000m</t>
  </si>
  <si>
    <t>-1693856901</t>
  </si>
  <si>
    <t>767</t>
  </si>
  <si>
    <t>Konštrukcie doplnkové kovové</t>
  </si>
  <si>
    <t>767871227.S</t>
  </si>
  <si>
    <t>Montáž zemnej skrutky pre kontajnery a drevostavby, priemeru 89 mm, priem. dĺžky 1600 mm</t>
  </si>
  <si>
    <t>1318375557</t>
  </si>
  <si>
    <t>311490003600.S</t>
  </si>
  <si>
    <t>Zemná skrutka 89x1600-M24, d 89 mm, priem. dĺ. 1600 mm so šesťhrannou hlavou a závitom, pozinkovaná oceľ</t>
  </si>
  <si>
    <t>1389957261</t>
  </si>
  <si>
    <t>998767101.S</t>
  </si>
  <si>
    <t>Presun hmôt pre kovové stavebné doplnkové konštrukcie v objektoch výšky do 6 m</t>
  </si>
  <si>
    <t>-1004223305</t>
  </si>
  <si>
    <t>998767194.S</t>
  </si>
  <si>
    <t>Kovové stav.dopln.konštr., prípl.za presun nad najväčšiu dopr. vzdial. do 1000 m</t>
  </si>
  <si>
    <t>1582846065</t>
  </si>
  <si>
    <t>04 - Prístrešky so sedením (2ks)</t>
  </si>
  <si>
    <t xml:space="preserve">    712 - Izolácie striech, povlakové krytiny</t>
  </si>
  <si>
    <t>122201101.S</t>
  </si>
  <si>
    <t>Odkopávka a prekopávka nezapažená v hornine 3, do 100 m3</t>
  </si>
  <si>
    <t>-608420560</t>
  </si>
  <si>
    <t>122201109.S</t>
  </si>
  <si>
    <t>Odkopávky a prekopávky nezapažené. Príplatok k cenám za lepivosť horniny 3</t>
  </si>
  <si>
    <t>-1420552353</t>
  </si>
  <si>
    <t>132201101.S</t>
  </si>
  <si>
    <t>Výkop ryhy do šírky 600 mm v horn.3 do 100 m3</t>
  </si>
  <si>
    <t>-1993125863</t>
  </si>
  <si>
    <t>132201109.S</t>
  </si>
  <si>
    <t>Príplatok k cene za lepivosť pri hĺbení rýh šírky do 600 mm zapažených i nezapažených s urovnaním dna v hornine 3</t>
  </si>
  <si>
    <t>1303677864</t>
  </si>
  <si>
    <t>162301101.S</t>
  </si>
  <si>
    <t>Vodorovné premiestnenie výkopku po spevnenej ceste z horniny tr.1-4, do 100 m3 na vzdialenosť do 500 m</t>
  </si>
  <si>
    <t>-2080306577</t>
  </si>
  <si>
    <t>167101101.S</t>
  </si>
  <si>
    <t>Nakladanie neuľahnutého výkopku z hornín tr.1-4 do 100 m3</t>
  </si>
  <si>
    <t>-621970188</t>
  </si>
  <si>
    <t>1442991117</t>
  </si>
  <si>
    <t>181101102.S</t>
  </si>
  <si>
    <t>Úprava pláne v zárezoch v hornine 1-4 so zhutnením</t>
  </si>
  <si>
    <t>1465815262</t>
  </si>
  <si>
    <t>-1777527537</t>
  </si>
  <si>
    <t>274313611.S</t>
  </si>
  <si>
    <t>Betón základových pásov, prostý tr. C 16/20</t>
  </si>
  <si>
    <t>771211109</t>
  </si>
  <si>
    <t>-727160911</t>
  </si>
  <si>
    <t>1294580193</t>
  </si>
  <si>
    <t>712</t>
  </si>
  <si>
    <t>Izolácie striech, povlakové krytiny</t>
  </si>
  <si>
    <t>712370070.S</t>
  </si>
  <si>
    <t>Zhotovenie povlakovej krytiny striech plochých do 10° PVC-P fóliou upevnenou prikotvením so zvarením spoju</t>
  </si>
  <si>
    <t>292589693</t>
  </si>
  <si>
    <t>283220002000.S</t>
  </si>
  <si>
    <t>Hydroizolačná fólia PVC-P hr. 1,5 mm izolácia plochých striech</t>
  </si>
  <si>
    <t>-1593792839</t>
  </si>
  <si>
    <t>311970001500.S</t>
  </si>
  <si>
    <t>Vrut na upevnenie do dosiek</t>
  </si>
  <si>
    <t>235085669</t>
  </si>
  <si>
    <t>712973810.S</t>
  </si>
  <si>
    <t>Detaily k termoplastom všeobecne, oplechovanie okraja odkvapovou záveternou lištou z hrubopolpast. plechu RŠ 140 mm</t>
  </si>
  <si>
    <t>-955912982</t>
  </si>
  <si>
    <t>311690001000.S</t>
  </si>
  <si>
    <t>Rozperný nit, hliníkový</t>
  </si>
  <si>
    <t>1738855269</t>
  </si>
  <si>
    <t>712990040.S</t>
  </si>
  <si>
    <t>Položenie geotextílie vodorovne alebo zvislo na strechy ploché do 10°</t>
  </si>
  <si>
    <t>-2023086830</t>
  </si>
  <si>
    <t>693110004500.S</t>
  </si>
  <si>
    <t>Geotextília polypropylénová netkaná 300 g/m2</t>
  </si>
  <si>
    <t>398129992</t>
  </si>
  <si>
    <t>998712101.S</t>
  </si>
  <si>
    <t>Presun hmôt pre izoláciu povlakovej krytiny v objektoch výšky do 6 m</t>
  </si>
  <si>
    <t>-1942816687</t>
  </si>
  <si>
    <t>21</t>
  </si>
  <si>
    <t>998712194.S</t>
  </si>
  <si>
    <t>Izolácia z povlak.krytín, prípl.za presun nad vymedz. najväčšiu dopravnú vzdialenosť do 1000 m</t>
  </si>
  <si>
    <t>-1508081310</t>
  </si>
  <si>
    <t>22</t>
  </si>
  <si>
    <t>762341004.S</t>
  </si>
  <si>
    <t>Montáž debnenia jednoduchých striech, na krokvy a kontralaty z dosiek na zraz</t>
  </si>
  <si>
    <t>1693258708</t>
  </si>
  <si>
    <t>23</t>
  </si>
  <si>
    <t>611920007502.S</t>
  </si>
  <si>
    <t>Drevený obklad dlážkovica - palubka podlahová, hxš 24x146 mm, smrek A/B</t>
  </si>
  <si>
    <t>314199312</t>
  </si>
  <si>
    <t>24</t>
  </si>
  <si>
    <t>762712110.S</t>
  </si>
  <si>
    <t>Montáž priestorových viazaných konštrukcií z reziva hraneného prierezovej plochy do 120 cm2</t>
  </si>
  <si>
    <t>988970415</t>
  </si>
  <si>
    <t>25</t>
  </si>
  <si>
    <t>762712120.S</t>
  </si>
  <si>
    <t>Montáž priestorových viazaných konštrukcií z reziva hraneného prierezovej plochy 120 - 224 cm2</t>
  </si>
  <si>
    <t>577836265</t>
  </si>
  <si>
    <t>26</t>
  </si>
  <si>
    <t>605470000100.S</t>
  </si>
  <si>
    <t>Fošne a hranoly drevené zo sibírskeho smreku, hobľované, masív, sušené 14±2%, s opracovanými spojmi, triedy 3A STN 480055, bez defektov, hniloby, hrčí, vrátene svorníkov</t>
  </si>
  <si>
    <t>654380110</t>
  </si>
  <si>
    <t>27</t>
  </si>
  <si>
    <t>28</t>
  </si>
  <si>
    <t>29</t>
  </si>
  <si>
    <t>30</t>
  </si>
  <si>
    <t>767995225.R</t>
  </si>
  <si>
    <t>Výroba, dodávka a montáž atypického výrobku - prístrešok 4x6,2m, pozinkovaný s povrch. úpravou náterom, kotvenie, viď. PD</t>
  </si>
  <si>
    <t>kg</t>
  </si>
  <si>
    <t>2102803282</t>
  </si>
  <si>
    <t>31</t>
  </si>
  <si>
    <t>05 - Ekoučebňa</t>
  </si>
  <si>
    <t xml:space="preserve">    6 - Úpravy povrchov, podlahy, osadenie</t>
  </si>
  <si>
    <t xml:space="preserve">    766 - Konštrukcie stolárske</t>
  </si>
  <si>
    <t>121101111.S</t>
  </si>
  <si>
    <t>Odstránenie ornice s vodor. premiestn. na hromady, so zložením na vzdialenosť do 100 m a do 100m3</t>
  </si>
  <si>
    <t>806603820</t>
  </si>
  <si>
    <t>133201101.S</t>
  </si>
  <si>
    <t>Výkop šachty zapaženej, hornina 3 do 100 m3</t>
  </si>
  <si>
    <t>662971276</t>
  </si>
  <si>
    <t>133201109.S</t>
  </si>
  <si>
    <t>Príplatok k cenám za lepivosť pri hĺbení šachiet zapažených i nezapažených v hornine 3</t>
  </si>
  <si>
    <t>1614501198</t>
  </si>
  <si>
    <t>844223722</t>
  </si>
  <si>
    <t>271533001.S</t>
  </si>
  <si>
    <t>Násyp pod základové konštrukcie so zhutnením z  kameniva hrubého drveného fr.32-63 (16-32) mm</t>
  </si>
  <si>
    <t>660533223</t>
  </si>
  <si>
    <t>274271031.S</t>
  </si>
  <si>
    <t>Murivo základových pásov (m3) z betónových debniacich tvárnic s betónovou výplňou C 16/20 hrúbky 250 mm</t>
  </si>
  <si>
    <t>-1350256648</t>
  </si>
  <si>
    <t>274361825.S</t>
  </si>
  <si>
    <t>Výstuž pre murivo základových pásov z betónových debniacich tvárnic s betónovou výplňou z ocele B500 (10505)</t>
  </si>
  <si>
    <t>-1881588601</t>
  </si>
  <si>
    <t>275313611.S</t>
  </si>
  <si>
    <t>Betón základových pätiek, prostý tr. C 16/20</t>
  </si>
  <si>
    <t>-46060271</t>
  </si>
  <si>
    <t>289971211.S</t>
  </si>
  <si>
    <t>Zhotovenie vrstvy z geotextílie na upravenom povrchu sklon do 1 : 5 , šírky od 0 do 3 m</t>
  </si>
  <si>
    <t>-919548737</t>
  </si>
  <si>
    <t>-1703412135</t>
  </si>
  <si>
    <t>Úpravy povrchov, podlahy, osadenie</t>
  </si>
  <si>
    <t>632921413.S</t>
  </si>
  <si>
    <t>Dlažba z betónových dlaždíc hr. 50 mm do piesku</t>
  </si>
  <si>
    <t>178161843</t>
  </si>
  <si>
    <t>Vnútorné vybavenie, 2xstôl 2x1m, v.0,75m, hobľované rezivo sibírsky smrek, hranoly 140x140mm, fošne 245x45mm, 20xsedenie 0,4x0,4x0,42mm, 4xskrinka z cem.triesk. dosky, uzamykateľná 134x40x1000mm +tabuľa 6,8m2, kompletiz.,viď PD</t>
  </si>
  <si>
    <t>567667897</t>
  </si>
  <si>
    <t>762131164.S</t>
  </si>
  <si>
    <t>Montáž debnenia stien z dosiek hr. do 32 mm na záklop</t>
  </si>
  <si>
    <t>-1456047488</t>
  </si>
  <si>
    <t>33</t>
  </si>
  <si>
    <t>34</t>
  </si>
  <si>
    <t>762341253.S</t>
  </si>
  <si>
    <t>Montáž kontralát striech pre sklon nad 35° a stien</t>
  </si>
  <si>
    <t>974162910</t>
  </si>
  <si>
    <t>35</t>
  </si>
  <si>
    <t>36</t>
  </si>
  <si>
    <t>37</t>
  </si>
  <si>
    <t>762712130.S</t>
  </si>
  <si>
    <t>Montáž priestorových viazaných konštrukcií z reziva hraneného prierezovej plochy 224 - 288 cm2</t>
  </si>
  <si>
    <t>147991179</t>
  </si>
  <si>
    <t>38</t>
  </si>
  <si>
    <t>2011263527</t>
  </si>
  <si>
    <t>39</t>
  </si>
  <si>
    <t>762841210.S</t>
  </si>
  <si>
    <t>Montáž podbíjania stropov a striech rovných z hobľovaných dosiek na zraz, vrátane olištovania škár</t>
  </si>
  <si>
    <t>940170729</t>
  </si>
  <si>
    <t>40</t>
  </si>
  <si>
    <t>Fošne, debnenie a hranoly drevené zo sibírskeho smreku, hobľované, masív, sušené 14±2%, s opracovanými spojmi, triedy 3A STN 480055, bez defektov, hniloby, hrčí, vrátene svorníkov, kompletiz.,viď PD</t>
  </si>
  <si>
    <t>41</t>
  </si>
  <si>
    <t>42</t>
  </si>
  <si>
    <t>765901168.S</t>
  </si>
  <si>
    <t>Strešná fólia paropriepustná, na krokvy, sklon nad 35°, plošná hmotnosť 160 g/m2</t>
  </si>
  <si>
    <t>-1418119616</t>
  </si>
  <si>
    <t>43</t>
  </si>
  <si>
    <t>44</t>
  </si>
  <si>
    <t>45</t>
  </si>
  <si>
    <t>764761121.S</t>
  </si>
  <si>
    <t>Žľab pododkvapový polkruhový pozink farebný vrátane čela, hákov, rohov, kútov, r.š. 250 mm</t>
  </si>
  <si>
    <t>-1994966276</t>
  </si>
  <si>
    <t>46</t>
  </si>
  <si>
    <t>-1287502354</t>
  </si>
  <si>
    <t>47</t>
  </si>
  <si>
    <t>-385356181</t>
  </si>
  <si>
    <t>766</t>
  </si>
  <si>
    <t>Konštrukcie stolárske</t>
  </si>
  <si>
    <t>48</t>
  </si>
  <si>
    <t>766123510.S</t>
  </si>
  <si>
    <t>Montáž drevených stien celozasklených</t>
  </si>
  <si>
    <t>622665925</t>
  </si>
  <si>
    <t>49</t>
  </si>
  <si>
    <t>611110039207.S</t>
  </si>
  <si>
    <t>Drevené stena, výplň opal polykarbonat plny 3mm, materiál sibírsky smrek, latovanie z exteriéru s ochranným náterom, kompletiz.,viď PD</t>
  </si>
  <si>
    <t>1418901033</t>
  </si>
  <si>
    <t>50</t>
  </si>
  <si>
    <t>766641085.S</t>
  </si>
  <si>
    <t>Montáž stien a okien drevených</t>
  </si>
  <si>
    <t>-530532352</t>
  </si>
  <si>
    <t>51</t>
  </si>
  <si>
    <t>611110039205.S</t>
  </si>
  <si>
    <t>Drevené stena, 4,9x2,1m, výplň opal polykarbonat plny 3mm, materiál sibírsky smrek, uzamykateľná, latovanie z exteriéru s ochranným náterom, kompletiz.,viď PD</t>
  </si>
  <si>
    <t>-491347408</t>
  </si>
  <si>
    <t>52</t>
  </si>
  <si>
    <t>611110039206.S</t>
  </si>
  <si>
    <t>Drevené okno, D=1m, výplň opal polykarbonat plny 3mm, materiál sibírsky smrek, pevné, latovanie z exteriéru s ochranným náterom, kompletiz.,viď PD</t>
  </si>
  <si>
    <t>301858927</t>
  </si>
  <si>
    <t>53</t>
  </si>
  <si>
    <t>998766101.S</t>
  </si>
  <si>
    <t>Presun hmot pre konštrukcie stolárske v objektoch výšky do 6 m</t>
  </si>
  <si>
    <t>-827260256</t>
  </si>
  <si>
    <t>54</t>
  </si>
  <si>
    <t>998766194.S</t>
  </si>
  <si>
    <t>Konštrukcie stolárske, prípl.za presun nad najvačšiu dopravnú vzdialenosť do 1000 m</t>
  </si>
  <si>
    <t>515706051</t>
  </si>
  <si>
    <t>06 - Výstup na skalu, vyhliadková plošina</t>
  </si>
  <si>
    <t>762523104.S</t>
  </si>
  <si>
    <t>Položenie podláh hobľovaných na zraz z dosiek a fošien</t>
  </si>
  <si>
    <t>-1032635064</t>
  </si>
  <si>
    <t>Fošne drevené zo sibírskeho smreku, hobľované, masív, sušené 14±2%, s opracovanými spojmi, triedy 3A STN 480055, bez defektov, hniloby, hrčí, vrátene svorníkov</t>
  </si>
  <si>
    <t>895161988</t>
  </si>
  <si>
    <t>609549276</t>
  </si>
  <si>
    <t>1695987954</t>
  </si>
  <si>
    <t>170193820</t>
  </si>
  <si>
    <t>767222225.R</t>
  </si>
  <si>
    <t>Montáž a dodávka zábradlí schodiskových z profilovej pozink. ocele, výplň z bezp. nerezovej sieťe, kotvenie, viď. PD</t>
  </si>
  <si>
    <t>-265262010</t>
  </si>
  <si>
    <t>767251135.S</t>
  </si>
  <si>
    <t>Montáž poddest a stupňov z oceľových pochôdznych lisovaných roštov skrutkovaním</t>
  </si>
  <si>
    <t>687381810</t>
  </si>
  <si>
    <t>553430010103.R</t>
  </si>
  <si>
    <t>Schodiskový stupeň odporovo zváraný, 240x600mm, žiarovo pozinkovaný, montážny materiál</t>
  </si>
  <si>
    <t>-81910343</t>
  </si>
  <si>
    <t>553430010105.S</t>
  </si>
  <si>
    <t>Rošt podlahový lisovaný žiarozink - pororošt, rozmer oka 34x38 mm, nosná páska 30x2 mm</t>
  </si>
  <si>
    <t>-1220660392</t>
  </si>
  <si>
    <t>767995255.R</t>
  </si>
  <si>
    <t>Výroba, dodávka a montáž atypického výrobku - nosná konštrukcia /schodisko a vyhliadková plošina/, pozinkovaný, kotvenie,výrobná dokumentácia statika, TUV certifikat, viď. PD</t>
  </si>
  <si>
    <t>1722423241</t>
  </si>
  <si>
    <t>196279095</t>
  </si>
  <si>
    <t>-53673938</t>
  </si>
  <si>
    <t>08 - Lanový most s plošinami</t>
  </si>
  <si>
    <t>767995351.R</t>
  </si>
  <si>
    <t>Výroba, dodávka a montáž atypického výrobku - Plošina 1 - drevená konštrukcia kotvená na skalu,certifikácia TUV, výrobná dokumentácia statika, komplet, viď PD</t>
  </si>
  <si>
    <t>kpl</t>
  </si>
  <si>
    <t>P</t>
  </si>
  <si>
    <t>Poznámka k položke:_x000D_
Zb zaklad patka 500x500x300 prepojený zo skalou cez roxor 10mm 4x,  C35/45          6ks patky_x000D_
Podkladovy hranol 160x200 sibirsky smrek 7,5 bm , ochranný náter_x000D_
Podlaha 245x45 sibirsky smrek 3,5 m2 + schody 1,5 m2_x000D_
Zábradlie drevené 45x95x1000 , vyplnené nerezová lanková sieť   5 bm_x000D_
Drevo minimalna pevnostna trieda C16</t>
  </si>
  <si>
    <t>767995352.R</t>
  </si>
  <si>
    <t>Výroba, dodávka a montáž atypického výrobku - Lanový mostík,certifikácia TUV, výrobná dokumentácia statika,komplet, viď PD</t>
  </si>
  <si>
    <t>-1398388389</t>
  </si>
  <si>
    <t>Poznámka k položke:_x000D_
Mostovka zavesená na ocelových lanách_x000D_
Dĺzka 12,4 m_x000D_
Nosné lano kotvené na existujúce stromy_x000D_
Šírka 800mm_x000D_
So zábradlím – bezpečnostná sieť_x000D_
Drevo minimalna pevnostna trieda C16</t>
  </si>
  <si>
    <t>767995353.R</t>
  </si>
  <si>
    <t>Výroba, dodávka a montáž atypického výrobku - Plošina 2 - drevená konštrukcia kotvená na stromy ,certifikácia TUV, výrobná dokumentácia statika,komplet, viď PD</t>
  </si>
  <si>
    <t>-1157099110</t>
  </si>
  <si>
    <t>Poznámka k položke:_x000D_
3x kotvenie na stromy pomocou závitových tyčí a drevených hranolov 160x200 mm   cca 500 eur_x000D_
Podkladový rošt , hranol 160x200 sibírsky smrek , 65 bm, ochranný náter_x000D_
Podlaha 245x45 sibirsky smrek 19 m2_x000D_
Zábradlie drevené 45x95x1000 , vyplnené nerezová lanková sieť   25 bm_x000D_
Drevo minimalna pevnostna trieda C16</t>
  </si>
  <si>
    <t>767995354.R</t>
  </si>
  <si>
    <t>Výroba, dodávka a montáž atypického výrobku - Sieť,certifikácia TUV, výrobná dokumentácia statika, komplet, viď PD</t>
  </si>
  <si>
    <t>1743276058</t>
  </si>
  <si>
    <t>Poznámka k položke:_x000D_
Drevený hranol 160x200, celková dĺžka 9,3 m zavesený na oceľových lanách_x000D_
Oceľové laná kotvené na existujúce stromy_x000D_
Po stranách a hore bezpečnostná sieť cca 40m2_x000D_
Drevo minimalna pevnostna trieda C16</t>
  </si>
  <si>
    <t>767995355.R</t>
  </si>
  <si>
    <t>Výroba, dodávka a montáž atypického výrobku - Plošina 3 - drevená konštrukcia kotvená na skalu,certifikácia TUV, výrobná dokumentácia statika,komplet, viď PD</t>
  </si>
  <si>
    <t>1811679096</t>
  </si>
  <si>
    <t>Poznámka k položke:_x000D_
    Zb zaklad patka 500x500x300 prepojený zo skalou cez roxor 4x10mm ,  C35/45         7ks patky_x000D_
    Podkladovy hranol 160x200 sibirsky smrek 46 bm , ochranný náter_x000D_
    Podlaha 245x45 sibirsky smrek 30 m2_x000D_
    Zábradlie drevené 45x95x1000 , vyplnené nerezová lanková sieť   14 bm_x000D_
Drevo minimalna pevnostna trieda C16</t>
  </si>
  <si>
    <t>767995356.R</t>
  </si>
  <si>
    <t>Výroba, dodávka a montáž atypického výrobku - Plošina 4 - drevená konštrukcia kotvená na skalu,certifikácia TUV, výrobná dokumentácia statika, komplet, viď PD</t>
  </si>
  <si>
    <t>-1022756246</t>
  </si>
  <si>
    <t>Poznámka k položke:_x000D_
Zb zaklad patka 500x500x300 prepojený zo skalou cez roxor 4x10mm ,  C35/45         4ks patky_x000D_
Podkladovy hranol 160x200 sibirsky smrek 16 bm , ochranný náter_x000D_
Podlaha 245x45 sibirsky smrek 5 m2 _x000D_
Drevo minimalna pevnostna trieda C16</t>
  </si>
  <si>
    <t>09 - Náučné prvky</t>
  </si>
  <si>
    <t>936104103.S</t>
  </si>
  <si>
    <t>Náučný prvok - poznanie stromov podľa listov, kompletiz.,viď PD</t>
  </si>
  <si>
    <t>1489535317</t>
  </si>
  <si>
    <t>Poznámka k položke:_x000D_
Drevená konštrukcia 2x0,5x0,9m  z hranolov 140x140 mm, sibírsky smrek, kotvená k podkladu pomocou železobetónových pätiek 0,3x0,3x0,6 m cez tyč 140x600x5 mm, tabuľa s grafikou z kompozitného materiálu alubond.  Viď. PD</t>
  </si>
  <si>
    <t>936104104.S</t>
  </si>
  <si>
    <t>Náučný prvok - poznanie druhov húb, kompletiz.,viď PD</t>
  </si>
  <si>
    <t>-1782347838</t>
  </si>
  <si>
    <t>Poznámka k položke:_x000D_
Drevená konštrukcia 2x0,5x0,9m  z hranolov 140x140 mm, sibírsky smrek, kotvená k podkladu pomocou železobetónových pätiek 0,3x0,3x0,6 m cez tyč 140x600x5 mm, osadená tabuľa s grafikou z kompozitného materiálu alubond. 12 ks makety húb z dreva – rezbársky výrobok v mierke 1:1  Viď. PD</t>
  </si>
  <si>
    <t>936104105.S</t>
  </si>
  <si>
    <t>Náučný prvok - dĺžky skokov zvierat, kompletiz.,viď PD</t>
  </si>
  <si>
    <t>1918609517</t>
  </si>
  <si>
    <t>Poznámka k položke:_x000D_
Sedenie z dreva so stĺpikmi a doskočišťom. Sedenie z hranolov 245x45 a 180x180, sibírsky smrek, stĺpiky hranol 140x140 sibírsky smrek, kotvenie k podkladu pomocou železobetónových pätiek 0,3x0,3x0,6 m cez tyč 140x600x5 mm, tabuľa s grafikou z kompozitného materiálu alubond na bok sedenia a stĺpiky. Doskočište lomový kameň 0/32mm vápenec a štrkové lôžko fr. 8/16 mm. Viď. PD</t>
  </si>
  <si>
    <t>936104106.S</t>
  </si>
  <si>
    <t>Náučný prvok - poznanie druhov vtáctva, kompletiz.,viď PD</t>
  </si>
  <si>
    <t>1988105762</t>
  </si>
  <si>
    <t>Poznámka k položke:_x000D_
Drevená konštrukcia 1x0,5x0,9m  z hranolov 140x140 mm, sibírsky smrek, kotvená k podkladu pomocou železobetónových pätiek 0,3x0,3x0,6 m cez tyč 140x600x5 mm, tabuľa s grafikou z kompozitného materiálu alubond. stĺpiky hranol 140x140 sibírsky smrek, nerezové otočné kukátko + makety vtákov 10ks doska alubond +kotvenie na strom.  Viď. PD</t>
  </si>
  <si>
    <t>936104107.S</t>
  </si>
  <si>
    <t>Náučný prvok - poznanie stôp zvierat, kompletiz.,viď PD</t>
  </si>
  <si>
    <t>-863335482</t>
  </si>
  <si>
    <t>Poznámka k položke:_x000D_
Drevená konštrukcia 1,76 x1,1 x0,14 m  z hranolov 140x140 mm, sibírsky smrek, kotvená k podkladu pomocou železobetónových pätiek 0,3x0,3x0,6 m cez tyč 140x600x5 mm, 4x otáčavá tabuľa s grafikou z kompozitného materiálu alubond.  Viď. PD</t>
  </si>
  <si>
    <t>936104108.S</t>
  </si>
  <si>
    <t>Náučný prvok - meteostanice, kompletiz.,viď PD</t>
  </si>
  <si>
    <t>1451093060</t>
  </si>
  <si>
    <t>Poznámka k položke:_x000D_
Drevená konštrukcia 1 x1,45 x0,14 m  z hranolov 140x140 mm, sibírsky smrek, kotvená k podkladu pomocou železobetónových pätiek 0,3x0,3x0,6 m cez tyč 140x600x5 mm, zavesený kameň na reťazi, grafika potlačená na tabuľu z kompozitného materiálu alubond.  Viď. PD_x000D_
_x000D_
 </t>
  </si>
  <si>
    <t>936104109.S</t>
  </si>
  <si>
    <t>Náučný prvok - potravinový reťazec, kompletiz.,viď PD</t>
  </si>
  <si>
    <t>-1331236051</t>
  </si>
  <si>
    <t>Poznámka k položke:_x000D_
Drevená konštrukcia 1x1,45x0,14m  z hranolov 140x140 mm, sibírsky smrek, kotvená k podkladu pomocou železobetónových pätiek 0,3x0,3x0,6 m cez tyč 140x600x5 mm, tabuľa s grafikou z kompozitného materiálu alubond.  Viď. PD</t>
  </si>
  <si>
    <t>936104110.S</t>
  </si>
  <si>
    <t>Náučný prvok - hmatový domček, kompletiz.,viď PD</t>
  </si>
  <si>
    <t>1126459576</t>
  </si>
  <si>
    <t>Poznámka k položke:_x000D_
Drevená konštrukcia 1,5x2,1x0,14m  z hranolov 140x140 mm, sibírsky smrek, kotvená k podkladu pomocou železobetónových pätiek 0,3x0,3x0,6 m cez tyč 140x600x5 mm, tabuľa s grafikou z kompozitného materiálu alubond.  Viď. PD</t>
  </si>
  <si>
    <t>936104111.S</t>
  </si>
  <si>
    <t>Náučný prvok - mapa, kompletiz.,viď PD</t>
  </si>
  <si>
    <t>-1216429044</t>
  </si>
  <si>
    <t>Poznámka k položke:_x000D_
Drevená konštrukcia v=1,5m  z drevených domčekov 200x200x300 mm, 5ks, sibírsky smrek, kotvená k podkladu pomocou železobetónej pätky 0,3x0,3x0,6 m cez tyč 140x600x5 mm, tabuľky s grafikou z kompozitného materiálu alubond.  Viď. PD</t>
  </si>
  <si>
    <t>936104112.S</t>
  </si>
  <si>
    <t>Náučný prvok - pexeso, kompletiz.,viď PD</t>
  </si>
  <si>
    <t>-2092317340</t>
  </si>
  <si>
    <t>Poznámka k položke:_x000D_
Drevená konštrukcia 1,76 x1,1 x0,14 m  z hranolov 140x140 mm, sibírsky smrek, kotvená k podkladu pomocou železobetónových pätiek 0,3x0,3x0,6 m cez tyč 140x600x5 mm, 24x otáčavá tabuľka s grafikou z kompozitného materiálu alubond.  Viď. PD</t>
  </si>
  <si>
    <t>936104113.S</t>
  </si>
  <si>
    <t>Náučný prvok - tabuľa prierezy drevinami, kompletiz.,viď PD</t>
  </si>
  <si>
    <t>37107710</t>
  </si>
  <si>
    <t>Poznámka k položke:_x000D_
Drevená konštrukcia 1,7x2x0,14m  z hranolov 140x140 mm, sibírsky smrek, kotvená k podkladu pomocou železobetónových pätiek 0,3x0,3x0,6 m cez tyč 140x600x5 mm, 2x prerezaný peň stromu, tabuľky s grafikou z kompozitného materiálu alubond.  Viď. PD</t>
  </si>
  <si>
    <t>936104114.S</t>
  </si>
  <si>
    <t>Náučný prvok - prevádzkový poriadok, kompletiz.,viď PD</t>
  </si>
  <si>
    <t>-178749717</t>
  </si>
  <si>
    <t>Poznámka k položke:_x000D_
Drevená konštrukcia 2,1x1x0,14m  z hranolov 140x140 mm, sibírsky smrek, kotvená k podkladu pomocou železobetónových pätiek 0,3x0,3x0,6 m cez tyč 140x600x5 mm, tabuľa s grafikou z kompozitného materiálu alubond.  Viď. PD</t>
  </si>
  <si>
    <t>936104115.S</t>
  </si>
  <si>
    <t>Náučný prvok - stĺpik, kompletiz.,viď PD</t>
  </si>
  <si>
    <t>276568418</t>
  </si>
  <si>
    <t>Poznámka k položke:_x000D_
Drevená konštrukcia 0,14x0,7x0,14m  z hranolov 140x140 mm, sibírsky smrek, kotvená k podkladu pomocou železobetónovej pätky 0,3x0,3x0,6 m cez tyč 140x600x5 mm, tabuľa s grafikou z kompozitného materiálu alubond.  Viď. PD</t>
  </si>
  <si>
    <t>936104116.S</t>
  </si>
  <si>
    <t>Náučný prvok - smerovník, kompletiz.,viď PD</t>
  </si>
  <si>
    <t>1083226773</t>
  </si>
  <si>
    <t>Poznámka k položke:_x000D_
Drevená konštrukcia 0,14x1,8x0,14m  z hranolov 140x140 mm, sibírsky smrek, kotvená k podkladu pomocou železobetónovej pätky 0,3x0,3x0,6 m cez tyč 140x600x5 mm, tabuľa s grafikou z kompozitného materiálu alubond.  Viď. PD</t>
  </si>
  <si>
    <t>10 - Šmýkačka</t>
  </si>
  <si>
    <t>767995256.R</t>
  </si>
  <si>
    <t>Výroba, dodávka a montáž atypického výrobku - nerezová šmýkačka,doprava,kotvenie betónové pätky , výrobna dokumentácia, TUV certifikacia viď. PD</t>
  </si>
  <si>
    <t>11 - Balančná lávka</t>
  </si>
  <si>
    <t>936104117.S</t>
  </si>
  <si>
    <t>Pohybový prvok - balančná lávka, doprava, kompletiz.,viď PD</t>
  </si>
  <si>
    <t>-1985087293</t>
  </si>
  <si>
    <t>12 - Lávka z pníkov</t>
  </si>
  <si>
    <t>936104118.S</t>
  </si>
  <si>
    <t>Pohybový prvok - lávka z pníkov, doprava, kompletiz.,viď PD</t>
  </si>
  <si>
    <t>13 - Senzorický chodník</t>
  </si>
  <si>
    <t>936104119.S</t>
  </si>
  <si>
    <t>Pohybový prvok - senzorický chodník, doprava, kompletiz.,viď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</si>
</sst>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tabSelected="1" workbookViewId="0">
      <selection activeCell="AG95" sqref="AG95:AM9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4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7" t="s">
        <v>12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89" t="s">
        <v>14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26</v>
      </c>
      <c r="AK20" s="23" t="s">
        <v>24</v>
      </c>
      <c r="AN20" s="21" t="s">
        <v>1</v>
      </c>
      <c r="AR20" s="17"/>
      <c r="BS20" s="14" t="s">
        <v>29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31</v>
      </c>
      <c r="AR22" s="17"/>
    </row>
    <row r="23" spans="1:71" s="1" customFormat="1" ht="16.5" customHeight="1">
      <c r="B23" s="17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1">
        <f>ROUND(AG94,2)</f>
        <v>0</v>
      </c>
      <c r="AL26" s="192"/>
      <c r="AM26" s="192"/>
      <c r="AN26" s="192"/>
      <c r="AO26" s="19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3" t="s">
        <v>33</v>
      </c>
      <c r="M28" s="193"/>
      <c r="N28" s="193"/>
      <c r="O28" s="193"/>
      <c r="P28" s="193"/>
      <c r="Q28" s="26"/>
      <c r="R28" s="26"/>
      <c r="S28" s="26"/>
      <c r="T28" s="26"/>
      <c r="U28" s="26"/>
      <c r="V28" s="26"/>
      <c r="W28" s="193" t="s">
        <v>34</v>
      </c>
      <c r="X28" s="193"/>
      <c r="Y28" s="193"/>
      <c r="Z28" s="193"/>
      <c r="AA28" s="193"/>
      <c r="AB28" s="193"/>
      <c r="AC28" s="193"/>
      <c r="AD28" s="193"/>
      <c r="AE28" s="193"/>
      <c r="AF28" s="26"/>
      <c r="AG28" s="26"/>
      <c r="AH28" s="26"/>
      <c r="AI28" s="26"/>
      <c r="AJ28" s="26"/>
      <c r="AK28" s="193" t="s">
        <v>35</v>
      </c>
      <c r="AL28" s="193"/>
      <c r="AM28" s="193"/>
      <c r="AN28" s="193"/>
      <c r="AO28" s="193"/>
      <c r="AP28" s="26"/>
      <c r="AQ28" s="26"/>
      <c r="AR28" s="27"/>
      <c r="BE28" s="26"/>
    </row>
    <row r="29" spans="1:71" s="3" customFormat="1" ht="14.45" customHeight="1">
      <c r="B29" s="31"/>
      <c r="D29" s="23" t="s">
        <v>36</v>
      </c>
      <c r="F29" s="32" t="s">
        <v>37</v>
      </c>
      <c r="L29" s="194">
        <v>0.2</v>
      </c>
      <c r="M29" s="195"/>
      <c r="N29" s="195"/>
      <c r="O29" s="195"/>
      <c r="P29" s="195"/>
      <c r="Q29" s="33"/>
      <c r="R29" s="33"/>
      <c r="S29" s="33"/>
      <c r="T29" s="33"/>
      <c r="U29" s="33"/>
      <c r="V29" s="33"/>
      <c r="W29" s="196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F29" s="33"/>
      <c r="AG29" s="33"/>
      <c r="AH29" s="33"/>
      <c r="AI29" s="33"/>
      <c r="AJ29" s="33"/>
      <c r="AK29" s="196">
        <f>ROUND(AV94, 2)</f>
        <v>0</v>
      </c>
      <c r="AL29" s="195"/>
      <c r="AM29" s="195"/>
      <c r="AN29" s="195"/>
      <c r="AO29" s="195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38</v>
      </c>
      <c r="L30" s="199">
        <v>0.2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1"/>
    </row>
    <row r="31" spans="1:71" s="3" customFormat="1" ht="14.45" hidden="1" customHeight="1">
      <c r="B31" s="31"/>
      <c r="F31" s="23" t="s">
        <v>39</v>
      </c>
      <c r="L31" s="199">
        <v>0.2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1"/>
    </row>
    <row r="32" spans="1:71" s="3" customFormat="1" ht="14.45" hidden="1" customHeight="1">
      <c r="B32" s="31"/>
      <c r="F32" s="23" t="s">
        <v>40</v>
      </c>
      <c r="L32" s="199">
        <v>0.2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1"/>
    </row>
    <row r="33" spans="1:57" s="3" customFormat="1" ht="14.45" hidden="1" customHeight="1">
      <c r="B33" s="31"/>
      <c r="F33" s="32" t="s">
        <v>41</v>
      </c>
      <c r="L33" s="194">
        <v>0</v>
      </c>
      <c r="M33" s="195"/>
      <c r="N33" s="195"/>
      <c r="O33" s="195"/>
      <c r="P33" s="195"/>
      <c r="Q33" s="33"/>
      <c r="R33" s="33"/>
      <c r="S33" s="33"/>
      <c r="T33" s="33"/>
      <c r="U33" s="33"/>
      <c r="V33" s="33"/>
      <c r="W33" s="196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F33" s="33"/>
      <c r="AG33" s="33"/>
      <c r="AH33" s="33"/>
      <c r="AI33" s="33"/>
      <c r="AJ33" s="33"/>
      <c r="AK33" s="196">
        <v>0</v>
      </c>
      <c r="AL33" s="195"/>
      <c r="AM33" s="195"/>
      <c r="AN33" s="195"/>
      <c r="AO33" s="195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42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43</v>
      </c>
      <c r="U35" s="37"/>
      <c r="V35" s="37"/>
      <c r="W35" s="37"/>
      <c r="X35" s="203" t="s">
        <v>44</v>
      </c>
      <c r="Y35" s="201"/>
      <c r="Z35" s="201"/>
      <c r="AA35" s="201"/>
      <c r="AB35" s="201"/>
      <c r="AC35" s="37"/>
      <c r="AD35" s="37"/>
      <c r="AE35" s="37"/>
      <c r="AF35" s="37"/>
      <c r="AG35" s="37"/>
      <c r="AH35" s="37"/>
      <c r="AI35" s="37"/>
      <c r="AJ35" s="37"/>
      <c r="AK35" s="200">
        <f>SUM(AK26:AK33)</f>
        <v>0</v>
      </c>
      <c r="AL35" s="201"/>
      <c r="AM35" s="201"/>
      <c r="AN35" s="201"/>
      <c r="AO35" s="202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42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47</v>
      </c>
      <c r="AI60" s="29"/>
      <c r="AJ60" s="29"/>
      <c r="AK60" s="29"/>
      <c r="AL60" s="29"/>
      <c r="AM60" s="42" t="s">
        <v>48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40" t="s">
        <v>49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50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42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47</v>
      </c>
      <c r="AI75" s="29"/>
      <c r="AJ75" s="29"/>
      <c r="AK75" s="29"/>
      <c r="AL75" s="29"/>
      <c r="AM75" s="42" t="s">
        <v>48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11</v>
      </c>
      <c r="L84" s="4" t="str">
        <f>K5</f>
        <v>221125akt</v>
      </c>
      <c r="AR84" s="48"/>
    </row>
    <row r="85" spans="1:91" s="5" customFormat="1" ht="36.950000000000003" customHeight="1">
      <c r="B85" s="49"/>
      <c r="C85" s="50" t="s">
        <v>13</v>
      </c>
      <c r="L85" s="184" t="str">
        <f>K6</f>
        <v>Náučno turistická infraštruktúra v mestských lesoch - Stará Ľubovňa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Stará Ľubovňa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08" t="str">
        <f>IF(AN8= "","",AN8)</f>
        <v>14. 3. 2024</v>
      </c>
      <c r="AN87" s="208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25.7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Stará Ľubovňa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209" t="str">
        <f>IF(E17="","",E17)</f>
        <v>Ing. arch. Patrik Kasperkevič</v>
      </c>
      <c r="AN89" s="210"/>
      <c r="AO89" s="210"/>
      <c r="AP89" s="210"/>
      <c r="AQ89" s="26"/>
      <c r="AR89" s="27"/>
      <c r="AS89" s="212" t="s">
        <v>52</v>
      </c>
      <c r="AT89" s="213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209" t="str">
        <f>IF(E20="","",E20)</f>
        <v xml:space="preserve"> </v>
      </c>
      <c r="AN90" s="210"/>
      <c r="AO90" s="210"/>
      <c r="AP90" s="210"/>
      <c r="AQ90" s="26"/>
      <c r="AR90" s="27"/>
      <c r="AS90" s="214"/>
      <c r="AT90" s="215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14"/>
      <c r="AT91" s="215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80" t="s">
        <v>53</v>
      </c>
      <c r="D92" s="181"/>
      <c r="E92" s="181"/>
      <c r="F92" s="181"/>
      <c r="G92" s="181"/>
      <c r="H92" s="57"/>
      <c r="I92" s="183" t="s">
        <v>54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207" t="s">
        <v>55</v>
      </c>
      <c r="AH92" s="181"/>
      <c r="AI92" s="181"/>
      <c r="AJ92" s="181"/>
      <c r="AK92" s="181"/>
      <c r="AL92" s="181"/>
      <c r="AM92" s="181"/>
      <c r="AN92" s="183" t="s">
        <v>56</v>
      </c>
      <c r="AO92" s="181"/>
      <c r="AP92" s="211"/>
      <c r="AQ92" s="58" t="s">
        <v>57</v>
      </c>
      <c r="AR92" s="27"/>
      <c r="AS92" s="59" t="s">
        <v>58</v>
      </c>
      <c r="AT92" s="60" t="s">
        <v>59</v>
      </c>
      <c r="AU92" s="60" t="s">
        <v>60</v>
      </c>
      <c r="AV92" s="60" t="s">
        <v>61</v>
      </c>
      <c r="AW92" s="60" t="s">
        <v>62</v>
      </c>
      <c r="AX92" s="60" t="s">
        <v>63</v>
      </c>
      <c r="AY92" s="60" t="s">
        <v>64</v>
      </c>
      <c r="AZ92" s="60" t="s">
        <v>65</v>
      </c>
      <c r="BA92" s="60" t="s">
        <v>66</v>
      </c>
      <c r="BB92" s="60" t="s">
        <v>67</v>
      </c>
      <c r="BC92" s="60" t="s">
        <v>68</v>
      </c>
      <c r="BD92" s="61" t="s">
        <v>69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70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6">
        <f>ROUND(SUM(AG95:AG106),2)</f>
        <v>0</v>
      </c>
      <c r="AH94" s="186"/>
      <c r="AI94" s="186"/>
      <c r="AJ94" s="186"/>
      <c r="AK94" s="186"/>
      <c r="AL94" s="186"/>
      <c r="AM94" s="186"/>
      <c r="AN94" s="216">
        <f t="shared" ref="AN94:AN106" si="0">SUM(AG94,AT94)</f>
        <v>0</v>
      </c>
      <c r="AO94" s="216"/>
      <c r="AP94" s="216"/>
      <c r="AQ94" s="69" t="s">
        <v>1</v>
      </c>
      <c r="AR94" s="65"/>
      <c r="AS94" s="70">
        <f>ROUND(SUM(AS95:AS106),2)</f>
        <v>0</v>
      </c>
      <c r="AT94" s="71">
        <f t="shared" ref="AT94:AT106" si="1">ROUND(SUM(AV94:AW94),2)</f>
        <v>0</v>
      </c>
      <c r="AU94" s="72">
        <f>ROUND(SUM(AU95:AU106),5)</f>
        <v>3815.2248800000002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ROUND(SUM(AZ95:AZ106),2)</f>
        <v>0</v>
      </c>
      <c r="BA94" s="71">
        <f>ROUND(SUM(BA95:BA106),2)</f>
        <v>0</v>
      </c>
      <c r="BB94" s="71">
        <f>ROUND(SUM(BB95:BB106),2)</f>
        <v>0</v>
      </c>
      <c r="BC94" s="71">
        <f>ROUND(SUM(BC95:BC106),2)</f>
        <v>0</v>
      </c>
      <c r="BD94" s="73">
        <f>ROUND(SUM(BD95:BD106),2)</f>
        <v>0</v>
      </c>
      <c r="BS94" s="74" t="s">
        <v>71</v>
      </c>
      <c r="BT94" s="74" t="s">
        <v>72</v>
      </c>
      <c r="BU94" s="75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1" s="7" customFormat="1" ht="16.5" customHeight="1">
      <c r="A95" s="76" t="s">
        <v>76</v>
      </c>
      <c r="B95" s="77"/>
      <c r="C95" s="78"/>
      <c r="D95" s="182" t="s">
        <v>77</v>
      </c>
      <c r="E95" s="182"/>
      <c r="F95" s="182"/>
      <c r="G95" s="182"/>
      <c r="H95" s="182"/>
      <c r="I95" s="79"/>
      <c r="J95" s="182" t="s">
        <v>78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205">
        <f>'01 - Komunikácie'!J30</f>
        <v>0</v>
      </c>
      <c r="AH95" s="206"/>
      <c r="AI95" s="206"/>
      <c r="AJ95" s="206"/>
      <c r="AK95" s="206"/>
      <c r="AL95" s="206"/>
      <c r="AM95" s="206"/>
      <c r="AN95" s="205">
        <f t="shared" si="0"/>
        <v>0</v>
      </c>
      <c r="AO95" s="206"/>
      <c r="AP95" s="206"/>
      <c r="AQ95" s="80" t="s">
        <v>79</v>
      </c>
      <c r="AR95" s="77"/>
      <c r="AS95" s="81">
        <v>0</v>
      </c>
      <c r="AT95" s="82">
        <f t="shared" si="1"/>
        <v>0</v>
      </c>
      <c r="AU95" s="83">
        <f>'01 - Komunikácie'!P123</f>
        <v>650.02050499999984</v>
      </c>
      <c r="AV95" s="82">
        <f>'01 - Komunikácie'!J33</f>
        <v>0</v>
      </c>
      <c r="AW95" s="82">
        <f>'01 - Komunikácie'!J34</f>
        <v>0</v>
      </c>
      <c r="AX95" s="82">
        <f>'01 - Komunikácie'!J35</f>
        <v>0</v>
      </c>
      <c r="AY95" s="82">
        <f>'01 - Komunikácie'!J36</f>
        <v>0</v>
      </c>
      <c r="AZ95" s="82">
        <f>'01 - Komunikácie'!F33</f>
        <v>0</v>
      </c>
      <c r="BA95" s="82">
        <f>'01 - Komunikácie'!F34</f>
        <v>0</v>
      </c>
      <c r="BB95" s="82">
        <f>'01 - Komunikácie'!F35</f>
        <v>0</v>
      </c>
      <c r="BC95" s="82">
        <f>'01 - Komunikácie'!F36</f>
        <v>0</v>
      </c>
      <c r="BD95" s="84">
        <f>'01 - Komunikácie'!F37</f>
        <v>0</v>
      </c>
      <c r="BT95" s="85" t="s">
        <v>80</v>
      </c>
      <c r="BV95" s="85" t="s">
        <v>74</v>
      </c>
      <c r="BW95" s="85" t="s">
        <v>81</v>
      </c>
      <c r="BX95" s="85" t="s">
        <v>4</v>
      </c>
      <c r="CL95" s="85" t="s">
        <v>1</v>
      </c>
      <c r="CM95" s="85" t="s">
        <v>72</v>
      </c>
    </row>
    <row r="96" spans="1:91" s="7" customFormat="1" ht="16.5" customHeight="1">
      <c r="A96" s="76" t="s">
        <v>76</v>
      </c>
      <c r="B96" s="77"/>
      <c r="C96" s="78"/>
      <c r="D96" s="182" t="s">
        <v>82</v>
      </c>
      <c r="E96" s="182"/>
      <c r="F96" s="182"/>
      <c r="G96" s="182"/>
      <c r="H96" s="182"/>
      <c r="I96" s="79"/>
      <c r="J96" s="182" t="s">
        <v>83</v>
      </c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205">
        <f>'02 - Mobiliár'!J30</f>
        <v>0</v>
      </c>
      <c r="AH96" s="206"/>
      <c r="AI96" s="206"/>
      <c r="AJ96" s="206"/>
      <c r="AK96" s="206"/>
      <c r="AL96" s="206"/>
      <c r="AM96" s="206"/>
      <c r="AN96" s="205">
        <f t="shared" si="0"/>
        <v>0</v>
      </c>
      <c r="AO96" s="206"/>
      <c r="AP96" s="206"/>
      <c r="AQ96" s="80" t="s">
        <v>79</v>
      </c>
      <c r="AR96" s="77"/>
      <c r="AS96" s="81">
        <v>0</v>
      </c>
      <c r="AT96" s="82">
        <f t="shared" si="1"/>
        <v>0</v>
      </c>
      <c r="AU96" s="83">
        <f>'02 - Mobiliár'!P119</f>
        <v>140.38971599999999</v>
      </c>
      <c r="AV96" s="82">
        <f>'02 - Mobiliár'!J33</f>
        <v>0</v>
      </c>
      <c r="AW96" s="82">
        <f>'02 - Mobiliár'!J34</f>
        <v>0</v>
      </c>
      <c r="AX96" s="82">
        <f>'02 - Mobiliár'!J35</f>
        <v>0</v>
      </c>
      <c r="AY96" s="82">
        <f>'02 - Mobiliár'!J36</f>
        <v>0</v>
      </c>
      <c r="AZ96" s="82">
        <f>'02 - Mobiliár'!F33</f>
        <v>0</v>
      </c>
      <c r="BA96" s="82">
        <f>'02 - Mobiliár'!F34</f>
        <v>0</v>
      </c>
      <c r="BB96" s="82">
        <f>'02 - Mobiliár'!F35</f>
        <v>0</v>
      </c>
      <c r="BC96" s="82">
        <f>'02 - Mobiliár'!F36</f>
        <v>0</v>
      </c>
      <c r="BD96" s="84">
        <f>'02 - Mobiliár'!F37</f>
        <v>0</v>
      </c>
      <c r="BT96" s="85" t="s">
        <v>80</v>
      </c>
      <c r="BV96" s="85" t="s">
        <v>74</v>
      </c>
      <c r="BW96" s="85" t="s">
        <v>84</v>
      </c>
      <c r="BX96" s="85" t="s">
        <v>4</v>
      </c>
      <c r="CL96" s="85" t="s">
        <v>1</v>
      </c>
      <c r="CM96" s="85" t="s">
        <v>72</v>
      </c>
    </row>
    <row r="97" spans="1:91" s="7" customFormat="1" ht="16.5" customHeight="1">
      <c r="A97" s="76" t="s">
        <v>76</v>
      </c>
      <c r="B97" s="77"/>
      <c r="C97" s="78"/>
      <c r="D97" s="182" t="s">
        <v>85</v>
      </c>
      <c r="E97" s="182"/>
      <c r="F97" s="182"/>
      <c r="G97" s="182"/>
      <c r="H97" s="182"/>
      <c r="I97" s="79"/>
      <c r="J97" s="182" t="s">
        <v>86</v>
      </c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205">
        <f>'03 - Vyhliadka s lavičkou'!J30</f>
        <v>0</v>
      </c>
      <c r="AH97" s="206"/>
      <c r="AI97" s="206"/>
      <c r="AJ97" s="206"/>
      <c r="AK97" s="206"/>
      <c r="AL97" s="206"/>
      <c r="AM97" s="206"/>
      <c r="AN97" s="205">
        <f t="shared" si="0"/>
        <v>0</v>
      </c>
      <c r="AO97" s="206"/>
      <c r="AP97" s="206"/>
      <c r="AQ97" s="80" t="s">
        <v>79</v>
      </c>
      <c r="AR97" s="77"/>
      <c r="AS97" s="81">
        <v>0</v>
      </c>
      <c r="AT97" s="82">
        <f t="shared" si="1"/>
        <v>0</v>
      </c>
      <c r="AU97" s="83">
        <f>'03 - Vyhliadka s lavičkou'!P120</f>
        <v>166.98903524999997</v>
      </c>
      <c r="AV97" s="82">
        <f>'03 - Vyhliadka s lavičkou'!J33</f>
        <v>0</v>
      </c>
      <c r="AW97" s="82">
        <f>'03 - Vyhliadka s lavičkou'!J34</f>
        <v>0</v>
      </c>
      <c r="AX97" s="82">
        <f>'03 - Vyhliadka s lavičkou'!J35</f>
        <v>0</v>
      </c>
      <c r="AY97" s="82">
        <f>'03 - Vyhliadka s lavičkou'!J36</f>
        <v>0</v>
      </c>
      <c r="AZ97" s="82">
        <f>'03 - Vyhliadka s lavičkou'!F33</f>
        <v>0</v>
      </c>
      <c r="BA97" s="82">
        <f>'03 - Vyhliadka s lavičkou'!F34</f>
        <v>0</v>
      </c>
      <c r="BB97" s="82">
        <f>'03 - Vyhliadka s lavičkou'!F35</f>
        <v>0</v>
      </c>
      <c r="BC97" s="82">
        <f>'03 - Vyhliadka s lavičkou'!F36</f>
        <v>0</v>
      </c>
      <c r="BD97" s="84">
        <f>'03 - Vyhliadka s lavičkou'!F37</f>
        <v>0</v>
      </c>
      <c r="BT97" s="85" t="s">
        <v>80</v>
      </c>
      <c r="BV97" s="85" t="s">
        <v>74</v>
      </c>
      <c r="BW97" s="85" t="s">
        <v>87</v>
      </c>
      <c r="BX97" s="85" t="s">
        <v>4</v>
      </c>
      <c r="CL97" s="85" t="s">
        <v>1</v>
      </c>
      <c r="CM97" s="85" t="s">
        <v>72</v>
      </c>
    </row>
    <row r="98" spans="1:91" s="7" customFormat="1" ht="16.5" customHeight="1">
      <c r="A98" s="76" t="s">
        <v>76</v>
      </c>
      <c r="B98" s="77"/>
      <c r="C98" s="78"/>
      <c r="D98" s="182" t="s">
        <v>88</v>
      </c>
      <c r="E98" s="182"/>
      <c r="F98" s="182"/>
      <c r="G98" s="182"/>
      <c r="H98" s="182"/>
      <c r="I98" s="79"/>
      <c r="J98" s="182" t="s">
        <v>89</v>
      </c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205">
        <f>'04 - Prístrešky so sedení...'!J30</f>
        <v>0</v>
      </c>
      <c r="AH98" s="206"/>
      <c r="AI98" s="206"/>
      <c r="AJ98" s="206"/>
      <c r="AK98" s="206"/>
      <c r="AL98" s="206"/>
      <c r="AM98" s="206"/>
      <c r="AN98" s="205">
        <f t="shared" si="0"/>
        <v>0</v>
      </c>
      <c r="AO98" s="206"/>
      <c r="AP98" s="206"/>
      <c r="AQ98" s="80" t="s">
        <v>79</v>
      </c>
      <c r="AR98" s="77"/>
      <c r="AS98" s="81">
        <v>0</v>
      </c>
      <c r="AT98" s="82">
        <f t="shared" si="1"/>
        <v>0</v>
      </c>
      <c r="AU98" s="83">
        <f>'04 - Prístrešky so sedení...'!P125</f>
        <v>360.40187280000004</v>
      </c>
      <c r="AV98" s="82">
        <f>'04 - Prístrešky so sedení...'!J33</f>
        <v>0</v>
      </c>
      <c r="AW98" s="82">
        <f>'04 - Prístrešky so sedení...'!J34</f>
        <v>0</v>
      </c>
      <c r="AX98" s="82">
        <f>'04 - Prístrešky so sedení...'!J35</f>
        <v>0</v>
      </c>
      <c r="AY98" s="82">
        <f>'04 - Prístrešky so sedení...'!J36</f>
        <v>0</v>
      </c>
      <c r="AZ98" s="82">
        <f>'04 - Prístrešky so sedení...'!F33</f>
        <v>0</v>
      </c>
      <c r="BA98" s="82">
        <f>'04 - Prístrešky so sedení...'!F34</f>
        <v>0</v>
      </c>
      <c r="BB98" s="82">
        <f>'04 - Prístrešky so sedení...'!F35</f>
        <v>0</v>
      </c>
      <c r="BC98" s="82">
        <f>'04 - Prístrešky so sedení...'!F36</f>
        <v>0</v>
      </c>
      <c r="BD98" s="84">
        <f>'04 - Prístrešky so sedení...'!F37</f>
        <v>0</v>
      </c>
      <c r="BT98" s="85" t="s">
        <v>80</v>
      </c>
      <c r="BV98" s="85" t="s">
        <v>74</v>
      </c>
      <c r="BW98" s="85" t="s">
        <v>90</v>
      </c>
      <c r="BX98" s="85" t="s">
        <v>4</v>
      </c>
      <c r="CL98" s="85" t="s">
        <v>1</v>
      </c>
      <c r="CM98" s="85" t="s">
        <v>72</v>
      </c>
    </row>
    <row r="99" spans="1:91" s="7" customFormat="1" ht="16.5" customHeight="1">
      <c r="A99" s="76" t="s">
        <v>76</v>
      </c>
      <c r="B99" s="77"/>
      <c r="C99" s="78"/>
      <c r="D99" s="182" t="s">
        <v>91</v>
      </c>
      <c r="E99" s="182"/>
      <c r="F99" s="182"/>
      <c r="G99" s="182"/>
      <c r="H99" s="182"/>
      <c r="I99" s="79"/>
      <c r="J99" s="182" t="s">
        <v>92</v>
      </c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205">
        <f>'05 - Ekoučebňa'!J30</f>
        <v>0</v>
      </c>
      <c r="AH99" s="206"/>
      <c r="AI99" s="206"/>
      <c r="AJ99" s="206"/>
      <c r="AK99" s="206"/>
      <c r="AL99" s="206"/>
      <c r="AM99" s="206"/>
      <c r="AN99" s="205">
        <f t="shared" si="0"/>
        <v>0</v>
      </c>
      <c r="AO99" s="206"/>
      <c r="AP99" s="206"/>
      <c r="AQ99" s="80" t="s">
        <v>79</v>
      </c>
      <c r="AR99" s="77"/>
      <c r="AS99" s="81">
        <v>0</v>
      </c>
      <c r="AT99" s="82">
        <f t="shared" si="1"/>
        <v>0</v>
      </c>
      <c r="AU99" s="83">
        <f>'05 - Ekoučebňa'!P128</f>
        <v>501.24730701999999</v>
      </c>
      <c r="AV99" s="82">
        <f>'05 - Ekoučebňa'!J33</f>
        <v>0</v>
      </c>
      <c r="AW99" s="82">
        <f>'05 - Ekoučebňa'!J34</f>
        <v>0</v>
      </c>
      <c r="AX99" s="82">
        <f>'05 - Ekoučebňa'!J35</f>
        <v>0</v>
      </c>
      <c r="AY99" s="82">
        <f>'05 - Ekoučebňa'!J36</f>
        <v>0</v>
      </c>
      <c r="AZ99" s="82">
        <f>'05 - Ekoučebňa'!F33</f>
        <v>0</v>
      </c>
      <c r="BA99" s="82">
        <f>'05 - Ekoučebňa'!F34</f>
        <v>0</v>
      </c>
      <c r="BB99" s="82">
        <f>'05 - Ekoučebňa'!F35</f>
        <v>0</v>
      </c>
      <c r="BC99" s="82">
        <f>'05 - Ekoučebňa'!F36</f>
        <v>0</v>
      </c>
      <c r="BD99" s="84">
        <f>'05 - Ekoučebňa'!F37</f>
        <v>0</v>
      </c>
      <c r="BT99" s="85" t="s">
        <v>80</v>
      </c>
      <c r="BV99" s="85" t="s">
        <v>74</v>
      </c>
      <c r="BW99" s="85" t="s">
        <v>93</v>
      </c>
      <c r="BX99" s="85" t="s">
        <v>4</v>
      </c>
      <c r="CL99" s="85" t="s">
        <v>1</v>
      </c>
      <c r="CM99" s="85" t="s">
        <v>72</v>
      </c>
    </row>
    <row r="100" spans="1:91" s="7" customFormat="1" ht="16.5" customHeight="1">
      <c r="A100" s="76" t="s">
        <v>76</v>
      </c>
      <c r="B100" s="77"/>
      <c r="C100" s="78"/>
      <c r="D100" s="182" t="s">
        <v>94</v>
      </c>
      <c r="E100" s="182"/>
      <c r="F100" s="182"/>
      <c r="G100" s="182"/>
      <c r="H100" s="182"/>
      <c r="I100" s="79"/>
      <c r="J100" s="182" t="s">
        <v>95</v>
      </c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205">
        <f>'06 - Výstup na skalu, vyh...'!J30</f>
        <v>0</v>
      </c>
      <c r="AH100" s="206"/>
      <c r="AI100" s="206"/>
      <c r="AJ100" s="206"/>
      <c r="AK100" s="206"/>
      <c r="AL100" s="206"/>
      <c r="AM100" s="206"/>
      <c r="AN100" s="205">
        <f t="shared" si="0"/>
        <v>0</v>
      </c>
      <c r="AO100" s="206"/>
      <c r="AP100" s="206"/>
      <c r="AQ100" s="80" t="s">
        <v>79</v>
      </c>
      <c r="AR100" s="77"/>
      <c r="AS100" s="81">
        <v>0</v>
      </c>
      <c r="AT100" s="82">
        <f t="shared" si="1"/>
        <v>0</v>
      </c>
      <c r="AU100" s="83">
        <f>'06 - Výstup na skalu, vyh...'!P119</f>
        <v>1927.4624473199999</v>
      </c>
      <c r="AV100" s="82">
        <f>'06 - Výstup na skalu, vyh...'!J33</f>
        <v>0</v>
      </c>
      <c r="AW100" s="82">
        <f>'06 - Výstup na skalu, vyh...'!J34</f>
        <v>0</v>
      </c>
      <c r="AX100" s="82">
        <f>'06 - Výstup na skalu, vyh...'!J35</f>
        <v>0</v>
      </c>
      <c r="AY100" s="82">
        <f>'06 - Výstup na skalu, vyh...'!J36</f>
        <v>0</v>
      </c>
      <c r="AZ100" s="82">
        <f>'06 - Výstup na skalu, vyh...'!F33</f>
        <v>0</v>
      </c>
      <c r="BA100" s="82">
        <f>'06 - Výstup na skalu, vyh...'!F34</f>
        <v>0</v>
      </c>
      <c r="BB100" s="82">
        <f>'06 - Výstup na skalu, vyh...'!F35</f>
        <v>0</v>
      </c>
      <c r="BC100" s="82">
        <f>'06 - Výstup na skalu, vyh...'!F36</f>
        <v>0</v>
      </c>
      <c r="BD100" s="84">
        <f>'06 - Výstup na skalu, vyh...'!F37</f>
        <v>0</v>
      </c>
      <c r="BT100" s="85" t="s">
        <v>80</v>
      </c>
      <c r="BV100" s="85" t="s">
        <v>74</v>
      </c>
      <c r="BW100" s="85" t="s">
        <v>96</v>
      </c>
      <c r="BX100" s="85" t="s">
        <v>4</v>
      </c>
      <c r="CL100" s="85" t="s">
        <v>1</v>
      </c>
      <c r="CM100" s="85" t="s">
        <v>72</v>
      </c>
    </row>
    <row r="101" spans="1:91" s="7" customFormat="1" ht="16.5" customHeight="1">
      <c r="A101" s="76" t="s">
        <v>76</v>
      </c>
      <c r="B101" s="77"/>
      <c r="C101" s="78"/>
      <c r="D101" s="182" t="s">
        <v>97</v>
      </c>
      <c r="E101" s="182"/>
      <c r="F101" s="182"/>
      <c r="G101" s="182"/>
      <c r="H101" s="182"/>
      <c r="I101" s="79"/>
      <c r="J101" s="182" t="s">
        <v>98</v>
      </c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205">
        <f>'08 - Lanový most s plošinami'!J30</f>
        <v>0</v>
      </c>
      <c r="AH101" s="206"/>
      <c r="AI101" s="206"/>
      <c r="AJ101" s="206"/>
      <c r="AK101" s="206"/>
      <c r="AL101" s="206"/>
      <c r="AM101" s="206"/>
      <c r="AN101" s="205">
        <f t="shared" si="0"/>
        <v>0</v>
      </c>
      <c r="AO101" s="206"/>
      <c r="AP101" s="206"/>
      <c r="AQ101" s="80" t="s">
        <v>79</v>
      </c>
      <c r="AR101" s="77"/>
      <c r="AS101" s="81">
        <v>0</v>
      </c>
      <c r="AT101" s="82">
        <f t="shared" si="1"/>
        <v>0</v>
      </c>
      <c r="AU101" s="83">
        <f>'08 - Lanový most s plošinami'!P118</f>
        <v>2.1119999999999997</v>
      </c>
      <c r="AV101" s="82">
        <f>'08 - Lanový most s plošinami'!J33</f>
        <v>0</v>
      </c>
      <c r="AW101" s="82">
        <f>'08 - Lanový most s plošinami'!J34</f>
        <v>0</v>
      </c>
      <c r="AX101" s="82">
        <f>'08 - Lanový most s plošinami'!J35</f>
        <v>0</v>
      </c>
      <c r="AY101" s="82">
        <f>'08 - Lanový most s plošinami'!J36</f>
        <v>0</v>
      </c>
      <c r="AZ101" s="82">
        <f>'08 - Lanový most s plošinami'!F33</f>
        <v>0</v>
      </c>
      <c r="BA101" s="82">
        <f>'08 - Lanový most s plošinami'!F34</f>
        <v>0</v>
      </c>
      <c r="BB101" s="82">
        <f>'08 - Lanový most s plošinami'!F35</f>
        <v>0</v>
      </c>
      <c r="BC101" s="82">
        <f>'08 - Lanový most s plošinami'!F36</f>
        <v>0</v>
      </c>
      <c r="BD101" s="84">
        <f>'08 - Lanový most s plošinami'!F37</f>
        <v>0</v>
      </c>
      <c r="BT101" s="85" t="s">
        <v>80</v>
      </c>
      <c r="BV101" s="85" t="s">
        <v>74</v>
      </c>
      <c r="BW101" s="85" t="s">
        <v>99</v>
      </c>
      <c r="BX101" s="85" t="s">
        <v>4</v>
      </c>
      <c r="CL101" s="85" t="s">
        <v>1</v>
      </c>
      <c r="CM101" s="85" t="s">
        <v>72</v>
      </c>
    </row>
    <row r="102" spans="1:91" s="7" customFormat="1" ht="16.5" customHeight="1">
      <c r="A102" s="76" t="s">
        <v>76</v>
      </c>
      <c r="B102" s="77"/>
      <c r="C102" s="78"/>
      <c r="D102" s="182" t="s">
        <v>100</v>
      </c>
      <c r="E102" s="182"/>
      <c r="F102" s="182"/>
      <c r="G102" s="182"/>
      <c r="H102" s="182"/>
      <c r="I102" s="79"/>
      <c r="J102" s="182" t="s">
        <v>101</v>
      </c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205">
        <f>'09 - Náučné prvky'!J30</f>
        <v>0</v>
      </c>
      <c r="AH102" s="206"/>
      <c r="AI102" s="206"/>
      <c r="AJ102" s="206"/>
      <c r="AK102" s="206"/>
      <c r="AL102" s="206"/>
      <c r="AM102" s="206"/>
      <c r="AN102" s="205">
        <f t="shared" si="0"/>
        <v>0</v>
      </c>
      <c r="AO102" s="206"/>
      <c r="AP102" s="206"/>
      <c r="AQ102" s="80" t="s">
        <v>79</v>
      </c>
      <c r="AR102" s="77"/>
      <c r="AS102" s="81">
        <v>0</v>
      </c>
      <c r="AT102" s="82">
        <f t="shared" si="1"/>
        <v>0</v>
      </c>
      <c r="AU102" s="83">
        <f>'09 - Náučné prvky'!P118</f>
        <v>62.5</v>
      </c>
      <c r="AV102" s="82">
        <f>'09 - Náučné prvky'!J33</f>
        <v>0</v>
      </c>
      <c r="AW102" s="82">
        <f>'09 - Náučné prvky'!J34</f>
        <v>0</v>
      </c>
      <c r="AX102" s="82">
        <f>'09 - Náučné prvky'!J35</f>
        <v>0</v>
      </c>
      <c r="AY102" s="82">
        <f>'09 - Náučné prvky'!J36</f>
        <v>0</v>
      </c>
      <c r="AZ102" s="82">
        <f>'09 - Náučné prvky'!F33</f>
        <v>0</v>
      </c>
      <c r="BA102" s="82">
        <f>'09 - Náučné prvky'!F34</f>
        <v>0</v>
      </c>
      <c r="BB102" s="82">
        <f>'09 - Náučné prvky'!F35</f>
        <v>0</v>
      </c>
      <c r="BC102" s="82">
        <f>'09 - Náučné prvky'!F36</f>
        <v>0</v>
      </c>
      <c r="BD102" s="84">
        <f>'09 - Náučné prvky'!F37</f>
        <v>0</v>
      </c>
      <c r="BT102" s="85" t="s">
        <v>80</v>
      </c>
      <c r="BV102" s="85" t="s">
        <v>74</v>
      </c>
      <c r="BW102" s="85" t="s">
        <v>102</v>
      </c>
      <c r="BX102" s="85" t="s">
        <v>4</v>
      </c>
      <c r="CL102" s="85" t="s">
        <v>1</v>
      </c>
      <c r="CM102" s="85" t="s">
        <v>72</v>
      </c>
    </row>
    <row r="103" spans="1:91" s="7" customFormat="1" ht="16.5" customHeight="1">
      <c r="A103" s="76" t="s">
        <v>76</v>
      </c>
      <c r="B103" s="77"/>
      <c r="C103" s="78"/>
      <c r="D103" s="182" t="s">
        <v>103</v>
      </c>
      <c r="E103" s="182"/>
      <c r="F103" s="182"/>
      <c r="G103" s="182"/>
      <c r="H103" s="182"/>
      <c r="I103" s="79"/>
      <c r="J103" s="182" t="s">
        <v>104</v>
      </c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205">
        <f>'10 - Šmýkačka'!J30</f>
        <v>0</v>
      </c>
      <c r="AH103" s="206"/>
      <c r="AI103" s="206"/>
      <c r="AJ103" s="206"/>
      <c r="AK103" s="206"/>
      <c r="AL103" s="206"/>
      <c r="AM103" s="206"/>
      <c r="AN103" s="205">
        <f t="shared" si="0"/>
        <v>0</v>
      </c>
      <c r="AO103" s="206"/>
      <c r="AP103" s="206"/>
      <c r="AQ103" s="80" t="s">
        <v>79</v>
      </c>
      <c r="AR103" s="77"/>
      <c r="AS103" s="81">
        <v>0</v>
      </c>
      <c r="AT103" s="82">
        <f t="shared" si="1"/>
        <v>0</v>
      </c>
      <c r="AU103" s="83">
        <f>'10 - Šmýkačka'!P118</f>
        <v>0.35199999999999998</v>
      </c>
      <c r="AV103" s="82">
        <f>'10 - Šmýkačka'!J33</f>
        <v>0</v>
      </c>
      <c r="AW103" s="82">
        <f>'10 - Šmýkačka'!J34</f>
        <v>0</v>
      </c>
      <c r="AX103" s="82">
        <f>'10 - Šmýkačka'!J35</f>
        <v>0</v>
      </c>
      <c r="AY103" s="82">
        <f>'10 - Šmýkačka'!J36</f>
        <v>0</v>
      </c>
      <c r="AZ103" s="82">
        <f>'10 - Šmýkačka'!F33</f>
        <v>0</v>
      </c>
      <c r="BA103" s="82">
        <f>'10 - Šmýkačka'!F34</f>
        <v>0</v>
      </c>
      <c r="BB103" s="82">
        <f>'10 - Šmýkačka'!F35</f>
        <v>0</v>
      </c>
      <c r="BC103" s="82">
        <f>'10 - Šmýkačka'!F36</f>
        <v>0</v>
      </c>
      <c r="BD103" s="84">
        <f>'10 - Šmýkačka'!F37</f>
        <v>0</v>
      </c>
      <c r="BT103" s="85" t="s">
        <v>80</v>
      </c>
      <c r="BV103" s="85" t="s">
        <v>74</v>
      </c>
      <c r="BW103" s="85" t="s">
        <v>105</v>
      </c>
      <c r="BX103" s="85" t="s">
        <v>4</v>
      </c>
      <c r="CL103" s="85" t="s">
        <v>1</v>
      </c>
      <c r="CM103" s="85" t="s">
        <v>72</v>
      </c>
    </row>
    <row r="104" spans="1:91" s="7" customFormat="1" ht="16.5" customHeight="1">
      <c r="A104" s="76" t="s">
        <v>76</v>
      </c>
      <c r="B104" s="77"/>
      <c r="C104" s="78"/>
      <c r="D104" s="182" t="s">
        <v>106</v>
      </c>
      <c r="E104" s="182"/>
      <c r="F104" s="182"/>
      <c r="G104" s="182"/>
      <c r="H104" s="182"/>
      <c r="I104" s="79"/>
      <c r="J104" s="182" t="s">
        <v>107</v>
      </c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205">
        <f>'11 - Balančná lávka'!J30</f>
        <v>0</v>
      </c>
      <c r="AH104" s="206"/>
      <c r="AI104" s="206"/>
      <c r="AJ104" s="206"/>
      <c r="AK104" s="206"/>
      <c r="AL104" s="206"/>
      <c r="AM104" s="206"/>
      <c r="AN104" s="205">
        <f t="shared" si="0"/>
        <v>0</v>
      </c>
      <c r="AO104" s="206"/>
      <c r="AP104" s="206"/>
      <c r="AQ104" s="80" t="s">
        <v>79</v>
      </c>
      <c r="AR104" s="77"/>
      <c r="AS104" s="81">
        <v>0</v>
      </c>
      <c r="AT104" s="82">
        <f t="shared" si="1"/>
        <v>0</v>
      </c>
      <c r="AU104" s="83">
        <f>'11 - Balančná lávka'!P118</f>
        <v>1.25</v>
      </c>
      <c r="AV104" s="82">
        <f>'11 - Balančná lávka'!J33</f>
        <v>0</v>
      </c>
      <c r="AW104" s="82">
        <f>'11 - Balančná lávka'!J34</f>
        <v>0</v>
      </c>
      <c r="AX104" s="82">
        <f>'11 - Balančná lávka'!J35</f>
        <v>0</v>
      </c>
      <c r="AY104" s="82">
        <f>'11 - Balančná lávka'!J36</f>
        <v>0</v>
      </c>
      <c r="AZ104" s="82">
        <f>'11 - Balančná lávka'!F33</f>
        <v>0</v>
      </c>
      <c r="BA104" s="82">
        <f>'11 - Balančná lávka'!F34</f>
        <v>0</v>
      </c>
      <c r="BB104" s="82">
        <f>'11 - Balančná lávka'!F35</f>
        <v>0</v>
      </c>
      <c r="BC104" s="82">
        <f>'11 - Balančná lávka'!F36</f>
        <v>0</v>
      </c>
      <c r="BD104" s="84">
        <f>'11 - Balančná lávka'!F37</f>
        <v>0</v>
      </c>
      <c r="BT104" s="85" t="s">
        <v>80</v>
      </c>
      <c r="BV104" s="85" t="s">
        <v>74</v>
      </c>
      <c r="BW104" s="85" t="s">
        <v>108</v>
      </c>
      <c r="BX104" s="85" t="s">
        <v>4</v>
      </c>
      <c r="CL104" s="85" t="s">
        <v>1</v>
      </c>
      <c r="CM104" s="85" t="s">
        <v>72</v>
      </c>
    </row>
    <row r="105" spans="1:91" s="7" customFormat="1" ht="16.5" customHeight="1">
      <c r="A105" s="76" t="s">
        <v>76</v>
      </c>
      <c r="B105" s="77"/>
      <c r="C105" s="78"/>
      <c r="D105" s="182" t="s">
        <v>109</v>
      </c>
      <c r="E105" s="182"/>
      <c r="F105" s="182"/>
      <c r="G105" s="182"/>
      <c r="H105" s="182"/>
      <c r="I105" s="79"/>
      <c r="J105" s="182" t="s">
        <v>110</v>
      </c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205">
        <f>'12 - Lávka z pníkov'!J30</f>
        <v>0</v>
      </c>
      <c r="AH105" s="206"/>
      <c r="AI105" s="206"/>
      <c r="AJ105" s="206"/>
      <c r="AK105" s="206"/>
      <c r="AL105" s="206"/>
      <c r="AM105" s="206"/>
      <c r="AN105" s="205">
        <f t="shared" si="0"/>
        <v>0</v>
      </c>
      <c r="AO105" s="206"/>
      <c r="AP105" s="206"/>
      <c r="AQ105" s="80" t="s">
        <v>79</v>
      </c>
      <c r="AR105" s="77"/>
      <c r="AS105" s="81">
        <v>0</v>
      </c>
      <c r="AT105" s="82">
        <f t="shared" si="1"/>
        <v>0</v>
      </c>
      <c r="AU105" s="83">
        <f>'12 - Lávka z pníkov'!P118</f>
        <v>1.25</v>
      </c>
      <c r="AV105" s="82">
        <f>'12 - Lávka z pníkov'!J33</f>
        <v>0</v>
      </c>
      <c r="AW105" s="82">
        <f>'12 - Lávka z pníkov'!J34</f>
        <v>0</v>
      </c>
      <c r="AX105" s="82">
        <f>'12 - Lávka z pníkov'!J35</f>
        <v>0</v>
      </c>
      <c r="AY105" s="82">
        <f>'12 - Lávka z pníkov'!J36</f>
        <v>0</v>
      </c>
      <c r="AZ105" s="82">
        <f>'12 - Lávka z pníkov'!F33</f>
        <v>0</v>
      </c>
      <c r="BA105" s="82">
        <f>'12 - Lávka z pníkov'!F34</f>
        <v>0</v>
      </c>
      <c r="BB105" s="82">
        <f>'12 - Lávka z pníkov'!F35</f>
        <v>0</v>
      </c>
      <c r="BC105" s="82">
        <f>'12 - Lávka z pníkov'!F36</f>
        <v>0</v>
      </c>
      <c r="BD105" s="84">
        <f>'12 - Lávka z pníkov'!F37</f>
        <v>0</v>
      </c>
      <c r="BT105" s="85" t="s">
        <v>80</v>
      </c>
      <c r="BV105" s="85" t="s">
        <v>74</v>
      </c>
      <c r="BW105" s="85" t="s">
        <v>111</v>
      </c>
      <c r="BX105" s="85" t="s">
        <v>4</v>
      </c>
      <c r="CL105" s="85" t="s">
        <v>1</v>
      </c>
      <c r="CM105" s="85" t="s">
        <v>72</v>
      </c>
    </row>
    <row r="106" spans="1:91" s="7" customFormat="1" ht="16.5" customHeight="1">
      <c r="A106" s="76" t="s">
        <v>76</v>
      </c>
      <c r="B106" s="77"/>
      <c r="C106" s="78"/>
      <c r="D106" s="182" t="s">
        <v>112</v>
      </c>
      <c r="E106" s="182"/>
      <c r="F106" s="182"/>
      <c r="G106" s="182"/>
      <c r="H106" s="182"/>
      <c r="I106" s="79"/>
      <c r="J106" s="182" t="s">
        <v>113</v>
      </c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205">
        <f>'13 - Senzorický chodník'!J30</f>
        <v>0</v>
      </c>
      <c r="AH106" s="206"/>
      <c r="AI106" s="206"/>
      <c r="AJ106" s="206"/>
      <c r="AK106" s="206"/>
      <c r="AL106" s="206"/>
      <c r="AM106" s="206"/>
      <c r="AN106" s="205">
        <f t="shared" si="0"/>
        <v>0</v>
      </c>
      <c r="AO106" s="206"/>
      <c r="AP106" s="206"/>
      <c r="AQ106" s="80" t="s">
        <v>79</v>
      </c>
      <c r="AR106" s="77"/>
      <c r="AS106" s="86">
        <v>0</v>
      </c>
      <c r="AT106" s="87">
        <f t="shared" si="1"/>
        <v>0</v>
      </c>
      <c r="AU106" s="88">
        <f>'13 - Senzorický chodník'!P118</f>
        <v>1.25</v>
      </c>
      <c r="AV106" s="87">
        <f>'13 - Senzorický chodník'!J33</f>
        <v>0</v>
      </c>
      <c r="AW106" s="87">
        <f>'13 - Senzorický chodník'!J34</f>
        <v>0</v>
      </c>
      <c r="AX106" s="87">
        <f>'13 - Senzorický chodník'!J35</f>
        <v>0</v>
      </c>
      <c r="AY106" s="87">
        <f>'13 - Senzorický chodník'!J36</f>
        <v>0</v>
      </c>
      <c r="AZ106" s="87">
        <f>'13 - Senzorický chodník'!F33</f>
        <v>0</v>
      </c>
      <c r="BA106" s="87">
        <f>'13 - Senzorický chodník'!F34</f>
        <v>0</v>
      </c>
      <c r="BB106" s="87">
        <f>'13 - Senzorický chodník'!F35</f>
        <v>0</v>
      </c>
      <c r="BC106" s="87">
        <f>'13 - Senzorický chodník'!F36</f>
        <v>0</v>
      </c>
      <c r="BD106" s="89">
        <f>'13 - Senzorický chodník'!F37</f>
        <v>0</v>
      </c>
      <c r="BT106" s="85" t="s">
        <v>80</v>
      </c>
      <c r="BV106" s="85" t="s">
        <v>74</v>
      </c>
      <c r="BW106" s="85" t="s">
        <v>114</v>
      </c>
      <c r="BX106" s="85" t="s">
        <v>4</v>
      </c>
      <c r="CL106" s="85" t="s">
        <v>1</v>
      </c>
      <c r="CM106" s="85" t="s">
        <v>72</v>
      </c>
    </row>
    <row r="107" spans="1:91" s="2" customFormat="1" ht="30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7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91" s="2" customFormat="1" ht="6.95" customHeight="1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27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</sheetData>
  <mergeCells count="84">
    <mergeCell ref="AS89:AT91"/>
    <mergeCell ref="AN105:AP105"/>
    <mergeCell ref="AG105:AM105"/>
    <mergeCell ref="AN106:AP106"/>
    <mergeCell ref="AG106:AM106"/>
    <mergeCell ref="AN94:AP94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N103:AP103"/>
    <mergeCell ref="AN96:AP96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L85:AO85"/>
    <mergeCell ref="D105:H105"/>
    <mergeCell ref="J105:AF105"/>
    <mergeCell ref="D106:H106"/>
    <mergeCell ref="J106:AF106"/>
    <mergeCell ref="AG94:AM94"/>
    <mergeCell ref="AG104:AM104"/>
    <mergeCell ref="AN104:AP104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98:H98"/>
    <mergeCell ref="D99:H99"/>
    <mergeCell ref="D95:H95"/>
    <mergeCell ref="D100:H100"/>
    <mergeCell ref="D97:H97"/>
    <mergeCell ref="D96:H96"/>
  </mergeCells>
  <hyperlinks>
    <hyperlink ref="A95" location="'01 - Komunikácie'!C2" display="/"/>
    <hyperlink ref="A96" location="'02 - Mobiliár'!C2" display="/"/>
    <hyperlink ref="A97" location="'03 - Vyhliadka s lavičkou'!C2" display="/"/>
    <hyperlink ref="A98" location="'04 - Prístrešky so sedení...'!C2" display="/"/>
    <hyperlink ref="A99" location="'05 - Ekoučebňa'!C2" display="/"/>
    <hyperlink ref="A100" location="'06 - Výstup na skalu, vyh...'!C2" display="/"/>
    <hyperlink ref="A101" location="'08 - Lanový most s plošinami'!C2" display="/"/>
    <hyperlink ref="A102" location="'09 - Náučné prvky'!C2" display="/"/>
    <hyperlink ref="A103" location="'10 - Šmýkačka'!C2" display="/"/>
    <hyperlink ref="A104" location="'11 - Balančná lávka'!C2" display="/"/>
    <hyperlink ref="A105" location="'12 - Lávka z pníkov'!C2" display="/"/>
    <hyperlink ref="A106" location="'13 - Senzorický chodník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2"/>
  <sheetViews>
    <sheetView showGridLines="0" topLeftCell="A71" workbookViewId="0">
      <selection activeCell="Y125" sqref="Y12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619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ROUND((SUM(BE118:BE121)),  2)</f>
        <v>0</v>
      </c>
      <c r="G33" s="98"/>
      <c r="H33" s="98"/>
      <c r="I33" s="99">
        <v>0.2</v>
      </c>
      <c r="J33" s="97">
        <f>ROUND(((SUM(BE118:BE121))*I33),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ROUND((SUM(BF118:BF121)),  2)</f>
        <v>0</v>
      </c>
      <c r="G34" s="26"/>
      <c r="H34" s="26"/>
      <c r="I34" s="101">
        <v>0.2</v>
      </c>
      <c r="J34" s="100">
        <f>ROUND(((SUM(BF118:BF121))*I34),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ROUND((SUM(BG118:BG121)),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ROUND((SUM(BH118:BH121)),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ROUND((SUM(BI118:BI121)),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10 - Šmýkačka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269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hidden="1" customHeight="1">
      <c r="B98" s="117"/>
      <c r="D98" s="118" t="s">
        <v>272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hidden="1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hidden="1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ht="11.25" hidden="1"/>
    <row r="102" spans="1:31" ht="11.25" hidden="1"/>
    <row r="103" spans="1:31" ht="11.25" hidden="1"/>
    <row r="104" spans="1:31" s="2" customFormat="1" ht="6.95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130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17" t="str">
        <f>E7</f>
        <v>Náučno turistická infraštruktúra v mestských lesoch - Stará Ľubovňa</v>
      </c>
      <c r="F108" s="218"/>
      <c r="G108" s="218"/>
      <c r="H108" s="218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116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84" t="str">
        <f>E9</f>
        <v>10 - Šmýkačka</v>
      </c>
      <c r="F110" s="219"/>
      <c r="G110" s="219"/>
      <c r="H110" s="219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Stará Ľubovňa</v>
      </c>
      <c r="G112" s="26"/>
      <c r="H112" s="26"/>
      <c r="I112" s="23" t="s">
        <v>19</v>
      </c>
      <c r="J112" s="52" t="str">
        <f>IF(J12="","",J12)</f>
        <v>14. 3. 2024</v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5.7" customHeight="1">
      <c r="A114" s="26"/>
      <c r="B114" s="27"/>
      <c r="C114" s="23" t="s">
        <v>21</v>
      </c>
      <c r="D114" s="26"/>
      <c r="E114" s="26"/>
      <c r="F114" s="21" t="str">
        <f>E15</f>
        <v>mesto Stará Ľubovňa</v>
      </c>
      <c r="G114" s="26"/>
      <c r="H114" s="26"/>
      <c r="I114" s="23" t="s">
        <v>27</v>
      </c>
      <c r="J114" s="24" t="str">
        <f>E21</f>
        <v>Ing. arch. Patrik Kasperkevič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30</v>
      </c>
      <c r="J115" s="24" t="str">
        <f>E24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21"/>
      <c r="B117" s="122"/>
      <c r="C117" s="123" t="s">
        <v>131</v>
      </c>
      <c r="D117" s="124" t="s">
        <v>57</v>
      </c>
      <c r="E117" s="124" t="s">
        <v>53</v>
      </c>
      <c r="F117" s="124" t="s">
        <v>54</v>
      </c>
      <c r="G117" s="124" t="s">
        <v>132</v>
      </c>
      <c r="H117" s="124" t="s">
        <v>133</v>
      </c>
      <c r="I117" s="124" t="s">
        <v>134</v>
      </c>
      <c r="J117" s="125" t="s">
        <v>120</v>
      </c>
      <c r="K117" s="126" t="s">
        <v>135</v>
      </c>
      <c r="L117" s="127"/>
      <c r="M117" s="59" t="s">
        <v>1</v>
      </c>
      <c r="N117" s="60" t="s">
        <v>36</v>
      </c>
      <c r="O117" s="60" t="s">
        <v>136</v>
      </c>
      <c r="P117" s="60" t="s">
        <v>137</v>
      </c>
      <c r="Q117" s="60" t="s">
        <v>138</v>
      </c>
      <c r="R117" s="60" t="s">
        <v>139</v>
      </c>
      <c r="S117" s="60" t="s">
        <v>140</v>
      </c>
      <c r="T117" s="61" t="s">
        <v>141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26"/>
      <c r="B118" s="27"/>
      <c r="C118" s="66" t="s">
        <v>121</v>
      </c>
      <c r="D118" s="26"/>
      <c r="E118" s="26"/>
      <c r="F118" s="26"/>
      <c r="G118" s="26"/>
      <c r="H118" s="26"/>
      <c r="I118" s="26"/>
      <c r="J118" s="128">
        <f>BK118</f>
        <v>0</v>
      </c>
      <c r="K118" s="26"/>
      <c r="L118" s="27"/>
      <c r="M118" s="62"/>
      <c r="N118" s="53"/>
      <c r="O118" s="63"/>
      <c r="P118" s="129">
        <f>P119</f>
        <v>0.35199999999999998</v>
      </c>
      <c r="Q118" s="63"/>
      <c r="R118" s="129">
        <f>R119</f>
        <v>1E-3</v>
      </c>
      <c r="S118" s="63"/>
      <c r="T118" s="130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122</v>
      </c>
      <c r="BK118" s="131">
        <f>BK119</f>
        <v>0</v>
      </c>
    </row>
    <row r="119" spans="1:65" s="12" customFormat="1" ht="25.9" customHeight="1">
      <c r="B119" s="132"/>
      <c r="D119" s="133" t="s">
        <v>71</v>
      </c>
      <c r="E119" s="134" t="s">
        <v>273</v>
      </c>
      <c r="F119" s="134" t="s">
        <v>274</v>
      </c>
      <c r="J119" s="135">
        <f>BK119</f>
        <v>0</v>
      </c>
      <c r="L119" s="132"/>
      <c r="M119" s="136"/>
      <c r="N119" s="137"/>
      <c r="O119" s="137"/>
      <c r="P119" s="138">
        <f>P120</f>
        <v>0.35199999999999998</v>
      </c>
      <c r="Q119" s="137"/>
      <c r="R119" s="138">
        <f>R120</f>
        <v>1E-3</v>
      </c>
      <c r="S119" s="137"/>
      <c r="T119" s="139">
        <f>T120</f>
        <v>0</v>
      </c>
      <c r="AR119" s="133" t="s">
        <v>151</v>
      </c>
      <c r="AT119" s="140" t="s">
        <v>71</v>
      </c>
      <c r="AU119" s="140" t="s">
        <v>72</v>
      </c>
      <c r="AY119" s="133" t="s">
        <v>144</v>
      </c>
      <c r="BK119" s="141">
        <f>BK120</f>
        <v>0</v>
      </c>
    </row>
    <row r="120" spans="1:65" s="12" customFormat="1" ht="22.9" customHeight="1">
      <c r="B120" s="132"/>
      <c r="D120" s="133" t="s">
        <v>71</v>
      </c>
      <c r="E120" s="142" t="s">
        <v>305</v>
      </c>
      <c r="F120" s="142" t="s">
        <v>306</v>
      </c>
      <c r="J120" s="143">
        <f>BK120</f>
        <v>0</v>
      </c>
      <c r="L120" s="132"/>
      <c r="M120" s="136"/>
      <c r="N120" s="137"/>
      <c r="O120" s="137"/>
      <c r="P120" s="138">
        <f>P121</f>
        <v>0.35199999999999998</v>
      </c>
      <c r="Q120" s="137"/>
      <c r="R120" s="138">
        <f>R121</f>
        <v>1E-3</v>
      </c>
      <c r="S120" s="137"/>
      <c r="T120" s="139">
        <f>T121</f>
        <v>0</v>
      </c>
      <c r="AR120" s="133" t="s">
        <v>151</v>
      </c>
      <c r="AT120" s="140" t="s">
        <v>71</v>
      </c>
      <c r="AU120" s="140" t="s">
        <v>80</v>
      </c>
      <c r="AY120" s="133" t="s">
        <v>144</v>
      </c>
      <c r="BK120" s="141">
        <f>BK121</f>
        <v>0</v>
      </c>
    </row>
    <row r="121" spans="1:65" s="2" customFormat="1" ht="44.25" customHeight="1">
      <c r="A121" s="26"/>
      <c r="B121" s="144"/>
      <c r="C121" s="145" t="s">
        <v>80</v>
      </c>
      <c r="D121" s="145" t="s">
        <v>146</v>
      </c>
      <c r="E121" s="146" t="s">
        <v>620</v>
      </c>
      <c r="F121" s="147" t="s">
        <v>621</v>
      </c>
      <c r="G121" s="148" t="s">
        <v>539</v>
      </c>
      <c r="H121" s="149">
        <v>1</v>
      </c>
      <c r="I121" s="150"/>
      <c r="J121" s="150">
        <f>ROUND(I121*H121,2)</f>
        <v>0</v>
      </c>
      <c r="K121" s="151"/>
      <c r="L121" s="27"/>
      <c r="M121" s="158" t="s">
        <v>1</v>
      </c>
      <c r="N121" s="159" t="s">
        <v>38</v>
      </c>
      <c r="O121" s="160">
        <v>0.35199999999999998</v>
      </c>
      <c r="P121" s="160">
        <f>O121*H121</f>
        <v>0.35199999999999998</v>
      </c>
      <c r="Q121" s="160">
        <v>1E-3</v>
      </c>
      <c r="R121" s="160">
        <f>Q121*H121</f>
        <v>1E-3</v>
      </c>
      <c r="S121" s="160">
        <v>0</v>
      </c>
      <c r="T121" s="161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207</v>
      </c>
      <c r="AT121" s="156" t="s">
        <v>146</v>
      </c>
      <c r="AU121" s="156" t="s">
        <v>151</v>
      </c>
      <c r="AY121" s="14" t="s">
        <v>144</v>
      </c>
      <c r="BE121" s="157">
        <f>IF(N121="základná",J121,0)</f>
        <v>0</v>
      </c>
      <c r="BF121" s="157">
        <f>IF(N121="znížená",J121,0)</f>
        <v>0</v>
      </c>
      <c r="BG121" s="157">
        <f>IF(N121="zákl. prenesená",J121,0)</f>
        <v>0</v>
      </c>
      <c r="BH121" s="157">
        <f>IF(N121="zníž. prenesená",J121,0)</f>
        <v>0</v>
      </c>
      <c r="BI121" s="157">
        <f>IF(N121="nulová",J121,0)</f>
        <v>0</v>
      </c>
      <c r="BJ121" s="14" t="s">
        <v>151</v>
      </c>
      <c r="BK121" s="157">
        <f>ROUND(I121*H121,2)</f>
        <v>0</v>
      </c>
      <c r="BL121" s="14" t="s">
        <v>207</v>
      </c>
      <c r="BM121" s="156" t="s">
        <v>533</v>
      </c>
    </row>
    <row r="122" spans="1:65" s="2" customFormat="1" ht="6.95" customHeight="1">
      <c r="A122" s="26"/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27"/>
      <c r="M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2"/>
  <sheetViews>
    <sheetView showGridLines="0" topLeftCell="A59" workbookViewId="0">
      <selection activeCell="W123" sqref="W12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622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ROUND((SUM(BE118:BE121)),  2)</f>
        <v>0</v>
      </c>
      <c r="G33" s="98"/>
      <c r="H33" s="98"/>
      <c r="I33" s="99">
        <v>0.2</v>
      </c>
      <c r="J33" s="97">
        <f>ROUND(((SUM(BE118:BE121))*I33),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ROUND((SUM(BF118:BF121)),  2)</f>
        <v>0</v>
      </c>
      <c r="G34" s="26"/>
      <c r="H34" s="26"/>
      <c r="I34" s="101">
        <v>0.2</v>
      </c>
      <c r="J34" s="100">
        <f>ROUND(((SUM(BF118:BF121))*I34),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ROUND((SUM(BG118:BG121)),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ROUND((SUM(BH118:BH121)),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ROUND((SUM(BI118:BI121)),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11 - Balančná lávka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hidden="1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hidden="1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hidden="1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ht="11.25" hidden="1"/>
    <row r="102" spans="1:31" ht="11.25" hidden="1"/>
    <row r="103" spans="1:31" ht="11.25" hidden="1"/>
    <row r="104" spans="1:31" s="2" customFormat="1" ht="6.95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130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17" t="str">
        <f>E7</f>
        <v>Náučno turistická infraštruktúra v mestských lesoch - Stará Ľubovňa</v>
      </c>
      <c r="F108" s="218"/>
      <c r="G108" s="218"/>
      <c r="H108" s="218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116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84" t="str">
        <f>E9</f>
        <v>11 - Balančná lávka</v>
      </c>
      <c r="F110" s="219"/>
      <c r="G110" s="219"/>
      <c r="H110" s="219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Stará Ľubovňa</v>
      </c>
      <c r="G112" s="26"/>
      <c r="H112" s="26"/>
      <c r="I112" s="23" t="s">
        <v>19</v>
      </c>
      <c r="J112" s="52" t="str">
        <f>IF(J12="","",J12)</f>
        <v>14. 3. 2024</v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5.7" customHeight="1">
      <c r="A114" s="26"/>
      <c r="B114" s="27"/>
      <c r="C114" s="23" t="s">
        <v>21</v>
      </c>
      <c r="D114" s="26"/>
      <c r="E114" s="26"/>
      <c r="F114" s="21" t="str">
        <f>E15</f>
        <v>mesto Stará Ľubovňa</v>
      </c>
      <c r="G114" s="26"/>
      <c r="H114" s="26"/>
      <c r="I114" s="23" t="s">
        <v>27</v>
      </c>
      <c r="J114" s="24" t="str">
        <f>E21</f>
        <v>Ing. arch. Patrik Kasperkevič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30</v>
      </c>
      <c r="J115" s="24" t="str">
        <f>E24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21"/>
      <c r="B117" s="122"/>
      <c r="C117" s="123" t="s">
        <v>131</v>
      </c>
      <c r="D117" s="124" t="s">
        <v>57</v>
      </c>
      <c r="E117" s="124" t="s">
        <v>53</v>
      </c>
      <c r="F117" s="124" t="s">
        <v>54</v>
      </c>
      <c r="G117" s="124" t="s">
        <v>132</v>
      </c>
      <c r="H117" s="124" t="s">
        <v>133</v>
      </c>
      <c r="I117" s="124" t="s">
        <v>134</v>
      </c>
      <c r="J117" s="125" t="s">
        <v>120</v>
      </c>
      <c r="K117" s="126" t="s">
        <v>135</v>
      </c>
      <c r="L117" s="127"/>
      <c r="M117" s="59" t="s">
        <v>1</v>
      </c>
      <c r="N117" s="60" t="s">
        <v>36</v>
      </c>
      <c r="O117" s="60" t="s">
        <v>136</v>
      </c>
      <c r="P117" s="60" t="s">
        <v>137</v>
      </c>
      <c r="Q117" s="60" t="s">
        <v>138</v>
      </c>
      <c r="R117" s="60" t="s">
        <v>139</v>
      </c>
      <c r="S117" s="60" t="s">
        <v>140</v>
      </c>
      <c r="T117" s="61" t="s">
        <v>141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26"/>
      <c r="B118" s="27"/>
      <c r="C118" s="66" t="s">
        <v>121</v>
      </c>
      <c r="D118" s="26"/>
      <c r="E118" s="26"/>
      <c r="F118" s="26"/>
      <c r="G118" s="26"/>
      <c r="H118" s="26"/>
      <c r="I118" s="26"/>
      <c r="J118" s="128">
        <f>BK118</f>
        <v>0</v>
      </c>
      <c r="K118" s="26"/>
      <c r="L118" s="27"/>
      <c r="M118" s="62"/>
      <c r="N118" s="53"/>
      <c r="O118" s="63"/>
      <c r="P118" s="129">
        <f>P119</f>
        <v>1.25</v>
      </c>
      <c r="Q118" s="63"/>
      <c r="R118" s="129">
        <f>R119</f>
        <v>0</v>
      </c>
      <c r="S118" s="63"/>
      <c r="T118" s="130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122</v>
      </c>
      <c r="BK118" s="131">
        <f>BK119</f>
        <v>0</v>
      </c>
    </row>
    <row r="119" spans="1:65" s="12" customFormat="1" ht="25.9" customHeight="1">
      <c r="B119" s="132"/>
      <c r="D119" s="133" t="s">
        <v>71</v>
      </c>
      <c r="E119" s="134" t="s">
        <v>142</v>
      </c>
      <c r="F119" s="134" t="s">
        <v>143</v>
      </c>
      <c r="J119" s="135">
        <f>BK119</f>
        <v>0</v>
      </c>
      <c r="L119" s="132"/>
      <c r="M119" s="136"/>
      <c r="N119" s="137"/>
      <c r="O119" s="137"/>
      <c r="P119" s="138">
        <f>P120</f>
        <v>1.25</v>
      </c>
      <c r="Q119" s="137"/>
      <c r="R119" s="138">
        <f>R120</f>
        <v>0</v>
      </c>
      <c r="S119" s="137"/>
      <c r="T119" s="139">
        <f>T120</f>
        <v>0</v>
      </c>
      <c r="AR119" s="133" t="s">
        <v>80</v>
      </c>
      <c r="AT119" s="140" t="s">
        <v>71</v>
      </c>
      <c r="AU119" s="140" t="s">
        <v>72</v>
      </c>
      <c r="AY119" s="133" t="s">
        <v>144</v>
      </c>
      <c r="BK119" s="141">
        <f>BK120</f>
        <v>0</v>
      </c>
    </row>
    <row r="120" spans="1:65" s="12" customFormat="1" ht="22.9" customHeight="1">
      <c r="B120" s="132"/>
      <c r="D120" s="133" t="s">
        <v>71</v>
      </c>
      <c r="E120" s="142" t="s">
        <v>181</v>
      </c>
      <c r="F120" s="142" t="s">
        <v>215</v>
      </c>
      <c r="J120" s="143">
        <f>BK120</f>
        <v>0</v>
      </c>
      <c r="L120" s="132"/>
      <c r="M120" s="136"/>
      <c r="N120" s="137"/>
      <c r="O120" s="137"/>
      <c r="P120" s="138">
        <f>P121</f>
        <v>1.25</v>
      </c>
      <c r="Q120" s="137"/>
      <c r="R120" s="138">
        <f>R121</f>
        <v>0</v>
      </c>
      <c r="S120" s="137"/>
      <c r="T120" s="139">
        <f>T121</f>
        <v>0</v>
      </c>
      <c r="AR120" s="133" t="s">
        <v>80</v>
      </c>
      <c r="AT120" s="140" t="s">
        <v>71</v>
      </c>
      <c r="AU120" s="140" t="s">
        <v>80</v>
      </c>
      <c r="AY120" s="133" t="s">
        <v>144</v>
      </c>
      <c r="BK120" s="141">
        <f>BK121</f>
        <v>0</v>
      </c>
    </row>
    <row r="121" spans="1:65" s="2" customFormat="1" ht="24.2" customHeight="1">
      <c r="A121" s="26"/>
      <c r="B121" s="144"/>
      <c r="C121" s="145" t="s">
        <v>80</v>
      </c>
      <c r="D121" s="145" t="s">
        <v>146</v>
      </c>
      <c r="E121" s="146" t="s">
        <v>623</v>
      </c>
      <c r="F121" s="147" t="s">
        <v>624</v>
      </c>
      <c r="G121" s="148" t="s">
        <v>539</v>
      </c>
      <c r="H121" s="149">
        <v>1</v>
      </c>
      <c r="I121" s="150"/>
      <c r="J121" s="150">
        <f>ROUND(I121*H121,2)</f>
        <v>0</v>
      </c>
      <c r="K121" s="151"/>
      <c r="L121" s="27"/>
      <c r="M121" s="158" t="s">
        <v>1</v>
      </c>
      <c r="N121" s="159" t="s">
        <v>38</v>
      </c>
      <c r="O121" s="160">
        <v>1.25</v>
      </c>
      <c r="P121" s="160">
        <f>O121*H121</f>
        <v>1.25</v>
      </c>
      <c r="Q121" s="160">
        <v>0</v>
      </c>
      <c r="R121" s="160">
        <f>Q121*H121</f>
        <v>0</v>
      </c>
      <c r="S121" s="160">
        <v>0</v>
      </c>
      <c r="T121" s="161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150</v>
      </c>
      <c r="AT121" s="156" t="s">
        <v>146</v>
      </c>
      <c r="AU121" s="156" t="s">
        <v>151</v>
      </c>
      <c r="AY121" s="14" t="s">
        <v>144</v>
      </c>
      <c r="BE121" s="157">
        <f>IF(N121="základná",J121,0)</f>
        <v>0</v>
      </c>
      <c r="BF121" s="157">
        <f>IF(N121="znížená",J121,0)</f>
        <v>0</v>
      </c>
      <c r="BG121" s="157">
        <f>IF(N121="zákl. prenesená",J121,0)</f>
        <v>0</v>
      </c>
      <c r="BH121" s="157">
        <f>IF(N121="zníž. prenesená",J121,0)</f>
        <v>0</v>
      </c>
      <c r="BI121" s="157">
        <f>IF(N121="nulová",J121,0)</f>
        <v>0</v>
      </c>
      <c r="BJ121" s="14" t="s">
        <v>151</v>
      </c>
      <c r="BK121" s="157">
        <f>ROUND(I121*H121,2)</f>
        <v>0</v>
      </c>
      <c r="BL121" s="14" t="s">
        <v>150</v>
      </c>
      <c r="BM121" s="156" t="s">
        <v>625</v>
      </c>
    </row>
    <row r="122" spans="1:65" s="2" customFormat="1" ht="6.95" customHeight="1">
      <c r="A122" s="26"/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27"/>
      <c r="M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2"/>
  <sheetViews>
    <sheetView showGridLines="0" topLeftCell="A74" workbookViewId="0">
      <selection activeCell="Z58" sqref="Z5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626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ROUND((SUM(BE118:BE121)),  2)</f>
        <v>0</v>
      </c>
      <c r="G33" s="98"/>
      <c r="H33" s="98"/>
      <c r="I33" s="99">
        <v>0.2</v>
      </c>
      <c r="J33" s="97">
        <f>ROUND(((SUM(BE118:BE121))*I33),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ROUND((SUM(BF118:BF121)),  2)</f>
        <v>0</v>
      </c>
      <c r="G34" s="26"/>
      <c r="H34" s="26"/>
      <c r="I34" s="101">
        <v>0.2</v>
      </c>
      <c r="J34" s="100">
        <f>ROUND(((SUM(BF118:BF121))*I34),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ROUND((SUM(BG118:BG121)),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ROUND((SUM(BH118:BH121)),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ROUND((SUM(BI118:BI121)),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12 - Lávka z pníkov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hidden="1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hidden="1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hidden="1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ht="11.25" hidden="1"/>
    <row r="102" spans="1:31" ht="11.25" hidden="1"/>
    <row r="103" spans="1:31" ht="11.25" hidden="1"/>
    <row r="104" spans="1:31" s="2" customFormat="1" ht="6.95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130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17" t="str">
        <f>E7</f>
        <v>Náučno turistická infraštruktúra v mestských lesoch - Stará Ľubovňa</v>
      </c>
      <c r="F108" s="218"/>
      <c r="G108" s="218"/>
      <c r="H108" s="218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116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84" t="str">
        <f>E9</f>
        <v>12 - Lávka z pníkov</v>
      </c>
      <c r="F110" s="219"/>
      <c r="G110" s="219"/>
      <c r="H110" s="219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Stará Ľubovňa</v>
      </c>
      <c r="G112" s="26"/>
      <c r="H112" s="26"/>
      <c r="I112" s="23" t="s">
        <v>19</v>
      </c>
      <c r="J112" s="52" t="str">
        <f>IF(J12="","",J12)</f>
        <v>14. 3. 2024</v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5.7" customHeight="1">
      <c r="A114" s="26"/>
      <c r="B114" s="27"/>
      <c r="C114" s="23" t="s">
        <v>21</v>
      </c>
      <c r="D114" s="26"/>
      <c r="E114" s="26"/>
      <c r="F114" s="21" t="str">
        <f>E15</f>
        <v>mesto Stará Ľubovňa</v>
      </c>
      <c r="G114" s="26"/>
      <c r="H114" s="26"/>
      <c r="I114" s="23" t="s">
        <v>27</v>
      </c>
      <c r="J114" s="24" t="str">
        <f>E21</f>
        <v>Ing. arch. Patrik Kasperkevič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30</v>
      </c>
      <c r="J115" s="24" t="str">
        <f>E24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21"/>
      <c r="B117" s="122"/>
      <c r="C117" s="123" t="s">
        <v>131</v>
      </c>
      <c r="D117" s="124" t="s">
        <v>57</v>
      </c>
      <c r="E117" s="124" t="s">
        <v>53</v>
      </c>
      <c r="F117" s="124" t="s">
        <v>54</v>
      </c>
      <c r="G117" s="124" t="s">
        <v>132</v>
      </c>
      <c r="H117" s="124" t="s">
        <v>133</v>
      </c>
      <c r="I117" s="124" t="s">
        <v>134</v>
      </c>
      <c r="J117" s="125" t="s">
        <v>120</v>
      </c>
      <c r="K117" s="126" t="s">
        <v>135</v>
      </c>
      <c r="L117" s="127"/>
      <c r="M117" s="59" t="s">
        <v>1</v>
      </c>
      <c r="N117" s="60" t="s">
        <v>36</v>
      </c>
      <c r="O117" s="60" t="s">
        <v>136</v>
      </c>
      <c r="P117" s="60" t="s">
        <v>137</v>
      </c>
      <c r="Q117" s="60" t="s">
        <v>138</v>
      </c>
      <c r="R117" s="60" t="s">
        <v>139</v>
      </c>
      <c r="S117" s="60" t="s">
        <v>140</v>
      </c>
      <c r="T117" s="61" t="s">
        <v>141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26"/>
      <c r="B118" s="27"/>
      <c r="C118" s="66" t="s">
        <v>121</v>
      </c>
      <c r="D118" s="26"/>
      <c r="E118" s="26"/>
      <c r="F118" s="26"/>
      <c r="G118" s="26"/>
      <c r="H118" s="26"/>
      <c r="I118" s="26"/>
      <c r="J118" s="128">
        <f>BK118</f>
        <v>0</v>
      </c>
      <c r="K118" s="26"/>
      <c r="L118" s="27"/>
      <c r="M118" s="62"/>
      <c r="N118" s="53"/>
      <c r="O118" s="63"/>
      <c r="P118" s="129">
        <f>P119</f>
        <v>1.25</v>
      </c>
      <c r="Q118" s="63"/>
      <c r="R118" s="129">
        <f>R119</f>
        <v>0</v>
      </c>
      <c r="S118" s="63"/>
      <c r="T118" s="130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122</v>
      </c>
      <c r="BK118" s="131">
        <f>BK119</f>
        <v>0</v>
      </c>
    </row>
    <row r="119" spans="1:65" s="12" customFormat="1" ht="25.9" customHeight="1">
      <c r="B119" s="132"/>
      <c r="D119" s="133" t="s">
        <v>71</v>
      </c>
      <c r="E119" s="134" t="s">
        <v>142</v>
      </c>
      <c r="F119" s="134" t="s">
        <v>143</v>
      </c>
      <c r="J119" s="135">
        <f>BK119</f>
        <v>0</v>
      </c>
      <c r="L119" s="132"/>
      <c r="M119" s="136"/>
      <c r="N119" s="137"/>
      <c r="O119" s="137"/>
      <c r="P119" s="138">
        <f>P120</f>
        <v>1.25</v>
      </c>
      <c r="Q119" s="137"/>
      <c r="R119" s="138">
        <f>R120</f>
        <v>0</v>
      </c>
      <c r="S119" s="137"/>
      <c r="T119" s="139">
        <f>T120</f>
        <v>0</v>
      </c>
      <c r="AR119" s="133" t="s">
        <v>80</v>
      </c>
      <c r="AT119" s="140" t="s">
        <v>71</v>
      </c>
      <c r="AU119" s="140" t="s">
        <v>72</v>
      </c>
      <c r="AY119" s="133" t="s">
        <v>144</v>
      </c>
      <c r="BK119" s="141">
        <f>BK120</f>
        <v>0</v>
      </c>
    </row>
    <row r="120" spans="1:65" s="12" customFormat="1" ht="22.9" customHeight="1">
      <c r="B120" s="132"/>
      <c r="D120" s="133" t="s">
        <v>71</v>
      </c>
      <c r="E120" s="142" t="s">
        <v>181</v>
      </c>
      <c r="F120" s="142" t="s">
        <v>215</v>
      </c>
      <c r="J120" s="143">
        <f>BK120</f>
        <v>0</v>
      </c>
      <c r="L120" s="132"/>
      <c r="M120" s="136"/>
      <c r="N120" s="137"/>
      <c r="O120" s="137"/>
      <c r="P120" s="138">
        <f>P121</f>
        <v>1.25</v>
      </c>
      <c r="Q120" s="137"/>
      <c r="R120" s="138">
        <f>R121</f>
        <v>0</v>
      </c>
      <c r="S120" s="137"/>
      <c r="T120" s="139">
        <f>T121</f>
        <v>0</v>
      </c>
      <c r="AR120" s="133" t="s">
        <v>80</v>
      </c>
      <c r="AT120" s="140" t="s">
        <v>71</v>
      </c>
      <c r="AU120" s="140" t="s">
        <v>80</v>
      </c>
      <c r="AY120" s="133" t="s">
        <v>144</v>
      </c>
      <c r="BK120" s="141">
        <f>BK121</f>
        <v>0</v>
      </c>
    </row>
    <row r="121" spans="1:65" s="2" customFormat="1" ht="24.2" customHeight="1">
      <c r="A121" s="26"/>
      <c r="B121" s="144"/>
      <c r="C121" s="145" t="s">
        <v>80</v>
      </c>
      <c r="D121" s="145" t="s">
        <v>146</v>
      </c>
      <c r="E121" s="146" t="s">
        <v>627</v>
      </c>
      <c r="F121" s="147" t="s">
        <v>628</v>
      </c>
      <c r="G121" s="148" t="s">
        <v>539</v>
      </c>
      <c r="H121" s="149">
        <v>1</v>
      </c>
      <c r="I121" s="150"/>
      <c r="J121" s="150">
        <f>ROUND(I121*H121,2)</f>
        <v>0</v>
      </c>
      <c r="K121" s="151"/>
      <c r="L121" s="27"/>
      <c r="M121" s="158" t="s">
        <v>1</v>
      </c>
      <c r="N121" s="159" t="s">
        <v>38</v>
      </c>
      <c r="O121" s="160">
        <v>1.25</v>
      </c>
      <c r="P121" s="160">
        <f>O121*H121</f>
        <v>1.25</v>
      </c>
      <c r="Q121" s="160">
        <v>0</v>
      </c>
      <c r="R121" s="160">
        <f>Q121*H121</f>
        <v>0</v>
      </c>
      <c r="S121" s="160">
        <v>0</v>
      </c>
      <c r="T121" s="161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150</v>
      </c>
      <c r="AT121" s="156" t="s">
        <v>146</v>
      </c>
      <c r="AU121" s="156" t="s">
        <v>151</v>
      </c>
      <c r="AY121" s="14" t="s">
        <v>144</v>
      </c>
      <c r="BE121" s="157">
        <f>IF(N121="základná",J121,0)</f>
        <v>0</v>
      </c>
      <c r="BF121" s="157">
        <f>IF(N121="znížená",J121,0)</f>
        <v>0</v>
      </c>
      <c r="BG121" s="157">
        <f>IF(N121="zákl. prenesená",J121,0)</f>
        <v>0</v>
      </c>
      <c r="BH121" s="157">
        <f>IF(N121="zníž. prenesená",J121,0)</f>
        <v>0</v>
      </c>
      <c r="BI121" s="157">
        <f>IF(N121="nulová",J121,0)</f>
        <v>0</v>
      </c>
      <c r="BJ121" s="14" t="s">
        <v>151</v>
      </c>
      <c r="BK121" s="157">
        <f>ROUND(I121*H121,2)</f>
        <v>0</v>
      </c>
      <c r="BL121" s="14" t="s">
        <v>150</v>
      </c>
      <c r="BM121" s="156" t="s">
        <v>625</v>
      </c>
    </row>
    <row r="122" spans="1:65" s="2" customFormat="1" ht="6.95" customHeight="1">
      <c r="A122" s="26"/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27"/>
      <c r="M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2"/>
  <sheetViews>
    <sheetView showGridLines="0" topLeftCell="A38" workbookViewId="0">
      <selection activeCell="Y130" sqref="Y13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629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ROUND((SUM(BE118:BE121)),  2)</f>
        <v>0</v>
      </c>
      <c r="G33" s="98"/>
      <c r="H33" s="98"/>
      <c r="I33" s="99">
        <v>0.2</v>
      </c>
      <c r="J33" s="97">
        <f>ROUND(((SUM(BE118:BE121))*I33),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ROUND((SUM(BF118:BF121)),  2)</f>
        <v>0</v>
      </c>
      <c r="G34" s="26"/>
      <c r="H34" s="26"/>
      <c r="I34" s="101">
        <v>0.2</v>
      </c>
      <c r="J34" s="100">
        <f>ROUND(((SUM(BF118:BF121))*I34),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ROUND((SUM(BG118:BG121)),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ROUND((SUM(BH118:BH121)),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ROUND((SUM(BI118:BI121)),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13 - Senzorický chodník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hidden="1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hidden="1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hidden="1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ht="11.25" hidden="1"/>
    <row r="102" spans="1:31" ht="11.25" hidden="1"/>
    <row r="103" spans="1:31" ht="11.25" hidden="1"/>
    <row r="104" spans="1:31" s="2" customFormat="1" ht="6.95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130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17" t="str">
        <f>E7</f>
        <v>Náučno turistická infraštruktúra v mestských lesoch - Stará Ľubovňa</v>
      </c>
      <c r="F108" s="218"/>
      <c r="G108" s="218"/>
      <c r="H108" s="218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116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84" t="str">
        <f>E9</f>
        <v>13 - Senzorický chodník</v>
      </c>
      <c r="F110" s="219"/>
      <c r="G110" s="219"/>
      <c r="H110" s="219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Stará Ľubovňa</v>
      </c>
      <c r="G112" s="26"/>
      <c r="H112" s="26"/>
      <c r="I112" s="23" t="s">
        <v>19</v>
      </c>
      <c r="J112" s="52" t="str">
        <f>IF(J12="","",J12)</f>
        <v>14. 3. 2024</v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5.7" customHeight="1">
      <c r="A114" s="26"/>
      <c r="B114" s="27"/>
      <c r="C114" s="23" t="s">
        <v>21</v>
      </c>
      <c r="D114" s="26"/>
      <c r="E114" s="26"/>
      <c r="F114" s="21" t="str">
        <f>E15</f>
        <v>mesto Stará Ľubovňa</v>
      </c>
      <c r="G114" s="26"/>
      <c r="H114" s="26"/>
      <c r="I114" s="23" t="s">
        <v>27</v>
      </c>
      <c r="J114" s="24" t="str">
        <f>E21</f>
        <v>Ing. arch. Patrik Kasperkevič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30</v>
      </c>
      <c r="J115" s="24" t="str">
        <f>E24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21"/>
      <c r="B117" s="122"/>
      <c r="C117" s="123" t="s">
        <v>131</v>
      </c>
      <c r="D117" s="124" t="s">
        <v>57</v>
      </c>
      <c r="E117" s="124" t="s">
        <v>53</v>
      </c>
      <c r="F117" s="124" t="s">
        <v>54</v>
      </c>
      <c r="G117" s="124" t="s">
        <v>132</v>
      </c>
      <c r="H117" s="124" t="s">
        <v>133</v>
      </c>
      <c r="I117" s="124" t="s">
        <v>134</v>
      </c>
      <c r="J117" s="125" t="s">
        <v>120</v>
      </c>
      <c r="K117" s="126" t="s">
        <v>135</v>
      </c>
      <c r="L117" s="127"/>
      <c r="M117" s="59" t="s">
        <v>1</v>
      </c>
      <c r="N117" s="60" t="s">
        <v>36</v>
      </c>
      <c r="O117" s="60" t="s">
        <v>136</v>
      </c>
      <c r="P117" s="60" t="s">
        <v>137</v>
      </c>
      <c r="Q117" s="60" t="s">
        <v>138</v>
      </c>
      <c r="R117" s="60" t="s">
        <v>139</v>
      </c>
      <c r="S117" s="60" t="s">
        <v>140</v>
      </c>
      <c r="T117" s="61" t="s">
        <v>141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26"/>
      <c r="B118" s="27"/>
      <c r="C118" s="66" t="s">
        <v>121</v>
      </c>
      <c r="D118" s="26"/>
      <c r="E118" s="26"/>
      <c r="F118" s="26"/>
      <c r="G118" s="26"/>
      <c r="H118" s="26"/>
      <c r="I118" s="26"/>
      <c r="J118" s="128">
        <f>BK118</f>
        <v>0</v>
      </c>
      <c r="K118" s="26"/>
      <c r="L118" s="27"/>
      <c r="M118" s="62"/>
      <c r="N118" s="53"/>
      <c r="O118" s="63"/>
      <c r="P118" s="129">
        <f>P119</f>
        <v>1.25</v>
      </c>
      <c r="Q118" s="63"/>
      <c r="R118" s="129">
        <f>R119</f>
        <v>0</v>
      </c>
      <c r="S118" s="63"/>
      <c r="T118" s="130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122</v>
      </c>
      <c r="BK118" s="131">
        <f>BK119</f>
        <v>0</v>
      </c>
    </row>
    <row r="119" spans="1:65" s="12" customFormat="1" ht="25.9" customHeight="1">
      <c r="B119" s="132"/>
      <c r="D119" s="133" t="s">
        <v>71</v>
      </c>
      <c r="E119" s="134" t="s">
        <v>142</v>
      </c>
      <c r="F119" s="134" t="s">
        <v>143</v>
      </c>
      <c r="J119" s="135">
        <f>BK119</f>
        <v>0</v>
      </c>
      <c r="L119" s="132"/>
      <c r="M119" s="136"/>
      <c r="N119" s="137"/>
      <c r="O119" s="137"/>
      <c r="P119" s="138">
        <f>P120</f>
        <v>1.25</v>
      </c>
      <c r="Q119" s="137"/>
      <c r="R119" s="138">
        <f>R120</f>
        <v>0</v>
      </c>
      <c r="S119" s="137"/>
      <c r="T119" s="139">
        <f>T120</f>
        <v>0</v>
      </c>
      <c r="AR119" s="133" t="s">
        <v>80</v>
      </c>
      <c r="AT119" s="140" t="s">
        <v>71</v>
      </c>
      <c r="AU119" s="140" t="s">
        <v>72</v>
      </c>
      <c r="AY119" s="133" t="s">
        <v>144</v>
      </c>
      <c r="BK119" s="141">
        <f>BK120</f>
        <v>0</v>
      </c>
    </row>
    <row r="120" spans="1:65" s="12" customFormat="1" ht="22.9" customHeight="1">
      <c r="B120" s="132"/>
      <c r="D120" s="133" t="s">
        <v>71</v>
      </c>
      <c r="E120" s="142" t="s">
        <v>181</v>
      </c>
      <c r="F120" s="142" t="s">
        <v>215</v>
      </c>
      <c r="J120" s="143">
        <f>BK120</f>
        <v>0</v>
      </c>
      <c r="L120" s="132"/>
      <c r="M120" s="136"/>
      <c r="N120" s="137"/>
      <c r="O120" s="137"/>
      <c r="P120" s="138">
        <f>P121</f>
        <v>1.25</v>
      </c>
      <c r="Q120" s="137"/>
      <c r="R120" s="138">
        <f>R121</f>
        <v>0</v>
      </c>
      <c r="S120" s="137"/>
      <c r="T120" s="139">
        <f>T121</f>
        <v>0</v>
      </c>
      <c r="AR120" s="133" t="s">
        <v>80</v>
      </c>
      <c r="AT120" s="140" t="s">
        <v>71</v>
      </c>
      <c r="AU120" s="140" t="s">
        <v>80</v>
      </c>
      <c r="AY120" s="133" t="s">
        <v>144</v>
      </c>
      <c r="BK120" s="141">
        <f>BK121</f>
        <v>0</v>
      </c>
    </row>
    <row r="121" spans="1:65" s="2" customFormat="1" ht="24.2" customHeight="1">
      <c r="A121" s="26"/>
      <c r="B121" s="144"/>
      <c r="C121" s="145" t="s">
        <v>80</v>
      </c>
      <c r="D121" s="145" t="s">
        <v>146</v>
      </c>
      <c r="E121" s="146" t="s">
        <v>630</v>
      </c>
      <c r="F121" s="147" t="s">
        <v>631</v>
      </c>
      <c r="G121" s="148" t="s">
        <v>539</v>
      </c>
      <c r="H121" s="149">
        <v>1</v>
      </c>
      <c r="I121" s="150"/>
      <c r="J121" s="150">
        <f>ROUND(I121*H121,2)</f>
        <v>0</v>
      </c>
      <c r="K121" s="151"/>
      <c r="L121" s="27"/>
      <c r="M121" s="158" t="s">
        <v>1</v>
      </c>
      <c r="N121" s="159" t="s">
        <v>38</v>
      </c>
      <c r="O121" s="160">
        <v>1.25</v>
      </c>
      <c r="P121" s="160">
        <f>O121*H121</f>
        <v>1.25</v>
      </c>
      <c r="Q121" s="160">
        <v>0</v>
      </c>
      <c r="R121" s="160">
        <f>Q121*H121</f>
        <v>0</v>
      </c>
      <c r="S121" s="160">
        <v>0</v>
      </c>
      <c r="T121" s="161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150</v>
      </c>
      <c r="AT121" s="156" t="s">
        <v>146</v>
      </c>
      <c r="AU121" s="156" t="s">
        <v>151</v>
      </c>
      <c r="AY121" s="14" t="s">
        <v>144</v>
      </c>
      <c r="BE121" s="157">
        <f>IF(N121="základná",J121,0)</f>
        <v>0</v>
      </c>
      <c r="BF121" s="157">
        <f>IF(N121="znížená",J121,0)</f>
        <v>0</v>
      </c>
      <c r="BG121" s="157">
        <f>IF(N121="zákl. prenesená",J121,0)</f>
        <v>0</v>
      </c>
      <c r="BH121" s="157">
        <f>IF(N121="zníž. prenesená",J121,0)</f>
        <v>0</v>
      </c>
      <c r="BI121" s="157">
        <f>IF(N121="nulová",J121,0)</f>
        <v>0</v>
      </c>
      <c r="BJ121" s="14" t="s">
        <v>151</v>
      </c>
      <c r="BK121" s="157">
        <f>ROUND(I121*H121,2)</f>
        <v>0</v>
      </c>
      <c r="BL121" s="14" t="s">
        <v>150</v>
      </c>
      <c r="BM121" s="156" t="s">
        <v>625</v>
      </c>
    </row>
    <row r="122" spans="1:65" s="2" customFormat="1" ht="6.95" customHeight="1">
      <c r="A122" s="26"/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27"/>
      <c r="M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1"/>
  <sheetViews>
    <sheetView showGridLines="0" topLeftCell="A71" workbookViewId="0">
      <selection activeCell="F180" sqref="F18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117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ROUND(J123,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ROUND((SUM(BE123:BE150)),  2)</f>
        <v>0</v>
      </c>
      <c r="G33" s="98"/>
      <c r="H33" s="98"/>
      <c r="I33" s="99">
        <v>0.2</v>
      </c>
      <c r="J33" s="97">
        <f>ROUND(((SUM(BE123:BE150))*I33),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ROUND((SUM(BF123:BF150)),  2)</f>
        <v>0</v>
      </c>
      <c r="G34" s="26"/>
      <c r="H34" s="26"/>
      <c r="I34" s="101">
        <v>0.2</v>
      </c>
      <c r="J34" s="100">
        <f>ROUND(((SUM(BF123:BF150))*I34),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ROUND((SUM(BG123:BG150)),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ROUND((SUM(BH123:BH150)),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ROUND((SUM(BI123:BI150)),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01 - Komunikácie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J123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899999999999999" hidden="1" customHeight="1">
      <c r="B98" s="117"/>
      <c r="D98" s="118" t="s">
        <v>124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899999999999999" hidden="1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31" s="10" customFormat="1" ht="19.899999999999999" hidden="1" customHeight="1">
      <c r="B100" s="117"/>
      <c r="D100" s="118" t="s">
        <v>126</v>
      </c>
      <c r="E100" s="119"/>
      <c r="F100" s="119"/>
      <c r="G100" s="119"/>
      <c r="H100" s="119"/>
      <c r="I100" s="119"/>
      <c r="J100" s="120">
        <f>J139</f>
        <v>0</v>
      </c>
      <c r="L100" s="117"/>
    </row>
    <row r="101" spans="1:31" s="10" customFormat="1" ht="19.899999999999999" hidden="1" customHeight="1">
      <c r="B101" s="117"/>
      <c r="D101" s="118" t="s">
        <v>127</v>
      </c>
      <c r="E101" s="119"/>
      <c r="F101" s="119"/>
      <c r="G101" s="119"/>
      <c r="H101" s="119"/>
      <c r="I101" s="119"/>
      <c r="J101" s="120">
        <f>J142</f>
        <v>0</v>
      </c>
      <c r="L101" s="117"/>
    </row>
    <row r="102" spans="1:31" s="10" customFormat="1" ht="19.899999999999999" hidden="1" customHeight="1">
      <c r="B102" s="117"/>
      <c r="D102" s="118" t="s">
        <v>128</v>
      </c>
      <c r="E102" s="119"/>
      <c r="F102" s="119"/>
      <c r="G102" s="119"/>
      <c r="H102" s="119"/>
      <c r="I102" s="119"/>
      <c r="J102" s="120">
        <f>J146</f>
        <v>0</v>
      </c>
      <c r="L102" s="117"/>
    </row>
    <row r="103" spans="1:31" s="10" customFormat="1" ht="19.899999999999999" hidden="1" customHeight="1">
      <c r="B103" s="117"/>
      <c r="D103" s="118" t="s">
        <v>129</v>
      </c>
      <c r="E103" s="119"/>
      <c r="F103" s="119"/>
      <c r="G103" s="119"/>
      <c r="H103" s="119"/>
      <c r="I103" s="119"/>
      <c r="J103" s="120">
        <f>J148</f>
        <v>0</v>
      </c>
      <c r="L103" s="11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hidden="1" customHeight="1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t="11.25" hidden="1"/>
    <row r="107" spans="1:31" ht="11.25" hidden="1"/>
    <row r="108" spans="1:31" ht="11.25" hidden="1"/>
    <row r="109" spans="1:31" s="2" customFormat="1" ht="6.95" customHeight="1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130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17" t="str">
        <f>E7</f>
        <v>Náučno turistická infraštruktúra v mestských lesoch - Stará Ľubovňa</v>
      </c>
      <c r="F113" s="218"/>
      <c r="G113" s="218"/>
      <c r="H113" s="218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116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4" t="str">
        <f>E9</f>
        <v>01 - Komunikácie</v>
      </c>
      <c r="F115" s="219"/>
      <c r="G115" s="219"/>
      <c r="H115" s="219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F12</f>
        <v>Stará Ľubovňa</v>
      </c>
      <c r="G117" s="26"/>
      <c r="H117" s="26"/>
      <c r="I117" s="23" t="s">
        <v>19</v>
      </c>
      <c r="J117" s="52" t="str">
        <f>IF(J12="","",J12)</f>
        <v>14. 3. 2024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25.7" customHeight="1">
      <c r="A119" s="26"/>
      <c r="B119" s="27"/>
      <c r="C119" s="23" t="s">
        <v>21</v>
      </c>
      <c r="D119" s="26"/>
      <c r="E119" s="26"/>
      <c r="F119" s="21" t="str">
        <f>E15</f>
        <v>mesto Stará Ľubovňa</v>
      </c>
      <c r="G119" s="26"/>
      <c r="H119" s="26"/>
      <c r="I119" s="23" t="s">
        <v>27</v>
      </c>
      <c r="J119" s="24" t="str">
        <f>E21</f>
        <v>Ing. arch. Patrik Kasperkevič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25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30</v>
      </c>
      <c r="J120" s="24" t="str">
        <f>E24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1"/>
      <c r="B122" s="122"/>
      <c r="C122" s="123" t="s">
        <v>131</v>
      </c>
      <c r="D122" s="124" t="s">
        <v>57</v>
      </c>
      <c r="E122" s="124" t="s">
        <v>53</v>
      </c>
      <c r="F122" s="124" t="s">
        <v>54</v>
      </c>
      <c r="G122" s="124" t="s">
        <v>132</v>
      </c>
      <c r="H122" s="124" t="s">
        <v>133</v>
      </c>
      <c r="I122" s="124" t="s">
        <v>134</v>
      </c>
      <c r="J122" s="125" t="s">
        <v>120</v>
      </c>
      <c r="K122" s="126" t="s">
        <v>135</v>
      </c>
      <c r="L122" s="127"/>
      <c r="M122" s="59" t="s">
        <v>1</v>
      </c>
      <c r="N122" s="60" t="s">
        <v>36</v>
      </c>
      <c r="O122" s="60" t="s">
        <v>136</v>
      </c>
      <c r="P122" s="60" t="s">
        <v>137</v>
      </c>
      <c r="Q122" s="60" t="s">
        <v>138</v>
      </c>
      <c r="R122" s="60" t="s">
        <v>139</v>
      </c>
      <c r="S122" s="60" t="s">
        <v>140</v>
      </c>
      <c r="T122" s="61" t="s">
        <v>141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" customHeight="1">
      <c r="A123" s="26"/>
      <c r="B123" s="27"/>
      <c r="C123" s="66" t="s">
        <v>121</v>
      </c>
      <c r="D123" s="26"/>
      <c r="E123" s="26"/>
      <c r="F123" s="26"/>
      <c r="G123" s="26"/>
      <c r="H123" s="26"/>
      <c r="I123" s="26"/>
      <c r="J123" s="128">
        <f>BK123</f>
        <v>0</v>
      </c>
      <c r="K123" s="26"/>
      <c r="L123" s="27"/>
      <c r="M123" s="62"/>
      <c r="N123" s="53"/>
      <c r="O123" s="63"/>
      <c r="P123" s="129">
        <f>P124</f>
        <v>650.02050499999984</v>
      </c>
      <c r="Q123" s="63"/>
      <c r="R123" s="129">
        <f>R124</f>
        <v>910.90281599999992</v>
      </c>
      <c r="S123" s="63"/>
      <c r="T123" s="130">
        <f>T124</f>
        <v>52.542000000000002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71</v>
      </c>
      <c r="AU123" s="14" t="s">
        <v>122</v>
      </c>
      <c r="BK123" s="131">
        <f>BK124</f>
        <v>0</v>
      </c>
    </row>
    <row r="124" spans="1:65" s="12" customFormat="1" ht="25.9" customHeight="1">
      <c r="B124" s="132"/>
      <c r="D124" s="133" t="s">
        <v>71</v>
      </c>
      <c r="E124" s="134" t="s">
        <v>142</v>
      </c>
      <c r="F124" s="134" t="s">
        <v>143</v>
      </c>
      <c r="J124" s="135">
        <f>BK124</f>
        <v>0</v>
      </c>
      <c r="L124" s="132"/>
      <c r="M124" s="136"/>
      <c r="N124" s="137"/>
      <c r="O124" s="137"/>
      <c r="P124" s="138">
        <f>P125+P136+P139+P142+P146+P148</f>
        <v>650.02050499999984</v>
      </c>
      <c r="Q124" s="137"/>
      <c r="R124" s="138">
        <f>R125+R136+R139+R142+R146+R148</f>
        <v>910.90281599999992</v>
      </c>
      <c r="S124" s="137"/>
      <c r="T124" s="139">
        <f>T125+T136+T139+T142+T146+T148</f>
        <v>52.542000000000002</v>
      </c>
      <c r="AR124" s="133" t="s">
        <v>80</v>
      </c>
      <c r="AT124" s="140" t="s">
        <v>71</v>
      </c>
      <c r="AU124" s="140" t="s">
        <v>72</v>
      </c>
      <c r="AY124" s="133" t="s">
        <v>144</v>
      </c>
      <c r="BK124" s="141">
        <f>BK125+BK136+BK139+BK142+BK146+BK148</f>
        <v>0</v>
      </c>
    </row>
    <row r="125" spans="1:65" s="12" customFormat="1" ht="22.9" customHeight="1">
      <c r="B125" s="132"/>
      <c r="D125" s="133" t="s">
        <v>71</v>
      </c>
      <c r="E125" s="142" t="s">
        <v>80</v>
      </c>
      <c r="F125" s="142" t="s">
        <v>145</v>
      </c>
      <c r="J125" s="143">
        <f>BK125</f>
        <v>0</v>
      </c>
      <c r="L125" s="132"/>
      <c r="M125" s="136"/>
      <c r="N125" s="137"/>
      <c r="O125" s="137"/>
      <c r="P125" s="138">
        <f>SUM(P126:P135)</f>
        <v>420.12842499999994</v>
      </c>
      <c r="Q125" s="137"/>
      <c r="R125" s="138">
        <f>SUM(R126:R135)</f>
        <v>1.8273600000000001</v>
      </c>
      <c r="S125" s="137"/>
      <c r="T125" s="139">
        <f>SUM(T126:T135)</f>
        <v>52.542000000000002</v>
      </c>
      <c r="AR125" s="133" t="s">
        <v>80</v>
      </c>
      <c r="AT125" s="140" t="s">
        <v>71</v>
      </c>
      <c r="AU125" s="140" t="s">
        <v>80</v>
      </c>
      <c r="AY125" s="133" t="s">
        <v>144</v>
      </c>
      <c r="BK125" s="141">
        <f>SUM(BK126:BK135)</f>
        <v>0</v>
      </c>
    </row>
    <row r="126" spans="1:65" s="2" customFormat="1" ht="24.2" customHeight="1">
      <c r="A126" s="26"/>
      <c r="B126" s="144"/>
      <c r="C126" s="145" t="s">
        <v>80</v>
      </c>
      <c r="D126" s="145" t="s">
        <v>146</v>
      </c>
      <c r="E126" s="146" t="s">
        <v>147</v>
      </c>
      <c r="F126" s="147" t="s">
        <v>148</v>
      </c>
      <c r="G126" s="148" t="s">
        <v>149</v>
      </c>
      <c r="H126" s="149">
        <v>150</v>
      </c>
      <c r="I126" s="150"/>
      <c r="J126" s="150">
        <f t="shared" ref="J126:J135" si="0">ROUND(I126*H126,2)</f>
        <v>0</v>
      </c>
      <c r="K126" s="151"/>
      <c r="L126" s="27"/>
      <c r="M126" s="152" t="s">
        <v>1</v>
      </c>
      <c r="N126" s="153" t="s">
        <v>38</v>
      </c>
      <c r="O126" s="154">
        <v>0.16300000000000001</v>
      </c>
      <c r="P126" s="154">
        <f t="shared" ref="P126:P135" si="1">O126*H126</f>
        <v>24.45</v>
      </c>
      <c r="Q126" s="154">
        <v>0</v>
      </c>
      <c r="R126" s="154">
        <f t="shared" ref="R126:R135" si="2">Q126*H126</f>
        <v>0</v>
      </c>
      <c r="S126" s="154">
        <v>0</v>
      </c>
      <c r="T126" s="155">
        <f t="shared" ref="T126:T135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150</v>
      </c>
      <c r="AT126" s="156" t="s">
        <v>146</v>
      </c>
      <c r="AU126" s="156" t="s">
        <v>151</v>
      </c>
      <c r="AY126" s="14" t="s">
        <v>144</v>
      </c>
      <c r="BE126" s="157">
        <f t="shared" ref="BE126:BE135" si="4">IF(N126="základná",J126,0)</f>
        <v>0</v>
      </c>
      <c r="BF126" s="157">
        <f t="shared" ref="BF126:BF135" si="5">IF(N126="znížená",J126,0)</f>
        <v>0</v>
      </c>
      <c r="BG126" s="157">
        <f t="shared" ref="BG126:BG135" si="6">IF(N126="zákl. prenesená",J126,0)</f>
        <v>0</v>
      </c>
      <c r="BH126" s="157">
        <f t="shared" ref="BH126:BH135" si="7">IF(N126="zníž. prenesená",J126,0)</f>
        <v>0</v>
      </c>
      <c r="BI126" s="157">
        <f t="shared" ref="BI126:BI135" si="8">IF(N126="nulová",J126,0)</f>
        <v>0</v>
      </c>
      <c r="BJ126" s="14" t="s">
        <v>151</v>
      </c>
      <c r="BK126" s="157">
        <f t="shared" ref="BK126:BK135" si="9">ROUND(I126*H126,2)</f>
        <v>0</v>
      </c>
      <c r="BL126" s="14" t="s">
        <v>150</v>
      </c>
      <c r="BM126" s="156" t="s">
        <v>152</v>
      </c>
    </row>
    <row r="127" spans="1:65" s="2" customFormat="1" ht="33" customHeight="1">
      <c r="A127" s="26"/>
      <c r="B127" s="144"/>
      <c r="C127" s="145" t="s">
        <v>151</v>
      </c>
      <c r="D127" s="145" t="s">
        <v>146</v>
      </c>
      <c r="E127" s="146" t="s">
        <v>153</v>
      </c>
      <c r="F127" s="147" t="s">
        <v>154</v>
      </c>
      <c r="G127" s="148" t="s">
        <v>155</v>
      </c>
      <c r="H127" s="149">
        <v>1.5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38</v>
      </c>
      <c r="O127" s="154">
        <v>5.367</v>
      </c>
      <c r="P127" s="154">
        <f t="shared" si="1"/>
        <v>8.0504999999999995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150</v>
      </c>
      <c r="AT127" s="156" t="s">
        <v>146</v>
      </c>
      <c r="AU127" s="156" t="s">
        <v>151</v>
      </c>
      <c r="AY127" s="14" t="s">
        <v>144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151</v>
      </c>
      <c r="BK127" s="157">
        <f t="shared" si="9"/>
        <v>0</v>
      </c>
      <c r="BL127" s="14" t="s">
        <v>150</v>
      </c>
      <c r="BM127" s="156" t="s">
        <v>156</v>
      </c>
    </row>
    <row r="128" spans="1:65" s="2" customFormat="1" ht="33" customHeight="1">
      <c r="A128" s="26"/>
      <c r="B128" s="144"/>
      <c r="C128" s="145" t="s">
        <v>157</v>
      </c>
      <c r="D128" s="145" t="s">
        <v>146</v>
      </c>
      <c r="E128" s="146" t="s">
        <v>158</v>
      </c>
      <c r="F128" s="147" t="s">
        <v>159</v>
      </c>
      <c r="G128" s="148" t="s">
        <v>155</v>
      </c>
      <c r="H128" s="149">
        <v>283.64999999999998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38</v>
      </c>
      <c r="O128" s="154">
        <v>1.2E-2</v>
      </c>
      <c r="P128" s="154">
        <f t="shared" si="1"/>
        <v>3.4037999999999999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150</v>
      </c>
      <c r="AT128" s="156" t="s">
        <v>146</v>
      </c>
      <c r="AU128" s="156" t="s">
        <v>151</v>
      </c>
      <c r="AY128" s="14" t="s">
        <v>144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151</v>
      </c>
      <c r="BK128" s="157">
        <f t="shared" si="9"/>
        <v>0</v>
      </c>
      <c r="BL128" s="14" t="s">
        <v>150</v>
      </c>
      <c r="BM128" s="156" t="s">
        <v>160</v>
      </c>
    </row>
    <row r="129" spans="1:65" s="2" customFormat="1" ht="33" customHeight="1">
      <c r="A129" s="26"/>
      <c r="B129" s="144"/>
      <c r="C129" s="145" t="s">
        <v>150</v>
      </c>
      <c r="D129" s="145" t="s">
        <v>146</v>
      </c>
      <c r="E129" s="146" t="s">
        <v>161</v>
      </c>
      <c r="F129" s="147" t="s">
        <v>162</v>
      </c>
      <c r="G129" s="148" t="s">
        <v>163</v>
      </c>
      <c r="H129" s="149">
        <v>24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38</v>
      </c>
      <c r="O129" s="154">
        <v>11.651999999999999</v>
      </c>
      <c r="P129" s="154">
        <f t="shared" si="1"/>
        <v>279.64799999999997</v>
      </c>
      <c r="Q129" s="154">
        <v>7.6139999999999999E-2</v>
      </c>
      <c r="R129" s="154">
        <f t="shared" si="2"/>
        <v>1.8273600000000001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150</v>
      </c>
      <c r="AT129" s="156" t="s">
        <v>146</v>
      </c>
      <c r="AU129" s="156" t="s">
        <v>151</v>
      </c>
      <c r="AY129" s="14" t="s">
        <v>144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151</v>
      </c>
      <c r="BK129" s="157">
        <f t="shared" si="9"/>
        <v>0</v>
      </c>
      <c r="BL129" s="14" t="s">
        <v>150</v>
      </c>
      <c r="BM129" s="156" t="s">
        <v>164</v>
      </c>
    </row>
    <row r="130" spans="1:65" s="2" customFormat="1" ht="37.9" customHeight="1">
      <c r="A130" s="26"/>
      <c r="B130" s="144"/>
      <c r="C130" s="145" t="s">
        <v>165</v>
      </c>
      <c r="D130" s="145" t="s">
        <v>146</v>
      </c>
      <c r="E130" s="146" t="s">
        <v>166</v>
      </c>
      <c r="F130" s="147" t="s">
        <v>167</v>
      </c>
      <c r="G130" s="148" t="s">
        <v>155</v>
      </c>
      <c r="H130" s="149">
        <v>266.05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38</v>
      </c>
      <c r="O130" s="154">
        <v>2.2499999999999999E-2</v>
      </c>
      <c r="P130" s="154">
        <f t="shared" si="1"/>
        <v>5.9861250000000004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150</v>
      </c>
      <c r="AT130" s="156" t="s">
        <v>146</v>
      </c>
      <c r="AU130" s="156" t="s">
        <v>151</v>
      </c>
      <c r="AY130" s="14" t="s">
        <v>144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151</v>
      </c>
      <c r="BK130" s="157">
        <f t="shared" si="9"/>
        <v>0</v>
      </c>
      <c r="BL130" s="14" t="s">
        <v>150</v>
      </c>
      <c r="BM130" s="156" t="s">
        <v>168</v>
      </c>
    </row>
    <row r="131" spans="1:65" s="2" customFormat="1" ht="24.2" customHeight="1">
      <c r="A131" s="26"/>
      <c r="B131" s="144"/>
      <c r="C131" s="145" t="s">
        <v>169</v>
      </c>
      <c r="D131" s="145" t="s">
        <v>146</v>
      </c>
      <c r="E131" s="146" t="s">
        <v>170</v>
      </c>
      <c r="F131" s="147" t="s">
        <v>171</v>
      </c>
      <c r="G131" s="148" t="s">
        <v>155</v>
      </c>
      <c r="H131" s="149">
        <v>266.05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38</v>
      </c>
      <c r="O131" s="154">
        <v>8.6999999999999994E-2</v>
      </c>
      <c r="P131" s="154">
        <f t="shared" si="1"/>
        <v>23.146349999999998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150</v>
      </c>
      <c r="AT131" s="156" t="s">
        <v>146</v>
      </c>
      <c r="AU131" s="156" t="s">
        <v>151</v>
      </c>
      <c r="AY131" s="14" t="s">
        <v>144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151</v>
      </c>
      <c r="BK131" s="157">
        <f t="shared" si="9"/>
        <v>0</v>
      </c>
      <c r="BL131" s="14" t="s">
        <v>150</v>
      </c>
      <c r="BM131" s="156" t="s">
        <v>172</v>
      </c>
    </row>
    <row r="132" spans="1:65" s="2" customFormat="1" ht="33" customHeight="1">
      <c r="A132" s="26"/>
      <c r="B132" s="144"/>
      <c r="C132" s="145" t="s">
        <v>173</v>
      </c>
      <c r="D132" s="145" t="s">
        <v>146</v>
      </c>
      <c r="E132" s="146" t="s">
        <v>174</v>
      </c>
      <c r="F132" s="147" t="s">
        <v>175</v>
      </c>
      <c r="G132" s="148" t="s">
        <v>155</v>
      </c>
      <c r="H132" s="149">
        <v>266.05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38</v>
      </c>
      <c r="O132" s="154">
        <v>3.1E-2</v>
      </c>
      <c r="P132" s="154">
        <f t="shared" si="1"/>
        <v>8.2475500000000004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150</v>
      </c>
      <c r="AT132" s="156" t="s">
        <v>146</v>
      </c>
      <c r="AU132" s="156" t="s">
        <v>151</v>
      </c>
      <c r="AY132" s="14" t="s">
        <v>144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151</v>
      </c>
      <c r="BK132" s="157">
        <f t="shared" si="9"/>
        <v>0</v>
      </c>
      <c r="BL132" s="14" t="s">
        <v>150</v>
      </c>
      <c r="BM132" s="156" t="s">
        <v>176</v>
      </c>
    </row>
    <row r="133" spans="1:65" s="2" customFormat="1" ht="24.2" customHeight="1">
      <c r="A133" s="26"/>
      <c r="B133" s="144"/>
      <c r="C133" s="145" t="s">
        <v>177</v>
      </c>
      <c r="D133" s="145" t="s">
        <v>146</v>
      </c>
      <c r="E133" s="146" t="s">
        <v>178</v>
      </c>
      <c r="F133" s="147" t="s">
        <v>179</v>
      </c>
      <c r="G133" s="148" t="s">
        <v>155</v>
      </c>
      <c r="H133" s="149">
        <v>17.600000000000001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38</v>
      </c>
      <c r="O133" s="154">
        <v>2.0760000000000001</v>
      </c>
      <c r="P133" s="154">
        <f t="shared" si="1"/>
        <v>36.537600000000005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150</v>
      </c>
      <c r="AT133" s="156" t="s">
        <v>146</v>
      </c>
      <c r="AU133" s="156" t="s">
        <v>151</v>
      </c>
      <c r="AY133" s="14" t="s">
        <v>144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151</v>
      </c>
      <c r="BK133" s="157">
        <f t="shared" si="9"/>
        <v>0</v>
      </c>
      <c r="BL133" s="14" t="s">
        <v>150</v>
      </c>
      <c r="BM133" s="156" t="s">
        <v>180</v>
      </c>
    </row>
    <row r="134" spans="1:65" s="2" customFormat="1" ht="24.2" customHeight="1">
      <c r="A134" s="26"/>
      <c r="B134" s="144"/>
      <c r="C134" s="145" t="s">
        <v>181</v>
      </c>
      <c r="D134" s="145" t="s">
        <v>146</v>
      </c>
      <c r="E134" s="146" t="s">
        <v>182</v>
      </c>
      <c r="F134" s="147" t="s">
        <v>183</v>
      </c>
      <c r="G134" s="148" t="s">
        <v>149</v>
      </c>
      <c r="H134" s="149">
        <v>945.5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38</v>
      </c>
      <c r="O134" s="154">
        <v>2.7E-2</v>
      </c>
      <c r="P134" s="154">
        <f t="shared" si="1"/>
        <v>25.528500000000001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150</v>
      </c>
      <c r="AT134" s="156" t="s">
        <v>146</v>
      </c>
      <c r="AU134" s="156" t="s">
        <v>151</v>
      </c>
      <c r="AY134" s="14" t="s">
        <v>144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151</v>
      </c>
      <c r="BK134" s="157">
        <f t="shared" si="9"/>
        <v>0</v>
      </c>
      <c r="BL134" s="14" t="s">
        <v>150</v>
      </c>
      <c r="BM134" s="156" t="s">
        <v>184</v>
      </c>
    </row>
    <row r="135" spans="1:65" s="2" customFormat="1" ht="44.25" customHeight="1">
      <c r="A135" s="26"/>
      <c r="B135" s="144"/>
      <c r="C135" s="145" t="s">
        <v>103</v>
      </c>
      <c r="D135" s="145" t="s">
        <v>146</v>
      </c>
      <c r="E135" s="146" t="s">
        <v>185</v>
      </c>
      <c r="F135" s="147" t="s">
        <v>186</v>
      </c>
      <c r="G135" s="148" t="s">
        <v>163</v>
      </c>
      <c r="H135" s="149">
        <v>270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38</v>
      </c>
      <c r="O135" s="154">
        <v>1.9E-2</v>
      </c>
      <c r="P135" s="154">
        <f t="shared" si="1"/>
        <v>5.13</v>
      </c>
      <c r="Q135" s="154">
        <v>0</v>
      </c>
      <c r="R135" s="154">
        <f t="shared" si="2"/>
        <v>0</v>
      </c>
      <c r="S135" s="154">
        <v>0.1946</v>
      </c>
      <c r="T135" s="155">
        <f t="shared" si="3"/>
        <v>52.542000000000002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150</v>
      </c>
      <c r="AT135" s="156" t="s">
        <v>146</v>
      </c>
      <c r="AU135" s="156" t="s">
        <v>151</v>
      </c>
      <c r="AY135" s="14" t="s">
        <v>144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151</v>
      </c>
      <c r="BK135" s="157">
        <f t="shared" si="9"/>
        <v>0</v>
      </c>
      <c r="BL135" s="14" t="s">
        <v>150</v>
      </c>
      <c r="BM135" s="156" t="s">
        <v>187</v>
      </c>
    </row>
    <row r="136" spans="1:65" s="12" customFormat="1" ht="22.9" customHeight="1">
      <c r="B136" s="132"/>
      <c r="D136" s="133" t="s">
        <v>71</v>
      </c>
      <c r="E136" s="142" t="s">
        <v>151</v>
      </c>
      <c r="F136" s="142" t="s">
        <v>188</v>
      </c>
      <c r="J136" s="143">
        <f>BK136</f>
        <v>0</v>
      </c>
      <c r="L136" s="132"/>
      <c r="M136" s="136"/>
      <c r="N136" s="137"/>
      <c r="O136" s="137"/>
      <c r="P136" s="138">
        <f>SUM(P137:P138)</f>
        <v>24.8504</v>
      </c>
      <c r="Q136" s="137"/>
      <c r="R136" s="138">
        <f>SUM(R137:R138)</f>
        <v>17.603999999999999</v>
      </c>
      <c r="S136" s="137"/>
      <c r="T136" s="139">
        <f>SUM(T137:T138)</f>
        <v>0</v>
      </c>
      <c r="AR136" s="133" t="s">
        <v>80</v>
      </c>
      <c r="AT136" s="140" t="s">
        <v>71</v>
      </c>
      <c r="AU136" s="140" t="s">
        <v>80</v>
      </c>
      <c r="AY136" s="133" t="s">
        <v>144</v>
      </c>
      <c r="BK136" s="141">
        <f>SUM(BK137:BK138)</f>
        <v>0</v>
      </c>
    </row>
    <row r="137" spans="1:65" s="2" customFormat="1" ht="24.2" customHeight="1">
      <c r="A137" s="26"/>
      <c r="B137" s="144"/>
      <c r="C137" s="145" t="s">
        <v>106</v>
      </c>
      <c r="D137" s="145" t="s">
        <v>146</v>
      </c>
      <c r="E137" s="146" t="s">
        <v>189</v>
      </c>
      <c r="F137" s="147" t="s">
        <v>190</v>
      </c>
      <c r="G137" s="148" t="s">
        <v>155</v>
      </c>
      <c r="H137" s="149">
        <v>10.8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38</v>
      </c>
      <c r="O137" s="154">
        <v>1.498</v>
      </c>
      <c r="P137" s="154">
        <f>O137*H137</f>
        <v>16.1784</v>
      </c>
      <c r="Q137" s="154">
        <v>1.63</v>
      </c>
      <c r="R137" s="154">
        <f>Q137*H137</f>
        <v>17.603999999999999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150</v>
      </c>
      <c r="AT137" s="156" t="s">
        <v>146</v>
      </c>
      <c r="AU137" s="156" t="s">
        <v>151</v>
      </c>
      <c r="AY137" s="14" t="s">
        <v>144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151</v>
      </c>
      <c r="BK137" s="157">
        <f>ROUND(I137*H137,2)</f>
        <v>0</v>
      </c>
      <c r="BL137" s="14" t="s">
        <v>150</v>
      </c>
      <c r="BM137" s="156" t="s">
        <v>191</v>
      </c>
    </row>
    <row r="138" spans="1:65" s="2" customFormat="1" ht="33" customHeight="1">
      <c r="A138" s="26"/>
      <c r="B138" s="144"/>
      <c r="C138" s="145" t="s">
        <v>109</v>
      </c>
      <c r="D138" s="145" t="s">
        <v>146</v>
      </c>
      <c r="E138" s="146" t="s">
        <v>192</v>
      </c>
      <c r="F138" s="147" t="s">
        <v>193</v>
      </c>
      <c r="G138" s="148" t="s">
        <v>149</v>
      </c>
      <c r="H138" s="149">
        <v>2168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38</v>
      </c>
      <c r="O138" s="154">
        <v>4.0000000000000001E-3</v>
      </c>
      <c r="P138" s="154">
        <f>O138*H138</f>
        <v>8.6720000000000006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150</v>
      </c>
      <c r="AT138" s="156" t="s">
        <v>146</v>
      </c>
      <c r="AU138" s="156" t="s">
        <v>151</v>
      </c>
      <c r="AY138" s="14" t="s">
        <v>144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151</v>
      </c>
      <c r="BK138" s="157">
        <f>ROUND(I138*H138,2)</f>
        <v>0</v>
      </c>
      <c r="BL138" s="14" t="s">
        <v>150</v>
      </c>
      <c r="BM138" s="156" t="s">
        <v>194</v>
      </c>
    </row>
    <row r="139" spans="1:65" s="12" customFormat="1" ht="22.9" customHeight="1">
      <c r="B139" s="132"/>
      <c r="D139" s="133" t="s">
        <v>71</v>
      </c>
      <c r="E139" s="142" t="s">
        <v>150</v>
      </c>
      <c r="F139" s="142" t="s">
        <v>195</v>
      </c>
      <c r="J139" s="143">
        <f>BK139</f>
        <v>0</v>
      </c>
      <c r="L139" s="132"/>
      <c r="M139" s="136"/>
      <c r="N139" s="137"/>
      <c r="O139" s="137"/>
      <c r="P139" s="138">
        <f>SUM(P140:P141)</f>
        <v>42.173000000000002</v>
      </c>
      <c r="Q139" s="137"/>
      <c r="R139" s="138">
        <f>SUM(R140:R141)</f>
        <v>19.279351999999999</v>
      </c>
      <c r="S139" s="137"/>
      <c r="T139" s="139">
        <f>SUM(T140:T141)</f>
        <v>0</v>
      </c>
      <c r="AR139" s="133" t="s">
        <v>80</v>
      </c>
      <c r="AT139" s="140" t="s">
        <v>71</v>
      </c>
      <c r="AU139" s="140" t="s">
        <v>80</v>
      </c>
      <c r="AY139" s="133" t="s">
        <v>144</v>
      </c>
      <c r="BK139" s="141">
        <f>SUM(BK140:BK141)</f>
        <v>0</v>
      </c>
    </row>
    <row r="140" spans="1:65" s="2" customFormat="1" ht="66.75" customHeight="1">
      <c r="A140" s="26"/>
      <c r="B140" s="144"/>
      <c r="C140" s="145" t="s">
        <v>112</v>
      </c>
      <c r="D140" s="145" t="s">
        <v>146</v>
      </c>
      <c r="E140" s="146" t="s">
        <v>196</v>
      </c>
      <c r="F140" s="147" t="s">
        <v>197</v>
      </c>
      <c r="G140" s="148" t="s">
        <v>163</v>
      </c>
      <c r="H140" s="149">
        <v>34.799999999999997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38</v>
      </c>
      <c r="O140" s="154">
        <v>0.90500000000000003</v>
      </c>
      <c r="P140" s="154">
        <f>O140*H140</f>
        <v>31.494</v>
      </c>
      <c r="Q140" s="154">
        <v>0.41371999999999998</v>
      </c>
      <c r="R140" s="154">
        <f>Q140*H140</f>
        <v>14.397455999999998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150</v>
      </c>
      <c r="AT140" s="156" t="s">
        <v>146</v>
      </c>
      <c r="AU140" s="156" t="s">
        <v>151</v>
      </c>
      <c r="AY140" s="14" t="s">
        <v>144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151</v>
      </c>
      <c r="BK140" s="157">
        <f>ROUND(I140*H140,2)</f>
        <v>0</v>
      </c>
      <c r="BL140" s="14" t="s">
        <v>150</v>
      </c>
      <c r="BM140" s="156" t="s">
        <v>198</v>
      </c>
    </row>
    <row r="141" spans="1:65" s="2" customFormat="1" ht="76.349999999999994" customHeight="1">
      <c r="A141" s="26"/>
      <c r="B141" s="144"/>
      <c r="C141" s="145" t="s">
        <v>199</v>
      </c>
      <c r="D141" s="145" t="s">
        <v>146</v>
      </c>
      <c r="E141" s="146" t="s">
        <v>200</v>
      </c>
      <c r="F141" s="147" t="s">
        <v>201</v>
      </c>
      <c r="G141" s="148" t="s">
        <v>163</v>
      </c>
      <c r="H141" s="149">
        <v>11.8</v>
      </c>
      <c r="I141" s="150"/>
      <c r="J141" s="150">
        <f>ROUND(I141*H141,2)</f>
        <v>0</v>
      </c>
      <c r="K141" s="151"/>
      <c r="L141" s="27"/>
      <c r="M141" s="152" t="s">
        <v>1</v>
      </c>
      <c r="N141" s="153" t="s">
        <v>38</v>
      </c>
      <c r="O141" s="154">
        <v>0.90500000000000003</v>
      </c>
      <c r="P141" s="154">
        <f>O141*H141</f>
        <v>10.679</v>
      </c>
      <c r="Q141" s="154">
        <v>0.41371999999999998</v>
      </c>
      <c r="R141" s="154">
        <f>Q141*H141</f>
        <v>4.8818960000000002</v>
      </c>
      <c r="S141" s="154">
        <v>0</v>
      </c>
      <c r="T141" s="15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150</v>
      </c>
      <c r="AT141" s="156" t="s">
        <v>146</v>
      </c>
      <c r="AU141" s="156" t="s">
        <v>151</v>
      </c>
      <c r="AY141" s="14" t="s">
        <v>144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4" t="s">
        <v>151</v>
      </c>
      <c r="BK141" s="157">
        <f>ROUND(I141*H141,2)</f>
        <v>0</v>
      </c>
      <c r="BL141" s="14" t="s">
        <v>150</v>
      </c>
      <c r="BM141" s="156" t="s">
        <v>202</v>
      </c>
    </row>
    <row r="142" spans="1:65" s="12" customFormat="1" ht="22.9" customHeight="1">
      <c r="B142" s="132"/>
      <c r="D142" s="133" t="s">
        <v>71</v>
      </c>
      <c r="E142" s="142" t="s">
        <v>165</v>
      </c>
      <c r="F142" s="142" t="s">
        <v>78</v>
      </c>
      <c r="J142" s="143">
        <f>BK142</f>
        <v>0</v>
      </c>
      <c r="L142" s="132"/>
      <c r="M142" s="136"/>
      <c r="N142" s="137"/>
      <c r="O142" s="137"/>
      <c r="P142" s="138">
        <f>SUM(P143:P145)</f>
        <v>99.424499999999995</v>
      </c>
      <c r="Q142" s="137"/>
      <c r="R142" s="138">
        <f>SUM(R143:R145)</f>
        <v>865.64810399999999</v>
      </c>
      <c r="S142" s="137"/>
      <c r="T142" s="139">
        <f>SUM(T143:T145)</f>
        <v>0</v>
      </c>
      <c r="AR142" s="133" t="s">
        <v>80</v>
      </c>
      <c r="AT142" s="140" t="s">
        <v>71</v>
      </c>
      <c r="AU142" s="140" t="s">
        <v>80</v>
      </c>
      <c r="AY142" s="133" t="s">
        <v>144</v>
      </c>
      <c r="BK142" s="141">
        <f>SUM(BK143:BK145)</f>
        <v>0</v>
      </c>
    </row>
    <row r="143" spans="1:65" s="2" customFormat="1" ht="33" customHeight="1">
      <c r="A143" s="26"/>
      <c r="B143" s="144"/>
      <c r="C143" s="145" t="s">
        <v>203</v>
      </c>
      <c r="D143" s="145" t="s">
        <v>146</v>
      </c>
      <c r="E143" s="146" t="s">
        <v>204</v>
      </c>
      <c r="F143" s="147" t="s">
        <v>205</v>
      </c>
      <c r="G143" s="148" t="s">
        <v>149</v>
      </c>
      <c r="H143" s="149">
        <v>1992</v>
      </c>
      <c r="I143" s="150"/>
      <c r="J143" s="150">
        <f>ROUND(I143*H143,2)</f>
        <v>0</v>
      </c>
      <c r="K143" s="151"/>
      <c r="L143" s="27"/>
      <c r="M143" s="152" t="s">
        <v>1</v>
      </c>
      <c r="N143" s="153" t="s">
        <v>38</v>
      </c>
      <c r="O143" s="154">
        <v>2.5000000000000001E-2</v>
      </c>
      <c r="P143" s="154">
        <f>O143*H143</f>
        <v>49.800000000000004</v>
      </c>
      <c r="Q143" s="154">
        <v>0.19900000000000001</v>
      </c>
      <c r="R143" s="154">
        <f>Q143*H143</f>
        <v>396.40800000000002</v>
      </c>
      <c r="S143" s="154">
        <v>0</v>
      </c>
      <c r="T143" s="15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150</v>
      </c>
      <c r="AT143" s="156" t="s">
        <v>146</v>
      </c>
      <c r="AU143" s="156" t="s">
        <v>151</v>
      </c>
      <c r="AY143" s="14" t="s">
        <v>144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4" t="s">
        <v>151</v>
      </c>
      <c r="BK143" s="157">
        <f>ROUND(I143*H143,2)</f>
        <v>0</v>
      </c>
      <c r="BL143" s="14" t="s">
        <v>150</v>
      </c>
      <c r="BM143" s="156" t="s">
        <v>206</v>
      </c>
    </row>
    <row r="144" spans="1:65" s="2" customFormat="1" ht="37.9" customHeight="1">
      <c r="A144" s="26"/>
      <c r="B144" s="144"/>
      <c r="C144" s="145" t="s">
        <v>207</v>
      </c>
      <c r="D144" s="145" t="s">
        <v>146</v>
      </c>
      <c r="E144" s="146" t="s">
        <v>208</v>
      </c>
      <c r="F144" s="147" t="s">
        <v>209</v>
      </c>
      <c r="G144" s="148" t="s">
        <v>149</v>
      </c>
      <c r="H144" s="149">
        <v>1204.8</v>
      </c>
      <c r="I144" s="150"/>
      <c r="J144" s="150">
        <f>ROUND(I144*H144,2)</f>
        <v>0</v>
      </c>
      <c r="K144" s="151"/>
      <c r="L144" s="27"/>
      <c r="M144" s="152" t="s">
        <v>1</v>
      </c>
      <c r="N144" s="153" t="s">
        <v>38</v>
      </c>
      <c r="O144" s="154">
        <v>0.02</v>
      </c>
      <c r="P144" s="154">
        <f>O144*H144</f>
        <v>24.096</v>
      </c>
      <c r="Q144" s="154">
        <v>9.8479999999999998E-2</v>
      </c>
      <c r="R144" s="154">
        <f>Q144*H144</f>
        <v>118.648704</v>
      </c>
      <c r="S144" s="154">
        <v>0</v>
      </c>
      <c r="T144" s="155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150</v>
      </c>
      <c r="AT144" s="156" t="s">
        <v>146</v>
      </c>
      <c r="AU144" s="156" t="s">
        <v>151</v>
      </c>
      <c r="AY144" s="14" t="s">
        <v>144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4" t="s">
        <v>151</v>
      </c>
      <c r="BK144" s="157">
        <f>ROUND(I144*H144,2)</f>
        <v>0</v>
      </c>
      <c r="BL144" s="14" t="s">
        <v>150</v>
      </c>
      <c r="BM144" s="156" t="s">
        <v>210</v>
      </c>
    </row>
    <row r="145" spans="1:65" s="2" customFormat="1" ht="24.2" customHeight="1">
      <c r="A145" s="26"/>
      <c r="B145" s="144"/>
      <c r="C145" s="145" t="s">
        <v>211</v>
      </c>
      <c r="D145" s="145" t="s">
        <v>146</v>
      </c>
      <c r="E145" s="146" t="s">
        <v>212</v>
      </c>
      <c r="F145" s="147" t="s">
        <v>213</v>
      </c>
      <c r="G145" s="148" t="s">
        <v>149</v>
      </c>
      <c r="H145" s="149">
        <v>945.5</v>
      </c>
      <c r="I145" s="150"/>
      <c r="J145" s="150">
        <f>ROUND(I145*H145,2)</f>
        <v>0</v>
      </c>
      <c r="K145" s="151"/>
      <c r="L145" s="27"/>
      <c r="M145" s="152" t="s">
        <v>1</v>
      </c>
      <c r="N145" s="153" t="s">
        <v>38</v>
      </c>
      <c r="O145" s="154">
        <v>2.7E-2</v>
      </c>
      <c r="P145" s="154">
        <f>O145*H145</f>
        <v>25.528500000000001</v>
      </c>
      <c r="Q145" s="154">
        <v>0.37080000000000002</v>
      </c>
      <c r="R145" s="154">
        <f>Q145*H145</f>
        <v>350.59140000000002</v>
      </c>
      <c r="S145" s="154">
        <v>0</v>
      </c>
      <c r="T145" s="15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150</v>
      </c>
      <c r="AT145" s="156" t="s">
        <v>146</v>
      </c>
      <c r="AU145" s="156" t="s">
        <v>151</v>
      </c>
      <c r="AY145" s="14" t="s">
        <v>144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4" t="s">
        <v>151</v>
      </c>
      <c r="BK145" s="157">
        <f>ROUND(I145*H145,2)</f>
        <v>0</v>
      </c>
      <c r="BL145" s="14" t="s">
        <v>150</v>
      </c>
      <c r="BM145" s="156" t="s">
        <v>214</v>
      </c>
    </row>
    <row r="146" spans="1:65" s="12" customFormat="1" ht="22.9" customHeight="1">
      <c r="B146" s="132"/>
      <c r="D146" s="133" t="s">
        <v>71</v>
      </c>
      <c r="E146" s="142" t="s">
        <v>181</v>
      </c>
      <c r="F146" s="142" t="s">
        <v>215</v>
      </c>
      <c r="J146" s="143">
        <f>BK146</f>
        <v>0</v>
      </c>
      <c r="L146" s="132"/>
      <c r="M146" s="136"/>
      <c r="N146" s="137"/>
      <c r="O146" s="137"/>
      <c r="P146" s="138">
        <f>P147</f>
        <v>8.7899999999999991</v>
      </c>
      <c r="Q146" s="137"/>
      <c r="R146" s="138">
        <f>R147</f>
        <v>6.5439999999999996</v>
      </c>
      <c r="S146" s="137"/>
      <c r="T146" s="139">
        <f>T147</f>
        <v>0</v>
      </c>
      <c r="AR146" s="133" t="s">
        <v>80</v>
      </c>
      <c r="AT146" s="140" t="s">
        <v>71</v>
      </c>
      <c r="AU146" s="140" t="s">
        <v>80</v>
      </c>
      <c r="AY146" s="133" t="s">
        <v>144</v>
      </c>
      <c r="BK146" s="141">
        <f>BK147</f>
        <v>0</v>
      </c>
    </row>
    <row r="147" spans="1:65" s="2" customFormat="1" ht="33" customHeight="1">
      <c r="A147" s="26"/>
      <c r="B147" s="144"/>
      <c r="C147" s="145" t="s">
        <v>216</v>
      </c>
      <c r="D147" s="145" t="s">
        <v>146</v>
      </c>
      <c r="E147" s="146" t="s">
        <v>217</v>
      </c>
      <c r="F147" s="147" t="s">
        <v>218</v>
      </c>
      <c r="G147" s="148" t="s">
        <v>219</v>
      </c>
      <c r="H147" s="149">
        <v>1</v>
      </c>
      <c r="I147" s="150"/>
      <c r="J147" s="150">
        <f>ROUND(I147*H147,2)</f>
        <v>0</v>
      </c>
      <c r="K147" s="151"/>
      <c r="L147" s="27"/>
      <c r="M147" s="152" t="s">
        <v>1</v>
      </c>
      <c r="N147" s="153" t="s">
        <v>38</v>
      </c>
      <c r="O147" s="154">
        <v>8.7899999999999991</v>
      </c>
      <c r="P147" s="154">
        <f>O147*H147</f>
        <v>8.7899999999999991</v>
      </c>
      <c r="Q147" s="154">
        <v>6.5439999999999996</v>
      </c>
      <c r="R147" s="154">
        <f>Q147*H147</f>
        <v>6.5439999999999996</v>
      </c>
      <c r="S147" s="154">
        <v>0</v>
      </c>
      <c r="T147" s="15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150</v>
      </c>
      <c r="AT147" s="156" t="s">
        <v>146</v>
      </c>
      <c r="AU147" s="156" t="s">
        <v>151</v>
      </c>
      <c r="AY147" s="14" t="s">
        <v>144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4" t="s">
        <v>151</v>
      </c>
      <c r="BK147" s="157">
        <f>ROUND(I147*H147,2)</f>
        <v>0</v>
      </c>
      <c r="BL147" s="14" t="s">
        <v>150</v>
      </c>
      <c r="BM147" s="156" t="s">
        <v>220</v>
      </c>
    </row>
    <row r="148" spans="1:65" s="12" customFormat="1" ht="22.9" customHeight="1">
      <c r="B148" s="132"/>
      <c r="D148" s="133" t="s">
        <v>71</v>
      </c>
      <c r="E148" s="142" t="s">
        <v>221</v>
      </c>
      <c r="F148" s="142" t="s">
        <v>222</v>
      </c>
      <c r="J148" s="143">
        <f>BK148</f>
        <v>0</v>
      </c>
      <c r="L148" s="132"/>
      <c r="M148" s="136"/>
      <c r="N148" s="137"/>
      <c r="O148" s="137"/>
      <c r="P148" s="138">
        <f>SUM(P149:P150)</f>
        <v>54.654179999999997</v>
      </c>
      <c r="Q148" s="137"/>
      <c r="R148" s="138">
        <f>SUM(R149:R150)</f>
        <v>0</v>
      </c>
      <c r="S148" s="137"/>
      <c r="T148" s="139">
        <f>SUM(T149:T150)</f>
        <v>0</v>
      </c>
      <c r="AR148" s="133" t="s">
        <v>80</v>
      </c>
      <c r="AT148" s="140" t="s">
        <v>71</v>
      </c>
      <c r="AU148" s="140" t="s">
        <v>80</v>
      </c>
      <c r="AY148" s="133" t="s">
        <v>144</v>
      </c>
      <c r="BK148" s="141">
        <f>SUM(BK149:BK150)</f>
        <v>0</v>
      </c>
    </row>
    <row r="149" spans="1:65" s="2" customFormat="1" ht="33" customHeight="1">
      <c r="A149" s="26"/>
      <c r="B149" s="144"/>
      <c r="C149" s="145" t="s">
        <v>223</v>
      </c>
      <c r="D149" s="145" t="s">
        <v>146</v>
      </c>
      <c r="E149" s="146" t="s">
        <v>224</v>
      </c>
      <c r="F149" s="147" t="s">
        <v>225</v>
      </c>
      <c r="G149" s="148" t="s">
        <v>226</v>
      </c>
      <c r="H149" s="149">
        <v>910.90300000000002</v>
      </c>
      <c r="I149" s="150"/>
      <c r="J149" s="150">
        <f>ROUND(I149*H149,2)</f>
        <v>0</v>
      </c>
      <c r="K149" s="151"/>
      <c r="L149" s="27"/>
      <c r="M149" s="152" t="s">
        <v>1</v>
      </c>
      <c r="N149" s="153" t="s">
        <v>38</v>
      </c>
      <c r="O149" s="154">
        <v>4.7E-2</v>
      </c>
      <c r="P149" s="154">
        <f>O149*H149</f>
        <v>42.812441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150</v>
      </c>
      <c r="AT149" s="156" t="s">
        <v>146</v>
      </c>
      <c r="AU149" s="156" t="s">
        <v>151</v>
      </c>
      <c r="AY149" s="14" t="s">
        <v>144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4" t="s">
        <v>151</v>
      </c>
      <c r="BK149" s="157">
        <f>ROUND(I149*H149,2)</f>
        <v>0</v>
      </c>
      <c r="BL149" s="14" t="s">
        <v>150</v>
      </c>
      <c r="BM149" s="156" t="s">
        <v>227</v>
      </c>
    </row>
    <row r="150" spans="1:65" s="2" customFormat="1" ht="44.25" customHeight="1">
      <c r="A150" s="26"/>
      <c r="B150" s="144"/>
      <c r="C150" s="145" t="s">
        <v>7</v>
      </c>
      <c r="D150" s="145" t="s">
        <v>146</v>
      </c>
      <c r="E150" s="146" t="s">
        <v>228</v>
      </c>
      <c r="F150" s="147" t="s">
        <v>229</v>
      </c>
      <c r="G150" s="148" t="s">
        <v>226</v>
      </c>
      <c r="H150" s="149">
        <v>910.90300000000002</v>
      </c>
      <c r="I150" s="150"/>
      <c r="J150" s="150">
        <f>ROUND(I150*H150,2)</f>
        <v>0</v>
      </c>
      <c r="K150" s="151"/>
      <c r="L150" s="27"/>
      <c r="M150" s="158" t="s">
        <v>1</v>
      </c>
      <c r="N150" s="159" t="s">
        <v>38</v>
      </c>
      <c r="O150" s="160">
        <v>1.2999999999999999E-2</v>
      </c>
      <c r="P150" s="160">
        <f>O150*H150</f>
        <v>11.841739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150</v>
      </c>
      <c r="AT150" s="156" t="s">
        <v>146</v>
      </c>
      <c r="AU150" s="156" t="s">
        <v>151</v>
      </c>
      <c r="AY150" s="14" t="s">
        <v>144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4" t="s">
        <v>151</v>
      </c>
      <c r="BK150" s="157">
        <f>ROUND(I150*H150,2)</f>
        <v>0</v>
      </c>
      <c r="BL150" s="14" t="s">
        <v>150</v>
      </c>
      <c r="BM150" s="156" t="s">
        <v>230</v>
      </c>
    </row>
    <row r="151" spans="1:65" s="2" customFormat="1" ht="6.95" customHeight="1">
      <c r="A151" s="26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27"/>
      <c r="M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</sheetData>
  <autoFilter ref="C122:K15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5"/>
  <sheetViews>
    <sheetView showGridLines="0" topLeftCell="A138" workbookViewId="0">
      <selection activeCell="X126" sqref="W126:X12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231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ROUND(J119,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ROUND((SUM(BE119:BE134)),  2)</f>
        <v>0</v>
      </c>
      <c r="G33" s="98"/>
      <c r="H33" s="98"/>
      <c r="I33" s="99">
        <v>0.2</v>
      </c>
      <c r="J33" s="97">
        <f>ROUND(((SUM(BE119:BE134))*I33),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ROUND((SUM(BF119:BF134)),  2)</f>
        <v>0</v>
      </c>
      <c r="G34" s="26"/>
      <c r="H34" s="26"/>
      <c r="I34" s="101">
        <v>0.2</v>
      </c>
      <c r="J34" s="100">
        <f>ROUND(((SUM(BF119:BF134))*I34),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ROUND((SUM(BG119:BG134)),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ROUND((SUM(BH119:BH134)),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ROUND((SUM(BI119:BI134)),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02 - Mobiliár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J119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J120</f>
        <v>0</v>
      </c>
      <c r="L97" s="113"/>
    </row>
    <row r="98" spans="1:31" s="10" customFormat="1" ht="19.899999999999999" hidden="1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J121</f>
        <v>0</v>
      </c>
      <c r="L98" s="117"/>
    </row>
    <row r="99" spans="1:31" s="10" customFormat="1" ht="19.899999999999999" hidden="1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J133</f>
        <v>0</v>
      </c>
      <c r="L99" s="117"/>
    </row>
    <row r="100" spans="1:31" s="2" customFormat="1" ht="21.75" hidden="1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hidden="1" customHeight="1">
      <c r="A101" s="26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ht="11.25" hidden="1"/>
    <row r="103" spans="1:31" ht="11.25" hidden="1"/>
    <row r="104" spans="1:31" ht="11.25" hidden="1"/>
    <row r="105" spans="1:31" s="2" customFormat="1" ht="6.95" customHeight="1">
      <c r="A105" s="2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130</v>
      </c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17" t="str">
        <f>E7</f>
        <v>Náučno turistická infraštruktúra v mestských lesoch - Stará Ľubovňa</v>
      </c>
      <c r="F109" s="218"/>
      <c r="G109" s="218"/>
      <c r="H109" s="218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116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84" t="str">
        <f>E9</f>
        <v>02 - Mobiliár</v>
      </c>
      <c r="F111" s="219"/>
      <c r="G111" s="219"/>
      <c r="H111" s="219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17</v>
      </c>
      <c r="D113" s="26"/>
      <c r="E113" s="26"/>
      <c r="F113" s="21" t="str">
        <f>F12</f>
        <v>Stará Ľubovňa</v>
      </c>
      <c r="G113" s="26"/>
      <c r="H113" s="26"/>
      <c r="I113" s="23" t="s">
        <v>19</v>
      </c>
      <c r="J113" s="52" t="str">
        <f>IF(J12="","",J12)</f>
        <v>14. 3. 2024</v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25.7" customHeight="1">
      <c r="A115" s="26"/>
      <c r="B115" s="27"/>
      <c r="C115" s="23" t="s">
        <v>21</v>
      </c>
      <c r="D115" s="26"/>
      <c r="E115" s="26"/>
      <c r="F115" s="21" t="str">
        <f>E15</f>
        <v>mesto Stará Ľubovňa</v>
      </c>
      <c r="G115" s="26"/>
      <c r="H115" s="26"/>
      <c r="I115" s="23" t="s">
        <v>27</v>
      </c>
      <c r="J115" s="24" t="str">
        <f>E21</f>
        <v>Ing. arch. Patrik Kasperkevič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25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30</v>
      </c>
      <c r="J116" s="24" t="str">
        <f>E24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21"/>
      <c r="B118" s="122"/>
      <c r="C118" s="123" t="s">
        <v>131</v>
      </c>
      <c r="D118" s="124" t="s">
        <v>57</v>
      </c>
      <c r="E118" s="124" t="s">
        <v>53</v>
      </c>
      <c r="F118" s="124" t="s">
        <v>54</v>
      </c>
      <c r="G118" s="124" t="s">
        <v>132</v>
      </c>
      <c r="H118" s="124" t="s">
        <v>133</v>
      </c>
      <c r="I118" s="124" t="s">
        <v>134</v>
      </c>
      <c r="J118" s="125" t="s">
        <v>120</v>
      </c>
      <c r="K118" s="126" t="s">
        <v>135</v>
      </c>
      <c r="L118" s="127"/>
      <c r="M118" s="59" t="s">
        <v>1</v>
      </c>
      <c r="N118" s="60" t="s">
        <v>36</v>
      </c>
      <c r="O118" s="60" t="s">
        <v>136</v>
      </c>
      <c r="P118" s="60" t="s">
        <v>137</v>
      </c>
      <c r="Q118" s="60" t="s">
        <v>138</v>
      </c>
      <c r="R118" s="60" t="s">
        <v>139</v>
      </c>
      <c r="S118" s="60" t="s">
        <v>140</v>
      </c>
      <c r="T118" s="61" t="s">
        <v>141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9" customHeight="1">
      <c r="A119" s="26"/>
      <c r="B119" s="27"/>
      <c r="C119" s="66" t="s">
        <v>121</v>
      </c>
      <c r="D119" s="26"/>
      <c r="E119" s="26"/>
      <c r="F119" s="26"/>
      <c r="G119" s="26"/>
      <c r="H119" s="26"/>
      <c r="I119" s="26"/>
      <c r="J119" s="128">
        <f>BK119</f>
        <v>0</v>
      </c>
      <c r="K119" s="26"/>
      <c r="L119" s="27"/>
      <c r="M119" s="62"/>
      <c r="N119" s="53"/>
      <c r="O119" s="63"/>
      <c r="P119" s="129">
        <f>P120</f>
        <v>140.38971599999999</v>
      </c>
      <c r="Q119" s="63"/>
      <c r="R119" s="129">
        <f>R120</f>
        <v>17.907900000000001</v>
      </c>
      <c r="S119" s="63"/>
      <c r="T119" s="130">
        <f>T120</f>
        <v>4.3719999999999999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71</v>
      </c>
      <c r="AU119" s="14" t="s">
        <v>122</v>
      </c>
      <c r="BK119" s="131">
        <f>BK120</f>
        <v>0</v>
      </c>
    </row>
    <row r="120" spans="1:65" s="12" customFormat="1" ht="25.9" customHeight="1">
      <c r="B120" s="132"/>
      <c r="D120" s="133" t="s">
        <v>71</v>
      </c>
      <c r="E120" s="134" t="s">
        <v>142</v>
      </c>
      <c r="F120" s="134" t="s">
        <v>143</v>
      </c>
      <c r="J120" s="135">
        <f>BK120</f>
        <v>0</v>
      </c>
      <c r="L120" s="132"/>
      <c r="M120" s="136"/>
      <c r="N120" s="137"/>
      <c r="O120" s="137"/>
      <c r="P120" s="138">
        <f>P121+P133</f>
        <v>140.38971599999999</v>
      </c>
      <c r="Q120" s="137"/>
      <c r="R120" s="138">
        <f>R121+R133</f>
        <v>17.907900000000001</v>
      </c>
      <c r="S120" s="137"/>
      <c r="T120" s="139">
        <f>T121+T133</f>
        <v>4.3719999999999999</v>
      </c>
      <c r="AR120" s="133" t="s">
        <v>80</v>
      </c>
      <c r="AT120" s="140" t="s">
        <v>71</v>
      </c>
      <c r="AU120" s="140" t="s">
        <v>72</v>
      </c>
      <c r="AY120" s="133" t="s">
        <v>144</v>
      </c>
      <c r="BK120" s="141">
        <f>BK121+BK133</f>
        <v>0</v>
      </c>
    </row>
    <row r="121" spans="1:65" s="12" customFormat="1" ht="22.9" customHeight="1">
      <c r="B121" s="132"/>
      <c r="D121" s="133" t="s">
        <v>71</v>
      </c>
      <c r="E121" s="142" t="s">
        <v>181</v>
      </c>
      <c r="F121" s="142" t="s">
        <v>215</v>
      </c>
      <c r="J121" s="143">
        <f>BK121</f>
        <v>0</v>
      </c>
      <c r="L121" s="132"/>
      <c r="M121" s="136"/>
      <c r="N121" s="137"/>
      <c r="O121" s="137"/>
      <c r="P121" s="138">
        <f>SUM(P122:P132)</f>
        <v>105.25421999999999</v>
      </c>
      <c r="Q121" s="137"/>
      <c r="R121" s="138">
        <f>SUM(R122:R132)</f>
        <v>17.907900000000001</v>
      </c>
      <c r="S121" s="137"/>
      <c r="T121" s="139">
        <f>SUM(T122:T132)</f>
        <v>4.3719999999999999</v>
      </c>
      <c r="AR121" s="133" t="s">
        <v>80</v>
      </c>
      <c r="AT121" s="140" t="s">
        <v>71</v>
      </c>
      <c r="AU121" s="140" t="s">
        <v>80</v>
      </c>
      <c r="AY121" s="133" t="s">
        <v>144</v>
      </c>
      <c r="BK121" s="141">
        <f>SUM(BK122:BK132)</f>
        <v>0</v>
      </c>
    </row>
    <row r="122" spans="1:65" s="2" customFormat="1" ht="55.5" customHeight="1">
      <c r="A122" s="26"/>
      <c r="B122" s="144"/>
      <c r="C122" s="145" t="s">
        <v>80</v>
      </c>
      <c r="D122" s="145" t="s">
        <v>146</v>
      </c>
      <c r="E122" s="146" t="s">
        <v>232</v>
      </c>
      <c r="F122" s="147" t="s">
        <v>233</v>
      </c>
      <c r="G122" s="148" t="s">
        <v>219</v>
      </c>
      <c r="H122" s="149">
        <v>23</v>
      </c>
      <c r="I122" s="150"/>
      <c r="J122" s="150">
        <f t="shared" ref="J122:J132" si="0">ROUND(I122*H122,2)</f>
        <v>0</v>
      </c>
      <c r="K122" s="151"/>
      <c r="L122" s="27"/>
      <c r="M122" s="152" t="s">
        <v>1</v>
      </c>
      <c r="N122" s="153" t="s">
        <v>38</v>
      </c>
      <c r="O122" s="154">
        <v>0.41599999999999998</v>
      </c>
      <c r="P122" s="154">
        <f t="shared" ref="P122:P132" si="1">O122*H122</f>
        <v>9.5679999999999996</v>
      </c>
      <c r="Q122" s="154">
        <v>0.15306</v>
      </c>
      <c r="R122" s="154">
        <f t="shared" ref="R122:R132" si="2">Q122*H122</f>
        <v>3.5203799999999998</v>
      </c>
      <c r="S122" s="154">
        <v>0</v>
      </c>
      <c r="T122" s="155">
        <f t="shared" ref="T122:T132" si="3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150</v>
      </c>
      <c r="AT122" s="156" t="s">
        <v>146</v>
      </c>
      <c r="AU122" s="156" t="s">
        <v>151</v>
      </c>
      <c r="AY122" s="14" t="s">
        <v>144</v>
      </c>
      <c r="BE122" s="157">
        <f t="shared" ref="BE122:BE132" si="4">IF(N122="základná",J122,0)</f>
        <v>0</v>
      </c>
      <c r="BF122" s="157">
        <f t="shared" ref="BF122:BF132" si="5">IF(N122="znížená",J122,0)</f>
        <v>0</v>
      </c>
      <c r="BG122" s="157">
        <f t="shared" ref="BG122:BG132" si="6">IF(N122="zákl. prenesená",J122,0)</f>
        <v>0</v>
      </c>
      <c r="BH122" s="157">
        <f t="shared" ref="BH122:BH132" si="7">IF(N122="zníž. prenesená",J122,0)</f>
        <v>0</v>
      </c>
      <c r="BI122" s="157">
        <f t="shared" ref="BI122:BI132" si="8">IF(N122="nulová",J122,0)</f>
        <v>0</v>
      </c>
      <c r="BJ122" s="14" t="s">
        <v>151</v>
      </c>
      <c r="BK122" s="157">
        <f t="shared" ref="BK122:BK132" si="9">ROUND(I122*H122,2)</f>
        <v>0</v>
      </c>
      <c r="BL122" s="14" t="s">
        <v>150</v>
      </c>
      <c r="BM122" s="156" t="s">
        <v>234</v>
      </c>
    </row>
    <row r="123" spans="1:65" s="2" customFormat="1" ht="62.65" customHeight="1">
      <c r="A123" s="26"/>
      <c r="B123" s="144"/>
      <c r="C123" s="145" t="s">
        <v>151</v>
      </c>
      <c r="D123" s="145" t="s">
        <v>146</v>
      </c>
      <c r="E123" s="146" t="s">
        <v>235</v>
      </c>
      <c r="F123" s="147" t="s">
        <v>236</v>
      </c>
      <c r="G123" s="148" t="s">
        <v>219</v>
      </c>
      <c r="H123" s="149">
        <v>8</v>
      </c>
      <c r="I123" s="150"/>
      <c r="J123" s="150">
        <f t="shared" si="0"/>
        <v>0</v>
      </c>
      <c r="K123" s="151"/>
      <c r="L123" s="27"/>
      <c r="M123" s="152" t="s">
        <v>1</v>
      </c>
      <c r="N123" s="153" t="s">
        <v>38</v>
      </c>
      <c r="O123" s="154">
        <v>2.68729</v>
      </c>
      <c r="P123" s="154">
        <f t="shared" si="1"/>
        <v>21.49832</v>
      </c>
      <c r="Q123" s="154">
        <v>0.38263999999999998</v>
      </c>
      <c r="R123" s="154">
        <f t="shared" si="2"/>
        <v>3.0611199999999998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150</v>
      </c>
      <c r="AT123" s="156" t="s">
        <v>146</v>
      </c>
      <c r="AU123" s="156" t="s">
        <v>151</v>
      </c>
      <c r="AY123" s="14" t="s">
        <v>144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151</v>
      </c>
      <c r="BK123" s="157">
        <f t="shared" si="9"/>
        <v>0</v>
      </c>
      <c r="BL123" s="14" t="s">
        <v>150</v>
      </c>
      <c r="BM123" s="156" t="s">
        <v>237</v>
      </c>
    </row>
    <row r="124" spans="1:65" s="2" customFormat="1" ht="62.65" customHeight="1">
      <c r="A124" s="26"/>
      <c r="B124" s="144"/>
      <c r="C124" s="145" t="s">
        <v>157</v>
      </c>
      <c r="D124" s="145" t="s">
        <v>146</v>
      </c>
      <c r="E124" s="146" t="s">
        <v>238</v>
      </c>
      <c r="F124" s="147" t="s">
        <v>239</v>
      </c>
      <c r="G124" s="148" t="s">
        <v>219</v>
      </c>
      <c r="H124" s="149">
        <v>4</v>
      </c>
      <c r="I124" s="150"/>
      <c r="J124" s="150">
        <f t="shared" si="0"/>
        <v>0</v>
      </c>
      <c r="K124" s="151"/>
      <c r="L124" s="27"/>
      <c r="M124" s="152" t="s">
        <v>1</v>
      </c>
      <c r="N124" s="153" t="s">
        <v>38</v>
      </c>
      <c r="O124" s="154">
        <v>2.68729</v>
      </c>
      <c r="P124" s="154">
        <f t="shared" si="1"/>
        <v>10.74916</v>
      </c>
      <c r="Q124" s="154">
        <v>0.38263999999999998</v>
      </c>
      <c r="R124" s="154">
        <f t="shared" si="2"/>
        <v>1.5305599999999999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150</v>
      </c>
      <c r="AT124" s="156" t="s">
        <v>146</v>
      </c>
      <c r="AU124" s="156" t="s">
        <v>151</v>
      </c>
      <c r="AY124" s="14" t="s">
        <v>144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151</v>
      </c>
      <c r="BK124" s="157">
        <f t="shared" si="9"/>
        <v>0</v>
      </c>
      <c r="BL124" s="14" t="s">
        <v>150</v>
      </c>
      <c r="BM124" s="156" t="s">
        <v>240</v>
      </c>
    </row>
    <row r="125" spans="1:65" s="2" customFormat="1" ht="66.75" customHeight="1">
      <c r="A125" s="26"/>
      <c r="B125" s="144"/>
      <c r="C125" s="145" t="s">
        <v>150</v>
      </c>
      <c r="D125" s="145" t="s">
        <v>146</v>
      </c>
      <c r="E125" s="146" t="s">
        <v>241</v>
      </c>
      <c r="F125" s="147" t="s">
        <v>242</v>
      </c>
      <c r="G125" s="148" t="s">
        <v>219</v>
      </c>
      <c r="H125" s="149">
        <v>5</v>
      </c>
      <c r="I125" s="150"/>
      <c r="J125" s="150">
        <f t="shared" si="0"/>
        <v>0</v>
      </c>
      <c r="K125" s="151"/>
      <c r="L125" s="27"/>
      <c r="M125" s="152" t="s">
        <v>1</v>
      </c>
      <c r="N125" s="153" t="s">
        <v>38</v>
      </c>
      <c r="O125" s="154">
        <v>2.68729</v>
      </c>
      <c r="P125" s="154">
        <f t="shared" si="1"/>
        <v>13.436450000000001</v>
      </c>
      <c r="Q125" s="154">
        <v>0.38263999999999998</v>
      </c>
      <c r="R125" s="154">
        <f t="shared" si="2"/>
        <v>1.9131999999999998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150</v>
      </c>
      <c r="AT125" s="156" t="s">
        <v>146</v>
      </c>
      <c r="AU125" s="156" t="s">
        <v>151</v>
      </c>
      <c r="AY125" s="14" t="s">
        <v>144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151</v>
      </c>
      <c r="BK125" s="157">
        <f t="shared" si="9"/>
        <v>0</v>
      </c>
      <c r="BL125" s="14" t="s">
        <v>150</v>
      </c>
      <c r="BM125" s="156" t="s">
        <v>243</v>
      </c>
    </row>
    <row r="126" spans="1:65" s="2" customFormat="1" ht="62.65" customHeight="1">
      <c r="A126" s="26"/>
      <c r="B126" s="144"/>
      <c r="C126" s="145" t="s">
        <v>165</v>
      </c>
      <c r="D126" s="145" t="s">
        <v>146</v>
      </c>
      <c r="E126" s="146" t="s">
        <v>244</v>
      </c>
      <c r="F126" s="147" t="s">
        <v>245</v>
      </c>
      <c r="G126" s="148" t="s">
        <v>219</v>
      </c>
      <c r="H126" s="149">
        <v>1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38</v>
      </c>
      <c r="O126" s="154">
        <v>2.68729</v>
      </c>
      <c r="P126" s="154">
        <f t="shared" si="1"/>
        <v>2.68729</v>
      </c>
      <c r="Q126" s="154">
        <v>0.38263999999999998</v>
      </c>
      <c r="R126" s="154">
        <f t="shared" si="2"/>
        <v>0.38263999999999998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150</v>
      </c>
      <c r="AT126" s="156" t="s">
        <v>146</v>
      </c>
      <c r="AU126" s="156" t="s">
        <v>151</v>
      </c>
      <c r="AY126" s="14" t="s">
        <v>144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151</v>
      </c>
      <c r="BK126" s="157">
        <f t="shared" si="9"/>
        <v>0</v>
      </c>
      <c r="BL126" s="14" t="s">
        <v>150</v>
      </c>
      <c r="BM126" s="156" t="s">
        <v>246</v>
      </c>
    </row>
    <row r="127" spans="1:65" s="2" customFormat="1" ht="62.65" customHeight="1">
      <c r="A127" s="26"/>
      <c r="B127" s="144"/>
      <c r="C127" s="145" t="s">
        <v>169</v>
      </c>
      <c r="D127" s="145" t="s">
        <v>146</v>
      </c>
      <c r="E127" s="146" t="s">
        <v>247</v>
      </c>
      <c r="F127" s="147" t="s">
        <v>248</v>
      </c>
      <c r="G127" s="148" t="s">
        <v>219</v>
      </c>
      <c r="H127" s="149">
        <v>1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38</v>
      </c>
      <c r="O127" s="154">
        <v>2.6869999999999998</v>
      </c>
      <c r="P127" s="154">
        <f t="shared" si="1"/>
        <v>2.6869999999999998</v>
      </c>
      <c r="Q127" s="154">
        <v>0.9</v>
      </c>
      <c r="R127" s="154">
        <f t="shared" si="2"/>
        <v>0.9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150</v>
      </c>
      <c r="AT127" s="156" t="s">
        <v>146</v>
      </c>
      <c r="AU127" s="156" t="s">
        <v>151</v>
      </c>
      <c r="AY127" s="14" t="s">
        <v>144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151</v>
      </c>
      <c r="BK127" s="157">
        <f t="shared" si="9"/>
        <v>0</v>
      </c>
      <c r="BL127" s="14" t="s">
        <v>150</v>
      </c>
      <c r="BM127" s="156" t="s">
        <v>249</v>
      </c>
    </row>
    <row r="128" spans="1:65" s="2" customFormat="1" ht="62.65" customHeight="1">
      <c r="A128" s="26"/>
      <c r="B128" s="144"/>
      <c r="C128" s="145" t="s">
        <v>173</v>
      </c>
      <c r="D128" s="145" t="s">
        <v>146</v>
      </c>
      <c r="E128" s="146" t="s">
        <v>250</v>
      </c>
      <c r="F128" s="147" t="s">
        <v>251</v>
      </c>
      <c r="G128" s="148" t="s">
        <v>219</v>
      </c>
      <c r="H128" s="149">
        <v>3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38</v>
      </c>
      <c r="O128" s="154">
        <v>1.26</v>
      </c>
      <c r="P128" s="154">
        <f t="shared" si="1"/>
        <v>3.7800000000000002</v>
      </c>
      <c r="Q128" s="154">
        <v>2.2000000000000002</v>
      </c>
      <c r="R128" s="154">
        <f t="shared" si="2"/>
        <v>6.6000000000000005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150</v>
      </c>
      <c r="AT128" s="156" t="s">
        <v>146</v>
      </c>
      <c r="AU128" s="156" t="s">
        <v>151</v>
      </c>
      <c r="AY128" s="14" t="s">
        <v>144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151</v>
      </c>
      <c r="BK128" s="157">
        <f t="shared" si="9"/>
        <v>0</v>
      </c>
      <c r="BL128" s="14" t="s">
        <v>150</v>
      </c>
      <c r="BM128" s="156" t="s">
        <v>252</v>
      </c>
    </row>
    <row r="129" spans="1:65" s="2" customFormat="1" ht="21.75" customHeight="1">
      <c r="A129" s="26"/>
      <c r="B129" s="144"/>
      <c r="C129" s="145" t="s">
        <v>177</v>
      </c>
      <c r="D129" s="145" t="s">
        <v>146</v>
      </c>
      <c r="E129" s="146" t="s">
        <v>253</v>
      </c>
      <c r="F129" s="147" t="s">
        <v>254</v>
      </c>
      <c r="G129" s="148" t="s">
        <v>219</v>
      </c>
      <c r="H129" s="149">
        <v>3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38</v>
      </c>
      <c r="O129" s="154">
        <v>0.49</v>
      </c>
      <c r="P129" s="154">
        <f t="shared" si="1"/>
        <v>1.47</v>
      </c>
      <c r="Q129" s="154">
        <v>0</v>
      </c>
      <c r="R129" s="154">
        <f t="shared" si="2"/>
        <v>0</v>
      </c>
      <c r="S129" s="154">
        <v>3.4000000000000002E-2</v>
      </c>
      <c r="T129" s="155">
        <f t="shared" si="3"/>
        <v>0.10200000000000001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150</v>
      </c>
      <c r="AT129" s="156" t="s">
        <v>146</v>
      </c>
      <c r="AU129" s="156" t="s">
        <v>151</v>
      </c>
      <c r="AY129" s="14" t="s">
        <v>144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151</v>
      </c>
      <c r="BK129" s="157">
        <f t="shared" si="9"/>
        <v>0</v>
      </c>
      <c r="BL129" s="14" t="s">
        <v>150</v>
      </c>
      <c r="BM129" s="156" t="s">
        <v>255</v>
      </c>
    </row>
    <row r="130" spans="1:65" s="2" customFormat="1" ht="24.2" customHeight="1">
      <c r="A130" s="26"/>
      <c r="B130" s="144"/>
      <c r="C130" s="145" t="s">
        <v>181</v>
      </c>
      <c r="D130" s="145" t="s">
        <v>146</v>
      </c>
      <c r="E130" s="146" t="s">
        <v>256</v>
      </c>
      <c r="F130" s="147" t="s">
        <v>257</v>
      </c>
      <c r="G130" s="148" t="s">
        <v>219</v>
      </c>
      <c r="H130" s="149">
        <v>3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38</v>
      </c>
      <c r="O130" s="154">
        <v>0.91</v>
      </c>
      <c r="P130" s="154">
        <f t="shared" si="1"/>
        <v>2.73</v>
      </c>
      <c r="Q130" s="154">
        <v>0</v>
      </c>
      <c r="R130" s="154">
        <f t="shared" si="2"/>
        <v>0</v>
      </c>
      <c r="S130" s="154">
        <v>6.5000000000000002E-2</v>
      </c>
      <c r="T130" s="155">
        <f t="shared" si="3"/>
        <v>0.19500000000000001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150</v>
      </c>
      <c r="AT130" s="156" t="s">
        <v>146</v>
      </c>
      <c r="AU130" s="156" t="s">
        <v>151</v>
      </c>
      <c r="AY130" s="14" t="s">
        <v>144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151</v>
      </c>
      <c r="BK130" s="157">
        <f t="shared" si="9"/>
        <v>0</v>
      </c>
      <c r="BL130" s="14" t="s">
        <v>150</v>
      </c>
      <c r="BM130" s="156" t="s">
        <v>258</v>
      </c>
    </row>
    <row r="131" spans="1:65" s="2" customFormat="1" ht="24.2" customHeight="1">
      <c r="A131" s="26"/>
      <c r="B131" s="144"/>
      <c r="C131" s="145" t="s">
        <v>103</v>
      </c>
      <c r="D131" s="145" t="s">
        <v>146</v>
      </c>
      <c r="E131" s="146" t="s">
        <v>259</v>
      </c>
      <c r="F131" s="147" t="s">
        <v>260</v>
      </c>
      <c r="G131" s="148" t="s">
        <v>219</v>
      </c>
      <c r="H131" s="149">
        <v>3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38</v>
      </c>
      <c r="O131" s="154">
        <v>3.76</v>
      </c>
      <c r="P131" s="154">
        <f t="shared" si="1"/>
        <v>11.28</v>
      </c>
      <c r="Q131" s="154">
        <v>0</v>
      </c>
      <c r="R131" s="154">
        <f t="shared" si="2"/>
        <v>0</v>
      </c>
      <c r="S131" s="154">
        <v>0.38100000000000001</v>
      </c>
      <c r="T131" s="155">
        <f t="shared" si="3"/>
        <v>1.143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150</v>
      </c>
      <c r="AT131" s="156" t="s">
        <v>146</v>
      </c>
      <c r="AU131" s="156" t="s">
        <v>151</v>
      </c>
      <c r="AY131" s="14" t="s">
        <v>144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151</v>
      </c>
      <c r="BK131" s="157">
        <f t="shared" si="9"/>
        <v>0</v>
      </c>
      <c r="BL131" s="14" t="s">
        <v>150</v>
      </c>
      <c r="BM131" s="156" t="s">
        <v>261</v>
      </c>
    </row>
    <row r="132" spans="1:65" s="2" customFormat="1" ht="24.2" customHeight="1">
      <c r="A132" s="26"/>
      <c r="B132" s="144"/>
      <c r="C132" s="145" t="s">
        <v>106</v>
      </c>
      <c r="D132" s="145" t="s">
        <v>146</v>
      </c>
      <c r="E132" s="146" t="s">
        <v>262</v>
      </c>
      <c r="F132" s="147" t="s">
        <v>263</v>
      </c>
      <c r="G132" s="148" t="s">
        <v>219</v>
      </c>
      <c r="H132" s="149">
        <v>2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38</v>
      </c>
      <c r="O132" s="154">
        <v>12.683999999999999</v>
      </c>
      <c r="P132" s="154">
        <f t="shared" si="1"/>
        <v>25.367999999999999</v>
      </c>
      <c r="Q132" s="154">
        <v>0</v>
      </c>
      <c r="R132" s="154">
        <f t="shared" si="2"/>
        <v>0</v>
      </c>
      <c r="S132" s="154">
        <v>1.466</v>
      </c>
      <c r="T132" s="155">
        <f t="shared" si="3"/>
        <v>2.9319999999999999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150</v>
      </c>
      <c r="AT132" s="156" t="s">
        <v>146</v>
      </c>
      <c r="AU132" s="156" t="s">
        <v>151</v>
      </c>
      <c r="AY132" s="14" t="s">
        <v>144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151</v>
      </c>
      <c r="BK132" s="157">
        <f t="shared" si="9"/>
        <v>0</v>
      </c>
      <c r="BL132" s="14" t="s">
        <v>150</v>
      </c>
      <c r="BM132" s="156" t="s">
        <v>264</v>
      </c>
    </row>
    <row r="133" spans="1:65" s="12" customFormat="1" ht="22.9" customHeight="1">
      <c r="B133" s="132"/>
      <c r="D133" s="133" t="s">
        <v>71</v>
      </c>
      <c r="E133" s="142" t="s">
        <v>221</v>
      </c>
      <c r="F133" s="142" t="s">
        <v>222</v>
      </c>
      <c r="J133" s="143">
        <f>BK133</f>
        <v>0</v>
      </c>
      <c r="L133" s="132"/>
      <c r="M133" s="136"/>
      <c r="N133" s="137"/>
      <c r="O133" s="137"/>
      <c r="P133" s="138">
        <f>P134</f>
        <v>35.135496000000003</v>
      </c>
      <c r="Q133" s="137"/>
      <c r="R133" s="138">
        <f>R134</f>
        <v>0</v>
      </c>
      <c r="S133" s="137"/>
      <c r="T133" s="139">
        <f>T134</f>
        <v>0</v>
      </c>
      <c r="AR133" s="133" t="s">
        <v>80</v>
      </c>
      <c r="AT133" s="140" t="s">
        <v>71</v>
      </c>
      <c r="AU133" s="140" t="s">
        <v>80</v>
      </c>
      <c r="AY133" s="133" t="s">
        <v>144</v>
      </c>
      <c r="BK133" s="141">
        <f>BK134</f>
        <v>0</v>
      </c>
    </row>
    <row r="134" spans="1:65" s="2" customFormat="1" ht="33" customHeight="1">
      <c r="A134" s="26"/>
      <c r="B134" s="144"/>
      <c r="C134" s="145" t="s">
        <v>109</v>
      </c>
      <c r="D134" s="145" t="s">
        <v>146</v>
      </c>
      <c r="E134" s="146" t="s">
        <v>265</v>
      </c>
      <c r="F134" s="147" t="s">
        <v>266</v>
      </c>
      <c r="G134" s="148" t="s">
        <v>226</v>
      </c>
      <c r="H134" s="149">
        <v>17.908000000000001</v>
      </c>
      <c r="I134" s="150"/>
      <c r="J134" s="150">
        <f>ROUND(I134*H134,2)</f>
        <v>0</v>
      </c>
      <c r="K134" s="151"/>
      <c r="L134" s="27"/>
      <c r="M134" s="158" t="s">
        <v>1</v>
      </c>
      <c r="N134" s="159" t="s">
        <v>38</v>
      </c>
      <c r="O134" s="160">
        <v>1.962</v>
      </c>
      <c r="P134" s="160">
        <f>O134*H134</f>
        <v>35.135496000000003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150</v>
      </c>
      <c r="AT134" s="156" t="s">
        <v>146</v>
      </c>
      <c r="AU134" s="156" t="s">
        <v>151</v>
      </c>
      <c r="AY134" s="14" t="s">
        <v>144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151</v>
      </c>
      <c r="BK134" s="157">
        <f>ROUND(I134*H134,2)</f>
        <v>0</v>
      </c>
      <c r="BL134" s="14" t="s">
        <v>150</v>
      </c>
      <c r="BM134" s="156" t="s">
        <v>267</v>
      </c>
    </row>
    <row r="135" spans="1:65" s="2" customFormat="1" ht="6.95" customHeight="1">
      <c r="A135" s="26"/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27"/>
      <c r="M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</sheetData>
  <autoFilter ref="C118:K13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7"/>
  <sheetViews>
    <sheetView showGridLines="0" topLeftCell="A121" workbookViewId="0">
      <selection activeCell="V132" sqref="V13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268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ROUND(J120,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ROUND((SUM(BE120:BE136)),  2)</f>
        <v>0</v>
      </c>
      <c r="G33" s="98"/>
      <c r="H33" s="98"/>
      <c r="I33" s="99">
        <v>0.2</v>
      </c>
      <c r="J33" s="97">
        <f>ROUND(((SUM(BE120:BE136))*I33),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ROUND((SUM(BF120:BF136)),  2)</f>
        <v>0</v>
      </c>
      <c r="G34" s="26"/>
      <c r="H34" s="26"/>
      <c r="I34" s="101">
        <v>0.2</v>
      </c>
      <c r="J34" s="100">
        <f>ROUND(((SUM(BF120:BF136))*I34),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ROUND((SUM(BG120:BG136)),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ROUND((SUM(BH120:BH136)),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ROUND((SUM(BI120:BI136)),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03 - Vyhliadka s lavičkou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J120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269</v>
      </c>
      <c r="E97" s="115"/>
      <c r="F97" s="115"/>
      <c r="G97" s="115"/>
      <c r="H97" s="115"/>
      <c r="I97" s="115"/>
      <c r="J97" s="116">
        <f>J121</f>
        <v>0</v>
      </c>
      <c r="L97" s="113"/>
    </row>
    <row r="98" spans="1:31" s="10" customFormat="1" ht="19.899999999999999" hidden="1" customHeight="1">
      <c r="B98" s="117"/>
      <c r="D98" s="118" t="s">
        <v>270</v>
      </c>
      <c r="E98" s="119"/>
      <c r="F98" s="119"/>
      <c r="G98" s="119"/>
      <c r="H98" s="119"/>
      <c r="I98" s="119"/>
      <c r="J98" s="120">
        <f>J122</f>
        <v>0</v>
      </c>
      <c r="L98" s="117"/>
    </row>
    <row r="99" spans="1:31" s="10" customFormat="1" ht="19.899999999999999" hidden="1" customHeight="1">
      <c r="B99" s="117"/>
      <c r="D99" s="118" t="s">
        <v>271</v>
      </c>
      <c r="E99" s="119"/>
      <c r="F99" s="119"/>
      <c r="G99" s="119"/>
      <c r="H99" s="119"/>
      <c r="I99" s="119"/>
      <c r="J99" s="120">
        <f>J128</f>
        <v>0</v>
      </c>
      <c r="L99" s="117"/>
    </row>
    <row r="100" spans="1:31" s="10" customFormat="1" ht="19.899999999999999" hidden="1" customHeight="1">
      <c r="B100" s="117"/>
      <c r="D100" s="118" t="s">
        <v>272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t="11.25" hidden="1"/>
    <row r="104" spans="1:31" ht="11.25" hidden="1"/>
    <row r="105" spans="1:31" ht="11.25" hidden="1"/>
    <row r="106" spans="1:31" s="2" customFormat="1" ht="6.95" customHeight="1">
      <c r="A106" s="26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130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17" t="str">
        <f>E7</f>
        <v>Náučno turistická infraštruktúra v mestských lesoch - Stará Ľubovňa</v>
      </c>
      <c r="F110" s="218"/>
      <c r="G110" s="218"/>
      <c r="H110" s="218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116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84" t="str">
        <f>E9</f>
        <v>03 - Vyhliadka s lavičkou</v>
      </c>
      <c r="F112" s="219"/>
      <c r="G112" s="219"/>
      <c r="H112" s="219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17</v>
      </c>
      <c r="D114" s="26"/>
      <c r="E114" s="26"/>
      <c r="F114" s="21" t="str">
        <f>F12</f>
        <v>Stará Ľubovňa</v>
      </c>
      <c r="G114" s="26"/>
      <c r="H114" s="26"/>
      <c r="I114" s="23" t="s">
        <v>19</v>
      </c>
      <c r="J114" s="52" t="str">
        <f>IF(J12="","",J12)</f>
        <v>14. 3. 2024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25.7" customHeight="1">
      <c r="A116" s="26"/>
      <c r="B116" s="27"/>
      <c r="C116" s="23" t="s">
        <v>21</v>
      </c>
      <c r="D116" s="26"/>
      <c r="E116" s="26"/>
      <c r="F116" s="21" t="str">
        <f>E15</f>
        <v>mesto Stará Ľubovňa</v>
      </c>
      <c r="G116" s="26"/>
      <c r="H116" s="26"/>
      <c r="I116" s="23" t="s">
        <v>27</v>
      </c>
      <c r="J116" s="24" t="str">
        <f>E21</f>
        <v>Ing. arch. Patrik Kasperkevič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25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30</v>
      </c>
      <c r="J117" s="24" t="str">
        <f>E24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21"/>
      <c r="B119" s="122"/>
      <c r="C119" s="123" t="s">
        <v>131</v>
      </c>
      <c r="D119" s="124" t="s">
        <v>57</v>
      </c>
      <c r="E119" s="124" t="s">
        <v>53</v>
      </c>
      <c r="F119" s="124" t="s">
        <v>54</v>
      </c>
      <c r="G119" s="124" t="s">
        <v>132</v>
      </c>
      <c r="H119" s="124" t="s">
        <v>133</v>
      </c>
      <c r="I119" s="124" t="s">
        <v>134</v>
      </c>
      <c r="J119" s="125" t="s">
        <v>120</v>
      </c>
      <c r="K119" s="126" t="s">
        <v>135</v>
      </c>
      <c r="L119" s="127"/>
      <c r="M119" s="59" t="s">
        <v>1</v>
      </c>
      <c r="N119" s="60" t="s">
        <v>36</v>
      </c>
      <c r="O119" s="60" t="s">
        <v>136</v>
      </c>
      <c r="P119" s="60" t="s">
        <v>137</v>
      </c>
      <c r="Q119" s="60" t="s">
        <v>138</v>
      </c>
      <c r="R119" s="60" t="s">
        <v>139</v>
      </c>
      <c r="S119" s="60" t="s">
        <v>140</v>
      </c>
      <c r="T119" s="61" t="s">
        <v>141</v>
      </c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</row>
    <row r="120" spans="1:65" s="2" customFormat="1" ht="22.9" customHeight="1">
      <c r="A120" s="26"/>
      <c r="B120" s="27"/>
      <c r="C120" s="66" t="s">
        <v>121</v>
      </c>
      <c r="D120" s="26"/>
      <c r="E120" s="26"/>
      <c r="F120" s="26"/>
      <c r="G120" s="26"/>
      <c r="H120" s="26"/>
      <c r="I120" s="26"/>
      <c r="J120" s="128">
        <f>BK120</f>
        <v>0</v>
      </c>
      <c r="K120" s="26"/>
      <c r="L120" s="27"/>
      <c r="M120" s="62"/>
      <c r="N120" s="53"/>
      <c r="O120" s="63"/>
      <c r="P120" s="129">
        <f>P121</f>
        <v>166.98903524999997</v>
      </c>
      <c r="Q120" s="63"/>
      <c r="R120" s="129">
        <f>R121</f>
        <v>3.9235914100000007</v>
      </c>
      <c r="S120" s="63"/>
      <c r="T120" s="130">
        <f>T121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71</v>
      </c>
      <c r="AU120" s="14" t="s">
        <v>122</v>
      </c>
      <c r="BK120" s="131">
        <f>BK121</f>
        <v>0</v>
      </c>
    </row>
    <row r="121" spans="1:65" s="12" customFormat="1" ht="25.9" customHeight="1">
      <c r="B121" s="132"/>
      <c r="D121" s="133" t="s">
        <v>71</v>
      </c>
      <c r="E121" s="134" t="s">
        <v>273</v>
      </c>
      <c r="F121" s="134" t="s">
        <v>274</v>
      </c>
      <c r="J121" s="135">
        <f>BK121</f>
        <v>0</v>
      </c>
      <c r="L121" s="132"/>
      <c r="M121" s="136"/>
      <c r="N121" s="137"/>
      <c r="O121" s="137"/>
      <c r="P121" s="138">
        <f>P122+P128+P132</f>
        <v>166.98903524999997</v>
      </c>
      <c r="Q121" s="137"/>
      <c r="R121" s="138">
        <f>R122+R128+R132</f>
        <v>3.9235914100000007</v>
      </c>
      <c r="S121" s="137"/>
      <c r="T121" s="139">
        <f>T122+T128+T132</f>
        <v>0</v>
      </c>
      <c r="AR121" s="133" t="s">
        <v>151</v>
      </c>
      <c r="AT121" s="140" t="s">
        <v>71</v>
      </c>
      <c r="AU121" s="140" t="s">
        <v>72</v>
      </c>
      <c r="AY121" s="133" t="s">
        <v>144</v>
      </c>
      <c r="BK121" s="141">
        <f>BK122+BK128+BK132</f>
        <v>0</v>
      </c>
    </row>
    <row r="122" spans="1:65" s="12" customFormat="1" ht="22.9" customHeight="1">
      <c r="B122" s="132"/>
      <c r="D122" s="133" t="s">
        <v>71</v>
      </c>
      <c r="E122" s="142" t="s">
        <v>275</v>
      </c>
      <c r="F122" s="142" t="s">
        <v>276</v>
      </c>
      <c r="J122" s="143">
        <f>BK122</f>
        <v>0</v>
      </c>
      <c r="L122" s="132"/>
      <c r="M122" s="136"/>
      <c r="N122" s="137"/>
      <c r="O122" s="137"/>
      <c r="P122" s="138">
        <f>SUM(P123:P127)</f>
        <v>151.97019424999999</v>
      </c>
      <c r="Q122" s="137"/>
      <c r="R122" s="138">
        <f>SUM(R123:R127)</f>
        <v>3.6808514100000007</v>
      </c>
      <c r="S122" s="137"/>
      <c r="T122" s="139">
        <f>SUM(T123:T127)</f>
        <v>0</v>
      </c>
      <c r="AR122" s="133" t="s">
        <v>151</v>
      </c>
      <c r="AT122" s="140" t="s">
        <v>71</v>
      </c>
      <c r="AU122" s="140" t="s">
        <v>80</v>
      </c>
      <c r="AY122" s="133" t="s">
        <v>144</v>
      </c>
      <c r="BK122" s="141">
        <f>SUM(BK123:BK127)</f>
        <v>0</v>
      </c>
    </row>
    <row r="123" spans="1:65" s="2" customFormat="1" ht="33" customHeight="1">
      <c r="A123" s="26"/>
      <c r="B123" s="144"/>
      <c r="C123" s="145" t="s">
        <v>80</v>
      </c>
      <c r="D123" s="145" t="s">
        <v>146</v>
      </c>
      <c r="E123" s="146" t="s">
        <v>277</v>
      </c>
      <c r="F123" s="147" t="s">
        <v>278</v>
      </c>
      <c r="G123" s="148" t="s">
        <v>163</v>
      </c>
      <c r="H123" s="149">
        <v>184</v>
      </c>
      <c r="I123" s="150"/>
      <c r="J123" s="150">
        <f>ROUND(I123*H123,2)</f>
        <v>0</v>
      </c>
      <c r="K123" s="151"/>
      <c r="L123" s="27"/>
      <c r="M123" s="152" t="s">
        <v>1</v>
      </c>
      <c r="N123" s="153" t="s">
        <v>38</v>
      </c>
      <c r="O123" s="154">
        <v>0.77344999999999997</v>
      </c>
      <c r="P123" s="154">
        <f>O123*H123</f>
        <v>142.31479999999999</v>
      </c>
      <c r="Q123" s="154">
        <v>2.1000000000000001E-4</v>
      </c>
      <c r="R123" s="154">
        <f>Q123*H123</f>
        <v>3.8640000000000001E-2</v>
      </c>
      <c r="S123" s="154">
        <v>0</v>
      </c>
      <c r="T123" s="155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207</v>
      </c>
      <c r="AT123" s="156" t="s">
        <v>146</v>
      </c>
      <c r="AU123" s="156" t="s">
        <v>151</v>
      </c>
      <c r="AY123" s="14" t="s">
        <v>144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4" t="s">
        <v>151</v>
      </c>
      <c r="BK123" s="157">
        <f>ROUND(I123*H123,2)</f>
        <v>0</v>
      </c>
      <c r="BL123" s="14" t="s">
        <v>207</v>
      </c>
      <c r="BM123" s="156" t="s">
        <v>279</v>
      </c>
    </row>
    <row r="124" spans="1:65" s="2" customFormat="1" ht="49.15" customHeight="1">
      <c r="A124" s="26"/>
      <c r="B124" s="144"/>
      <c r="C124" s="162" t="s">
        <v>151</v>
      </c>
      <c r="D124" s="162" t="s">
        <v>280</v>
      </c>
      <c r="E124" s="163" t="s">
        <v>281</v>
      </c>
      <c r="F124" s="164" t="s">
        <v>282</v>
      </c>
      <c r="G124" s="165" t="s">
        <v>155</v>
      </c>
      <c r="H124" s="166">
        <v>6.4770000000000003</v>
      </c>
      <c r="I124" s="167"/>
      <c r="J124" s="167">
        <f>ROUND(I124*H124,2)</f>
        <v>0</v>
      </c>
      <c r="K124" s="168"/>
      <c r="L124" s="169"/>
      <c r="M124" s="170" t="s">
        <v>1</v>
      </c>
      <c r="N124" s="171" t="s">
        <v>38</v>
      </c>
      <c r="O124" s="154">
        <v>0</v>
      </c>
      <c r="P124" s="154">
        <f>O124*H124</f>
        <v>0</v>
      </c>
      <c r="Q124" s="154">
        <v>0.54</v>
      </c>
      <c r="R124" s="154">
        <f>Q124*H124</f>
        <v>3.4975800000000006</v>
      </c>
      <c r="S124" s="154">
        <v>0</v>
      </c>
      <c r="T124" s="155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283</v>
      </c>
      <c r="AT124" s="156" t="s">
        <v>280</v>
      </c>
      <c r="AU124" s="156" t="s">
        <v>151</v>
      </c>
      <c r="AY124" s="14" t="s">
        <v>144</v>
      </c>
      <c r="BE124" s="157">
        <f>IF(N124="základná",J124,0)</f>
        <v>0</v>
      </c>
      <c r="BF124" s="157">
        <f>IF(N124="znížená",J124,0)</f>
        <v>0</v>
      </c>
      <c r="BG124" s="157">
        <f>IF(N124="zákl. prenesená",J124,0)</f>
        <v>0</v>
      </c>
      <c r="BH124" s="157">
        <f>IF(N124="zníž. prenesená",J124,0)</f>
        <v>0</v>
      </c>
      <c r="BI124" s="157">
        <f>IF(N124="nulová",J124,0)</f>
        <v>0</v>
      </c>
      <c r="BJ124" s="14" t="s">
        <v>151</v>
      </c>
      <c r="BK124" s="157">
        <f>ROUND(I124*H124,2)</f>
        <v>0</v>
      </c>
      <c r="BL124" s="14" t="s">
        <v>207</v>
      </c>
      <c r="BM124" s="156" t="s">
        <v>284</v>
      </c>
    </row>
    <row r="125" spans="1:65" s="2" customFormat="1" ht="44.25" customHeight="1">
      <c r="A125" s="26"/>
      <c r="B125" s="144"/>
      <c r="C125" s="145" t="s">
        <v>157</v>
      </c>
      <c r="D125" s="145" t="s">
        <v>146</v>
      </c>
      <c r="E125" s="146" t="s">
        <v>285</v>
      </c>
      <c r="F125" s="147" t="s">
        <v>286</v>
      </c>
      <c r="G125" s="148" t="s">
        <v>155</v>
      </c>
      <c r="H125" s="149">
        <v>6.4770000000000003</v>
      </c>
      <c r="I125" s="150"/>
      <c r="J125" s="150">
        <f>ROUND(I125*H125,2)</f>
        <v>0</v>
      </c>
      <c r="K125" s="151"/>
      <c r="L125" s="27"/>
      <c r="M125" s="152" t="s">
        <v>1</v>
      </c>
      <c r="N125" s="153" t="s">
        <v>38</v>
      </c>
      <c r="O125" s="154">
        <v>1.025E-2</v>
      </c>
      <c r="P125" s="154">
        <f>O125*H125</f>
        <v>6.6389250000000011E-2</v>
      </c>
      <c r="Q125" s="154">
        <v>2.2329999999999999E-2</v>
      </c>
      <c r="R125" s="154">
        <f>Q125*H125</f>
        <v>0.14463140999999999</v>
      </c>
      <c r="S125" s="154">
        <v>0</v>
      </c>
      <c r="T125" s="155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207</v>
      </c>
      <c r="AT125" s="156" t="s">
        <v>146</v>
      </c>
      <c r="AU125" s="156" t="s">
        <v>151</v>
      </c>
      <c r="AY125" s="14" t="s">
        <v>144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4" t="s">
        <v>151</v>
      </c>
      <c r="BK125" s="157">
        <f>ROUND(I125*H125,2)</f>
        <v>0</v>
      </c>
      <c r="BL125" s="14" t="s">
        <v>207</v>
      </c>
      <c r="BM125" s="156" t="s">
        <v>287</v>
      </c>
    </row>
    <row r="126" spans="1:65" s="2" customFormat="1" ht="24.2" customHeight="1">
      <c r="A126" s="26"/>
      <c r="B126" s="144"/>
      <c r="C126" s="145" t="s">
        <v>150</v>
      </c>
      <c r="D126" s="145" t="s">
        <v>146</v>
      </c>
      <c r="E126" s="146" t="s">
        <v>288</v>
      </c>
      <c r="F126" s="147" t="s">
        <v>289</v>
      </c>
      <c r="G126" s="148" t="s">
        <v>226</v>
      </c>
      <c r="H126" s="149">
        <v>3.681</v>
      </c>
      <c r="I126" s="150"/>
      <c r="J126" s="150">
        <f>ROUND(I126*H126,2)</f>
        <v>0</v>
      </c>
      <c r="K126" s="151"/>
      <c r="L126" s="27"/>
      <c r="M126" s="152" t="s">
        <v>1</v>
      </c>
      <c r="N126" s="153" t="s">
        <v>38</v>
      </c>
      <c r="O126" s="154">
        <v>1.7130000000000001</v>
      </c>
      <c r="P126" s="154">
        <f>O126*H126</f>
        <v>6.3055530000000006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207</v>
      </c>
      <c r="AT126" s="156" t="s">
        <v>146</v>
      </c>
      <c r="AU126" s="156" t="s">
        <v>151</v>
      </c>
      <c r="AY126" s="14" t="s">
        <v>144</v>
      </c>
      <c r="BE126" s="157">
        <f>IF(N126="základná",J126,0)</f>
        <v>0</v>
      </c>
      <c r="BF126" s="157">
        <f>IF(N126="znížená",J126,0)</f>
        <v>0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14" t="s">
        <v>151</v>
      </c>
      <c r="BK126" s="157">
        <f>ROUND(I126*H126,2)</f>
        <v>0</v>
      </c>
      <c r="BL126" s="14" t="s">
        <v>207</v>
      </c>
      <c r="BM126" s="156" t="s">
        <v>290</v>
      </c>
    </row>
    <row r="127" spans="1:65" s="2" customFormat="1" ht="33" customHeight="1">
      <c r="A127" s="26"/>
      <c r="B127" s="144"/>
      <c r="C127" s="145" t="s">
        <v>165</v>
      </c>
      <c r="D127" s="145" t="s">
        <v>146</v>
      </c>
      <c r="E127" s="146" t="s">
        <v>291</v>
      </c>
      <c r="F127" s="147" t="s">
        <v>292</v>
      </c>
      <c r="G127" s="148" t="s">
        <v>226</v>
      </c>
      <c r="H127" s="149">
        <v>3.681</v>
      </c>
      <c r="I127" s="150"/>
      <c r="J127" s="150">
        <f>ROUND(I127*H127,2)</f>
        <v>0</v>
      </c>
      <c r="K127" s="151"/>
      <c r="L127" s="27"/>
      <c r="M127" s="152" t="s">
        <v>1</v>
      </c>
      <c r="N127" s="153" t="s">
        <v>38</v>
      </c>
      <c r="O127" s="154">
        <v>0.89200000000000002</v>
      </c>
      <c r="P127" s="154">
        <f>O127*H127</f>
        <v>3.283452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207</v>
      </c>
      <c r="AT127" s="156" t="s">
        <v>146</v>
      </c>
      <c r="AU127" s="156" t="s">
        <v>151</v>
      </c>
      <c r="AY127" s="14" t="s">
        <v>144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151</v>
      </c>
      <c r="BK127" s="157">
        <f>ROUND(I127*H127,2)</f>
        <v>0</v>
      </c>
      <c r="BL127" s="14" t="s">
        <v>207</v>
      </c>
      <c r="BM127" s="156" t="s">
        <v>293</v>
      </c>
    </row>
    <row r="128" spans="1:65" s="12" customFormat="1" ht="22.9" customHeight="1">
      <c r="B128" s="132"/>
      <c r="D128" s="133" t="s">
        <v>71</v>
      </c>
      <c r="E128" s="142" t="s">
        <v>294</v>
      </c>
      <c r="F128" s="142" t="s">
        <v>295</v>
      </c>
      <c r="J128" s="143">
        <f>BK128</f>
        <v>0</v>
      </c>
      <c r="L128" s="132"/>
      <c r="M128" s="136"/>
      <c r="N128" s="137"/>
      <c r="O128" s="137"/>
      <c r="P128" s="138">
        <f>SUM(P129:P131)</f>
        <v>12.667364000000001</v>
      </c>
      <c r="Q128" s="137"/>
      <c r="R128" s="138">
        <f>SUM(R129:R131)</f>
        <v>9.394000000000001E-2</v>
      </c>
      <c r="S128" s="137"/>
      <c r="T128" s="139">
        <f>SUM(T129:T131)</f>
        <v>0</v>
      </c>
      <c r="AR128" s="133" t="s">
        <v>151</v>
      </c>
      <c r="AT128" s="140" t="s">
        <v>71</v>
      </c>
      <c r="AU128" s="140" t="s">
        <v>80</v>
      </c>
      <c r="AY128" s="133" t="s">
        <v>144</v>
      </c>
      <c r="BK128" s="141">
        <f>SUM(BK129:BK131)</f>
        <v>0</v>
      </c>
    </row>
    <row r="129" spans="1:65" s="2" customFormat="1" ht="24.2" customHeight="1">
      <c r="A129" s="26"/>
      <c r="B129" s="144"/>
      <c r="C129" s="145" t="s">
        <v>169</v>
      </c>
      <c r="D129" s="145" t="s">
        <v>146</v>
      </c>
      <c r="E129" s="146" t="s">
        <v>296</v>
      </c>
      <c r="F129" s="147" t="s">
        <v>297</v>
      </c>
      <c r="G129" s="148" t="s">
        <v>149</v>
      </c>
      <c r="H129" s="149">
        <v>11</v>
      </c>
      <c r="I129" s="150"/>
      <c r="J129" s="150">
        <f>ROUND(I129*H129,2)</f>
        <v>0</v>
      </c>
      <c r="K129" s="151"/>
      <c r="L129" s="27"/>
      <c r="M129" s="152" t="s">
        <v>1</v>
      </c>
      <c r="N129" s="153" t="s">
        <v>38</v>
      </c>
      <c r="O129" s="154">
        <v>1.10222</v>
      </c>
      <c r="P129" s="154">
        <f>O129*H129</f>
        <v>12.124420000000001</v>
      </c>
      <c r="Q129" s="154">
        <v>8.5400000000000007E-3</v>
      </c>
      <c r="R129" s="154">
        <f>Q129*H129</f>
        <v>9.394000000000001E-2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207</v>
      </c>
      <c r="AT129" s="156" t="s">
        <v>146</v>
      </c>
      <c r="AU129" s="156" t="s">
        <v>151</v>
      </c>
      <c r="AY129" s="14" t="s">
        <v>144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4" t="s">
        <v>151</v>
      </c>
      <c r="BK129" s="157">
        <f>ROUND(I129*H129,2)</f>
        <v>0</v>
      </c>
      <c r="BL129" s="14" t="s">
        <v>207</v>
      </c>
      <c r="BM129" s="156" t="s">
        <v>298</v>
      </c>
    </row>
    <row r="130" spans="1:65" s="2" customFormat="1" ht="24.2" customHeight="1">
      <c r="A130" s="26"/>
      <c r="B130" s="144"/>
      <c r="C130" s="145" t="s">
        <v>173</v>
      </c>
      <c r="D130" s="145" t="s">
        <v>146</v>
      </c>
      <c r="E130" s="146" t="s">
        <v>299</v>
      </c>
      <c r="F130" s="147" t="s">
        <v>300</v>
      </c>
      <c r="G130" s="148" t="s">
        <v>226</v>
      </c>
      <c r="H130" s="149">
        <v>9.4E-2</v>
      </c>
      <c r="I130" s="150"/>
      <c r="J130" s="150">
        <f>ROUND(I130*H130,2)</f>
        <v>0</v>
      </c>
      <c r="K130" s="151"/>
      <c r="L130" s="27"/>
      <c r="M130" s="152" t="s">
        <v>1</v>
      </c>
      <c r="N130" s="153" t="s">
        <v>38</v>
      </c>
      <c r="O130" s="154">
        <v>4.4800000000000004</v>
      </c>
      <c r="P130" s="154">
        <f>O130*H130</f>
        <v>0.42112000000000005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207</v>
      </c>
      <c r="AT130" s="156" t="s">
        <v>146</v>
      </c>
      <c r="AU130" s="156" t="s">
        <v>151</v>
      </c>
      <c r="AY130" s="14" t="s">
        <v>144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4" t="s">
        <v>151</v>
      </c>
      <c r="BK130" s="157">
        <f>ROUND(I130*H130,2)</f>
        <v>0</v>
      </c>
      <c r="BL130" s="14" t="s">
        <v>207</v>
      </c>
      <c r="BM130" s="156" t="s">
        <v>301</v>
      </c>
    </row>
    <row r="131" spans="1:65" s="2" customFormat="1" ht="24.2" customHeight="1">
      <c r="A131" s="26"/>
      <c r="B131" s="144"/>
      <c r="C131" s="145" t="s">
        <v>177</v>
      </c>
      <c r="D131" s="145" t="s">
        <v>146</v>
      </c>
      <c r="E131" s="146" t="s">
        <v>302</v>
      </c>
      <c r="F131" s="147" t="s">
        <v>303</v>
      </c>
      <c r="G131" s="148" t="s">
        <v>226</v>
      </c>
      <c r="H131" s="149">
        <v>9.4E-2</v>
      </c>
      <c r="I131" s="150"/>
      <c r="J131" s="150">
        <f>ROUND(I131*H131,2)</f>
        <v>0</v>
      </c>
      <c r="K131" s="151"/>
      <c r="L131" s="27"/>
      <c r="M131" s="152" t="s">
        <v>1</v>
      </c>
      <c r="N131" s="153" t="s">
        <v>38</v>
      </c>
      <c r="O131" s="154">
        <v>1.296</v>
      </c>
      <c r="P131" s="154">
        <f>O131*H131</f>
        <v>0.121824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207</v>
      </c>
      <c r="AT131" s="156" t="s">
        <v>146</v>
      </c>
      <c r="AU131" s="156" t="s">
        <v>151</v>
      </c>
      <c r="AY131" s="14" t="s">
        <v>144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4" t="s">
        <v>151</v>
      </c>
      <c r="BK131" s="157">
        <f>ROUND(I131*H131,2)</f>
        <v>0</v>
      </c>
      <c r="BL131" s="14" t="s">
        <v>207</v>
      </c>
      <c r="BM131" s="156" t="s">
        <v>304</v>
      </c>
    </row>
    <row r="132" spans="1:65" s="12" customFormat="1" ht="22.9" customHeight="1">
      <c r="B132" s="132"/>
      <c r="D132" s="133" t="s">
        <v>71</v>
      </c>
      <c r="E132" s="142" t="s">
        <v>305</v>
      </c>
      <c r="F132" s="142" t="s">
        <v>306</v>
      </c>
      <c r="J132" s="143">
        <f>BK132</f>
        <v>0</v>
      </c>
      <c r="L132" s="132"/>
      <c r="M132" s="136"/>
      <c r="N132" s="137"/>
      <c r="O132" s="137"/>
      <c r="P132" s="138">
        <f>SUM(P133:P136)</f>
        <v>2.351477</v>
      </c>
      <c r="Q132" s="137"/>
      <c r="R132" s="138">
        <f>SUM(R133:R136)</f>
        <v>0.14879999999999999</v>
      </c>
      <c r="S132" s="137"/>
      <c r="T132" s="139">
        <f>SUM(T133:T136)</f>
        <v>0</v>
      </c>
      <c r="AR132" s="133" t="s">
        <v>151</v>
      </c>
      <c r="AT132" s="140" t="s">
        <v>71</v>
      </c>
      <c r="AU132" s="140" t="s">
        <v>80</v>
      </c>
      <c r="AY132" s="133" t="s">
        <v>144</v>
      </c>
      <c r="BK132" s="141">
        <f>SUM(BK133:BK136)</f>
        <v>0</v>
      </c>
    </row>
    <row r="133" spans="1:65" s="2" customFormat="1" ht="33" customHeight="1">
      <c r="A133" s="26"/>
      <c r="B133" s="144"/>
      <c r="C133" s="145" t="s">
        <v>181</v>
      </c>
      <c r="D133" s="145" t="s">
        <v>146</v>
      </c>
      <c r="E133" s="146" t="s">
        <v>307</v>
      </c>
      <c r="F133" s="147" t="s">
        <v>308</v>
      </c>
      <c r="G133" s="148" t="s">
        <v>219</v>
      </c>
      <c r="H133" s="149">
        <v>8</v>
      </c>
      <c r="I133" s="150"/>
      <c r="J133" s="150">
        <f>ROUND(I133*H133,2)</f>
        <v>0</v>
      </c>
      <c r="K133" s="151"/>
      <c r="L133" s="27"/>
      <c r="M133" s="152" t="s">
        <v>1</v>
      </c>
      <c r="N133" s="153" t="s">
        <v>38</v>
      </c>
      <c r="O133" s="154">
        <v>0.21137</v>
      </c>
      <c r="P133" s="154">
        <f>O133*H133</f>
        <v>1.69096</v>
      </c>
      <c r="Q133" s="154">
        <v>4.5999999999999999E-3</v>
      </c>
      <c r="R133" s="154">
        <f>Q133*H133</f>
        <v>3.6799999999999999E-2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207</v>
      </c>
      <c r="AT133" s="156" t="s">
        <v>146</v>
      </c>
      <c r="AU133" s="156" t="s">
        <v>151</v>
      </c>
      <c r="AY133" s="14" t="s">
        <v>144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151</v>
      </c>
      <c r="BK133" s="157">
        <f>ROUND(I133*H133,2)</f>
        <v>0</v>
      </c>
      <c r="BL133" s="14" t="s">
        <v>207</v>
      </c>
      <c r="BM133" s="156" t="s">
        <v>309</v>
      </c>
    </row>
    <row r="134" spans="1:65" s="2" customFormat="1" ht="37.9" customHeight="1">
      <c r="A134" s="26"/>
      <c r="B134" s="144"/>
      <c r="C134" s="162" t="s">
        <v>103</v>
      </c>
      <c r="D134" s="162" t="s">
        <v>280</v>
      </c>
      <c r="E134" s="163" t="s">
        <v>310</v>
      </c>
      <c r="F134" s="164" t="s">
        <v>311</v>
      </c>
      <c r="G134" s="165" t="s">
        <v>219</v>
      </c>
      <c r="H134" s="166">
        <v>8</v>
      </c>
      <c r="I134" s="167"/>
      <c r="J134" s="167">
        <f>ROUND(I134*H134,2)</f>
        <v>0</v>
      </c>
      <c r="K134" s="168"/>
      <c r="L134" s="169"/>
      <c r="M134" s="170" t="s">
        <v>1</v>
      </c>
      <c r="N134" s="171" t="s">
        <v>38</v>
      </c>
      <c r="O134" s="154">
        <v>0</v>
      </c>
      <c r="P134" s="154">
        <f>O134*H134</f>
        <v>0</v>
      </c>
      <c r="Q134" s="154">
        <v>1.4E-2</v>
      </c>
      <c r="R134" s="154">
        <f>Q134*H134</f>
        <v>0.112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283</v>
      </c>
      <c r="AT134" s="156" t="s">
        <v>280</v>
      </c>
      <c r="AU134" s="156" t="s">
        <v>151</v>
      </c>
      <c r="AY134" s="14" t="s">
        <v>144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151</v>
      </c>
      <c r="BK134" s="157">
        <f>ROUND(I134*H134,2)</f>
        <v>0</v>
      </c>
      <c r="BL134" s="14" t="s">
        <v>207</v>
      </c>
      <c r="BM134" s="156" t="s">
        <v>312</v>
      </c>
    </row>
    <row r="135" spans="1:65" s="2" customFormat="1" ht="24.2" customHeight="1">
      <c r="A135" s="26"/>
      <c r="B135" s="144"/>
      <c r="C135" s="145" t="s">
        <v>106</v>
      </c>
      <c r="D135" s="145" t="s">
        <v>146</v>
      </c>
      <c r="E135" s="146" t="s">
        <v>313</v>
      </c>
      <c r="F135" s="147" t="s">
        <v>314</v>
      </c>
      <c r="G135" s="148" t="s">
        <v>226</v>
      </c>
      <c r="H135" s="149">
        <v>0.14899999999999999</v>
      </c>
      <c r="I135" s="150"/>
      <c r="J135" s="150">
        <f>ROUND(I135*H135,2)</f>
        <v>0</v>
      </c>
      <c r="K135" s="151"/>
      <c r="L135" s="27"/>
      <c r="M135" s="152" t="s">
        <v>1</v>
      </c>
      <c r="N135" s="153" t="s">
        <v>38</v>
      </c>
      <c r="O135" s="154">
        <v>3.3029999999999999</v>
      </c>
      <c r="P135" s="154">
        <f>O135*H135</f>
        <v>0.49214699999999995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207</v>
      </c>
      <c r="AT135" s="156" t="s">
        <v>146</v>
      </c>
      <c r="AU135" s="156" t="s">
        <v>151</v>
      </c>
      <c r="AY135" s="14" t="s">
        <v>144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4" t="s">
        <v>151</v>
      </c>
      <c r="BK135" s="157">
        <f>ROUND(I135*H135,2)</f>
        <v>0</v>
      </c>
      <c r="BL135" s="14" t="s">
        <v>207</v>
      </c>
      <c r="BM135" s="156" t="s">
        <v>315</v>
      </c>
    </row>
    <row r="136" spans="1:65" s="2" customFormat="1" ht="24.2" customHeight="1">
      <c r="A136" s="26"/>
      <c r="B136" s="144"/>
      <c r="C136" s="145" t="s">
        <v>109</v>
      </c>
      <c r="D136" s="145" t="s">
        <v>146</v>
      </c>
      <c r="E136" s="146" t="s">
        <v>316</v>
      </c>
      <c r="F136" s="147" t="s">
        <v>317</v>
      </c>
      <c r="G136" s="148" t="s">
        <v>226</v>
      </c>
      <c r="H136" s="149">
        <v>0.14899999999999999</v>
      </c>
      <c r="I136" s="150"/>
      <c r="J136" s="150">
        <f>ROUND(I136*H136,2)</f>
        <v>0</v>
      </c>
      <c r="K136" s="151"/>
      <c r="L136" s="27"/>
      <c r="M136" s="158" t="s">
        <v>1</v>
      </c>
      <c r="N136" s="159" t="s">
        <v>38</v>
      </c>
      <c r="O136" s="160">
        <v>1.1299999999999999</v>
      </c>
      <c r="P136" s="160">
        <f>O136*H136</f>
        <v>0.16836999999999996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207</v>
      </c>
      <c r="AT136" s="156" t="s">
        <v>146</v>
      </c>
      <c r="AU136" s="156" t="s">
        <v>151</v>
      </c>
      <c r="AY136" s="14" t="s">
        <v>144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4" t="s">
        <v>151</v>
      </c>
      <c r="BK136" s="157">
        <f>ROUND(I136*H136,2)</f>
        <v>0</v>
      </c>
      <c r="BL136" s="14" t="s">
        <v>207</v>
      </c>
      <c r="BM136" s="156" t="s">
        <v>318</v>
      </c>
    </row>
    <row r="137" spans="1:65" s="2" customFormat="1" ht="6.95" customHeight="1">
      <c r="A137" s="26"/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27"/>
      <c r="M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</sheetData>
  <autoFilter ref="C119:K136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7"/>
  <sheetViews>
    <sheetView showGridLines="0" topLeftCell="A19" workbookViewId="0">
      <selection activeCell="W135" sqref="W13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319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ROUND(J125,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ROUND((SUM(BE125:BE166)),  2)</f>
        <v>0</v>
      </c>
      <c r="G33" s="98"/>
      <c r="H33" s="98"/>
      <c r="I33" s="99">
        <v>0.2</v>
      </c>
      <c r="J33" s="97">
        <f>ROUND(((SUM(BE125:BE166))*I33),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ROUND((SUM(BF125:BF166)),  2)</f>
        <v>0</v>
      </c>
      <c r="G34" s="26"/>
      <c r="H34" s="26"/>
      <c r="I34" s="101">
        <v>0.2</v>
      </c>
      <c r="J34" s="100">
        <f>ROUND(((SUM(BF125:BF166))*I34),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ROUND((SUM(BG125:BG166)),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ROUND((SUM(BH125:BH166)),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ROUND((SUM(BI125:BI166)),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04 - Prístrešky so sedením (2ks)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J125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1:31" s="10" customFormat="1" ht="19.899999999999999" hidden="1" customHeight="1">
      <c r="B98" s="117"/>
      <c r="D98" s="118" t="s">
        <v>124</v>
      </c>
      <c r="E98" s="119"/>
      <c r="F98" s="119"/>
      <c r="G98" s="119"/>
      <c r="H98" s="119"/>
      <c r="I98" s="119"/>
      <c r="J98" s="120">
        <f>J127</f>
        <v>0</v>
      </c>
      <c r="L98" s="117"/>
    </row>
    <row r="99" spans="1:31" s="10" customFormat="1" ht="19.899999999999999" hidden="1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31" s="10" customFormat="1" ht="19.899999999999999" hidden="1" customHeight="1">
      <c r="B100" s="117"/>
      <c r="D100" s="118" t="s">
        <v>127</v>
      </c>
      <c r="E100" s="119"/>
      <c r="F100" s="119"/>
      <c r="G100" s="119"/>
      <c r="H100" s="119"/>
      <c r="I100" s="119"/>
      <c r="J100" s="120">
        <f>J139</f>
        <v>0</v>
      </c>
      <c r="L100" s="117"/>
    </row>
    <row r="101" spans="1:31" s="10" customFormat="1" ht="19.899999999999999" hidden="1" customHeight="1">
      <c r="B101" s="117"/>
      <c r="D101" s="118" t="s">
        <v>129</v>
      </c>
      <c r="E101" s="119"/>
      <c r="F101" s="119"/>
      <c r="G101" s="119"/>
      <c r="H101" s="119"/>
      <c r="I101" s="119"/>
      <c r="J101" s="120">
        <f>J141</f>
        <v>0</v>
      </c>
      <c r="L101" s="117"/>
    </row>
    <row r="102" spans="1:31" s="9" customFormat="1" ht="24.95" hidden="1" customHeight="1">
      <c r="B102" s="113"/>
      <c r="D102" s="114" t="s">
        <v>269</v>
      </c>
      <c r="E102" s="115"/>
      <c r="F102" s="115"/>
      <c r="G102" s="115"/>
      <c r="H102" s="115"/>
      <c r="I102" s="115"/>
      <c r="J102" s="116">
        <f>J143</f>
        <v>0</v>
      </c>
      <c r="L102" s="113"/>
    </row>
    <row r="103" spans="1:31" s="10" customFormat="1" ht="19.899999999999999" hidden="1" customHeight="1">
      <c r="B103" s="117"/>
      <c r="D103" s="118" t="s">
        <v>320</v>
      </c>
      <c r="E103" s="119"/>
      <c r="F103" s="119"/>
      <c r="G103" s="119"/>
      <c r="H103" s="119"/>
      <c r="I103" s="119"/>
      <c r="J103" s="120">
        <f>J144</f>
        <v>0</v>
      </c>
      <c r="L103" s="117"/>
    </row>
    <row r="104" spans="1:31" s="10" customFormat="1" ht="19.899999999999999" hidden="1" customHeight="1">
      <c r="B104" s="117"/>
      <c r="D104" s="118" t="s">
        <v>270</v>
      </c>
      <c r="E104" s="119"/>
      <c r="F104" s="119"/>
      <c r="G104" s="119"/>
      <c r="H104" s="119"/>
      <c r="I104" s="119"/>
      <c r="J104" s="120">
        <f>J154</f>
        <v>0</v>
      </c>
      <c r="L104" s="117"/>
    </row>
    <row r="105" spans="1:31" s="10" customFormat="1" ht="19.899999999999999" hidden="1" customHeight="1">
      <c r="B105" s="117"/>
      <c r="D105" s="118" t="s">
        <v>272</v>
      </c>
      <c r="E105" s="119"/>
      <c r="F105" s="119"/>
      <c r="G105" s="119"/>
      <c r="H105" s="119"/>
      <c r="I105" s="119"/>
      <c r="J105" s="120">
        <f>J163</f>
        <v>0</v>
      </c>
      <c r="L105" s="117"/>
    </row>
    <row r="106" spans="1:31" s="2" customFormat="1" ht="21.75" hidden="1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hidden="1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ht="11.25" hidden="1"/>
    <row r="109" spans="1:31" ht="11.25" hidden="1"/>
    <row r="110" spans="1:31" ht="11.25" hidden="1"/>
    <row r="111" spans="1:31" s="2" customFormat="1" ht="6.95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>
      <c r="A112" s="26"/>
      <c r="B112" s="27"/>
      <c r="C112" s="18" t="s">
        <v>130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217" t="str">
        <f>E7</f>
        <v>Náučno turistická infraštruktúra v mestských lesoch - Stará Ľubovňa</v>
      </c>
      <c r="F115" s="218"/>
      <c r="G115" s="218"/>
      <c r="H115" s="218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116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184" t="str">
        <f>E9</f>
        <v>04 - Prístrešky so sedením (2ks)</v>
      </c>
      <c r="F117" s="219"/>
      <c r="G117" s="219"/>
      <c r="H117" s="219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17</v>
      </c>
      <c r="D119" s="26"/>
      <c r="E119" s="26"/>
      <c r="F119" s="21" t="str">
        <f>F12</f>
        <v>Stará Ľubovňa</v>
      </c>
      <c r="G119" s="26"/>
      <c r="H119" s="26"/>
      <c r="I119" s="23" t="s">
        <v>19</v>
      </c>
      <c r="J119" s="52" t="str">
        <f>IF(J12="","",J12)</f>
        <v>14. 3. 2024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25.7" customHeight="1">
      <c r="A121" s="26"/>
      <c r="B121" s="27"/>
      <c r="C121" s="23" t="s">
        <v>21</v>
      </c>
      <c r="D121" s="26"/>
      <c r="E121" s="26"/>
      <c r="F121" s="21" t="str">
        <f>E15</f>
        <v>mesto Stará Ľubovňa</v>
      </c>
      <c r="G121" s="26"/>
      <c r="H121" s="26"/>
      <c r="I121" s="23" t="s">
        <v>27</v>
      </c>
      <c r="J121" s="24" t="str">
        <f>E21</f>
        <v>Ing. arch. Patrik Kasperkevič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" customHeight="1">
      <c r="A122" s="26"/>
      <c r="B122" s="27"/>
      <c r="C122" s="23" t="s">
        <v>25</v>
      </c>
      <c r="D122" s="26"/>
      <c r="E122" s="26"/>
      <c r="F122" s="21" t="str">
        <f>IF(E18="","",E18)</f>
        <v xml:space="preserve"> </v>
      </c>
      <c r="G122" s="26"/>
      <c r="H122" s="26"/>
      <c r="I122" s="23" t="s">
        <v>30</v>
      </c>
      <c r="J122" s="24" t="str">
        <f>E24</f>
        <v xml:space="preserve"> 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21"/>
      <c r="B124" s="122"/>
      <c r="C124" s="123" t="s">
        <v>131</v>
      </c>
      <c r="D124" s="124" t="s">
        <v>57</v>
      </c>
      <c r="E124" s="124" t="s">
        <v>53</v>
      </c>
      <c r="F124" s="124" t="s">
        <v>54</v>
      </c>
      <c r="G124" s="124" t="s">
        <v>132</v>
      </c>
      <c r="H124" s="124" t="s">
        <v>133</v>
      </c>
      <c r="I124" s="124" t="s">
        <v>134</v>
      </c>
      <c r="J124" s="125" t="s">
        <v>120</v>
      </c>
      <c r="K124" s="126" t="s">
        <v>135</v>
      </c>
      <c r="L124" s="127"/>
      <c r="M124" s="59" t="s">
        <v>1</v>
      </c>
      <c r="N124" s="60" t="s">
        <v>36</v>
      </c>
      <c r="O124" s="60" t="s">
        <v>136</v>
      </c>
      <c r="P124" s="60" t="s">
        <v>137</v>
      </c>
      <c r="Q124" s="60" t="s">
        <v>138</v>
      </c>
      <c r="R124" s="60" t="s">
        <v>139</v>
      </c>
      <c r="S124" s="60" t="s">
        <v>140</v>
      </c>
      <c r="T124" s="61" t="s">
        <v>141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</row>
    <row r="125" spans="1:65" s="2" customFormat="1" ht="22.9" customHeight="1">
      <c r="A125" s="26"/>
      <c r="B125" s="27"/>
      <c r="C125" s="66" t="s">
        <v>121</v>
      </c>
      <c r="D125" s="26"/>
      <c r="E125" s="26"/>
      <c r="F125" s="26"/>
      <c r="G125" s="26"/>
      <c r="H125" s="26"/>
      <c r="I125" s="26"/>
      <c r="J125" s="128">
        <f>BK125</f>
        <v>0</v>
      </c>
      <c r="K125" s="26"/>
      <c r="L125" s="27"/>
      <c r="M125" s="62"/>
      <c r="N125" s="53"/>
      <c r="O125" s="63"/>
      <c r="P125" s="129">
        <f>P126+P143</f>
        <v>360.40187280000004</v>
      </c>
      <c r="Q125" s="63"/>
      <c r="R125" s="129">
        <f>R126+R143</f>
        <v>24.661763780000001</v>
      </c>
      <c r="S125" s="63"/>
      <c r="T125" s="130">
        <f>T126+T143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71</v>
      </c>
      <c r="AU125" s="14" t="s">
        <v>122</v>
      </c>
      <c r="BK125" s="131">
        <f>BK126+BK143</f>
        <v>0</v>
      </c>
    </row>
    <row r="126" spans="1:65" s="12" customFormat="1" ht="25.9" customHeight="1">
      <c r="B126" s="132"/>
      <c r="D126" s="133" t="s">
        <v>71</v>
      </c>
      <c r="E126" s="134" t="s">
        <v>142</v>
      </c>
      <c r="F126" s="134" t="s">
        <v>143</v>
      </c>
      <c r="J126" s="135">
        <f>BK126</f>
        <v>0</v>
      </c>
      <c r="L126" s="132"/>
      <c r="M126" s="136"/>
      <c r="N126" s="137"/>
      <c r="O126" s="137"/>
      <c r="P126" s="138">
        <f>P127+P136+P139+P141</f>
        <v>65.375252799999998</v>
      </c>
      <c r="Q126" s="137"/>
      <c r="R126" s="138">
        <f>R127+R136+R139+R141</f>
        <v>21.560975460000002</v>
      </c>
      <c r="S126" s="137"/>
      <c r="T126" s="139">
        <f>T127+T136+T139+T141</f>
        <v>0</v>
      </c>
      <c r="AR126" s="133" t="s">
        <v>80</v>
      </c>
      <c r="AT126" s="140" t="s">
        <v>71</v>
      </c>
      <c r="AU126" s="140" t="s">
        <v>72</v>
      </c>
      <c r="AY126" s="133" t="s">
        <v>144</v>
      </c>
      <c r="BK126" s="141">
        <f>BK127+BK136+BK139+BK141</f>
        <v>0</v>
      </c>
    </row>
    <row r="127" spans="1:65" s="12" customFormat="1" ht="22.9" customHeight="1">
      <c r="B127" s="132"/>
      <c r="D127" s="133" t="s">
        <v>71</v>
      </c>
      <c r="E127" s="142" t="s">
        <v>80</v>
      </c>
      <c r="F127" s="142" t="s">
        <v>145</v>
      </c>
      <c r="J127" s="143">
        <f>BK127</f>
        <v>0</v>
      </c>
      <c r="L127" s="132"/>
      <c r="M127" s="136"/>
      <c r="N127" s="137"/>
      <c r="O127" s="137"/>
      <c r="P127" s="138">
        <f>SUM(P128:P135)</f>
        <v>19.021852800000001</v>
      </c>
      <c r="Q127" s="137"/>
      <c r="R127" s="138">
        <f>SUM(R128:R135)</f>
        <v>0</v>
      </c>
      <c r="S127" s="137"/>
      <c r="T127" s="139">
        <f>SUM(T128:T135)</f>
        <v>0</v>
      </c>
      <c r="AR127" s="133" t="s">
        <v>80</v>
      </c>
      <c r="AT127" s="140" t="s">
        <v>71</v>
      </c>
      <c r="AU127" s="140" t="s">
        <v>80</v>
      </c>
      <c r="AY127" s="133" t="s">
        <v>144</v>
      </c>
      <c r="BK127" s="141">
        <f>SUM(BK128:BK135)</f>
        <v>0</v>
      </c>
    </row>
    <row r="128" spans="1:65" s="2" customFormat="1" ht="24.2" customHeight="1">
      <c r="A128" s="26"/>
      <c r="B128" s="144"/>
      <c r="C128" s="145" t="s">
        <v>80</v>
      </c>
      <c r="D128" s="145" t="s">
        <v>146</v>
      </c>
      <c r="E128" s="146" t="s">
        <v>321</v>
      </c>
      <c r="F128" s="147" t="s">
        <v>322</v>
      </c>
      <c r="G128" s="148" t="s">
        <v>155</v>
      </c>
      <c r="H128" s="149">
        <v>4.4000000000000004</v>
      </c>
      <c r="I128" s="150"/>
      <c r="J128" s="150">
        <f t="shared" ref="J128:J135" si="0">ROUND(I128*H128,2)</f>
        <v>0</v>
      </c>
      <c r="K128" s="151"/>
      <c r="L128" s="27"/>
      <c r="M128" s="152" t="s">
        <v>1</v>
      </c>
      <c r="N128" s="153" t="s">
        <v>38</v>
      </c>
      <c r="O128" s="154">
        <v>0.46</v>
      </c>
      <c r="P128" s="154">
        <f t="shared" ref="P128:P135" si="1">O128*H128</f>
        <v>2.0240000000000005</v>
      </c>
      <c r="Q128" s="154">
        <v>0</v>
      </c>
      <c r="R128" s="154">
        <f t="shared" ref="R128:R135" si="2">Q128*H128</f>
        <v>0</v>
      </c>
      <c r="S128" s="154">
        <v>0</v>
      </c>
      <c r="T128" s="155">
        <f t="shared" ref="T128:T135" si="3"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150</v>
      </c>
      <c r="AT128" s="156" t="s">
        <v>146</v>
      </c>
      <c r="AU128" s="156" t="s">
        <v>151</v>
      </c>
      <c r="AY128" s="14" t="s">
        <v>144</v>
      </c>
      <c r="BE128" s="157">
        <f t="shared" ref="BE128:BE135" si="4">IF(N128="základná",J128,0)</f>
        <v>0</v>
      </c>
      <c r="BF128" s="157">
        <f t="shared" ref="BF128:BF135" si="5">IF(N128="znížená",J128,0)</f>
        <v>0</v>
      </c>
      <c r="BG128" s="157">
        <f t="shared" ref="BG128:BG135" si="6">IF(N128="zákl. prenesená",J128,0)</f>
        <v>0</v>
      </c>
      <c r="BH128" s="157">
        <f t="shared" ref="BH128:BH135" si="7">IF(N128="zníž. prenesená",J128,0)</f>
        <v>0</v>
      </c>
      <c r="BI128" s="157">
        <f t="shared" ref="BI128:BI135" si="8">IF(N128="nulová",J128,0)</f>
        <v>0</v>
      </c>
      <c r="BJ128" s="14" t="s">
        <v>151</v>
      </c>
      <c r="BK128" s="157">
        <f t="shared" ref="BK128:BK135" si="9">ROUND(I128*H128,2)</f>
        <v>0</v>
      </c>
      <c r="BL128" s="14" t="s">
        <v>150</v>
      </c>
      <c r="BM128" s="156" t="s">
        <v>323</v>
      </c>
    </row>
    <row r="129" spans="1:65" s="2" customFormat="1" ht="24.2" customHeight="1">
      <c r="A129" s="26"/>
      <c r="B129" s="144"/>
      <c r="C129" s="145" t="s">
        <v>151</v>
      </c>
      <c r="D129" s="145" t="s">
        <v>146</v>
      </c>
      <c r="E129" s="146" t="s">
        <v>324</v>
      </c>
      <c r="F129" s="147" t="s">
        <v>325</v>
      </c>
      <c r="G129" s="148" t="s">
        <v>155</v>
      </c>
      <c r="H129" s="149">
        <v>4.4000000000000004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38</v>
      </c>
      <c r="O129" s="154">
        <v>5.6000000000000001E-2</v>
      </c>
      <c r="P129" s="154">
        <f t="shared" si="1"/>
        <v>0.24640000000000004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150</v>
      </c>
      <c r="AT129" s="156" t="s">
        <v>146</v>
      </c>
      <c r="AU129" s="156" t="s">
        <v>151</v>
      </c>
      <c r="AY129" s="14" t="s">
        <v>144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151</v>
      </c>
      <c r="BK129" s="157">
        <f t="shared" si="9"/>
        <v>0</v>
      </c>
      <c r="BL129" s="14" t="s">
        <v>150</v>
      </c>
      <c r="BM129" s="156" t="s">
        <v>326</v>
      </c>
    </row>
    <row r="130" spans="1:65" s="2" customFormat="1" ht="21.75" customHeight="1">
      <c r="A130" s="26"/>
      <c r="B130" s="144"/>
      <c r="C130" s="145" t="s">
        <v>157</v>
      </c>
      <c r="D130" s="145" t="s">
        <v>146</v>
      </c>
      <c r="E130" s="146" t="s">
        <v>327</v>
      </c>
      <c r="F130" s="147" t="s">
        <v>328</v>
      </c>
      <c r="G130" s="148" t="s">
        <v>155</v>
      </c>
      <c r="H130" s="149">
        <v>3.3119999999999998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38</v>
      </c>
      <c r="O130" s="154">
        <v>2.5139999999999998</v>
      </c>
      <c r="P130" s="154">
        <f t="shared" si="1"/>
        <v>8.3263679999999987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150</v>
      </c>
      <c r="AT130" s="156" t="s">
        <v>146</v>
      </c>
      <c r="AU130" s="156" t="s">
        <v>151</v>
      </c>
      <c r="AY130" s="14" t="s">
        <v>144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151</v>
      </c>
      <c r="BK130" s="157">
        <f t="shared" si="9"/>
        <v>0</v>
      </c>
      <c r="BL130" s="14" t="s">
        <v>150</v>
      </c>
      <c r="BM130" s="156" t="s">
        <v>329</v>
      </c>
    </row>
    <row r="131" spans="1:65" s="2" customFormat="1" ht="37.9" customHeight="1">
      <c r="A131" s="26"/>
      <c r="B131" s="144"/>
      <c r="C131" s="145" t="s">
        <v>150</v>
      </c>
      <c r="D131" s="145" t="s">
        <v>146</v>
      </c>
      <c r="E131" s="146" t="s">
        <v>330</v>
      </c>
      <c r="F131" s="147" t="s">
        <v>331</v>
      </c>
      <c r="G131" s="148" t="s">
        <v>155</v>
      </c>
      <c r="H131" s="149">
        <v>3.3119999999999998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38</v>
      </c>
      <c r="O131" s="154">
        <v>0.61299999999999999</v>
      </c>
      <c r="P131" s="154">
        <f t="shared" si="1"/>
        <v>2.0302560000000001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150</v>
      </c>
      <c r="AT131" s="156" t="s">
        <v>146</v>
      </c>
      <c r="AU131" s="156" t="s">
        <v>151</v>
      </c>
      <c r="AY131" s="14" t="s">
        <v>144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151</v>
      </c>
      <c r="BK131" s="157">
        <f t="shared" si="9"/>
        <v>0</v>
      </c>
      <c r="BL131" s="14" t="s">
        <v>150</v>
      </c>
      <c r="BM131" s="156" t="s">
        <v>332</v>
      </c>
    </row>
    <row r="132" spans="1:65" s="2" customFormat="1" ht="33" customHeight="1">
      <c r="A132" s="26"/>
      <c r="B132" s="144"/>
      <c r="C132" s="145" t="s">
        <v>165</v>
      </c>
      <c r="D132" s="145" t="s">
        <v>146</v>
      </c>
      <c r="E132" s="146" t="s">
        <v>333</v>
      </c>
      <c r="F132" s="147" t="s">
        <v>334</v>
      </c>
      <c r="G132" s="148" t="s">
        <v>155</v>
      </c>
      <c r="H132" s="149">
        <v>7.7119999999999997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38</v>
      </c>
      <c r="O132" s="154">
        <v>2.69E-2</v>
      </c>
      <c r="P132" s="154">
        <f t="shared" si="1"/>
        <v>0.20745279999999999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150</v>
      </c>
      <c r="AT132" s="156" t="s">
        <v>146</v>
      </c>
      <c r="AU132" s="156" t="s">
        <v>151</v>
      </c>
      <c r="AY132" s="14" t="s">
        <v>144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151</v>
      </c>
      <c r="BK132" s="157">
        <f t="shared" si="9"/>
        <v>0</v>
      </c>
      <c r="BL132" s="14" t="s">
        <v>150</v>
      </c>
      <c r="BM132" s="156" t="s">
        <v>335</v>
      </c>
    </row>
    <row r="133" spans="1:65" s="2" customFormat="1" ht="24.2" customHeight="1">
      <c r="A133" s="26"/>
      <c r="B133" s="144"/>
      <c r="C133" s="145" t="s">
        <v>169</v>
      </c>
      <c r="D133" s="145" t="s">
        <v>146</v>
      </c>
      <c r="E133" s="146" t="s">
        <v>336</v>
      </c>
      <c r="F133" s="147" t="s">
        <v>337</v>
      </c>
      <c r="G133" s="148" t="s">
        <v>155</v>
      </c>
      <c r="H133" s="149">
        <v>7.7119999999999997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38</v>
      </c>
      <c r="O133" s="154">
        <v>0.61699999999999999</v>
      </c>
      <c r="P133" s="154">
        <f t="shared" si="1"/>
        <v>4.7583039999999999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150</v>
      </c>
      <c r="AT133" s="156" t="s">
        <v>146</v>
      </c>
      <c r="AU133" s="156" t="s">
        <v>151</v>
      </c>
      <c r="AY133" s="14" t="s">
        <v>144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151</v>
      </c>
      <c r="BK133" s="157">
        <f t="shared" si="9"/>
        <v>0</v>
      </c>
      <c r="BL133" s="14" t="s">
        <v>150</v>
      </c>
      <c r="BM133" s="156" t="s">
        <v>338</v>
      </c>
    </row>
    <row r="134" spans="1:65" s="2" customFormat="1" ht="33" customHeight="1">
      <c r="A134" s="26"/>
      <c r="B134" s="144"/>
      <c r="C134" s="145" t="s">
        <v>173</v>
      </c>
      <c r="D134" s="145" t="s">
        <v>146</v>
      </c>
      <c r="E134" s="146" t="s">
        <v>174</v>
      </c>
      <c r="F134" s="147" t="s">
        <v>175</v>
      </c>
      <c r="G134" s="148" t="s">
        <v>155</v>
      </c>
      <c r="H134" s="149">
        <v>7.7119999999999997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38</v>
      </c>
      <c r="O134" s="154">
        <v>3.1E-2</v>
      </c>
      <c r="P134" s="154">
        <f t="shared" si="1"/>
        <v>0.23907199999999998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150</v>
      </c>
      <c r="AT134" s="156" t="s">
        <v>146</v>
      </c>
      <c r="AU134" s="156" t="s">
        <v>151</v>
      </c>
      <c r="AY134" s="14" t="s">
        <v>144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151</v>
      </c>
      <c r="BK134" s="157">
        <f t="shared" si="9"/>
        <v>0</v>
      </c>
      <c r="BL134" s="14" t="s">
        <v>150</v>
      </c>
      <c r="BM134" s="156" t="s">
        <v>339</v>
      </c>
    </row>
    <row r="135" spans="1:65" s="2" customFormat="1" ht="21.75" customHeight="1">
      <c r="A135" s="26"/>
      <c r="B135" s="144"/>
      <c r="C135" s="145" t="s">
        <v>177</v>
      </c>
      <c r="D135" s="145" t="s">
        <v>146</v>
      </c>
      <c r="E135" s="146" t="s">
        <v>340</v>
      </c>
      <c r="F135" s="147" t="s">
        <v>341</v>
      </c>
      <c r="G135" s="148" t="s">
        <v>149</v>
      </c>
      <c r="H135" s="149">
        <v>70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38</v>
      </c>
      <c r="O135" s="154">
        <v>1.7000000000000001E-2</v>
      </c>
      <c r="P135" s="154">
        <f t="shared" si="1"/>
        <v>1.1900000000000002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150</v>
      </c>
      <c r="AT135" s="156" t="s">
        <v>146</v>
      </c>
      <c r="AU135" s="156" t="s">
        <v>151</v>
      </c>
      <c r="AY135" s="14" t="s">
        <v>144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151</v>
      </c>
      <c r="BK135" s="157">
        <f t="shared" si="9"/>
        <v>0</v>
      </c>
      <c r="BL135" s="14" t="s">
        <v>150</v>
      </c>
      <c r="BM135" s="156" t="s">
        <v>342</v>
      </c>
    </row>
    <row r="136" spans="1:65" s="12" customFormat="1" ht="22.9" customHeight="1">
      <c r="B136" s="132"/>
      <c r="D136" s="133" t="s">
        <v>71</v>
      </c>
      <c r="E136" s="142" t="s">
        <v>151</v>
      </c>
      <c r="F136" s="142" t="s">
        <v>188</v>
      </c>
      <c r="J136" s="143">
        <f>BK136</f>
        <v>0</v>
      </c>
      <c r="L136" s="132"/>
      <c r="M136" s="136"/>
      <c r="N136" s="137"/>
      <c r="O136" s="137"/>
      <c r="P136" s="138">
        <f>SUM(P137:P138)</f>
        <v>2.3007179999999998</v>
      </c>
      <c r="Q136" s="137"/>
      <c r="R136" s="138">
        <f>SUM(R137:R138)</f>
        <v>7.6309754600000002</v>
      </c>
      <c r="S136" s="137"/>
      <c r="T136" s="139">
        <f>SUM(T137:T138)</f>
        <v>0</v>
      </c>
      <c r="AR136" s="133" t="s">
        <v>80</v>
      </c>
      <c r="AT136" s="140" t="s">
        <v>71</v>
      </c>
      <c r="AU136" s="140" t="s">
        <v>80</v>
      </c>
      <c r="AY136" s="133" t="s">
        <v>144</v>
      </c>
      <c r="BK136" s="141">
        <f>SUM(BK137:BK138)</f>
        <v>0</v>
      </c>
    </row>
    <row r="137" spans="1:65" s="2" customFormat="1" ht="33" customHeight="1">
      <c r="A137" s="26"/>
      <c r="B137" s="144"/>
      <c r="C137" s="145" t="s">
        <v>181</v>
      </c>
      <c r="D137" s="145" t="s">
        <v>146</v>
      </c>
      <c r="E137" s="146" t="s">
        <v>192</v>
      </c>
      <c r="F137" s="147" t="s">
        <v>193</v>
      </c>
      <c r="G137" s="148" t="s">
        <v>149</v>
      </c>
      <c r="H137" s="149">
        <v>70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38</v>
      </c>
      <c r="O137" s="154">
        <v>4.0000000000000001E-3</v>
      </c>
      <c r="P137" s="154">
        <f>O137*H137</f>
        <v>0.28000000000000003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150</v>
      </c>
      <c r="AT137" s="156" t="s">
        <v>146</v>
      </c>
      <c r="AU137" s="156" t="s">
        <v>151</v>
      </c>
      <c r="AY137" s="14" t="s">
        <v>144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151</v>
      </c>
      <c r="BK137" s="157">
        <f>ROUND(I137*H137,2)</f>
        <v>0</v>
      </c>
      <c r="BL137" s="14" t="s">
        <v>150</v>
      </c>
      <c r="BM137" s="156" t="s">
        <v>343</v>
      </c>
    </row>
    <row r="138" spans="1:65" s="2" customFormat="1" ht="16.5" customHeight="1">
      <c r="A138" s="26"/>
      <c r="B138" s="144"/>
      <c r="C138" s="145" t="s">
        <v>103</v>
      </c>
      <c r="D138" s="145" t="s">
        <v>146</v>
      </c>
      <c r="E138" s="146" t="s">
        <v>344</v>
      </c>
      <c r="F138" s="147" t="s">
        <v>345</v>
      </c>
      <c r="G138" s="148" t="s">
        <v>155</v>
      </c>
      <c r="H138" s="149">
        <v>3.4780000000000002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38</v>
      </c>
      <c r="O138" s="154">
        <v>0.58099999999999996</v>
      </c>
      <c r="P138" s="154">
        <f>O138*H138</f>
        <v>2.020718</v>
      </c>
      <c r="Q138" s="154">
        <v>2.19407</v>
      </c>
      <c r="R138" s="154">
        <f>Q138*H138</f>
        <v>7.6309754600000002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150</v>
      </c>
      <c r="AT138" s="156" t="s">
        <v>146</v>
      </c>
      <c r="AU138" s="156" t="s">
        <v>151</v>
      </c>
      <c r="AY138" s="14" t="s">
        <v>144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151</v>
      </c>
      <c r="BK138" s="157">
        <f>ROUND(I138*H138,2)</f>
        <v>0</v>
      </c>
      <c r="BL138" s="14" t="s">
        <v>150</v>
      </c>
      <c r="BM138" s="156" t="s">
        <v>346</v>
      </c>
    </row>
    <row r="139" spans="1:65" s="12" customFormat="1" ht="22.9" customHeight="1">
      <c r="B139" s="132"/>
      <c r="D139" s="133" t="s">
        <v>71</v>
      </c>
      <c r="E139" s="142" t="s">
        <v>165</v>
      </c>
      <c r="F139" s="142" t="s">
        <v>78</v>
      </c>
      <c r="J139" s="143">
        <f>BK139</f>
        <v>0</v>
      </c>
      <c r="L139" s="132"/>
      <c r="M139" s="136"/>
      <c r="N139" s="137"/>
      <c r="O139" s="137"/>
      <c r="P139" s="138">
        <f>P140</f>
        <v>1.75</v>
      </c>
      <c r="Q139" s="137"/>
      <c r="R139" s="138">
        <f>R140</f>
        <v>13.930000000000001</v>
      </c>
      <c r="S139" s="137"/>
      <c r="T139" s="139">
        <f>T140</f>
        <v>0</v>
      </c>
      <c r="AR139" s="133" t="s">
        <v>80</v>
      </c>
      <c r="AT139" s="140" t="s">
        <v>71</v>
      </c>
      <c r="AU139" s="140" t="s">
        <v>80</v>
      </c>
      <c r="AY139" s="133" t="s">
        <v>144</v>
      </c>
      <c r="BK139" s="141">
        <f>BK140</f>
        <v>0</v>
      </c>
    </row>
    <row r="140" spans="1:65" s="2" customFormat="1" ht="33" customHeight="1">
      <c r="A140" s="26"/>
      <c r="B140" s="144"/>
      <c r="C140" s="145" t="s">
        <v>106</v>
      </c>
      <c r="D140" s="145" t="s">
        <v>146</v>
      </c>
      <c r="E140" s="146" t="s">
        <v>204</v>
      </c>
      <c r="F140" s="147" t="s">
        <v>205</v>
      </c>
      <c r="G140" s="148" t="s">
        <v>149</v>
      </c>
      <c r="H140" s="149">
        <v>70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38</v>
      </c>
      <c r="O140" s="154">
        <v>2.5000000000000001E-2</v>
      </c>
      <c r="P140" s="154">
        <f>O140*H140</f>
        <v>1.75</v>
      </c>
      <c r="Q140" s="154">
        <v>0.19900000000000001</v>
      </c>
      <c r="R140" s="154">
        <f>Q140*H140</f>
        <v>13.930000000000001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150</v>
      </c>
      <c r="AT140" s="156" t="s">
        <v>146</v>
      </c>
      <c r="AU140" s="156" t="s">
        <v>151</v>
      </c>
      <c r="AY140" s="14" t="s">
        <v>144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151</v>
      </c>
      <c r="BK140" s="157">
        <f>ROUND(I140*H140,2)</f>
        <v>0</v>
      </c>
      <c r="BL140" s="14" t="s">
        <v>150</v>
      </c>
      <c r="BM140" s="156" t="s">
        <v>347</v>
      </c>
    </row>
    <row r="141" spans="1:65" s="12" customFormat="1" ht="22.9" customHeight="1">
      <c r="B141" s="132"/>
      <c r="D141" s="133" t="s">
        <v>71</v>
      </c>
      <c r="E141" s="142" t="s">
        <v>221</v>
      </c>
      <c r="F141" s="142" t="s">
        <v>222</v>
      </c>
      <c r="J141" s="143">
        <f>BK141</f>
        <v>0</v>
      </c>
      <c r="L141" s="132"/>
      <c r="M141" s="136"/>
      <c r="N141" s="137"/>
      <c r="O141" s="137"/>
      <c r="P141" s="138">
        <f>P142</f>
        <v>42.302681999999997</v>
      </c>
      <c r="Q141" s="137"/>
      <c r="R141" s="138">
        <f>R142</f>
        <v>0</v>
      </c>
      <c r="S141" s="137"/>
      <c r="T141" s="139">
        <f>T142</f>
        <v>0</v>
      </c>
      <c r="AR141" s="133" t="s">
        <v>80</v>
      </c>
      <c r="AT141" s="140" t="s">
        <v>71</v>
      </c>
      <c r="AU141" s="140" t="s">
        <v>80</v>
      </c>
      <c r="AY141" s="133" t="s">
        <v>144</v>
      </c>
      <c r="BK141" s="141">
        <f>BK142</f>
        <v>0</v>
      </c>
    </row>
    <row r="142" spans="1:65" s="2" customFormat="1" ht="33" customHeight="1">
      <c r="A142" s="26"/>
      <c r="B142" s="144"/>
      <c r="C142" s="145" t="s">
        <v>109</v>
      </c>
      <c r="D142" s="145" t="s">
        <v>146</v>
      </c>
      <c r="E142" s="146" t="s">
        <v>265</v>
      </c>
      <c r="F142" s="147" t="s">
        <v>266</v>
      </c>
      <c r="G142" s="148" t="s">
        <v>226</v>
      </c>
      <c r="H142" s="149">
        <v>21.561</v>
      </c>
      <c r="I142" s="150"/>
      <c r="J142" s="150">
        <f>ROUND(I142*H142,2)</f>
        <v>0</v>
      </c>
      <c r="K142" s="151"/>
      <c r="L142" s="27"/>
      <c r="M142" s="152" t="s">
        <v>1</v>
      </c>
      <c r="N142" s="153" t="s">
        <v>38</v>
      </c>
      <c r="O142" s="154">
        <v>1.962</v>
      </c>
      <c r="P142" s="154">
        <f>O142*H142</f>
        <v>42.302681999999997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150</v>
      </c>
      <c r="AT142" s="156" t="s">
        <v>146</v>
      </c>
      <c r="AU142" s="156" t="s">
        <v>151</v>
      </c>
      <c r="AY142" s="14" t="s">
        <v>144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4" t="s">
        <v>151</v>
      </c>
      <c r="BK142" s="157">
        <f>ROUND(I142*H142,2)</f>
        <v>0</v>
      </c>
      <c r="BL142" s="14" t="s">
        <v>150</v>
      </c>
      <c r="BM142" s="156" t="s">
        <v>348</v>
      </c>
    </row>
    <row r="143" spans="1:65" s="12" customFormat="1" ht="25.9" customHeight="1">
      <c r="B143" s="132"/>
      <c r="D143" s="133" t="s">
        <v>71</v>
      </c>
      <c r="E143" s="134" t="s">
        <v>273</v>
      </c>
      <c r="F143" s="134" t="s">
        <v>274</v>
      </c>
      <c r="J143" s="135">
        <f>BK143</f>
        <v>0</v>
      </c>
      <c r="L143" s="132"/>
      <c r="M143" s="136"/>
      <c r="N143" s="137"/>
      <c r="O143" s="137"/>
      <c r="P143" s="138">
        <f>P144+P154+P163</f>
        <v>295.02662000000004</v>
      </c>
      <c r="Q143" s="137"/>
      <c r="R143" s="138">
        <f>R144+R154+R163</f>
        <v>3.1007883199999999</v>
      </c>
      <c r="S143" s="137"/>
      <c r="T143" s="139">
        <f>T144+T154+T163</f>
        <v>0</v>
      </c>
      <c r="AR143" s="133" t="s">
        <v>151</v>
      </c>
      <c r="AT143" s="140" t="s">
        <v>71</v>
      </c>
      <c r="AU143" s="140" t="s">
        <v>72</v>
      </c>
      <c r="AY143" s="133" t="s">
        <v>144</v>
      </c>
      <c r="BK143" s="141">
        <f>BK144+BK154+BK163</f>
        <v>0</v>
      </c>
    </row>
    <row r="144" spans="1:65" s="12" customFormat="1" ht="22.9" customHeight="1">
      <c r="B144" s="132"/>
      <c r="D144" s="133" t="s">
        <v>71</v>
      </c>
      <c r="E144" s="142" t="s">
        <v>349</v>
      </c>
      <c r="F144" s="142" t="s">
        <v>350</v>
      </c>
      <c r="J144" s="143">
        <f>BK144</f>
        <v>0</v>
      </c>
      <c r="L144" s="132"/>
      <c r="M144" s="136"/>
      <c r="N144" s="137"/>
      <c r="O144" s="137"/>
      <c r="P144" s="138">
        <f>SUM(P145:P153)</f>
        <v>39.028238000000002</v>
      </c>
      <c r="Q144" s="137"/>
      <c r="R144" s="138">
        <f>SUM(R145:R153)</f>
        <v>0.27427999999999997</v>
      </c>
      <c r="S144" s="137"/>
      <c r="T144" s="139">
        <f>SUM(T145:T153)</f>
        <v>0</v>
      </c>
      <c r="AR144" s="133" t="s">
        <v>151</v>
      </c>
      <c r="AT144" s="140" t="s">
        <v>71</v>
      </c>
      <c r="AU144" s="140" t="s">
        <v>80</v>
      </c>
      <c r="AY144" s="133" t="s">
        <v>144</v>
      </c>
      <c r="BK144" s="141">
        <f>SUM(BK145:BK153)</f>
        <v>0</v>
      </c>
    </row>
    <row r="145" spans="1:65" s="2" customFormat="1" ht="37.9" customHeight="1">
      <c r="A145" s="26"/>
      <c r="B145" s="144"/>
      <c r="C145" s="145" t="s">
        <v>112</v>
      </c>
      <c r="D145" s="145" t="s">
        <v>146</v>
      </c>
      <c r="E145" s="146" t="s">
        <v>351</v>
      </c>
      <c r="F145" s="147" t="s">
        <v>352</v>
      </c>
      <c r="G145" s="148" t="s">
        <v>149</v>
      </c>
      <c r="H145" s="149">
        <v>50</v>
      </c>
      <c r="I145" s="150"/>
      <c r="J145" s="150">
        <f t="shared" ref="J145:J153" si="10">ROUND(I145*H145,2)</f>
        <v>0</v>
      </c>
      <c r="K145" s="151"/>
      <c r="L145" s="27"/>
      <c r="M145" s="152" t="s">
        <v>1</v>
      </c>
      <c r="N145" s="153" t="s">
        <v>38</v>
      </c>
      <c r="O145" s="154">
        <v>0.24426</v>
      </c>
      <c r="P145" s="154">
        <f t="shared" ref="P145:P153" si="11">O145*H145</f>
        <v>12.213000000000001</v>
      </c>
      <c r="Q145" s="154">
        <v>0</v>
      </c>
      <c r="R145" s="154">
        <f t="shared" ref="R145:R153" si="12">Q145*H145</f>
        <v>0</v>
      </c>
      <c r="S145" s="154">
        <v>0</v>
      </c>
      <c r="T145" s="155">
        <f t="shared" ref="T145:T153" si="13"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207</v>
      </c>
      <c r="AT145" s="156" t="s">
        <v>146</v>
      </c>
      <c r="AU145" s="156" t="s">
        <v>151</v>
      </c>
      <c r="AY145" s="14" t="s">
        <v>144</v>
      </c>
      <c r="BE145" s="157">
        <f t="shared" ref="BE145:BE153" si="14">IF(N145="základná",J145,0)</f>
        <v>0</v>
      </c>
      <c r="BF145" s="157">
        <f t="shared" ref="BF145:BF153" si="15">IF(N145="znížená",J145,0)</f>
        <v>0</v>
      </c>
      <c r="BG145" s="157">
        <f t="shared" ref="BG145:BG153" si="16">IF(N145="zákl. prenesená",J145,0)</f>
        <v>0</v>
      </c>
      <c r="BH145" s="157">
        <f t="shared" ref="BH145:BH153" si="17">IF(N145="zníž. prenesená",J145,0)</f>
        <v>0</v>
      </c>
      <c r="BI145" s="157">
        <f t="shared" ref="BI145:BI153" si="18">IF(N145="nulová",J145,0)</f>
        <v>0</v>
      </c>
      <c r="BJ145" s="14" t="s">
        <v>151</v>
      </c>
      <c r="BK145" s="157">
        <f t="shared" ref="BK145:BK153" si="19">ROUND(I145*H145,2)</f>
        <v>0</v>
      </c>
      <c r="BL145" s="14" t="s">
        <v>207</v>
      </c>
      <c r="BM145" s="156" t="s">
        <v>353</v>
      </c>
    </row>
    <row r="146" spans="1:65" s="2" customFormat="1" ht="24.2" customHeight="1">
      <c r="A146" s="26"/>
      <c r="B146" s="144"/>
      <c r="C146" s="162" t="s">
        <v>199</v>
      </c>
      <c r="D146" s="162" t="s">
        <v>280</v>
      </c>
      <c r="E146" s="163" t="s">
        <v>354</v>
      </c>
      <c r="F146" s="164" t="s">
        <v>355</v>
      </c>
      <c r="G146" s="165" t="s">
        <v>149</v>
      </c>
      <c r="H146" s="166">
        <v>57.5</v>
      </c>
      <c r="I146" s="167"/>
      <c r="J146" s="167">
        <f t="shared" si="10"/>
        <v>0</v>
      </c>
      <c r="K146" s="168"/>
      <c r="L146" s="169"/>
      <c r="M146" s="170" t="s">
        <v>1</v>
      </c>
      <c r="N146" s="171" t="s">
        <v>38</v>
      </c>
      <c r="O146" s="154">
        <v>0</v>
      </c>
      <c r="P146" s="154">
        <f t="shared" si="11"/>
        <v>0</v>
      </c>
      <c r="Q146" s="154">
        <v>1.9E-3</v>
      </c>
      <c r="R146" s="154">
        <f t="shared" si="12"/>
        <v>0.10925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283</v>
      </c>
      <c r="AT146" s="156" t="s">
        <v>280</v>
      </c>
      <c r="AU146" s="156" t="s">
        <v>151</v>
      </c>
      <c r="AY146" s="14" t="s">
        <v>144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151</v>
      </c>
      <c r="BK146" s="157">
        <f t="shared" si="19"/>
        <v>0</v>
      </c>
      <c r="BL146" s="14" t="s">
        <v>207</v>
      </c>
      <c r="BM146" s="156" t="s">
        <v>356</v>
      </c>
    </row>
    <row r="147" spans="1:65" s="2" customFormat="1" ht="16.5" customHeight="1">
      <c r="A147" s="26"/>
      <c r="B147" s="144"/>
      <c r="C147" s="162" t="s">
        <v>203</v>
      </c>
      <c r="D147" s="162" t="s">
        <v>280</v>
      </c>
      <c r="E147" s="163" t="s">
        <v>357</v>
      </c>
      <c r="F147" s="164" t="s">
        <v>358</v>
      </c>
      <c r="G147" s="165" t="s">
        <v>219</v>
      </c>
      <c r="H147" s="166">
        <v>157</v>
      </c>
      <c r="I147" s="167"/>
      <c r="J147" s="167">
        <f t="shared" si="10"/>
        <v>0</v>
      </c>
      <c r="K147" s="168"/>
      <c r="L147" s="169"/>
      <c r="M147" s="170" t="s">
        <v>1</v>
      </c>
      <c r="N147" s="171" t="s">
        <v>38</v>
      </c>
      <c r="O147" s="154">
        <v>0</v>
      </c>
      <c r="P147" s="154">
        <f t="shared" si="11"/>
        <v>0</v>
      </c>
      <c r="Q147" s="154">
        <v>1.4999999999999999E-4</v>
      </c>
      <c r="R147" s="154">
        <f t="shared" si="12"/>
        <v>2.3549999999999998E-2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283</v>
      </c>
      <c r="AT147" s="156" t="s">
        <v>280</v>
      </c>
      <c r="AU147" s="156" t="s">
        <v>151</v>
      </c>
      <c r="AY147" s="14" t="s">
        <v>144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151</v>
      </c>
      <c r="BK147" s="157">
        <f t="shared" si="19"/>
        <v>0</v>
      </c>
      <c r="BL147" s="14" t="s">
        <v>207</v>
      </c>
      <c r="BM147" s="156" t="s">
        <v>359</v>
      </c>
    </row>
    <row r="148" spans="1:65" s="2" customFormat="1" ht="37.9" customHeight="1">
      <c r="A148" s="26"/>
      <c r="B148" s="144"/>
      <c r="C148" s="145" t="s">
        <v>207</v>
      </c>
      <c r="D148" s="145" t="s">
        <v>146</v>
      </c>
      <c r="E148" s="146" t="s">
        <v>360</v>
      </c>
      <c r="F148" s="147" t="s">
        <v>361</v>
      </c>
      <c r="G148" s="148" t="s">
        <v>163</v>
      </c>
      <c r="H148" s="149">
        <v>41</v>
      </c>
      <c r="I148" s="150"/>
      <c r="J148" s="150">
        <f t="shared" si="10"/>
        <v>0</v>
      </c>
      <c r="K148" s="151"/>
      <c r="L148" s="27"/>
      <c r="M148" s="152" t="s">
        <v>1</v>
      </c>
      <c r="N148" s="153" t="s">
        <v>38</v>
      </c>
      <c r="O148" s="154">
        <v>0.61048999999999998</v>
      </c>
      <c r="P148" s="154">
        <f t="shared" si="11"/>
        <v>25.030089999999998</v>
      </c>
      <c r="Q148" s="154">
        <v>2.3000000000000001E-4</v>
      </c>
      <c r="R148" s="154">
        <f t="shared" si="12"/>
        <v>9.4300000000000009E-3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207</v>
      </c>
      <c r="AT148" s="156" t="s">
        <v>146</v>
      </c>
      <c r="AU148" s="156" t="s">
        <v>151</v>
      </c>
      <c r="AY148" s="14" t="s">
        <v>144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151</v>
      </c>
      <c r="BK148" s="157">
        <f t="shared" si="19"/>
        <v>0</v>
      </c>
      <c r="BL148" s="14" t="s">
        <v>207</v>
      </c>
      <c r="BM148" s="156" t="s">
        <v>362</v>
      </c>
    </row>
    <row r="149" spans="1:65" s="2" customFormat="1" ht="16.5" customHeight="1">
      <c r="A149" s="26"/>
      <c r="B149" s="144"/>
      <c r="C149" s="162" t="s">
        <v>211</v>
      </c>
      <c r="D149" s="162" t="s">
        <v>280</v>
      </c>
      <c r="E149" s="163" t="s">
        <v>363</v>
      </c>
      <c r="F149" s="164" t="s">
        <v>364</v>
      </c>
      <c r="G149" s="165" t="s">
        <v>219</v>
      </c>
      <c r="H149" s="166">
        <v>328</v>
      </c>
      <c r="I149" s="167"/>
      <c r="J149" s="167">
        <f t="shared" si="10"/>
        <v>0</v>
      </c>
      <c r="K149" s="168"/>
      <c r="L149" s="169"/>
      <c r="M149" s="170" t="s">
        <v>1</v>
      </c>
      <c r="N149" s="171" t="s">
        <v>38</v>
      </c>
      <c r="O149" s="154">
        <v>0</v>
      </c>
      <c r="P149" s="154">
        <f t="shared" si="11"/>
        <v>0</v>
      </c>
      <c r="Q149" s="154">
        <v>3.5E-4</v>
      </c>
      <c r="R149" s="154">
        <f t="shared" si="12"/>
        <v>0.1148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283</v>
      </c>
      <c r="AT149" s="156" t="s">
        <v>280</v>
      </c>
      <c r="AU149" s="156" t="s">
        <v>151</v>
      </c>
      <c r="AY149" s="14" t="s">
        <v>144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151</v>
      </c>
      <c r="BK149" s="157">
        <f t="shared" si="19"/>
        <v>0</v>
      </c>
      <c r="BL149" s="14" t="s">
        <v>207</v>
      </c>
      <c r="BM149" s="156" t="s">
        <v>365</v>
      </c>
    </row>
    <row r="150" spans="1:65" s="2" customFormat="1" ht="24.2" customHeight="1">
      <c r="A150" s="26"/>
      <c r="B150" s="144"/>
      <c r="C150" s="145" t="s">
        <v>216</v>
      </c>
      <c r="D150" s="145" t="s">
        <v>146</v>
      </c>
      <c r="E150" s="146" t="s">
        <v>366</v>
      </c>
      <c r="F150" s="147" t="s">
        <v>367</v>
      </c>
      <c r="G150" s="148" t="s">
        <v>149</v>
      </c>
      <c r="H150" s="149">
        <v>50</v>
      </c>
      <c r="I150" s="150"/>
      <c r="J150" s="150">
        <f t="shared" si="10"/>
        <v>0</v>
      </c>
      <c r="K150" s="151"/>
      <c r="L150" s="27"/>
      <c r="M150" s="152" t="s">
        <v>1</v>
      </c>
      <c r="N150" s="153" t="s">
        <v>38</v>
      </c>
      <c r="O150" s="154">
        <v>2.802E-2</v>
      </c>
      <c r="P150" s="154">
        <f t="shared" si="11"/>
        <v>1.401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207</v>
      </c>
      <c r="AT150" s="156" t="s">
        <v>146</v>
      </c>
      <c r="AU150" s="156" t="s">
        <v>151</v>
      </c>
      <c r="AY150" s="14" t="s">
        <v>144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151</v>
      </c>
      <c r="BK150" s="157">
        <f t="shared" si="19"/>
        <v>0</v>
      </c>
      <c r="BL150" s="14" t="s">
        <v>207</v>
      </c>
      <c r="BM150" s="156" t="s">
        <v>368</v>
      </c>
    </row>
    <row r="151" spans="1:65" s="2" customFormat="1" ht="16.5" customHeight="1">
      <c r="A151" s="26"/>
      <c r="B151" s="144"/>
      <c r="C151" s="162" t="s">
        <v>223</v>
      </c>
      <c r="D151" s="162" t="s">
        <v>280</v>
      </c>
      <c r="E151" s="163" t="s">
        <v>369</v>
      </c>
      <c r="F151" s="164" t="s">
        <v>370</v>
      </c>
      <c r="G151" s="165" t="s">
        <v>149</v>
      </c>
      <c r="H151" s="166">
        <v>57.5</v>
      </c>
      <c r="I151" s="167"/>
      <c r="J151" s="167">
        <f t="shared" si="10"/>
        <v>0</v>
      </c>
      <c r="K151" s="168"/>
      <c r="L151" s="169"/>
      <c r="M151" s="170" t="s">
        <v>1</v>
      </c>
      <c r="N151" s="171" t="s">
        <v>38</v>
      </c>
      <c r="O151" s="154">
        <v>0</v>
      </c>
      <c r="P151" s="154">
        <f t="shared" si="11"/>
        <v>0</v>
      </c>
      <c r="Q151" s="154">
        <v>2.9999999999999997E-4</v>
      </c>
      <c r="R151" s="154">
        <f t="shared" si="12"/>
        <v>1.7249999999999998E-2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283</v>
      </c>
      <c r="AT151" s="156" t="s">
        <v>280</v>
      </c>
      <c r="AU151" s="156" t="s">
        <v>151</v>
      </c>
      <c r="AY151" s="14" t="s">
        <v>144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151</v>
      </c>
      <c r="BK151" s="157">
        <f t="shared" si="19"/>
        <v>0</v>
      </c>
      <c r="BL151" s="14" t="s">
        <v>207</v>
      </c>
      <c r="BM151" s="156" t="s">
        <v>371</v>
      </c>
    </row>
    <row r="152" spans="1:65" s="2" customFormat="1" ht="24.2" customHeight="1">
      <c r="A152" s="26"/>
      <c r="B152" s="144"/>
      <c r="C152" s="145" t="s">
        <v>7</v>
      </c>
      <c r="D152" s="145" t="s">
        <v>146</v>
      </c>
      <c r="E152" s="146" t="s">
        <v>372</v>
      </c>
      <c r="F152" s="147" t="s">
        <v>373</v>
      </c>
      <c r="G152" s="148" t="s">
        <v>226</v>
      </c>
      <c r="H152" s="149">
        <v>0.27400000000000002</v>
      </c>
      <c r="I152" s="150"/>
      <c r="J152" s="150">
        <f t="shared" si="10"/>
        <v>0</v>
      </c>
      <c r="K152" s="151"/>
      <c r="L152" s="27"/>
      <c r="M152" s="152" t="s">
        <v>1</v>
      </c>
      <c r="N152" s="153" t="s">
        <v>38</v>
      </c>
      <c r="O152" s="154">
        <v>1.2470000000000001</v>
      </c>
      <c r="P152" s="154">
        <f t="shared" si="11"/>
        <v>0.34167800000000004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207</v>
      </c>
      <c r="AT152" s="156" t="s">
        <v>146</v>
      </c>
      <c r="AU152" s="156" t="s">
        <v>151</v>
      </c>
      <c r="AY152" s="14" t="s">
        <v>144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151</v>
      </c>
      <c r="BK152" s="157">
        <f t="shared" si="19"/>
        <v>0</v>
      </c>
      <c r="BL152" s="14" t="s">
        <v>207</v>
      </c>
      <c r="BM152" s="156" t="s">
        <v>374</v>
      </c>
    </row>
    <row r="153" spans="1:65" s="2" customFormat="1" ht="33" customHeight="1">
      <c r="A153" s="26"/>
      <c r="B153" s="144"/>
      <c r="C153" s="145" t="s">
        <v>375</v>
      </c>
      <c r="D153" s="145" t="s">
        <v>146</v>
      </c>
      <c r="E153" s="146" t="s">
        <v>376</v>
      </c>
      <c r="F153" s="147" t="s">
        <v>377</v>
      </c>
      <c r="G153" s="148" t="s">
        <v>226</v>
      </c>
      <c r="H153" s="149">
        <v>0.27400000000000002</v>
      </c>
      <c r="I153" s="150"/>
      <c r="J153" s="150">
        <f t="shared" si="10"/>
        <v>0</v>
      </c>
      <c r="K153" s="151"/>
      <c r="L153" s="27"/>
      <c r="M153" s="152" t="s">
        <v>1</v>
      </c>
      <c r="N153" s="153" t="s">
        <v>38</v>
      </c>
      <c r="O153" s="154">
        <v>0.155</v>
      </c>
      <c r="P153" s="154">
        <f t="shared" si="11"/>
        <v>4.2470000000000001E-2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207</v>
      </c>
      <c r="AT153" s="156" t="s">
        <v>146</v>
      </c>
      <c r="AU153" s="156" t="s">
        <v>151</v>
      </c>
      <c r="AY153" s="14" t="s">
        <v>144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151</v>
      </c>
      <c r="BK153" s="157">
        <f t="shared" si="19"/>
        <v>0</v>
      </c>
      <c r="BL153" s="14" t="s">
        <v>207</v>
      </c>
      <c r="BM153" s="156" t="s">
        <v>378</v>
      </c>
    </row>
    <row r="154" spans="1:65" s="12" customFormat="1" ht="22.9" customHeight="1">
      <c r="B154" s="132"/>
      <c r="D154" s="133" t="s">
        <v>71</v>
      </c>
      <c r="E154" s="142" t="s">
        <v>275</v>
      </c>
      <c r="F154" s="142" t="s">
        <v>276</v>
      </c>
      <c r="J154" s="143">
        <f>BK154</f>
        <v>0</v>
      </c>
      <c r="L154" s="132"/>
      <c r="M154" s="136"/>
      <c r="N154" s="137"/>
      <c r="O154" s="137"/>
      <c r="P154" s="138">
        <f>SUM(P155:P162)</f>
        <v>133.662025</v>
      </c>
      <c r="Q154" s="137"/>
      <c r="R154" s="138">
        <f>SUM(R155:R162)</f>
        <v>2.1973083199999999</v>
      </c>
      <c r="S154" s="137"/>
      <c r="T154" s="139">
        <f>SUM(T155:T162)</f>
        <v>0</v>
      </c>
      <c r="AR154" s="133" t="s">
        <v>151</v>
      </c>
      <c r="AT154" s="140" t="s">
        <v>71</v>
      </c>
      <c r="AU154" s="140" t="s">
        <v>80</v>
      </c>
      <c r="AY154" s="133" t="s">
        <v>144</v>
      </c>
      <c r="BK154" s="141">
        <f>SUM(BK155:BK162)</f>
        <v>0</v>
      </c>
    </row>
    <row r="155" spans="1:65" s="2" customFormat="1" ht="24.2" customHeight="1">
      <c r="A155" s="26"/>
      <c r="B155" s="144"/>
      <c r="C155" s="145" t="s">
        <v>379</v>
      </c>
      <c r="D155" s="145" t="s">
        <v>146</v>
      </c>
      <c r="E155" s="146" t="s">
        <v>380</v>
      </c>
      <c r="F155" s="147" t="s">
        <v>381</v>
      </c>
      <c r="G155" s="148" t="s">
        <v>149</v>
      </c>
      <c r="H155" s="149">
        <v>50</v>
      </c>
      <c r="I155" s="150"/>
      <c r="J155" s="150">
        <f t="shared" ref="J155:J162" si="20">ROUND(I155*H155,2)</f>
        <v>0</v>
      </c>
      <c r="K155" s="151"/>
      <c r="L155" s="27"/>
      <c r="M155" s="152" t="s">
        <v>1</v>
      </c>
      <c r="N155" s="153" t="s">
        <v>38</v>
      </c>
      <c r="O155" s="154">
        <v>0.26363999999999999</v>
      </c>
      <c r="P155" s="154">
        <f t="shared" ref="P155:P162" si="21">O155*H155</f>
        <v>13.181999999999999</v>
      </c>
      <c r="Q155" s="154">
        <v>0</v>
      </c>
      <c r="R155" s="154">
        <f t="shared" ref="R155:R162" si="22">Q155*H155</f>
        <v>0</v>
      </c>
      <c r="S155" s="154">
        <v>0</v>
      </c>
      <c r="T155" s="155">
        <f t="shared" ref="T155:T162" si="23"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207</v>
      </c>
      <c r="AT155" s="156" t="s">
        <v>146</v>
      </c>
      <c r="AU155" s="156" t="s">
        <v>151</v>
      </c>
      <c r="AY155" s="14" t="s">
        <v>144</v>
      </c>
      <c r="BE155" s="157">
        <f t="shared" ref="BE155:BE162" si="24">IF(N155="základná",J155,0)</f>
        <v>0</v>
      </c>
      <c r="BF155" s="157">
        <f t="shared" ref="BF155:BF162" si="25">IF(N155="znížená",J155,0)</f>
        <v>0</v>
      </c>
      <c r="BG155" s="157">
        <f t="shared" ref="BG155:BG162" si="26">IF(N155="zákl. prenesená",J155,0)</f>
        <v>0</v>
      </c>
      <c r="BH155" s="157">
        <f t="shared" ref="BH155:BH162" si="27">IF(N155="zníž. prenesená",J155,0)</f>
        <v>0</v>
      </c>
      <c r="BI155" s="157">
        <f t="shared" ref="BI155:BI162" si="28">IF(N155="nulová",J155,0)</f>
        <v>0</v>
      </c>
      <c r="BJ155" s="14" t="s">
        <v>151</v>
      </c>
      <c r="BK155" s="157">
        <f t="shared" ref="BK155:BK162" si="29">ROUND(I155*H155,2)</f>
        <v>0</v>
      </c>
      <c r="BL155" s="14" t="s">
        <v>207</v>
      </c>
      <c r="BM155" s="156" t="s">
        <v>382</v>
      </c>
    </row>
    <row r="156" spans="1:65" s="2" customFormat="1" ht="24.2" customHeight="1">
      <c r="A156" s="26"/>
      <c r="B156" s="144"/>
      <c r="C156" s="162" t="s">
        <v>383</v>
      </c>
      <c r="D156" s="162" t="s">
        <v>280</v>
      </c>
      <c r="E156" s="163" t="s">
        <v>384</v>
      </c>
      <c r="F156" s="164" t="s">
        <v>385</v>
      </c>
      <c r="G156" s="165" t="s">
        <v>149</v>
      </c>
      <c r="H156" s="166">
        <v>52.5</v>
      </c>
      <c r="I156" s="167"/>
      <c r="J156" s="167">
        <f t="shared" si="20"/>
        <v>0</v>
      </c>
      <c r="K156" s="168"/>
      <c r="L156" s="169"/>
      <c r="M156" s="170" t="s">
        <v>1</v>
      </c>
      <c r="N156" s="171" t="s">
        <v>38</v>
      </c>
      <c r="O156" s="154">
        <v>0</v>
      </c>
      <c r="P156" s="154">
        <f t="shared" si="21"/>
        <v>0</v>
      </c>
      <c r="Q156" s="154">
        <v>1.056E-2</v>
      </c>
      <c r="R156" s="154">
        <f t="shared" si="22"/>
        <v>0.5544</v>
      </c>
      <c r="S156" s="154">
        <v>0</v>
      </c>
      <c r="T156" s="155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283</v>
      </c>
      <c r="AT156" s="156" t="s">
        <v>280</v>
      </c>
      <c r="AU156" s="156" t="s">
        <v>151</v>
      </c>
      <c r="AY156" s="14" t="s">
        <v>144</v>
      </c>
      <c r="BE156" s="157">
        <f t="shared" si="24"/>
        <v>0</v>
      </c>
      <c r="BF156" s="157">
        <f t="shared" si="25"/>
        <v>0</v>
      </c>
      <c r="BG156" s="157">
        <f t="shared" si="26"/>
        <v>0</v>
      </c>
      <c r="BH156" s="157">
        <f t="shared" si="27"/>
        <v>0</v>
      </c>
      <c r="BI156" s="157">
        <f t="shared" si="28"/>
        <v>0</v>
      </c>
      <c r="BJ156" s="14" t="s">
        <v>151</v>
      </c>
      <c r="BK156" s="157">
        <f t="shared" si="29"/>
        <v>0</v>
      </c>
      <c r="BL156" s="14" t="s">
        <v>207</v>
      </c>
      <c r="BM156" s="156" t="s">
        <v>386</v>
      </c>
    </row>
    <row r="157" spans="1:65" s="2" customFormat="1" ht="24.2" customHeight="1">
      <c r="A157" s="26"/>
      <c r="B157" s="144"/>
      <c r="C157" s="145" t="s">
        <v>387</v>
      </c>
      <c r="D157" s="145" t="s">
        <v>146</v>
      </c>
      <c r="E157" s="146" t="s">
        <v>388</v>
      </c>
      <c r="F157" s="147" t="s">
        <v>389</v>
      </c>
      <c r="G157" s="148" t="s">
        <v>163</v>
      </c>
      <c r="H157" s="149">
        <v>244</v>
      </c>
      <c r="I157" s="150"/>
      <c r="J157" s="150">
        <f t="shared" si="20"/>
        <v>0</v>
      </c>
      <c r="K157" s="151"/>
      <c r="L157" s="27"/>
      <c r="M157" s="152" t="s">
        <v>1</v>
      </c>
      <c r="N157" s="153" t="s">
        <v>38</v>
      </c>
      <c r="O157" s="154">
        <v>0.46100000000000002</v>
      </c>
      <c r="P157" s="154">
        <f t="shared" si="21"/>
        <v>112.48400000000001</v>
      </c>
      <c r="Q157" s="154">
        <v>2.1000000000000001E-4</v>
      </c>
      <c r="R157" s="154">
        <f t="shared" si="22"/>
        <v>5.1240000000000001E-2</v>
      </c>
      <c r="S157" s="154">
        <v>0</v>
      </c>
      <c r="T157" s="155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207</v>
      </c>
      <c r="AT157" s="156" t="s">
        <v>146</v>
      </c>
      <c r="AU157" s="156" t="s">
        <v>151</v>
      </c>
      <c r="AY157" s="14" t="s">
        <v>144</v>
      </c>
      <c r="BE157" s="157">
        <f t="shared" si="24"/>
        <v>0</v>
      </c>
      <c r="BF157" s="157">
        <f t="shared" si="25"/>
        <v>0</v>
      </c>
      <c r="BG157" s="157">
        <f t="shared" si="26"/>
        <v>0</v>
      </c>
      <c r="BH157" s="157">
        <f t="shared" si="27"/>
        <v>0</v>
      </c>
      <c r="BI157" s="157">
        <f t="shared" si="28"/>
        <v>0</v>
      </c>
      <c r="BJ157" s="14" t="s">
        <v>151</v>
      </c>
      <c r="BK157" s="157">
        <f t="shared" si="29"/>
        <v>0</v>
      </c>
      <c r="BL157" s="14" t="s">
        <v>207</v>
      </c>
      <c r="BM157" s="156" t="s">
        <v>390</v>
      </c>
    </row>
    <row r="158" spans="1:65" s="2" customFormat="1" ht="33" customHeight="1">
      <c r="A158" s="26"/>
      <c r="B158" s="144"/>
      <c r="C158" s="145" t="s">
        <v>391</v>
      </c>
      <c r="D158" s="145" t="s">
        <v>146</v>
      </c>
      <c r="E158" s="146" t="s">
        <v>392</v>
      </c>
      <c r="F158" s="147" t="s">
        <v>393</v>
      </c>
      <c r="G158" s="148" t="s">
        <v>163</v>
      </c>
      <c r="H158" s="149">
        <v>4</v>
      </c>
      <c r="I158" s="150"/>
      <c r="J158" s="150">
        <f t="shared" si="20"/>
        <v>0</v>
      </c>
      <c r="K158" s="151"/>
      <c r="L158" s="27"/>
      <c r="M158" s="152" t="s">
        <v>1</v>
      </c>
      <c r="N158" s="153" t="s">
        <v>38</v>
      </c>
      <c r="O158" s="154">
        <v>0.55745</v>
      </c>
      <c r="P158" s="154">
        <f t="shared" si="21"/>
        <v>2.2298</v>
      </c>
      <c r="Q158" s="154">
        <v>2.1000000000000001E-4</v>
      </c>
      <c r="R158" s="154">
        <f t="shared" si="22"/>
        <v>8.4000000000000003E-4</v>
      </c>
      <c r="S158" s="154">
        <v>0</v>
      </c>
      <c r="T158" s="155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207</v>
      </c>
      <c r="AT158" s="156" t="s">
        <v>146</v>
      </c>
      <c r="AU158" s="156" t="s">
        <v>151</v>
      </c>
      <c r="AY158" s="14" t="s">
        <v>144</v>
      </c>
      <c r="BE158" s="157">
        <f t="shared" si="24"/>
        <v>0</v>
      </c>
      <c r="BF158" s="157">
        <f t="shared" si="25"/>
        <v>0</v>
      </c>
      <c r="BG158" s="157">
        <f t="shared" si="26"/>
        <v>0</v>
      </c>
      <c r="BH158" s="157">
        <f t="shared" si="27"/>
        <v>0</v>
      </c>
      <c r="BI158" s="157">
        <f t="shared" si="28"/>
        <v>0</v>
      </c>
      <c r="BJ158" s="14" t="s">
        <v>151</v>
      </c>
      <c r="BK158" s="157">
        <f t="shared" si="29"/>
        <v>0</v>
      </c>
      <c r="BL158" s="14" t="s">
        <v>207</v>
      </c>
      <c r="BM158" s="156" t="s">
        <v>394</v>
      </c>
    </row>
    <row r="159" spans="1:65" s="2" customFormat="1" ht="49.15" customHeight="1">
      <c r="A159" s="26"/>
      <c r="B159" s="144"/>
      <c r="C159" s="162" t="s">
        <v>395</v>
      </c>
      <c r="D159" s="162" t="s">
        <v>280</v>
      </c>
      <c r="E159" s="163" t="s">
        <v>396</v>
      </c>
      <c r="F159" s="164" t="s">
        <v>397</v>
      </c>
      <c r="G159" s="165" t="s">
        <v>155</v>
      </c>
      <c r="H159" s="166">
        <v>2.7679999999999998</v>
      </c>
      <c r="I159" s="167"/>
      <c r="J159" s="167">
        <f t="shared" si="20"/>
        <v>0</v>
      </c>
      <c r="K159" s="168"/>
      <c r="L159" s="169"/>
      <c r="M159" s="170" t="s">
        <v>1</v>
      </c>
      <c r="N159" s="171" t="s">
        <v>38</v>
      </c>
      <c r="O159" s="154">
        <v>0</v>
      </c>
      <c r="P159" s="154">
        <f t="shared" si="21"/>
        <v>0</v>
      </c>
      <c r="Q159" s="154">
        <v>0.54</v>
      </c>
      <c r="R159" s="154">
        <f t="shared" si="22"/>
        <v>1.49472</v>
      </c>
      <c r="S159" s="154">
        <v>0</v>
      </c>
      <c r="T159" s="155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283</v>
      </c>
      <c r="AT159" s="156" t="s">
        <v>280</v>
      </c>
      <c r="AU159" s="156" t="s">
        <v>151</v>
      </c>
      <c r="AY159" s="14" t="s">
        <v>144</v>
      </c>
      <c r="BE159" s="157">
        <f t="shared" si="24"/>
        <v>0</v>
      </c>
      <c r="BF159" s="157">
        <f t="shared" si="25"/>
        <v>0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4" t="s">
        <v>151</v>
      </c>
      <c r="BK159" s="157">
        <f t="shared" si="29"/>
        <v>0</v>
      </c>
      <c r="BL159" s="14" t="s">
        <v>207</v>
      </c>
      <c r="BM159" s="156" t="s">
        <v>398</v>
      </c>
    </row>
    <row r="160" spans="1:65" s="2" customFormat="1" ht="44.25" customHeight="1">
      <c r="A160" s="26"/>
      <c r="B160" s="144"/>
      <c r="C160" s="145" t="s">
        <v>399</v>
      </c>
      <c r="D160" s="145" t="s">
        <v>146</v>
      </c>
      <c r="E160" s="146" t="s">
        <v>285</v>
      </c>
      <c r="F160" s="147" t="s">
        <v>286</v>
      </c>
      <c r="G160" s="148" t="s">
        <v>155</v>
      </c>
      <c r="H160" s="149">
        <v>4.3040000000000003</v>
      </c>
      <c r="I160" s="150"/>
      <c r="J160" s="150">
        <f t="shared" si="20"/>
        <v>0</v>
      </c>
      <c r="K160" s="151"/>
      <c r="L160" s="27"/>
      <c r="M160" s="152" t="s">
        <v>1</v>
      </c>
      <c r="N160" s="153" t="s">
        <v>38</v>
      </c>
      <c r="O160" s="154">
        <v>0.01</v>
      </c>
      <c r="P160" s="154">
        <f t="shared" si="21"/>
        <v>4.3040000000000002E-2</v>
      </c>
      <c r="Q160" s="154">
        <v>2.2329999999999999E-2</v>
      </c>
      <c r="R160" s="154">
        <f t="shared" si="22"/>
        <v>9.6108319999999997E-2</v>
      </c>
      <c r="S160" s="154">
        <v>0</v>
      </c>
      <c r="T160" s="155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207</v>
      </c>
      <c r="AT160" s="156" t="s">
        <v>146</v>
      </c>
      <c r="AU160" s="156" t="s">
        <v>151</v>
      </c>
      <c r="AY160" s="14" t="s">
        <v>144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4" t="s">
        <v>151</v>
      </c>
      <c r="BK160" s="157">
        <f t="shared" si="29"/>
        <v>0</v>
      </c>
      <c r="BL160" s="14" t="s">
        <v>207</v>
      </c>
      <c r="BM160" s="156" t="s">
        <v>287</v>
      </c>
    </row>
    <row r="161" spans="1:65" s="2" customFormat="1" ht="24.2" customHeight="1">
      <c r="A161" s="26"/>
      <c r="B161" s="144"/>
      <c r="C161" s="145" t="s">
        <v>400</v>
      </c>
      <c r="D161" s="145" t="s">
        <v>146</v>
      </c>
      <c r="E161" s="146" t="s">
        <v>288</v>
      </c>
      <c r="F161" s="147" t="s">
        <v>289</v>
      </c>
      <c r="G161" s="148" t="s">
        <v>226</v>
      </c>
      <c r="H161" s="149">
        <v>2.1970000000000001</v>
      </c>
      <c r="I161" s="150"/>
      <c r="J161" s="150">
        <f t="shared" si="20"/>
        <v>0</v>
      </c>
      <c r="K161" s="151"/>
      <c r="L161" s="27"/>
      <c r="M161" s="152" t="s">
        <v>1</v>
      </c>
      <c r="N161" s="153" t="s">
        <v>38</v>
      </c>
      <c r="O161" s="154">
        <v>1.7130000000000001</v>
      </c>
      <c r="P161" s="154">
        <f t="shared" si="21"/>
        <v>3.7634610000000004</v>
      </c>
      <c r="Q161" s="154">
        <v>0</v>
      </c>
      <c r="R161" s="154">
        <f t="shared" si="22"/>
        <v>0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207</v>
      </c>
      <c r="AT161" s="156" t="s">
        <v>146</v>
      </c>
      <c r="AU161" s="156" t="s">
        <v>151</v>
      </c>
      <c r="AY161" s="14" t="s">
        <v>144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151</v>
      </c>
      <c r="BK161" s="157">
        <f t="shared" si="29"/>
        <v>0</v>
      </c>
      <c r="BL161" s="14" t="s">
        <v>207</v>
      </c>
      <c r="BM161" s="156" t="s">
        <v>290</v>
      </c>
    </row>
    <row r="162" spans="1:65" s="2" customFormat="1" ht="33" customHeight="1">
      <c r="A162" s="26"/>
      <c r="B162" s="144"/>
      <c r="C162" s="145" t="s">
        <v>401</v>
      </c>
      <c r="D162" s="145" t="s">
        <v>146</v>
      </c>
      <c r="E162" s="146" t="s">
        <v>291</v>
      </c>
      <c r="F162" s="147" t="s">
        <v>292</v>
      </c>
      <c r="G162" s="148" t="s">
        <v>226</v>
      </c>
      <c r="H162" s="149">
        <v>2.1970000000000001</v>
      </c>
      <c r="I162" s="150"/>
      <c r="J162" s="150">
        <f t="shared" si="20"/>
        <v>0</v>
      </c>
      <c r="K162" s="151"/>
      <c r="L162" s="27"/>
      <c r="M162" s="152" t="s">
        <v>1</v>
      </c>
      <c r="N162" s="153" t="s">
        <v>38</v>
      </c>
      <c r="O162" s="154">
        <v>0.89200000000000002</v>
      </c>
      <c r="P162" s="154">
        <f t="shared" si="21"/>
        <v>1.959724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207</v>
      </c>
      <c r="AT162" s="156" t="s">
        <v>146</v>
      </c>
      <c r="AU162" s="156" t="s">
        <v>151</v>
      </c>
      <c r="AY162" s="14" t="s">
        <v>144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151</v>
      </c>
      <c r="BK162" s="157">
        <f t="shared" si="29"/>
        <v>0</v>
      </c>
      <c r="BL162" s="14" t="s">
        <v>207</v>
      </c>
      <c r="BM162" s="156" t="s">
        <v>293</v>
      </c>
    </row>
    <row r="163" spans="1:65" s="12" customFormat="1" ht="22.9" customHeight="1">
      <c r="B163" s="132"/>
      <c r="D163" s="133" t="s">
        <v>71</v>
      </c>
      <c r="E163" s="142" t="s">
        <v>305</v>
      </c>
      <c r="F163" s="142" t="s">
        <v>306</v>
      </c>
      <c r="J163" s="143">
        <f>BK163</f>
        <v>0</v>
      </c>
      <c r="L163" s="132"/>
      <c r="M163" s="136"/>
      <c r="N163" s="137"/>
      <c r="O163" s="137"/>
      <c r="P163" s="138">
        <f>SUM(P164:P166)</f>
        <v>122.33635700000001</v>
      </c>
      <c r="Q163" s="137"/>
      <c r="R163" s="138">
        <f>SUM(R164:R166)</f>
        <v>0.62920000000000009</v>
      </c>
      <c r="S163" s="137"/>
      <c r="T163" s="139">
        <f>SUM(T164:T166)</f>
        <v>0</v>
      </c>
      <c r="AR163" s="133" t="s">
        <v>151</v>
      </c>
      <c r="AT163" s="140" t="s">
        <v>71</v>
      </c>
      <c r="AU163" s="140" t="s">
        <v>80</v>
      </c>
      <c r="AY163" s="133" t="s">
        <v>144</v>
      </c>
      <c r="BK163" s="141">
        <f>SUM(BK164:BK166)</f>
        <v>0</v>
      </c>
    </row>
    <row r="164" spans="1:65" s="2" customFormat="1" ht="37.9" customHeight="1">
      <c r="A164" s="26"/>
      <c r="B164" s="144"/>
      <c r="C164" s="145" t="s">
        <v>402</v>
      </c>
      <c r="D164" s="145" t="s">
        <v>146</v>
      </c>
      <c r="E164" s="146" t="s">
        <v>403</v>
      </c>
      <c r="F164" s="147" t="s">
        <v>404</v>
      </c>
      <c r="G164" s="148" t="s">
        <v>405</v>
      </c>
      <c r="H164" s="149">
        <v>629.20000000000005</v>
      </c>
      <c r="I164" s="150"/>
      <c r="J164" s="150">
        <f>ROUND(I164*H164,2)</f>
        <v>0</v>
      </c>
      <c r="K164" s="151"/>
      <c r="L164" s="27"/>
      <c r="M164" s="152" t="s">
        <v>1</v>
      </c>
      <c r="N164" s="153" t="s">
        <v>38</v>
      </c>
      <c r="O164" s="154">
        <v>0.19</v>
      </c>
      <c r="P164" s="154">
        <f>O164*H164</f>
        <v>119.54800000000002</v>
      </c>
      <c r="Q164" s="154">
        <v>1E-3</v>
      </c>
      <c r="R164" s="154">
        <f>Q164*H164</f>
        <v>0.62920000000000009</v>
      </c>
      <c r="S164" s="154">
        <v>0</v>
      </c>
      <c r="T164" s="155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207</v>
      </c>
      <c r="AT164" s="156" t="s">
        <v>146</v>
      </c>
      <c r="AU164" s="156" t="s">
        <v>151</v>
      </c>
      <c r="AY164" s="14" t="s">
        <v>144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4" t="s">
        <v>151</v>
      </c>
      <c r="BK164" s="157">
        <f>ROUND(I164*H164,2)</f>
        <v>0</v>
      </c>
      <c r="BL164" s="14" t="s">
        <v>207</v>
      </c>
      <c r="BM164" s="156" t="s">
        <v>406</v>
      </c>
    </row>
    <row r="165" spans="1:65" s="2" customFormat="1" ht="24.2" customHeight="1">
      <c r="A165" s="26"/>
      <c r="B165" s="144"/>
      <c r="C165" s="145" t="s">
        <v>407</v>
      </c>
      <c r="D165" s="145" t="s">
        <v>146</v>
      </c>
      <c r="E165" s="146" t="s">
        <v>313</v>
      </c>
      <c r="F165" s="147" t="s">
        <v>314</v>
      </c>
      <c r="G165" s="148" t="s">
        <v>226</v>
      </c>
      <c r="H165" s="149">
        <v>0.629</v>
      </c>
      <c r="I165" s="150"/>
      <c r="J165" s="150">
        <f>ROUND(I165*H165,2)</f>
        <v>0</v>
      </c>
      <c r="K165" s="151"/>
      <c r="L165" s="27"/>
      <c r="M165" s="152" t="s">
        <v>1</v>
      </c>
      <c r="N165" s="153" t="s">
        <v>38</v>
      </c>
      <c r="O165" s="154">
        <v>3.3029999999999999</v>
      </c>
      <c r="P165" s="154">
        <f>O165*H165</f>
        <v>2.0775869999999999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207</v>
      </c>
      <c r="AT165" s="156" t="s">
        <v>146</v>
      </c>
      <c r="AU165" s="156" t="s">
        <v>151</v>
      </c>
      <c r="AY165" s="14" t="s">
        <v>144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4" t="s">
        <v>151</v>
      </c>
      <c r="BK165" s="157">
        <f>ROUND(I165*H165,2)</f>
        <v>0</v>
      </c>
      <c r="BL165" s="14" t="s">
        <v>207</v>
      </c>
      <c r="BM165" s="156" t="s">
        <v>315</v>
      </c>
    </row>
    <row r="166" spans="1:65" s="2" customFormat="1" ht="24.2" customHeight="1">
      <c r="A166" s="26"/>
      <c r="B166" s="144"/>
      <c r="C166" s="145" t="s">
        <v>283</v>
      </c>
      <c r="D166" s="145" t="s">
        <v>146</v>
      </c>
      <c r="E166" s="146" t="s">
        <v>316</v>
      </c>
      <c r="F166" s="147" t="s">
        <v>317</v>
      </c>
      <c r="G166" s="148" t="s">
        <v>226</v>
      </c>
      <c r="H166" s="149">
        <v>0.629</v>
      </c>
      <c r="I166" s="150"/>
      <c r="J166" s="150">
        <f>ROUND(I166*H166,2)</f>
        <v>0</v>
      </c>
      <c r="K166" s="151"/>
      <c r="L166" s="27"/>
      <c r="M166" s="158" t="s">
        <v>1</v>
      </c>
      <c r="N166" s="159" t="s">
        <v>38</v>
      </c>
      <c r="O166" s="160">
        <v>1.1299999999999999</v>
      </c>
      <c r="P166" s="160">
        <f>O166*H166</f>
        <v>0.7107699999999999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207</v>
      </c>
      <c r="AT166" s="156" t="s">
        <v>146</v>
      </c>
      <c r="AU166" s="156" t="s">
        <v>151</v>
      </c>
      <c r="AY166" s="14" t="s">
        <v>144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4" t="s">
        <v>151</v>
      </c>
      <c r="BK166" s="157">
        <f>ROUND(I166*H166,2)</f>
        <v>0</v>
      </c>
      <c r="BL166" s="14" t="s">
        <v>207</v>
      </c>
      <c r="BM166" s="156" t="s">
        <v>318</v>
      </c>
    </row>
    <row r="167" spans="1:65" s="2" customFormat="1" ht="6.95" customHeight="1">
      <c r="A167" s="26"/>
      <c r="B167" s="44"/>
      <c r="C167" s="45"/>
      <c r="D167" s="45"/>
      <c r="E167" s="45"/>
      <c r="F167" s="45"/>
      <c r="G167" s="45"/>
      <c r="H167" s="45"/>
      <c r="I167" s="45"/>
      <c r="J167" s="45"/>
      <c r="K167" s="45"/>
      <c r="L167" s="27"/>
      <c r="M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</row>
  </sheetData>
  <autoFilter ref="C124:K166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5"/>
  <sheetViews>
    <sheetView showGridLines="0" topLeftCell="A189" workbookViewId="0">
      <selection activeCell="J224" sqref="J22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408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ROUND(J128,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ROUND((SUM(BE128:BE194)),  2)</f>
        <v>0</v>
      </c>
      <c r="G33" s="98"/>
      <c r="H33" s="98"/>
      <c r="I33" s="99">
        <v>0.2</v>
      </c>
      <c r="J33" s="97">
        <f>ROUND(((SUM(BE128:BE194))*I33),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ROUND((SUM(BF128:BF194)),  2)</f>
        <v>0</v>
      </c>
      <c r="G34" s="26"/>
      <c r="H34" s="26"/>
      <c r="I34" s="101">
        <v>0.2</v>
      </c>
      <c r="J34" s="100">
        <f>ROUND(((SUM(BF128:BF194))*I34),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ROUND((SUM(BG128:BG194)),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ROUND((SUM(BH128:BH194)),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ROUND((SUM(BI128:BI194)),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05 - Ekoučebňa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J128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J129</f>
        <v>0</v>
      </c>
      <c r="L97" s="113"/>
    </row>
    <row r="98" spans="1:31" s="10" customFormat="1" ht="19.899999999999999" hidden="1" customHeight="1">
      <c r="B98" s="117"/>
      <c r="D98" s="118" t="s">
        <v>124</v>
      </c>
      <c r="E98" s="119"/>
      <c r="F98" s="119"/>
      <c r="G98" s="119"/>
      <c r="H98" s="119"/>
      <c r="I98" s="119"/>
      <c r="J98" s="120">
        <f>J130</f>
        <v>0</v>
      </c>
      <c r="L98" s="117"/>
    </row>
    <row r="99" spans="1:31" s="10" customFormat="1" ht="19.899999999999999" hidden="1" customHeight="1">
      <c r="B99" s="117"/>
      <c r="D99" s="118" t="s">
        <v>125</v>
      </c>
      <c r="E99" s="119"/>
      <c r="F99" s="119"/>
      <c r="G99" s="119"/>
      <c r="H99" s="119"/>
      <c r="I99" s="119"/>
      <c r="J99" s="120">
        <f>J141</f>
        <v>0</v>
      </c>
      <c r="L99" s="117"/>
    </row>
    <row r="100" spans="1:31" s="10" customFormat="1" ht="19.899999999999999" hidden="1" customHeight="1">
      <c r="B100" s="117"/>
      <c r="D100" s="118" t="s">
        <v>127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31" s="10" customFormat="1" ht="19.899999999999999" hidden="1" customHeight="1">
      <c r="B101" s="117"/>
      <c r="D101" s="118" t="s">
        <v>409</v>
      </c>
      <c r="E101" s="119"/>
      <c r="F101" s="119"/>
      <c r="G101" s="119"/>
      <c r="H101" s="119"/>
      <c r="I101" s="119"/>
      <c r="J101" s="120">
        <f>J152</f>
        <v>0</v>
      </c>
      <c r="L101" s="117"/>
    </row>
    <row r="102" spans="1:31" s="10" customFormat="1" ht="19.899999999999999" hidden="1" customHeight="1">
      <c r="B102" s="117"/>
      <c r="D102" s="118" t="s">
        <v>128</v>
      </c>
      <c r="E102" s="119"/>
      <c r="F102" s="119"/>
      <c r="G102" s="119"/>
      <c r="H102" s="119"/>
      <c r="I102" s="119"/>
      <c r="J102" s="120">
        <f>J154</f>
        <v>0</v>
      </c>
      <c r="L102" s="117"/>
    </row>
    <row r="103" spans="1:31" s="10" customFormat="1" ht="19.899999999999999" hidden="1" customHeight="1">
      <c r="B103" s="117"/>
      <c r="D103" s="118" t="s">
        <v>129</v>
      </c>
      <c r="E103" s="119"/>
      <c r="F103" s="119"/>
      <c r="G103" s="119"/>
      <c r="H103" s="119"/>
      <c r="I103" s="119"/>
      <c r="J103" s="120">
        <f>J156</f>
        <v>0</v>
      </c>
      <c r="L103" s="117"/>
    </row>
    <row r="104" spans="1:31" s="9" customFormat="1" ht="24.95" hidden="1" customHeight="1">
      <c r="B104" s="113"/>
      <c r="D104" s="114" t="s">
        <v>269</v>
      </c>
      <c r="E104" s="115"/>
      <c r="F104" s="115"/>
      <c r="G104" s="115"/>
      <c r="H104" s="115"/>
      <c r="I104" s="115"/>
      <c r="J104" s="116">
        <f>J158</f>
        <v>0</v>
      </c>
      <c r="L104" s="113"/>
    </row>
    <row r="105" spans="1:31" s="10" customFormat="1" ht="19.899999999999999" hidden="1" customHeight="1">
      <c r="B105" s="117"/>
      <c r="D105" s="118" t="s">
        <v>320</v>
      </c>
      <c r="E105" s="119"/>
      <c r="F105" s="119"/>
      <c r="G105" s="119"/>
      <c r="H105" s="119"/>
      <c r="I105" s="119"/>
      <c r="J105" s="120">
        <f>J159</f>
        <v>0</v>
      </c>
      <c r="L105" s="117"/>
    </row>
    <row r="106" spans="1:31" s="10" customFormat="1" ht="19.899999999999999" hidden="1" customHeight="1">
      <c r="B106" s="117"/>
      <c r="D106" s="118" t="s">
        <v>270</v>
      </c>
      <c r="E106" s="119"/>
      <c r="F106" s="119"/>
      <c r="G106" s="119"/>
      <c r="H106" s="119"/>
      <c r="I106" s="119"/>
      <c r="J106" s="120">
        <f>J169</f>
        <v>0</v>
      </c>
      <c r="L106" s="117"/>
    </row>
    <row r="107" spans="1:31" s="10" customFormat="1" ht="19.899999999999999" hidden="1" customHeight="1">
      <c r="B107" s="117"/>
      <c r="D107" s="118" t="s">
        <v>271</v>
      </c>
      <c r="E107" s="119"/>
      <c r="F107" s="119"/>
      <c r="G107" s="119"/>
      <c r="H107" s="119"/>
      <c r="I107" s="119"/>
      <c r="J107" s="120">
        <f>J183</f>
        <v>0</v>
      </c>
      <c r="L107" s="117"/>
    </row>
    <row r="108" spans="1:31" s="10" customFormat="1" ht="19.899999999999999" hidden="1" customHeight="1">
      <c r="B108" s="117"/>
      <c r="D108" s="118" t="s">
        <v>410</v>
      </c>
      <c r="E108" s="119"/>
      <c r="F108" s="119"/>
      <c r="G108" s="119"/>
      <c r="H108" s="119"/>
      <c r="I108" s="119"/>
      <c r="J108" s="120">
        <f>J187</f>
        <v>0</v>
      </c>
      <c r="L108" s="117"/>
    </row>
    <row r="109" spans="1:31" s="2" customFormat="1" ht="21.75" hidden="1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hidden="1" customHeight="1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ht="11.25" hidden="1"/>
    <row r="112" spans="1:31" ht="11.25" hidden="1"/>
    <row r="113" spans="1:63" ht="11.25" hidden="1"/>
    <row r="114" spans="1:63" s="2" customFormat="1" ht="6.95" customHeight="1">
      <c r="A114" s="2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130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13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17" t="str">
        <f>E7</f>
        <v>Náučno turistická infraštruktúra v mestských lesoch - Stará Ľubovňa</v>
      </c>
      <c r="F118" s="218"/>
      <c r="G118" s="218"/>
      <c r="H118" s="218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116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184" t="str">
        <f>E9</f>
        <v>05 - Ekoučebňa</v>
      </c>
      <c r="F120" s="219"/>
      <c r="G120" s="219"/>
      <c r="H120" s="219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F12</f>
        <v>Stará Ľubovňa</v>
      </c>
      <c r="G122" s="26"/>
      <c r="H122" s="26"/>
      <c r="I122" s="23" t="s">
        <v>19</v>
      </c>
      <c r="J122" s="52" t="str">
        <f>IF(J12="","",J12)</f>
        <v>14. 3. 2024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5.7" customHeight="1">
      <c r="A124" s="26"/>
      <c r="B124" s="27"/>
      <c r="C124" s="23" t="s">
        <v>21</v>
      </c>
      <c r="D124" s="26"/>
      <c r="E124" s="26"/>
      <c r="F124" s="21" t="str">
        <f>E15</f>
        <v>mesto Stará Ľubovňa</v>
      </c>
      <c r="G124" s="26"/>
      <c r="H124" s="26"/>
      <c r="I124" s="23" t="s">
        <v>27</v>
      </c>
      <c r="J124" s="24" t="str">
        <f>E21</f>
        <v>Ing. arch. Patrik Kasperkevič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30</v>
      </c>
      <c r="J125" s="24" t="str">
        <f>E24</f>
        <v xml:space="preserve"> 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1"/>
      <c r="B127" s="122"/>
      <c r="C127" s="123" t="s">
        <v>131</v>
      </c>
      <c r="D127" s="124" t="s">
        <v>57</v>
      </c>
      <c r="E127" s="124" t="s">
        <v>53</v>
      </c>
      <c r="F127" s="124" t="s">
        <v>54</v>
      </c>
      <c r="G127" s="124" t="s">
        <v>132</v>
      </c>
      <c r="H127" s="124" t="s">
        <v>133</v>
      </c>
      <c r="I127" s="124" t="s">
        <v>134</v>
      </c>
      <c r="J127" s="125" t="s">
        <v>120</v>
      </c>
      <c r="K127" s="126" t="s">
        <v>135</v>
      </c>
      <c r="L127" s="127"/>
      <c r="M127" s="59" t="s">
        <v>1</v>
      </c>
      <c r="N127" s="60" t="s">
        <v>36</v>
      </c>
      <c r="O127" s="60" t="s">
        <v>136</v>
      </c>
      <c r="P127" s="60" t="s">
        <v>137</v>
      </c>
      <c r="Q127" s="60" t="s">
        <v>138</v>
      </c>
      <c r="R127" s="60" t="s">
        <v>139</v>
      </c>
      <c r="S127" s="60" t="s">
        <v>140</v>
      </c>
      <c r="T127" s="61" t="s">
        <v>141</v>
      </c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</row>
    <row r="128" spans="1:63" s="2" customFormat="1" ht="22.9" customHeight="1">
      <c r="A128" s="26"/>
      <c r="B128" s="27"/>
      <c r="C128" s="66" t="s">
        <v>121</v>
      </c>
      <c r="D128" s="26"/>
      <c r="E128" s="26"/>
      <c r="F128" s="26"/>
      <c r="G128" s="26"/>
      <c r="H128" s="26"/>
      <c r="I128" s="26"/>
      <c r="J128" s="128">
        <f>BK128</f>
        <v>0</v>
      </c>
      <c r="K128" s="26"/>
      <c r="L128" s="27"/>
      <c r="M128" s="62"/>
      <c r="N128" s="53"/>
      <c r="O128" s="63"/>
      <c r="P128" s="129">
        <f>P129+P158</f>
        <v>501.24730701999999</v>
      </c>
      <c r="Q128" s="63"/>
      <c r="R128" s="129">
        <f>R129+R158</f>
        <v>55.173456130000005</v>
      </c>
      <c r="S128" s="63"/>
      <c r="T128" s="130">
        <f>T129+T158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71</v>
      </c>
      <c r="AU128" s="14" t="s">
        <v>122</v>
      </c>
      <c r="BK128" s="131">
        <f>BK129+BK158</f>
        <v>0</v>
      </c>
    </row>
    <row r="129" spans="1:65" s="12" customFormat="1" ht="25.9" customHeight="1">
      <c r="B129" s="132"/>
      <c r="D129" s="133" t="s">
        <v>71</v>
      </c>
      <c r="E129" s="134" t="s">
        <v>142</v>
      </c>
      <c r="F129" s="134" t="s">
        <v>143</v>
      </c>
      <c r="J129" s="135">
        <f>BK129</f>
        <v>0</v>
      </c>
      <c r="L129" s="132"/>
      <c r="M129" s="136"/>
      <c r="N129" s="137"/>
      <c r="O129" s="137"/>
      <c r="P129" s="138">
        <f>P130+P141+P150+P152+P154+P156</f>
        <v>193.76481902</v>
      </c>
      <c r="Q129" s="137"/>
      <c r="R129" s="138">
        <f>R130+R141+R150+R152+R154+R156</f>
        <v>46.721473150000001</v>
      </c>
      <c r="S129" s="137"/>
      <c r="T129" s="139">
        <f>T130+T141+T150+T152+T154+T156</f>
        <v>0</v>
      </c>
      <c r="AR129" s="133" t="s">
        <v>80</v>
      </c>
      <c r="AT129" s="140" t="s">
        <v>71</v>
      </c>
      <c r="AU129" s="140" t="s">
        <v>72</v>
      </c>
      <c r="AY129" s="133" t="s">
        <v>144</v>
      </c>
      <c r="BK129" s="141">
        <f>BK130+BK141+BK150+BK152+BK154+BK156</f>
        <v>0</v>
      </c>
    </row>
    <row r="130" spans="1:65" s="12" customFormat="1" ht="22.9" customHeight="1">
      <c r="B130" s="132"/>
      <c r="D130" s="133" t="s">
        <v>71</v>
      </c>
      <c r="E130" s="142" t="s">
        <v>80</v>
      </c>
      <c r="F130" s="142" t="s">
        <v>145</v>
      </c>
      <c r="J130" s="143">
        <f>BK130</f>
        <v>0</v>
      </c>
      <c r="L130" s="132"/>
      <c r="M130" s="136"/>
      <c r="N130" s="137"/>
      <c r="O130" s="137"/>
      <c r="P130" s="138">
        <f>SUM(P131:P140)</f>
        <v>69.451862000000006</v>
      </c>
      <c r="Q130" s="137"/>
      <c r="R130" s="138">
        <f>SUM(R131:R140)</f>
        <v>0</v>
      </c>
      <c r="S130" s="137"/>
      <c r="T130" s="139">
        <f>SUM(T131:T140)</f>
        <v>0</v>
      </c>
      <c r="AR130" s="133" t="s">
        <v>80</v>
      </c>
      <c r="AT130" s="140" t="s">
        <v>71</v>
      </c>
      <c r="AU130" s="140" t="s">
        <v>80</v>
      </c>
      <c r="AY130" s="133" t="s">
        <v>144</v>
      </c>
      <c r="BK130" s="141">
        <f>SUM(BK131:BK140)</f>
        <v>0</v>
      </c>
    </row>
    <row r="131" spans="1:65" s="2" customFormat="1" ht="33" customHeight="1">
      <c r="A131" s="26"/>
      <c r="B131" s="144"/>
      <c r="C131" s="145" t="s">
        <v>80</v>
      </c>
      <c r="D131" s="145" t="s">
        <v>146</v>
      </c>
      <c r="E131" s="146" t="s">
        <v>411</v>
      </c>
      <c r="F131" s="147" t="s">
        <v>412</v>
      </c>
      <c r="G131" s="148" t="s">
        <v>155</v>
      </c>
      <c r="H131" s="149">
        <v>31.35</v>
      </c>
      <c r="I131" s="150"/>
      <c r="J131" s="150">
        <f t="shared" ref="J131:J140" si="0">ROUND(I131*H131,2)</f>
        <v>0</v>
      </c>
      <c r="K131" s="151"/>
      <c r="L131" s="27"/>
      <c r="M131" s="152" t="s">
        <v>1</v>
      </c>
      <c r="N131" s="153" t="s">
        <v>38</v>
      </c>
      <c r="O131" s="154">
        <v>1.2999999999999999E-2</v>
      </c>
      <c r="P131" s="154">
        <f t="shared" ref="P131:P140" si="1">O131*H131</f>
        <v>0.40755000000000002</v>
      </c>
      <c r="Q131" s="154">
        <v>0</v>
      </c>
      <c r="R131" s="154">
        <f t="shared" ref="R131:R140" si="2">Q131*H131</f>
        <v>0</v>
      </c>
      <c r="S131" s="154">
        <v>0</v>
      </c>
      <c r="T131" s="155">
        <f t="shared" ref="T131:T140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150</v>
      </c>
      <c r="AT131" s="156" t="s">
        <v>146</v>
      </c>
      <c r="AU131" s="156" t="s">
        <v>151</v>
      </c>
      <c r="AY131" s="14" t="s">
        <v>144</v>
      </c>
      <c r="BE131" s="157">
        <f t="shared" ref="BE131:BE140" si="4">IF(N131="základná",J131,0)</f>
        <v>0</v>
      </c>
      <c r="BF131" s="157">
        <f t="shared" ref="BF131:BF140" si="5">IF(N131="znížená",J131,0)</f>
        <v>0</v>
      </c>
      <c r="BG131" s="157">
        <f t="shared" ref="BG131:BG140" si="6">IF(N131="zákl. prenesená",J131,0)</f>
        <v>0</v>
      </c>
      <c r="BH131" s="157">
        <f t="shared" ref="BH131:BH140" si="7">IF(N131="zníž. prenesená",J131,0)</f>
        <v>0</v>
      </c>
      <c r="BI131" s="157">
        <f t="shared" ref="BI131:BI140" si="8">IF(N131="nulová",J131,0)</f>
        <v>0</v>
      </c>
      <c r="BJ131" s="14" t="s">
        <v>151</v>
      </c>
      <c r="BK131" s="157">
        <f t="shared" ref="BK131:BK140" si="9">ROUND(I131*H131,2)</f>
        <v>0</v>
      </c>
      <c r="BL131" s="14" t="s">
        <v>150</v>
      </c>
      <c r="BM131" s="156" t="s">
        <v>413</v>
      </c>
    </row>
    <row r="132" spans="1:65" s="2" customFormat="1" ht="21.75" customHeight="1">
      <c r="A132" s="26"/>
      <c r="B132" s="144"/>
      <c r="C132" s="145" t="s">
        <v>151</v>
      </c>
      <c r="D132" s="145" t="s">
        <v>146</v>
      </c>
      <c r="E132" s="146" t="s">
        <v>327</v>
      </c>
      <c r="F132" s="147" t="s">
        <v>328</v>
      </c>
      <c r="G132" s="148" t="s">
        <v>155</v>
      </c>
      <c r="H132" s="149">
        <v>10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38</v>
      </c>
      <c r="O132" s="154">
        <v>2.5139999999999998</v>
      </c>
      <c r="P132" s="154">
        <f t="shared" si="1"/>
        <v>25.139999999999997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150</v>
      </c>
      <c r="AT132" s="156" t="s">
        <v>146</v>
      </c>
      <c r="AU132" s="156" t="s">
        <v>151</v>
      </c>
      <c r="AY132" s="14" t="s">
        <v>144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151</v>
      </c>
      <c r="BK132" s="157">
        <f t="shared" si="9"/>
        <v>0</v>
      </c>
      <c r="BL132" s="14" t="s">
        <v>150</v>
      </c>
      <c r="BM132" s="156" t="s">
        <v>329</v>
      </c>
    </row>
    <row r="133" spans="1:65" s="2" customFormat="1" ht="37.9" customHeight="1">
      <c r="A133" s="26"/>
      <c r="B133" s="144"/>
      <c r="C133" s="145" t="s">
        <v>157</v>
      </c>
      <c r="D133" s="145" t="s">
        <v>146</v>
      </c>
      <c r="E133" s="146" t="s">
        <v>330</v>
      </c>
      <c r="F133" s="147" t="s">
        <v>331</v>
      </c>
      <c r="G133" s="148" t="s">
        <v>155</v>
      </c>
      <c r="H133" s="149">
        <v>10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38</v>
      </c>
      <c r="O133" s="154">
        <v>0.61299999999999999</v>
      </c>
      <c r="P133" s="154">
        <f t="shared" si="1"/>
        <v>6.13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150</v>
      </c>
      <c r="AT133" s="156" t="s">
        <v>146</v>
      </c>
      <c r="AU133" s="156" t="s">
        <v>151</v>
      </c>
      <c r="AY133" s="14" t="s">
        <v>144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151</v>
      </c>
      <c r="BK133" s="157">
        <f t="shared" si="9"/>
        <v>0</v>
      </c>
      <c r="BL133" s="14" t="s">
        <v>150</v>
      </c>
      <c r="BM133" s="156" t="s">
        <v>332</v>
      </c>
    </row>
    <row r="134" spans="1:65" s="2" customFormat="1" ht="16.5" customHeight="1">
      <c r="A134" s="26"/>
      <c r="B134" s="144"/>
      <c r="C134" s="145" t="s">
        <v>150</v>
      </c>
      <c r="D134" s="145" t="s">
        <v>146</v>
      </c>
      <c r="E134" s="146" t="s">
        <v>414</v>
      </c>
      <c r="F134" s="147" t="s">
        <v>415</v>
      </c>
      <c r="G134" s="148" t="s">
        <v>155</v>
      </c>
      <c r="H134" s="149">
        <v>0.18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38</v>
      </c>
      <c r="O134" s="154">
        <v>2.9609999999999999</v>
      </c>
      <c r="P134" s="154">
        <f t="shared" si="1"/>
        <v>0.53298000000000001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150</v>
      </c>
      <c r="AT134" s="156" t="s">
        <v>146</v>
      </c>
      <c r="AU134" s="156" t="s">
        <v>151</v>
      </c>
      <c r="AY134" s="14" t="s">
        <v>144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151</v>
      </c>
      <c r="BK134" s="157">
        <f t="shared" si="9"/>
        <v>0</v>
      </c>
      <c r="BL134" s="14" t="s">
        <v>150</v>
      </c>
      <c r="BM134" s="156" t="s">
        <v>416</v>
      </c>
    </row>
    <row r="135" spans="1:65" s="2" customFormat="1" ht="24.2" customHeight="1">
      <c r="A135" s="26"/>
      <c r="B135" s="144"/>
      <c r="C135" s="145" t="s">
        <v>165</v>
      </c>
      <c r="D135" s="145" t="s">
        <v>146</v>
      </c>
      <c r="E135" s="146" t="s">
        <v>417</v>
      </c>
      <c r="F135" s="147" t="s">
        <v>418</v>
      </c>
      <c r="G135" s="148" t="s">
        <v>155</v>
      </c>
      <c r="H135" s="149">
        <v>0.18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38</v>
      </c>
      <c r="O135" s="154">
        <v>0.44700000000000001</v>
      </c>
      <c r="P135" s="154">
        <f t="shared" si="1"/>
        <v>8.0460000000000004E-2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150</v>
      </c>
      <c r="AT135" s="156" t="s">
        <v>146</v>
      </c>
      <c r="AU135" s="156" t="s">
        <v>151</v>
      </c>
      <c r="AY135" s="14" t="s">
        <v>144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151</v>
      </c>
      <c r="BK135" s="157">
        <f t="shared" si="9"/>
        <v>0</v>
      </c>
      <c r="BL135" s="14" t="s">
        <v>150</v>
      </c>
      <c r="BM135" s="156" t="s">
        <v>419</v>
      </c>
    </row>
    <row r="136" spans="1:65" s="2" customFormat="1" ht="33" customHeight="1">
      <c r="A136" s="26"/>
      <c r="B136" s="144"/>
      <c r="C136" s="145" t="s">
        <v>169</v>
      </c>
      <c r="D136" s="145" t="s">
        <v>146</v>
      </c>
      <c r="E136" s="146" t="s">
        <v>333</v>
      </c>
      <c r="F136" s="147" t="s">
        <v>334</v>
      </c>
      <c r="G136" s="148" t="s">
        <v>155</v>
      </c>
      <c r="H136" s="149">
        <v>36.28</v>
      </c>
      <c r="I136" s="150"/>
      <c r="J136" s="150">
        <f t="shared" si="0"/>
        <v>0</v>
      </c>
      <c r="K136" s="151"/>
      <c r="L136" s="27"/>
      <c r="M136" s="152" t="s">
        <v>1</v>
      </c>
      <c r="N136" s="153" t="s">
        <v>38</v>
      </c>
      <c r="O136" s="154">
        <v>2.69E-2</v>
      </c>
      <c r="P136" s="154">
        <f t="shared" si="1"/>
        <v>0.97593200000000002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150</v>
      </c>
      <c r="AT136" s="156" t="s">
        <v>146</v>
      </c>
      <c r="AU136" s="156" t="s">
        <v>151</v>
      </c>
      <c r="AY136" s="14" t="s">
        <v>144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151</v>
      </c>
      <c r="BK136" s="157">
        <f t="shared" si="9"/>
        <v>0</v>
      </c>
      <c r="BL136" s="14" t="s">
        <v>150</v>
      </c>
      <c r="BM136" s="156" t="s">
        <v>335</v>
      </c>
    </row>
    <row r="137" spans="1:65" s="2" customFormat="1" ht="24.2" customHeight="1">
      <c r="A137" s="26"/>
      <c r="B137" s="144"/>
      <c r="C137" s="145" t="s">
        <v>173</v>
      </c>
      <c r="D137" s="145" t="s">
        <v>146</v>
      </c>
      <c r="E137" s="146" t="s">
        <v>336</v>
      </c>
      <c r="F137" s="147" t="s">
        <v>337</v>
      </c>
      <c r="G137" s="148" t="s">
        <v>155</v>
      </c>
      <c r="H137" s="149">
        <v>36.28</v>
      </c>
      <c r="I137" s="150"/>
      <c r="J137" s="150">
        <f t="shared" si="0"/>
        <v>0</v>
      </c>
      <c r="K137" s="151"/>
      <c r="L137" s="27"/>
      <c r="M137" s="152" t="s">
        <v>1</v>
      </c>
      <c r="N137" s="153" t="s">
        <v>38</v>
      </c>
      <c r="O137" s="154">
        <v>0.61699999999999999</v>
      </c>
      <c r="P137" s="154">
        <f t="shared" si="1"/>
        <v>22.38476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150</v>
      </c>
      <c r="AT137" s="156" t="s">
        <v>146</v>
      </c>
      <c r="AU137" s="156" t="s">
        <v>151</v>
      </c>
      <c r="AY137" s="14" t="s">
        <v>144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151</v>
      </c>
      <c r="BK137" s="157">
        <f t="shared" si="9"/>
        <v>0</v>
      </c>
      <c r="BL137" s="14" t="s">
        <v>150</v>
      </c>
      <c r="BM137" s="156" t="s">
        <v>338</v>
      </c>
    </row>
    <row r="138" spans="1:65" s="2" customFormat="1" ht="33" customHeight="1">
      <c r="A138" s="26"/>
      <c r="B138" s="144"/>
      <c r="C138" s="145" t="s">
        <v>177</v>
      </c>
      <c r="D138" s="145" t="s">
        <v>146</v>
      </c>
      <c r="E138" s="146" t="s">
        <v>174</v>
      </c>
      <c r="F138" s="147" t="s">
        <v>175</v>
      </c>
      <c r="G138" s="148" t="s">
        <v>155</v>
      </c>
      <c r="H138" s="149">
        <v>36.28</v>
      </c>
      <c r="I138" s="150"/>
      <c r="J138" s="150">
        <f t="shared" si="0"/>
        <v>0</v>
      </c>
      <c r="K138" s="151"/>
      <c r="L138" s="27"/>
      <c r="M138" s="152" t="s">
        <v>1</v>
      </c>
      <c r="N138" s="153" t="s">
        <v>38</v>
      </c>
      <c r="O138" s="154">
        <v>3.1E-2</v>
      </c>
      <c r="P138" s="154">
        <f t="shared" si="1"/>
        <v>1.1246800000000001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150</v>
      </c>
      <c r="AT138" s="156" t="s">
        <v>146</v>
      </c>
      <c r="AU138" s="156" t="s">
        <v>151</v>
      </c>
      <c r="AY138" s="14" t="s">
        <v>144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151</v>
      </c>
      <c r="BK138" s="157">
        <f t="shared" si="9"/>
        <v>0</v>
      </c>
      <c r="BL138" s="14" t="s">
        <v>150</v>
      </c>
      <c r="BM138" s="156" t="s">
        <v>339</v>
      </c>
    </row>
    <row r="139" spans="1:65" s="2" customFormat="1" ht="24.2" customHeight="1">
      <c r="A139" s="26"/>
      <c r="B139" s="144"/>
      <c r="C139" s="145" t="s">
        <v>181</v>
      </c>
      <c r="D139" s="145" t="s">
        <v>146</v>
      </c>
      <c r="E139" s="146" t="s">
        <v>178</v>
      </c>
      <c r="F139" s="147" t="s">
        <v>179</v>
      </c>
      <c r="G139" s="148" t="s">
        <v>155</v>
      </c>
      <c r="H139" s="149">
        <v>5.25</v>
      </c>
      <c r="I139" s="150"/>
      <c r="J139" s="150">
        <f t="shared" si="0"/>
        <v>0</v>
      </c>
      <c r="K139" s="151"/>
      <c r="L139" s="27"/>
      <c r="M139" s="152" t="s">
        <v>1</v>
      </c>
      <c r="N139" s="153" t="s">
        <v>38</v>
      </c>
      <c r="O139" s="154">
        <v>2.0760000000000001</v>
      </c>
      <c r="P139" s="154">
        <f t="shared" si="1"/>
        <v>10.899000000000001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150</v>
      </c>
      <c r="AT139" s="156" t="s">
        <v>146</v>
      </c>
      <c r="AU139" s="156" t="s">
        <v>151</v>
      </c>
      <c r="AY139" s="14" t="s">
        <v>144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151</v>
      </c>
      <c r="BK139" s="157">
        <f t="shared" si="9"/>
        <v>0</v>
      </c>
      <c r="BL139" s="14" t="s">
        <v>150</v>
      </c>
      <c r="BM139" s="156" t="s">
        <v>420</v>
      </c>
    </row>
    <row r="140" spans="1:65" s="2" customFormat="1" ht="21.75" customHeight="1">
      <c r="A140" s="26"/>
      <c r="B140" s="144"/>
      <c r="C140" s="145" t="s">
        <v>103</v>
      </c>
      <c r="D140" s="145" t="s">
        <v>146</v>
      </c>
      <c r="E140" s="146" t="s">
        <v>340</v>
      </c>
      <c r="F140" s="147" t="s">
        <v>341</v>
      </c>
      <c r="G140" s="148" t="s">
        <v>149</v>
      </c>
      <c r="H140" s="149">
        <v>104.5</v>
      </c>
      <c r="I140" s="150"/>
      <c r="J140" s="150">
        <f t="shared" si="0"/>
        <v>0</v>
      </c>
      <c r="K140" s="151"/>
      <c r="L140" s="27"/>
      <c r="M140" s="152" t="s">
        <v>1</v>
      </c>
      <c r="N140" s="153" t="s">
        <v>38</v>
      </c>
      <c r="O140" s="154">
        <v>1.7000000000000001E-2</v>
      </c>
      <c r="P140" s="154">
        <f t="shared" si="1"/>
        <v>1.7765000000000002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150</v>
      </c>
      <c r="AT140" s="156" t="s">
        <v>146</v>
      </c>
      <c r="AU140" s="156" t="s">
        <v>151</v>
      </c>
      <c r="AY140" s="14" t="s">
        <v>144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151</v>
      </c>
      <c r="BK140" s="157">
        <f t="shared" si="9"/>
        <v>0</v>
      </c>
      <c r="BL140" s="14" t="s">
        <v>150</v>
      </c>
      <c r="BM140" s="156" t="s">
        <v>342</v>
      </c>
    </row>
    <row r="141" spans="1:65" s="12" customFormat="1" ht="22.9" customHeight="1">
      <c r="B141" s="132"/>
      <c r="D141" s="133" t="s">
        <v>71</v>
      </c>
      <c r="E141" s="142" t="s">
        <v>151</v>
      </c>
      <c r="F141" s="142" t="s">
        <v>188</v>
      </c>
      <c r="J141" s="143">
        <f>BK141</f>
        <v>0</v>
      </c>
      <c r="L141" s="132"/>
      <c r="M141" s="136"/>
      <c r="N141" s="137"/>
      <c r="O141" s="137"/>
      <c r="P141" s="138">
        <f>SUM(P142:P149)</f>
        <v>24.915265020000003</v>
      </c>
      <c r="Q141" s="137"/>
      <c r="R141" s="138">
        <f>SUM(R142:R149)</f>
        <v>30.435883149999999</v>
      </c>
      <c r="S141" s="137"/>
      <c r="T141" s="139">
        <f>SUM(T142:T149)</f>
        <v>0</v>
      </c>
      <c r="AR141" s="133" t="s">
        <v>80</v>
      </c>
      <c r="AT141" s="140" t="s">
        <v>71</v>
      </c>
      <c r="AU141" s="140" t="s">
        <v>80</v>
      </c>
      <c r="AY141" s="133" t="s">
        <v>144</v>
      </c>
      <c r="BK141" s="141">
        <f>SUM(BK142:BK149)</f>
        <v>0</v>
      </c>
    </row>
    <row r="142" spans="1:65" s="2" customFormat="1" ht="33" customHeight="1">
      <c r="A142" s="26"/>
      <c r="B142" s="144"/>
      <c r="C142" s="145" t="s">
        <v>106</v>
      </c>
      <c r="D142" s="145" t="s">
        <v>146</v>
      </c>
      <c r="E142" s="146" t="s">
        <v>192</v>
      </c>
      <c r="F142" s="147" t="s">
        <v>193</v>
      </c>
      <c r="G142" s="148" t="s">
        <v>149</v>
      </c>
      <c r="H142" s="149">
        <v>104.5</v>
      </c>
      <c r="I142" s="150"/>
      <c r="J142" s="150">
        <f t="shared" ref="J142:J149" si="10">ROUND(I142*H142,2)</f>
        <v>0</v>
      </c>
      <c r="K142" s="151"/>
      <c r="L142" s="27"/>
      <c r="M142" s="152" t="s">
        <v>1</v>
      </c>
      <c r="N142" s="153" t="s">
        <v>38</v>
      </c>
      <c r="O142" s="154">
        <v>4.0000000000000001E-3</v>
      </c>
      <c r="P142" s="154">
        <f t="shared" ref="P142:P149" si="11">O142*H142</f>
        <v>0.41799999999999998</v>
      </c>
      <c r="Q142" s="154">
        <v>0</v>
      </c>
      <c r="R142" s="154">
        <f t="shared" ref="R142:R149" si="12">Q142*H142</f>
        <v>0</v>
      </c>
      <c r="S142" s="154">
        <v>0</v>
      </c>
      <c r="T142" s="155">
        <f t="shared" ref="T142:T149" si="13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150</v>
      </c>
      <c r="AT142" s="156" t="s">
        <v>146</v>
      </c>
      <c r="AU142" s="156" t="s">
        <v>151</v>
      </c>
      <c r="AY142" s="14" t="s">
        <v>144</v>
      </c>
      <c r="BE142" s="157">
        <f t="shared" ref="BE142:BE149" si="14">IF(N142="základná",J142,0)</f>
        <v>0</v>
      </c>
      <c r="BF142" s="157">
        <f t="shared" ref="BF142:BF149" si="15">IF(N142="znížená",J142,0)</f>
        <v>0</v>
      </c>
      <c r="BG142" s="157">
        <f t="shared" ref="BG142:BG149" si="16">IF(N142="zákl. prenesená",J142,0)</f>
        <v>0</v>
      </c>
      <c r="BH142" s="157">
        <f t="shared" ref="BH142:BH149" si="17">IF(N142="zníž. prenesená",J142,0)</f>
        <v>0</v>
      </c>
      <c r="BI142" s="157">
        <f t="shared" ref="BI142:BI149" si="18">IF(N142="nulová",J142,0)</f>
        <v>0</v>
      </c>
      <c r="BJ142" s="14" t="s">
        <v>151</v>
      </c>
      <c r="BK142" s="157">
        <f t="shared" ref="BK142:BK149" si="19">ROUND(I142*H142,2)</f>
        <v>0</v>
      </c>
      <c r="BL142" s="14" t="s">
        <v>150</v>
      </c>
      <c r="BM142" s="156" t="s">
        <v>343</v>
      </c>
    </row>
    <row r="143" spans="1:65" s="2" customFormat="1" ht="33" customHeight="1">
      <c r="A143" s="26"/>
      <c r="B143" s="144"/>
      <c r="C143" s="145" t="s">
        <v>109</v>
      </c>
      <c r="D143" s="145" t="s">
        <v>146</v>
      </c>
      <c r="E143" s="146" t="s">
        <v>421</v>
      </c>
      <c r="F143" s="147" t="s">
        <v>422</v>
      </c>
      <c r="G143" s="148" t="s">
        <v>155</v>
      </c>
      <c r="H143" s="149">
        <v>4.5</v>
      </c>
      <c r="I143" s="150"/>
      <c r="J143" s="150">
        <f t="shared" si="10"/>
        <v>0</v>
      </c>
      <c r="K143" s="151"/>
      <c r="L143" s="27"/>
      <c r="M143" s="152" t="s">
        <v>1</v>
      </c>
      <c r="N143" s="153" t="s">
        <v>38</v>
      </c>
      <c r="O143" s="154">
        <v>1.1319999999999999</v>
      </c>
      <c r="P143" s="154">
        <f t="shared" si="11"/>
        <v>5.0939999999999994</v>
      </c>
      <c r="Q143" s="154">
        <v>2.0699999999999998</v>
      </c>
      <c r="R143" s="154">
        <f t="shared" si="12"/>
        <v>9.3149999999999995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150</v>
      </c>
      <c r="AT143" s="156" t="s">
        <v>146</v>
      </c>
      <c r="AU143" s="156" t="s">
        <v>151</v>
      </c>
      <c r="AY143" s="14" t="s">
        <v>144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151</v>
      </c>
      <c r="BK143" s="157">
        <f t="shared" si="19"/>
        <v>0</v>
      </c>
      <c r="BL143" s="14" t="s">
        <v>150</v>
      </c>
      <c r="BM143" s="156" t="s">
        <v>423</v>
      </c>
    </row>
    <row r="144" spans="1:65" s="2" customFormat="1" ht="37.9" customHeight="1">
      <c r="A144" s="26"/>
      <c r="B144" s="144"/>
      <c r="C144" s="145" t="s">
        <v>112</v>
      </c>
      <c r="D144" s="145" t="s">
        <v>146</v>
      </c>
      <c r="E144" s="146" t="s">
        <v>424</v>
      </c>
      <c r="F144" s="147" t="s">
        <v>425</v>
      </c>
      <c r="G144" s="148" t="s">
        <v>155</v>
      </c>
      <c r="H144" s="149">
        <v>3.5630000000000002</v>
      </c>
      <c r="I144" s="150"/>
      <c r="J144" s="150">
        <f t="shared" si="10"/>
        <v>0</v>
      </c>
      <c r="K144" s="151"/>
      <c r="L144" s="27"/>
      <c r="M144" s="152" t="s">
        <v>1</v>
      </c>
      <c r="N144" s="153" t="s">
        <v>38</v>
      </c>
      <c r="O144" s="154">
        <v>3.3658600000000001</v>
      </c>
      <c r="P144" s="154">
        <f t="shared" si="11"/>
        <v>11.992559180000001</v>
      </c>
      <c r="Q144" s="154">
        <v>2.1286399999999999</v>
      </c>
      <c r="R144" s="154">
        <f t="shared" si="12"/>
        <v>7.5843443199999996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150</v>
      </c>
      <c r="AT144" s="156" t="s">
        <v>146</v>
      </c>
      <c r="AU144" s="156" t="s">
        <v>151</v>
      </c>
      <c r="AY144" s="14" t="s">
        <v>144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151</v>
      </c>
      <c r="BK144" s="157">
        <f t="shared" si="19"/>
        <v>0</v>
      </c>
      <c r="BL144" s="14" t="s">
        <v>150</v>
      </c>
      <c r="BM144" s="156" t="s">
        <v>426</v>
      </c>
    </row>
    <row r="145" spans="1:65" s="2" customFormat="1" ht="37.9" customHeight="1">
      <c r="A145" s="26"/>
      <c r="B145" s="144"/>
      <c r="C145" s="145" t="s">
        <v>199</v>
      </c>
      <c r="D145" s="145" t="s">
        <v>146</v>
      </c>
      <c r="E145" s="146" t="s">
        <v>427</v>
      </c>
      <c r="F145" s="147" t="s">
        <v>428</v>
      </c>
      <c r="G145" s="148" t="s">
        <v>226</v>
      </c>
      <c r="H145" s="149">
        <v>0.214</v>
      </c>
      <c r="I145" s="150"/>
      <c r="J145" s="150">
        <f t="shared" si="10"/>
        <v>0</v>
      </c>
      <c r="K145" s="151"/>
      <c r="L145" s="27"/>
      <c r="M145" s="152" t="s">
        <v>1</v>
      </c>
      <c r="N145" s="153" t="s">
        <v>38</v>
      </c>
      <c r="O145" s="154">
        <v>14.8</v>
      </c>
      <c r="P145" s="154">
        <f t="shared" si="11"/>
        <v>3.1672000000000002</v>
      </c>
      <c r="Q145" s="154">
        <v>1.002</v>
      </c>
      <c r="R145" s="154">
        <f t="shared" si="12"/>
        <v>0.21442800000000001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150</v>
      </c>
      <c r="AT145" s="156" t="s">
        <v>146</v>
      </c>
      <c r="AU145" s="156" t="s">
        <v>151</v>
      </c>
      <c r="AY145" s="14" t="s">
        <v>144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151</v>
      </c>
      <c r="BK145" s="157">
        <f t="shared" si="19"/>
        <v>0</v>
      </c>
      <c r="BL145" s="14" t="s">
        <v>150</v>
      </c>
      <c r="BM145" s="156" t="s">
        <v>429</v>
      </c>
    </row>
    <row r="146" spans="1:65" s="2" customFormat="1" ht="16.5" customHeight="1">
      <c r="A146" s="26"/>
      <c r="B146" s="144"/>
      <c r="C146" s="145" t="s">
        <v>203</v>
      </c>
      <c r="D146" s="145" t="s">
        <v>146</v>
      </c>
      <c r="E146" s="146" t="s">
        <v>344</v>
      </c>
      <c r="F146" s="147" t="s">
        <v>345</v>
      </c>
      <c r="G146" s="148" t="s">
        <v>155</v>
      </c>
      <c r="H146" s="149">
        <v>5.88</v>
      </c>
      <c r="I146" s="150"/>
      <c r="J146" s="150">
        <f t="shared" si="10"/>
        <v>0</v>
      </c>
      <c r="K146" s="151"/>
      <c r="L146" s="27"/>
      <c r="M146" s="152" t="s">
        <v>1</v>
      </c>
      <c r="N146" s="153" t="s">
        <v>38</v>
      </c>
      <c r="O146" s="154">
        <v>0.58099999999999996</v>
      </c>
      <c r="P146" s="154">
        <f t="shared" si="11"/>
        <v>3.4162799999999995</v>
      </c>
      <c r="Q146" s="154">
        <v>2.19407</v>
      </c>
      <c r="R146" s="154">
        <f t="shared" si="12"/>
        <v>12.901131599999999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150</v>
      </c>
      <c r="AT146" s="156" t="s">
        <v>146</v>
      </c>
      <c r="AU146" s="156" t="s">
        <v>151</v>
      </c>
      <c r="AY146" s="14" t="s">
        <v>144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151</v>
      </c>
      <c r="BK146" s="157">
        <f t="shared" si="19"/>
        <v>0</v>
      </c>
      <c r="BL146" s="14" t="s">
        <v>150</v>
      </c>
      <c r="BM146" s="156" t="s">
        <v>346</v>
      </c>
    </row>
    <row r="147" spans="1:65" s="2" customFormat="1" ht="16.5" customHeight="1">
      <c r="A147" s="26"/>
      <c r="B147" s="144"/>
      <c r="C147" s="145" t="s">
        <v>207</v>
      </c>
      <c r="D147" s="145" t="s">
        <v>146</v>
      </c>
      <c r="E147" s="146" t="s">
        <v>430</v>
      </c>
      <c r="F147" s="147" t="s">
        <v>431</v>
      </c>
      <c r="G147" s="148" t="s">
        <v>155</v>
      </c>
      <c r="H147" s="149">
        <v>0.189</v>
      </c>
      <c r="I147" s="150"/>
      <c r="J147" s="150">
        <f t="shared" si="10"/>
        <v>0</v>
      </c>
      <c r="K147" s="151"/>
      <c r="L147" s="27"/>
      <c r="M147" s="152" t="s">
        <v>1</v>
      </c>
      <c r="N147" s="153" t="s">
        <v>38</v>
      </c>
      <c r="O147" s="154">
        <v>0.58055999999999996</v>
      </c>
      <c r="P147" s="154">
        <f t="shared" si="11"/>
        <v>0.10972583999999999</v>
      </c>
      <c r="Q147" s="154">
        <v>2.19407</v>
      </c>
      <c r="R147" s="154">
        <f t="shared" si="12"/>
        <v>0.41467923000000001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150</v>
      </c>
      <c r="AT147" s="156" t="s">
        <v>146</v>
      </c>
      <c r="AU147" s="156" t="s">
        <v>151</v>
      </c>
      <c r="AY147" s="14" t="s">
        <v>144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151</v>
      </c>
      <c r="BK147" s="157">
        <f t="shared" si="19"/>
        <v>0</v>
      </c>
      <c r="BL147" s="14" t="s">
        <v>150</v>
      </c>
      <c r="BM147" s="156" t="s">
        <v>432</v>
      </c>
    </row>
    <row r="148" spans="1:65" s="2" customFormat="1" ht="24.2" customHeight="1">
      <c r="A148" s="26"/>
      <c r="B148" s="144"/>
      <c r="C148" s="145" t="s">
        <v>211</v>
      </c>
      <c r="D148" s="145" t="s">
        <v>146</v>
      </c>
      <c r="E148" s="146" t="s">
        <v>433</v>
      </c>
      <c r="F148" s="147" t="s">
        <v>434</v>
      </c>
      <c r="G148" s="148" t="s">
        <v>149</v>
      </c>
      <c r="H148" s="149">
        <v>17.5</v>
      </c>
      <c r="I148" s="150"/>
      <c r="J148" s="150">
        <f t="shared" si="10"/>
        <v>0</v>
      </c>
      <c r="K148" s="151"/>
      <c r="L148" s="27"/>
      <c r="M148" s="152" t="s">
        <v>1</v>
      </c>
      <c r="N148" s="153" t="s">
        <v>38</v>
      </c>
      <c r="O148" s="154">
        <v>4.1000000000000002E-2</v>
      </c>
      <c r="P148" s="154">
        <f t="shared" si="11"/>
        <v>0.71750000000000003</v>
      </c>
      <c r="Q148" s="154">
        <v>3.0000000000000001E-5</v>
      </c>
      <c r="R148" s="154">
        <f t="shared" si="12"/>
        <v>5.2499999999999997E-4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150</v>
      </c>
      <c r="AT148" s="156" t="s">
        <v>146</v>
      </c>
      <c r="AU148" s="156" t="s">
        <v>151</v>
      </c>
      <c r="AY148" s="14" t="s">
        <v>144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151</v>
      </c>
      <c r="BK148" s="157">
        <f t="shared" si="19"/>
        <v>0</v>
      </c>
      <c r="BL148" s="14" t="s">
        <v>150</v>
      </c>
      <c r="BM148" s="156" t="s">
        <v>435</v>
      </c>
    </row>
    <row r="149" spans="1:65" s="2" customFormat="1" ht="16.5" customHeight="1">
      <c r="A149" s="26"/>
      <c r="B149" s="144"/>
      <c r="C149" s="162" t="s">
        <v>216</v>
      </c>
      <c r="D149" s="162" t="s">
        <v>280</v>
      </c>
      <c r="E149" s="163" t="s">
        <v>369</v>
      </c>
      <c r="F149" s="164" t="s">
        <v>370</v>
      </c>
      <c r="G149" s="165" t="s">
        <v>149</v>
      </c>
      <c r="H149" s="166">
        <v>19.25</v>
      </c>
      <c r="I149" s="167"/>
      <c r="J149" s="167">
        <f t="shared" si="10"/>
        <v>0</v>
      </c>
      <c r="K149" s="168"/>
      <c r="L149" s="169"/>
      <c r="M149" s="170" t="s">
        <v>1</v>
      </c>
      <c r="N149" s="171" t="s">
        <v>38</v>
      </c>
      <c r="O149" s="154">
        <v>0</v>
      </c>
      <c r="P149" s="154">
        <f t="shared" si="11"/>
        <v>0</v>
      </c>
      <c r="Q149" s="154">
        <v>2.9999999999999997E-4</v>
      </c>
      <c r="R149" s="154">
        <f t="shared" si="12"/>
        <v>5.7749999999999998E-3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177</v>
      </c>
      <c r="AT149" s="156" t="s">
        <v>280</v>
      </c>
      <c r="AU149" s="156" t="s">
        <v>151</v>
      </c>
      <c r="AY149" s="14" t="s">
        <v>144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151</v>
      </c>
      <c r="BK149" s="157">
        <f t="shared" si="19"/>
        <v>0</v>
      </c>
      <c r="BL149" s="14" t="s">
        <v>150</v>
      </c>
      <c r="BM149" s="156" t="s">
        <v>436</v>
      </c>
    </row>
    <row r="150" spans="1:65" s="12" customFormat="1" ht="22.9" customHeight="1">
      <c r="B150" s="132"/>
      <c r="D150" s="133" t="s">
        <v>71</v>
      </c>
      <c r="E150" s="142" t="s">
        <v>165</v>
      </c>
      <c r="F150" s="142" t="s">
        <v>78</v>
      </c>
      <c r="J150" s="143">
        <f>BK150</f>
        <v>0</v>
      </c>
      <c r="L150" s="132"/>
      <c r="M150" s="136"/>
      <c r="N150" s="137"/>
      <c r="O150" s="137"/>
      <c r="P150" s="138">
        <f>P151</f>
        <v>1.8</v>
      </c>
      <c r="Q150" s="137"/>
      <c r="R150" s="138">
        <f>R151</f>
        <v>14.328000000000001</v>
      </c>
      <c r="S150" s="137"/>
      <c r="T150" s="139">
        <f>T151</f>
        <v>0</v>
      </c>
      <c r="AR150" s="133" t="s">
        <v>80</v>
      </c>
      <c r="AT150" s="140" t="s">
        <v>71</v>
      </c>
      <c r="AU150" s="140" t="s">
        <v>80</v>
      </c>
      <c r="AY150" s="133" t="s">
        <v>144</v>
      </c>
      <c r="BK150" s="141">
        <f>BK151</f>
        <v>0</v>
      </c>
    </row>
    <row r="151" spans="1:65" s="2" customFormat="1" ht="33" customHeight="1">
      <c r="A151" s="26"/>
      <c r="B151" s="144"/>
      <c r="C151" s="145" t="s">
        <v>223</v>
      </c>
      <c r="D151" s="145" t="s">
        <v>146</v>
      </c>
      <c r="E151" s="146" t="s">
        <v>204</v>
      </c>
      <c r="F151" s="147" t="s">
        <v>205</v>
      </c>
      <c r="G151" s="148" t="s">
        <v>149</v>
      </c>
      <c r="H151" s="149">
        <v>72</v>
      </c>
      <c r="I151" s="150"/>
      <c r="J151" s="150">
        <f>ROUND(I151*H151,2)</f>
        <v>0</v>
      </c>
      <c r="K151" s="151"/>
      <c r="L151" s="27"/>
      <c r="M151" s="152" t="s">
        <v>1</v>
      </c>
      <c r="N151" s="153" t="s">
        <v>38</v>
      </c>
      <c r="O151" s="154">
        <v>2.5000000000000001E-2</v>
      </c>
      <c r="P151" s="154">
        <f>O151*H151</f>
        <v>1.8</v>
      </c>
      <c r="Q151" s="154">
        <v>0.19900000000000001</v>
      </c>
      <c r="R151" s="154">
        <f>Q151*H151</f>
        <v>14.328000000000001</v>
      </c>
      <c r="S151" s="154">
        <v>0</v>
      </c>
      <c r="T151" s="155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150</v>
      </c>
      <c r="AT151" s="156" t="s">
        <v>146</v>
      </c>
      <c r="AU151" s="156" t="s">
        <v>151</v>
      </c>
      <c r="AY151" s="14" t="s">
        <v>144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4" t="s">
        <v>151</v>
      </c>
      <c r="BK151" s="157">
        <f>ROUND(I151*H151,2)</f>
        <v>0</v>
      </c>
      <c r="BL151" s="14" t="s">
        <v>150</v>
      </c>
      <c r="BM151" s="156" t="s">
        <v>347</v>
      </c>
    </row>
    <row r="152" spans="1:65" s="12" customFormat="1" ht="22.9" customHeight="1">
      <c r="B152" s="132"/>
      <c r="D152" s="133" t="s">
        <v>71</v>
      </c>
      <c r="E152" s="142" t="s">
        <v>169</v>
      </c>
      <c r="F152" s="142" t="s">
        <v>437</v>
      </c>
      <c r="J152" s="143">
        <f>BK152</f>
        <v>0</v>
      </c>
      <c r="L152" s="132"/>
      <c r="M152" s="136"/>
      <c r="N152" s="137"/>
      <c r="O152" s="137"/>
      <c r="P152" s="138">
        <f>P153</f>
        <v>3.2438000000000002</v>
      </c>
      <c r="Q152" s="137"/>
      <c r="R152" s="138">
        <f>R153</f>
        <v>1.5749499999999999</v>
      </c>
      <c r="S152" s="137"/>
      <c r="T152" s="139">
        <f>T153</f>
        <v>0</v>
      </c>
      <c r="AR152" s="133" t="s">
        <v>80</v>
      </c>
      <c r="AT152" s="140" t="s">
        <v>71</v>
      </c>
      <c r="AU152" s="140" t="s">
        <v>80</v>
      </c>
      <c r="AY152" s="133" t="s">
        <v>144</v>
      </c>
      <c r="BK152" s="141">
        <f>BK153</f>
        <v>0</v>
      </c>
    </row>
    <row r="153" spans="1:65" s="2" customFormat="1" ht="21.75" customHeight="1">
      <c r="A153" s="26"/>
      <c r="B153" s="144"/>
      <c r="C153" s="145" t="s">
        <v>7</v>
      </c>
      <c r="D153" s="145" t="s">
        <v>146</v>
      </c>
      <c r="E153" s="146" t="s">
        <v>438</v>
      </c>
      <c r="F153" s="147" t="s">
        <v>439</v>
      </c>
      <c r="G153" s="148" t="s">
        <v>149</v>
      </c>
      <c r="H153" s="149">
        <v>5</v>
      </c>
      <c r="I153" s="150"/>
      <c r="J153" s="150">
        <f>ROUND(I153*H153,2)</f>
        <v>0</v>
      </c>
      <c r="K153" s="151"/>
      <c r="L153" s="27"/>
      <c r="M153" s="152" t="s">
        <v>1</v>
      </c>
      <c r="N153" s="153" t="s">
        <v>38</v>
      </c>
      <c r="O153" s="154">
        <v>0.64876</v>
      </c>
      <c r="P153" s="154">
        <f>O153*H153</f>
        <v>3.2438000000000002</v>
      </c>
      <c r="Q153" s="154">
        <v>0.31498999999999999</v>
      </c>
      <c r="R153" s="154">
        <f>Q153*H153</f>
        <v>1.5749499999999999</v>
      </c>
      <c r="S153" s="154">
        <v>0</v>
      </c>
      <c r="T153" s="15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150</v>
      </c>
      <c r="AT153" s="156" t="s">
        <v>146</v>
      </c>
      <c r="AU153" s="156" t="s">
        <v>151</v>
      </c>
      <c r="AY153" s="14" t="s">
        <v>144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4" t="s">
        <v>151</v>
      </c>
      <c r="BK153" s="157">
        <f>ROUND(I153*H153,2)</f>
        <v>0</v>
      </c>
      <c r="BL153" s="14" t="s">
        <v>150</v>
      </c>
      <c r="BM153" s="156" t="s">
        <v>440</v>
      </c>
    </row>
    <row r="154" spans="1:65" s="12" customFormat="1" ht="22.9" customHeight="1">
      <c r="B154" s="132"/>
      <c r="D154" s="133" t="s">
        <v>71</v>
      </c>
      <c r="E154" s="142" t="s">
        <v>181</v>
      </c>
      <c r="F154" s="142" t="s">
        <v>215</v>
      </c>
      <c r="J154" s="143">
        <f>BK154</f>
        <v>0</v>
      </c>
      <c r="L154" s="132"/>
      <c r="M154" s="136"/>
      <c r="N154" s="137"/>
      <c r="O154" s="137"/>
      <c r="P154" s="138">
        <f>P155</f>
        <v>2.68729</v>
      </c>
      <c r="Q154" s="137"/>
      <c r="R154" s="138">
        <f>R155</f>
        <v>0.38263999999999998</v>
      </c>
      <c r="S154" s="137"/>
      <c r="T154" s="139">
        <f>T155</f>
        <v>0</v>
      </c>
      <c r="AR154" s="133" t="s">
        <v>80</v>
      </c>
      <c r="AT154" s="140" t="s">
        <v>71</v>
      </c>
      <c r="AU154" s="140" t="s">
        <v>80</v>
      </c>
      <c r="AY154" s="133" t="s">
        <v>144</v>
      </c>
      <c r="BK154" s="141">
        <f>BK155</f>
        <v>0</v>
      </c>
    </row>
    <row r="155" spans="1:65" s="2" customFormat="1" ht="66.75" customHeight="1">
      <c r="A155" s="26"/>
      <c r="B155" s="144"/>
      <c r="C155" s="145" t="s">
        <v>375</v>
      </c>
      <c r="D155" s="145" t="s">
        <v>146</v>
      </c>
      <c r="E155" s="146" t="s">
        <v>241</v>
      </c>
      <c r="F155" s="147" t="s">
        <v>441</v>
      </c>
      <c r="G155" s="148" t="s">
        <v>219</v>
      </c>
      <c r="H155" s="149">
        <v>1</v>
      </c>
      <c r="I155" s="150"/>
      <c r="J155" s="150">
        <f>ROUND(I155*H155,2)</f>
        <v>0</v>
      </c>
      <c r="K155" s="151"/>
      <c r="L155" s="27"/>
      <c r="M155" s="152" t="s">
        <v>1</v>
      </c>
      <c r="N155" s="153" t="s">
        <v>38</v>
      </c>
      <c r="O155" s="154">
        <v>2.68729</v>
      </c>
      <c r="P155" s="154">
        <f>O155*H155</f>
        <v>2.68729</v>
      </c>
      <c r="Q155" s="154">
        <v>0.38263999999999998</v>
      </c>
      <c r="R155" s="154">
        <f>Q155*H155</f>
        <v>0.38263999999999998</v>
      </c>
      <c r="S155" s="154">
        <v>0</v>
      </c>
      <c r="T155" s="15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150</v>
      </c>
      <c r="AT155" s="156" t="s">
        <v>146</v>
      </c>
      <c r="AU155" s="156" t="s">
        <v>151</v>
      </c>
      <c r="AY155" s="14" t="s">
        <v>144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4" t="s">
        <v>151</v>
      </c>
      <c r="BK155" s="157">
        <f>ROUND(I155*H155,2)</f>
        <v>0</v>
      </c>
      <c r="BL155" s="14" t="s">
        <v>150</v>
      </c>
      <c r="BM155" s="156" t="s">
        <v>442</v>
      </c>
    </row>
    <row r="156" spans="1:65" s="12" customFormat="1" ht="22.9" customHeight="1">
      <c r="B156" s="132"/>
      <c r="D156" s="133" t="s">
        <v>71</v>
      </c>
      <c r="E156" s="142" t="s">
        <v>221</v>
      </c>
      <c r="F156" s="142" t="s">
        <v>222</v>
      </c>
      <c r="J156" s="143">
        <f>BK156</f>
        <v>0</v>
      </c>
      <c r="L156" s="132"/>
      <c r="M156" s="136"/>
      <c r="N156" s="137"/>
      <c r="O156" s="137"/>
      <c r="P156" s="138">
        <f>P157</f>
        <v>91.666601999999997</v>
      </c>
      <c r="Q156" s="137"/>
      <c r="R156" s="138">
        <f>R157</f>
        <v>0</v>
      </c>
      <c r="S156" s="137"/>
      <c r="T156" s="139">
        <f>T157</f>
        <v>0</v>
      </c>
      <c r="AR156" s="133" t="s">
        <v>80</v>
      </c>
      <c r="AT156" s="140" t="s">
        <v>71</v>
      </c>
      <c r="AU156" s="140" t="s">
        <v>80</v>
      </c>
      <c r="AY156" s="133" t="s">
        <v>144</v>
      </c>
      <c r="BK156" s="141">
        <f>BK157</f>
        <v>0</v>
      </c>
    </row>
    <row r="157" spans="1:65" s="2" customFormat="1" ht="33" customHeight="1">
      <c r="A157" s="26"/>
      <c r="B157" s="144"/>
      <c r="C157" s="145" t="s">
        <v>379</v>
      </c>
      <c r="D157" s="145" t="s">
        <v>146</v>
      </c>
      <c r="E157" s="146" t="s">
        <v>265</v>
      </c>
      <c r="F157" s="147" t="s">
        <v>266</v>
      </c>
      <c r="G157" s="148" t="s">
        <v>226</v>
      </c>
      <c r="H157" s="149">
        <v>46.720999999999997</v>
      </c>
      <c r="I157" s="150"/>
      <c r="J157" s="150">
        <f>ROUND(I157*H157,2)</f>
        <v>0</v>
      </c>
      <c r="K157" s="151"/>
      <c r="L157" s="27"/>
      <c r="M157" s="152" t="s">
        <v>1</v>
      </c>
      <c r="N157" s="153" t="s">
        <v>38</v>
      </c>
      <c r="O157" s="154">
        <v>1.962</v>
      </c>
      <c r="P157" s="154">
        <f>O157*H157</f>
        <v>91.666601999999997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150</v>
      </c>
      <c r="AT157" s="156" t="s">
        <v>146</v>
      </c>
      <c r="AU157" s="156" t="s">
        <v>151</v>
      </c>
      <c r="AY157" s="14" t="s">
        <v>144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4" t="s">
        <v>151</v>
      </c>
      <c r="BK157" s="157">
        <f>ROUND(I157*H157,2)</f>
        <v>0</v>
      </c>
      <c r="BL157" s="14" t="s">
        <v>150</v>
      </c>
      <c r="BM157" s="156" t="s">
        <v>348</v>
      </c>
    </row>
    <row r="158" spans="1:65" s="12" customFormat="1" ht="25.9" customHeight="1">
      <c r="B158" s="132"/>
      <c r="D158" s="133" t="s">
        <v>71</v>
      </c>
      <c r="E158" s="134" t="s">
        <v>273</v>
      </c>
      <c r="F158" s="134" t="s">
        <v>274</v>
      </c>
      <c r="J158" s="135">
        <f>BK158</f>
        <v>0</v>
      </c>
      <c r="L158" s="132"/>
      <c r="M158" s="136"/>
      <c r="N158" s="137"/>
      <c r="O158" s="137"/>
      <c r="P158" s="138">
        <f>P159+P169+P183+P187</f>
        <v>307.48248799999999</v>
      </c>
      <c r="Q158" s="137"/>
      <c r="R158" s="138">
        <f>R159+R169+R183+R187</f>
        <v>8.4519829800000004</v>
      </c>
      <c r="S158" s="137"/>
      <c r="T158" s="139">
        <f>T159+T169+T183+T187</f>
        <v>0</v>
      </c>
      <c r="AR158" s="133" t="s">
        <v>151</v>
      </c>
      <c r="AT158" s="140" t="s">
        <v>71</v>
      </c>
      <c r="AU158" s="140" t="s">
        <v>72</v>
      </c>
      <c r="AY158" s="133" t="s">
        <v>144</v>
      </c>
      <c r="BK158" s="141">
        <f>BK159+BK169+BK183+BK187</f>
        <v>0</v>
      </c>
    </row>
    <row r="159" spans="1:65" s="12" customFormat="1" ht="22.9" customHeight="1">
      <c r="B159" s="132"/>
      <c r="D159" s="133" t="s">
        <v>71</v>
      </c>
      <c r="E159" s="142" t="s">
        <v>349</v>
      </c>
      <c r="F159" s="142" t="s">
        <v>350</v>
      </c>
      <c r="J159" s="143">
        <f>BK159</f>
        <v>0</v>
      </c>
      <c r="L159" s="132"/>
      <c r="M159" s="136"/>
      <c r="N159" s="137"/>
      <c r="O159" s="137"/>
      <c r="P159" s="138">
        <f>SUM(P160:P168)</f>
        <v>39.028238000000002</v>
      </c>
      <c r="Q159" s="137"/>
      <c r="R159" s="138">
        <f>SUM(R160:R168)</f>
        <v>0.27427999999999997</v>
      </c>
      <c r="S159" s="137"/>
      <c r="T159" s="139">
        <f>SUM(T160:T168)</f>
        <v>0</v>
      </c>
      <c r="AR159" s="133" t="s">
        <v>151</v>
      </c>
      <c r="AT159" s="140" t="s">
        <v>71</v>
      </c>
      <c r="AU159" s="140" t="s">
        <v>80</v>
      </c>
      <c r="AY159" s="133" t="s">
        <v>144</v>
      </c>
      <c r="BK159" s="141">
        <f>SUM(BK160:BK168)</f>
        <v>0</v>
      </c>
    </row>
    <row r="160" spans="1:65" s="2" customFormat="1" ht="37.9" customHeight="1">
      <c r="A160" s="26"/>
      <c r="B160" s="144"/>
      <c r="C160" s="145" t="s">
        <v>383</v>
      </c>
      <c r="D160" s="145" t="s">
        <v>146</v>
      </c>
      <c r="E160" s="146" t="s">
        <v>351</v>
      </c>
      <c r="F160" s="147" t="s">
        <v>352</v>
      </c>
      <c r="G160" s="148" t="s">
        <v>149</v>
      </c>
      <c r="H160" s="149">
        <v>50</v>
      </c>
      <c r="I160" s="150"/>
      <c r="J160" s="150">
        <f t="shared" ref="J160:J168" si="20">ROUND(I160*H160,2)</f>
        <v>0</v>
      </c>
      <c r="K160" s="151"/>
      <c r="L160" s="27"/>
      <c r="M160" s="152" t="s">
        <v>1</v>
      </c>
      <c r="N160" s="153" t="s">
        <v>38</v>
      </c>
      <c r="O160" s="154">
        <v>0.24426</v>
      </c>
      <c r="P160" s="154">
        <f t="shared" ref="P160:P168" si="21">O160*H160</f>
        <v>12.213000000000001</v>
      </c>
      <c r="Q160" s="154">
        <v>0</v>
      </c>
      <c r="R160" s="154">
        <f t="shared" ref="R160:R168" si="22">Q160*H160</f>
        <v>0</v>
      </c>
      <c r="S160" s="154">
        <v>0</v>
      </c>
      <c r="T160" s="155">
        <f t="shared" ref="T160:T168" si="23"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207</v>
      </c>
      <c r="AT160" s="156" t="s">
        <v>146</v>
      </c>
      <c r="AU160" s="156" t="s">
        <v>151</v>
      </c>
      <c r="AY160" s="14" t="s">
        <v>144</v>
      </c>
      <c r="BE160" s="157">
        <f t="shared" ref="BE160:BE168" si="24">IF(N160="základná",J160,0)</f>
        <v>0</v>
      </c>
      <c r="BF160" s="157">
        <f t="shared" ref="BF160:BF168" si="25">IF(N160="znížená",J160,0)</f>
        <v>0</v>
      </c>
      <c r="BG160" s="157">
        <f t="shared" ref="BG160:BG168" si="26">IF(N160="zákl. prenesená",J160,0)</f>
        <v>0</v>
      </c>
      <c r="BH160" s="157">
        <f t="shared" ref="BH160:BH168" si="27">IF(N160="zníž. prenesená",J160,0)</f>
        <v>0</v>
      </c>
      <c r="BI160" s="157">
        <f t="shared" ref="BI160:BI168" si="28">IF(N160="nulová",J160,0)</f>
        <v>0</v>
      </c>
      <c r="BJ160" s="14" t="s">
        <v>151</v>
      </c>
      <c r="BK160" s="157">
        <f t="shared" ref="BK160:BK168" si="29">ROUND(I160*H160,2)</f>
        <v>0</v>
      </c>
      <c r="BL160" s="14" t="s">
        <v>207</v>
      </c>
      <c r="BM160" s="156" t="s">
        <v>353</v>
      </c>
    </row>
    <row r="161" spans="1:65" s="2" customFormat="1" ht="24.2" customHeight="1">
      <c r="A161" s="26"/>
      <c r="B161" s="144"/>
      <c r="C161" s="162" t="s">
        <v>387</v>
      </c>
      <c r="D161" s="162" t="s">
        <v>280</v>
      </c>
      <c r="E161" s="163" t="s">
        <v>354</v>
      </c>
      <c r="F161" s="164" t="s">
        <v>355</v>
      </c>
      <c r="G161" s="165" t="s">
        <v>149</v>
      </c>
      <c r="H161" s="166">
        <v>57.5</v>
      </c>
      <c r="I161" s="167"/>
      <c r="J161" s="167">
        <f t="shared" si="20"/>
        <v>0</v>
      </c>
      <c r="K161" s="168"/>
      <c r="L161" s="169"/>
      <c r="M161" s="170" t="s">
        <v>1</v>
      </c>
      <c r="N161" s="171" t="s">
        <v>38</v>
      </c>
      <c r="O161" s="154">
        <v>0</v>
      </c>
      <c r="P161" s="154">
        <f t="shared" si="21"/>
        <v>0</v>
      </c>
      <c r="Q161" s="154">
        <v>1.9E-3</v>
      </c>
      <c r="R161" s="154">
        <f t="shared" si="22"/>
        <v>0.10925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283</v>
      </c>
      <c r="AT161" s="156" t="s">
        <v>280</v>
      </c>
      <c r="AU161" s="156" t="s">
        <v>151</v>
      </c>
      <c r="AY161" s="14" t="s">
        <v>144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151</v>
      </c>
      <c r="BK161" s="157">
        <f t="shared" si="29"/>
        <v>0</v>
      </c>
      <c r="BL161" s="14" t="s">
        <v>207</v>
      </c>
      <c r="BM161" s="156" t="s">
        <v>356</v>
      </c>
    </row>
    <row r="162" spans="1:65" s="2" customFormat="1" ht="16.5" customHeight="1">
      <c r="A162" s="26"/>
      <c r="B162" s="144"/>
      <c r="C162" s="162" t="s">
        <v>391</v>
      </c>
      <c r="D162" s="162" t="s">
        <v>280</v>
      </c>
      <c r="E162" s="163" t="s">
        <v>357</v>
      </c>
      <c r="F162" s="164" t="s">
        <v>358</v>
      </c>
      <c r="G162" s="165" t="s">
        <v>219</v>
      </c>
      <c r="H162" s="166">
        <v>157</v>
      </c>
      <c r="I162" s="167"/>
      <c r="J162" s="167">
        <f t="shared" si="20"/>
        <v>0</v>
      </c>
      <c r="K162" s="168"/>
      <c r="L162" s="169"/>
      <c r="M162" s="170" t="s">
        <v>1</v>
      </c>
      <c r="N162" s="171" t="s">
        <v>38</v>
      </c>
      <c r="O162" s="154">
        <v>0</v>
      </c>
      <c r="P162" s="154">
        <f t="shared" si="21"/>
        <v>0</v>
      </c>
      <c r="Q162" s="154">
        <v>1.4999999999999999E-4</v>
      </c>
      <c r="R162" s="154">
        <f t="shared" si="22"/>
        <v>2.3549999999999998E-2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283</v>
      </c>
      <c r="AT162" s="156" t="s">
        <v>280</v>
      </c>
      <c r="AU162" s="156" t="s">
        <v>151</v>
      </c>
      <c r="AY162" s="14" t="s">
        <v>144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151</v>
      </c>
      <c r="BK162" s="157">
        <f t="shared" si="29"/>
        <v>0</v>
      </c>
      <c r="BL162" s="14" t="s">
        <v>207</v>
      </c>
      <c r="BM162" s="156" t="s">
        <v>359</v>
      </c>
    </row>
    <row r="163" spans="1:65" s="2" customFormat="1" ht="37.9" customHeight="1">
      <c r="A163" s="26"/>
      <c r="B163" s="144"/>
      <c r="C163" s="145" t="s">
        <v>395</v>
      </c>
      <c r="D163" s="145" t="s">
        <v>146</v>
      </c>
      <c r="E163" s="146" t="s">
        <v>360</v>
      </c>
      <c r="F163" s="147" t="s">
        <v>361</v>
      </c>
      <c r="G163" s="148" t="s">
        <v>163</v>
      </c>
      <c r="H163" s="149">
        <v>41</v>
      </c>
      <c r="I163" s="150"/>
      <c r="J163" s="150">
        <f t="shared" si="20"/>
        <v>0</v>
      </c>
      <c r="K163" s="151"/>
      <c r="L163" s="27"/>
      <c r="M163" s="152" t="s">
        <v>1</v>
      </c>
      <c r="N163" s="153" t="s">
        <v>38</v>
      </c>
      <c r="O163" s="154">
        <v>0.61048999999999998</v>
      </c>
      <c r="P163" s="154">
        <f t="shared" si="21"/>
        <v>25.030089999999998</v>
      </c>
      <c r="Q163" s="154">
        <v>2.3000000000000001E-4</v>
      </c>
      <c r="R163" s="154">
        <f t="shared" si="22"/>
        <v>9.4300000000000009E-3</v>
      </c>
      <c r="S163" s="154">
        <v>0</v>
      </c>
      <c r="T163" s="155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207</v>
      </c>
      <c r="AT163" s="156" t="s">
        <v>146</v>
      </c>
      <c r="AU163" s="156" t="s">
        <v>151</v>
      </c>
      <c r="AY163" s="14" t="s">
        <v>144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4" t="s">
        <v>151</v>
      </c>
      <c r="BK163" s="157">
        <f t="shared" si="29"/>
        <v>0</v>
      </c>
      <c r="BL163" s="14" t="s">
        <v>207</v>
      </c>
      <c r="BM163" s="156" t="s">
        <v>362</v>
      </c>
    </row>
    <row r="164" spans="1:65" s="2" customFormat="1" ht="16.5" customHeight="1">
      <c r="A164" s="26"/>
      <c r="B164" s="144"/>
      <c r="C164" s="162" t="s">
        <v>399</v>
      </c>
      <c r="D164" s="162" t="s">
        <v>280</v>
      </c>
      <c r="E164" s="163" t="s">
        <v>363</v>
      </c>
      <c r="F164" s="164" t="s">
        <v>364</v>
      </c>
      <c r="G164" s="165" t="s">
        <v>219</v>
      </c>
      <c r="H164" s="166">
        <v>328</v>
      </c>
      <c r="I164" s="167"/>
      <c r="J164" s="167">
        <f t="shared" si="20"/>
        <v>0</v>
      </c>
      <c r="K164" s="168"/>
      <c r="L164" s="169"/>
      <c r="M164" s="170" t="s">
        <v>1</v>
      </c>
      <c r="N164" s="171" t="s">
        <v>38</v>
      </c>
      <c r="O164" s="154">
        <v>0</v>
      </c>
      <c r="P164" s="154">
        <f t="shared" si="21"/>
        <v>0</v>
      </c>
      <c r="Q164" s="154">
        <v>3.5E-4</v>
      </c>
      <c r="R164" s="154">
        <f t="shared" si="22"/>
        <v>0.1148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283</v>
      </c>
      <c r="AT164" s="156" t="s">
        <v>280</v>
      </c>
      <c r="AU164" s="156" t="s">
        <v>151</v>
      </c>
      <c r="AY164" s="14" t="s">
        <v>144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151</v>
      </c>
      <c r="BK164" s="157">
        <f t="shared" si="29"/>
        <v>0</v>
      </c>
      <c r="BL164" s="14" t="s">
        <v>207</v>
      </c>
      <c r="BM164" s="156" t="s">
        <v>365</v>
      </c>
    </row>
    <row r="165" spans="1:65" s="2" customFormat="1" ht="24.2" customHeight="1">
      <c r="A165" s="26"/>
      <c r="B165" s="144"/>
      <c r="C165" s="145" t="s">
        <v>400</v>
      </c>
      <c r="D165" s="145" t="s">
        <v>146</v>
      </c>
      <c r="E165" s="146" t="s">
        <v>366</v>
      </c>
      <c r="F165" s="147" t="s">
        <v>367</v>
      </c>
      <c r="G165" s="148" t="s">
        <v>149</v>
      </c>
      <c r="H165" s="149">
        <v>50</v>
      </c>
      <c r="I165" s="150"/>
      <c r="J165" s="150">
        <f t="shared" si="20"/>
        <v>0</v>
      </c>
      <c r="K165" s="151"/>
      <c r="L165" s="27"/>
      <c r="M165" s="152" t="s">
        <v>1</v>
      </c>
      <c r="N165" s="153" t="s">
        <v>38</v>
      </c>
      <c r="O165" s="154">
        <v>2.802E-2</v>
      </c>
      <c r="P165" s="154">
        <f t="shared" si="21"/>
        <v>1.401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207</v>
      </c>
      <c r="AT165" s="156" t="s">
        <v>146</v>
      </c>
      <c r="AU165" s="156" t="s">
        <v>151</v>
      </c>
      <c r="AY165" s="14" t="s">
        <v>144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151</v>
      </c>
      <c r="BK165" s="157">
        <f t="shared" si="29"/>
        <v>0</v>
      </c>
      <c r="BL165" s="14" t="s">
        <v>207</v>
      </c>
      <c r="BM165" s="156" t="s">
        <v>368</v>
      </c>
    </row>
    <row r="166" spans="1:65" s="2" customFormat="1" ht="16.5" customHeight="1">
      <c r="A166" s="26"/>
      <c r="B166" s="144"/>
      <c r="C166" s="162" t="s">
        <v>401</v>
      </c>
      <c r="D166" s="162" t="s">
        <v>280</v>
      </c>
      <c r="E166" s="163" t="s">
        <v>369</v>
      </c>
      <c r="F166" s="164" t="s">
        <v>370</v>
      </c>
      <c r="G166" s="165" t="s">
        <v>149</v>
      </c>
      <c r="H166" s="166">
        <v>57.5</v>
      </c>
      <c r="I166" s="167"/>
      <c r="J166" s="167">
        <f t="shared" si="20"/>
        <v>0</v>
      </c>
      <c r="K166" s="168"/>
      <c r="L166" s="169"/>
      <c r="M166" s="170" t="s">
        <v>1</v>
      </c>
      <c r="N166" s="171" t="s">
        <v>38</v>
      </c>
      <c r="O166" s="154">
        <v>0</v>
      </c>
      <c r="P166" s="154">
        <f t="shared" si="21"/>
        <v>0</v>
      </c>
      <c r="Q166" s="154">
        <v>2.9999999999999997E-4</v>
      </c>
      <c r="R166" s="154">
        <f t="shared" si="22"/>
        <v>1.7249999999999998E-2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283</v>
      </c>
      <c r="AT166" s="156" t="s">
        <v>280</v>
      </c>
      <c r="AU166" s="156" t="s">
        <v>151</v>
      </c>
      <c r="AY166" s="14" t="s">
        <v>144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151</v>
      </c>
      <c r="BK166" s="157">
        <f t="shared" si="29"/>
        <v>0</v>
      </c>
      <c r="BL166" s="14" t="s">
        <v>207</v>
      </c>
      <c r="BM166" s="156" t="s">
        <v>371</v>
      </c>
    </row>
    <row r="167" spans="1:65" s="2" customFormat="1" ht="24.2" customHeight="1">
      <c r="A167" s="26"/>
      <c r="B167" s="144"/>
      <c r="C167" s="145" t="s">
        <v>402</v>
      </c>
      <c r="D167" s="145" t="s">
        <v>146</v>
      </c>
      <c r="E167" s="146" t="s">
        <v>372</v>
      </c>
      <c r="F167" s="147" t="s">
        <v>373</v>
      </c>
      <c r="G167" s="148" t="s">
        <v>226</v>
      </c>
      <c r="H167" s="149">
        <v>0.27400000000000002</v>
      </c>
      <c r="I167" s="150"/>
      <c r="J167" s="150">
        <f t="shared" si="20"/>
        <v>0</v>
      </c>
      <c r="K167" s="151"/>
      <c r="L167" s="27"/>
      <c r="M167" s="152" t="s">
        <v>1</v>
      </c>
      <c r="N167" s="153" t="s">
        <v>38</v>
      </c>
      <c r="O167" s="154">
        <v>1.2470000000000001</v>
      </c>
      <c r="P167" s="154">
        <f t="shared" si="21"/>
        <v>0.34167800000000004</v>
      </c>
      <c r="Q167" s="154">
        <v>0</v>
      </c>
      <c r="R167" s="154">
        <f t="shared" si="22"/>
        <v>0</v>
      </c>
      <c r="S167" s="154">
        <v>0</v>
      </c>
      <c r="T167" s="155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207</v>
      </c>
      <c r="AT167" s="156" t="s">
        <v>146</v>
      </c>
      <c r="AU167" s="156" t="s">
        <v>151</v>
      </c>
      <c r="AY167" s="14" t="s">
        <v>144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4" t="s">
        <v>151</v>
      </c>
      <c r="BK167" s="157">
        <f t="shared" si="29"/>
        <v>0</v>
      </c>
      <c r="BL167" s="14" t="s">
        <v>207</v>
      </c>
      <c r="BM167" s="156" t="s">
        <v>374</v>
      </c>
    </row>
    <row r="168" spans="1:65" s="2" customFormat="1" ht="33" customHeight="1">
      <c r="A168" s="26"/>
      <c r="B168" s="144"/>
      <c r="C168" s="145" t="s">
        <v>407</v>
      </c>
      <c r="D168" s="145" t="s">
        <v>146</v>
      </c>
      <c r="E168" s="146" t="s">
        <v>376</v>
      </c>
      <c r="F168" s="147" t="s">
        <v>377</v>
      </c>
      <c r="G168" s="148" t="s">
        <v>226</v>
      </c>
      <c r="H168" s="149">
        <v>0.27400000000000002</v>
      </c>
      <c r="I168" s="150"/>
      <c r="J168" s="150">
        <f t="shared" si="20"/>
        <v>0</v>
      </c>
      <c r="K168" s="151"/>
      <c r="L168" s="27"/>
      <c r="M168" s="152" t="s">
        <v>1</v>
      </c>
      <c r="N168" s="153" t="s">
        <v>38</v>
      </c>
      <c r="O168" s="154">
        <v>0.155</v>
      </c>
      <c r="P168" s="154">
        <f t="shared" si="21"/>
        <v>4.2470000000000001E-2</v>
      </c>
      <c r="Q168" s="154">
        <v>0</v>
      </c>
      <c r="R168" s="154">
        <f t="shared" si="22"/>
        <v>0</v>
      </c>
      <c r="S168" s="154">
        <v>0</v>
      </c>
      <c r="T168" s="155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207</v>
      </c>
      <c r="AT168" s="156" t="s">
        <v>146</v>
      </c>
      <c r="AU168" s="156" t="s">
        <v>151</v>
      </c>
      <c r="AY168" s="14" t="s">
        <v>144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4" t="s">
        <v>151</v>
      </c>
      <c r="BK168" s="157">
        <f t="shared" si="29"/>
        <v>0</v>
      </c>
      <c r="BL168" s="14" t="s">
        <v>207</v>
      </c>
      <c r="BM168" s="156" t="s">
        <v>378</v>
      </c>
    </row>
    <row r="169" spans="1:65" s="12" customFormat="1" ht="22.9" customHeight="1">
      <c r="B169" s="132"/>
      <c r="D169" s="133" t="s">
        <v>71</v>
      </c>
      <c r="E169" s="142" t="s">
        <v>275</v>
      </c>
      <c r="F169" s="142" t="s">
        <v>276</v>
      </c>
      <c r="J169" s="143">
        <f>BK169</f>
        <v>0</v>
      </c>
      <c r="L169" s="132"/>
      <c r="M169" s="136"/>
      <c r="N169" s="137"/>
      <c r="O169" s="137"/>
      <c r="P169" s="138">
        <f>SUM(P170:P182)</f>
        <v>215.175928</v>
      </c>
      <c r="Q169" s="137"/>
      <c r="R169" s="138">
        <f>SUM(R170:R182)</f>
        <v>3.2841791800000002</v>
      </c>
      <c r="S169" s="137"/>
      <c r="T169" s="139">
        <f>SUM(T170:T182)</f>
        <v>0</v>
      </c>
      <c r="AR169" s="133" t="s">
        <v>151</v>
      </c>
      <c r="AT169" s="140" t="s">
        <v>71</v>
      </c>
      <c r="AU169" s="140" t="s">
        <v>80</v>
      </c>
      <c r="AY169" s="133" t="s">
        <v>144</v>
      </c>
      <c r="BK169" s="141">
        <f>SUM(BK170:BK182)</f>
        <v>0</v>
      </c>
    </row>
    <row r="170" spans="1:65" s="2" customFormat="1" ht="24.2" customHeight="1">
      <c r="A170" s="26"/>
      <c r="B170" s="144"/>
      <c r="C170" s="145" t="s">
        <v>283</v>
      </c>
      <c r="D170" s="145" t="s">
        <v>146</v>
      </c>
      <c r="E170" s="146" t="s">
        <v>443</v>
      </c>
      <c r="F170" s="147" t="s">
        <v>444</v>
      </c>
      <c r="G170" s="148" t="s">
        <v>149</v>
      </c>
      <c r="H170" s="149">
        <v>40</v>
      </c>
      <c r="I170" s="150"/>
      <c r="J170" s="150">
        <f t="shared" ref="J170:J182" si="30">ROUND(I170*H170,2)</f>
        <v>0</v>
      </c>
      <c r="K170" s="151"/>
      <c r="L170" s="27"/>
      <c r="M170" s="152" t="s">
        <v>1</v>
      </c>
      <c r="N170" s="153" t="s">
        <v>38</v>
      </c>
      <c r="O170" s="154">
        <v>0.15384</v>
      </c>
      <c r="P170" s="154">
        <f t="shared" ref="P170:P182" si="31">O170*H170</f>
        <v>6.1536</v>
      </c>
      <c r="Q170" s="154">
        <v>0</v>
      </c>
      <c r="R170" s="154">
        <f t="shared" ref="R170:R182" si="32">Q170*H170</f>
        <v>0</v>
      </c>
      <c r="S170" s="154">
        <v>0</v>
      </c>
      <c r="T170" s="155">
        <f t="shared" ref="T170:T182" si="33"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207</v>
      </c>
      <c r="AT170" s="156" t="s">
        <v>146</v>
      </c>
      <c r="AU170" s="156" t="s">
        <v>151</v>
      </c>
      <c r="AY170" s="14" t="s">
        <v>144</v>
      </c>
      <c r="BE170" s="157">
        <f t="shared" ref="BE170:BE182" si="34">IF(N170="základná",J170,0)</f>
        <v>0</v>
      </c>
      <c r="BF170" s="157">
        <f t="shared" ref="BF170:BF182" si="35">IF(N170="znížená",J170,0)</f>
        <v>0</v>
      </c>
      <c r="BG170" s="157">
        <f t="shared" ref="BG170:BG182" si="36">IF(N170="zákl. prenesená",J170,0)</f>
        <v>0</v>
      </c>
      <c r="BH170" s="157">
        <f t="shared" ref="BH170:BH182" si="37">IF(N170="zníž. prenesená",J170,0)</f>
        <v>0</v>
      </c>
      <c r="BI170" s="157">
        <f t="shared" ref="BI170:BI182" si="38">IF(N170="nulová",J170,0)</f>
        <v>0</v>
      </c>
      <c r="BJ170" s="14" t="s">
        <v>151</v>
      </c>
      <c r="BK170" s="157">
        <f t="shared" ref="BK170:BK182" si="39">ROUND(I170*H170,2)</f>
        <v>0</v>
      </c>
      <c r="BL170" s="14" t="s">
        <v>207</v>
      </c>
      <c r="BM170" s="156" t="s">
        <v>445</v>
      </c>
    </row>
    <row r="171" spans="1:65" s="2" customFormat="1" ht="24.2" customHeight="1">
      <c r="A171" s="26"/>
      <c r="B171" s="144"/>
      <c r="C171" s="145" t="s">
        <v>446</v>
      </c>
      <c r="D171" s="145" t="s">
        <v>146</v>
      </c>
      <c r="E171" s="146" t="s">
        <v>380</v>
      </c>
      <c r="F171" s="147" t="s">
        <v>381</v>
      </c>
      <c r="G171" s="148" t="s">
        <v>149</v>
      </c>
      <c r="H171" s="149">
        <v>32.4</v>
      </c>
      <c r="I171" s="150"/>
      <c r="J171" s="150">
        <f t="shared" si="30"/>
        <v>0</v>
      </c>
      <c r="K171" s="151"/>
      <c r="L171" s="27"/>
      <c r="M171" s="152" t="s">
        <v>1</v>
      </c>
      <c r="N171" s="153" t="s">
        <v>38</v>
      </c>
      <c r="O171" s="154">
        <v>0.26363999999999999</v>
      </c>
      <c r="P171" s="154">
        <f t="shared" si="31"/>
        <v>8.5419359999999998</v>
      </c>
      <c r="Q171" s="154">
        <v>0</v>
      </c>
      <c r="R171" s="154">
        <f t="shared" si="32"/>
        <v>0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207</v>
      </c>
      <c r="AT171" s="156" t="s">
        <v>146</v>
      </c>
      <c r="AU171" s="156" t="s">
        <v>151</v>
      </c>
      <c r="AY171" s="14" t="s">
        <v>144</v>
      </c>
      <c r="BE171" s="157">
        <f t="shared" si="34"/>
        <v>0</v>
      </c>
      <c r="BF171" s="157">
        <f t="shared" si="35"/>
        <v>0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151</v>
      </c>
      <c r="BK171" s="157">
        <f t="shared" si="39"/>
        <v>0</v>
      </c>
      <c r="BL171" s="14" t="s">
        <v>207</v>
      </c>
      <c r="BM171" s="156" t="s">
        <v>382</v>
      </c>
    </row>
    <row r="172" spans="1:65" s="2" customFormat="1" ht="21.75" customHeight="1">
      <c r="A172" s="26"/>
      <c r="B172" s="144"/>
      <c r="C172" s="145" t="s">
        <v>447</v>
      </c>
      <c r="D172" s="145" t="s">
        <v>146</v>
      </c>
      <c r="E172" s="146" t="s">
        <v>448</v>
      </c>
      <c r="F172" s="147" t="s">
        <v>449</v>
      </c>
      <c r="G172" s="148" t="s">
        <v>163</v>
      </c>
      <c r="H172" s="149">
        <v>800</v>
      </c>
      <c r="I172" s="150"/>
      <c r="J172" s="150">
        <f t="shared" si="30"/>
        <v>0</v>
      </c>
      <c r="K172" s="151"/>
      <c r="L172" s="27"/>
      <c r="M172" s="152" t="s">
        <v>1</v>
      </c>
      <c r="N172" s="153" t="s">
        <v>38</v>
      </c>
      <c r="O172" s="154">
        <v>0.10407</v>
      </c>
      <c r="P172" s="154">
        <f t="shared" si="31"/>
        <v>83.256</v>
      </c>
      <c r="Q172" s="154">
        <v>0</v>
      </c>
      <c r="R172" s="154">
        <f t="shared" si="32"/>
        <v>0</v>
      </c>
      <c r="S172" s="154">
        <v>0</v>
      </c>
      <c r="T172" s="155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207</v>
      </c>
      <c r="AT172" s="156" t="s">
        <v>146</v>
      </c>
      <c r="AU172" s="156" t="s">
        <v>151</v>
      </c>
      <c r="AY172" s="14" t="s">
        <v>144</v>
      </c>
      <c r="BE172" s="157">
        <f t="shared" si="34"/>
        <v>0</v>
      </c>
      <c r="BF172" s="157">
        <f t="shared" si="35"/>
        <v>0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151</v>
      </c>
      <c r="BK172" s="157">
        <f t="shared" si="39"/>
        <v>0</v>
      </c>
      <c r="BL172" s="14" t="s">
        <v>207</v>
      </c>
      <c r="BM172" s="156" t="s">
        <v>450</v>
      </c>
    </row>
    <row r="173" spans="1:65" s="2" customFormat="1" ht="24.2" customHeight="1">
      <c r="A173" s="26"/>
      <c r="B173" s="144"/>
      <c r="C173" s="145" t="s">
        <v>451</v>
      </c>
      <c r="D173" s="145" t="s">
        <v>146</v>
      </c>
      <c r="E173" s="146" t="s">
        <v>388</v>
      </c>
      <c r="F173" s="147" t="s">
        <v>389</v>
      </c>
      <c r="G173" s="148" t="s">
        <v>163</v>
      </c>
      <c r="H173" s="149">
        <v>12</v>
      </c>
      <c r="I173" s="150"/>
      <c r="J173" s="150">
        <f t="shared" si="30"/>
        <v>0</v>
      </c>
      <c r="K173" s="151"/>
      <c r="L173" s="27"/>
      <c r="M173" s="152" t="s">
        <v>1</v>
      </c>
      <c r="N173" s="153" t="s">
        <v>38</v>
      </c>
      <c r="O173" s="154">
        <v>0.46100000000000002</v>
      </c>
      <c r="P173" s="154">
        <f t="shared" si="31"/>
        <v>5.532</v>
      </c>
      <c r="Q173" s="154">
        <v>2.1000000000000001E-4</v>
      </c>
      <c r="R173" s="154">
        <f t="shared" si="32"/>
        <v>2.5200000000000001E-3</v>
      </c>
      <c r="S173" s="154">
        <v>0</v>
      </c>
      <c r="T173" s="155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207</v>
      </c>
      <c r="AT173" s="156" t="s">
        <v>146</v>
      </c>
      <c r="AU173" s="156" t="s">
        <v>151</v>
      </c>
      <c r="AY173" s="14" t="s">
        <v>144</v>
      </c>
      <c r="BE173" s="157">
        <f t="shared" si="34"/>
        <v>0</v>
      </c>
      <c r="BF173" s="157">
        <f t="shared" si="35"/>
        <v>0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4" t="s">
        <v>151</v>
      </c>
      <c r="BK173" s="157">
        <f t="shared" si="39"/>
        <v>0</v>
      </c>
      <c r="BL173" s="14" t="s">
        <v>207</v>
      </c>
      <c r="BM173" s="156" t="s">
        <v>390</v>
      </c>
    </row>
    <row r="174" spans="1:65" s="2" customFormat="1" ht="33" customHeight="1">
      <c r="A174" s="26"/>
      <c r="B174" s="144"/>
      <c r="C174" s="145" t="s">
        <v>452</v>
      </c>
      <c r="D174" s="145" t="s">
        <v>146</v>
      </c>
      <c r="E174" s="146" t="s">
        <v>392</v>
      </c>
      <c r="F174" s="147" t="s">
        <v>393</v>
      </c>
      <c r="G174" s="148" t="s">
        <v>163</v>
      </c>
      <c r="H174" s="149">
        <v>144</v>
      </c>
      <c r="I174" s="150"/>
      <c r="J174" s="150">
        <f t="shared" si="30"/>
        <v>0</v>
      </c>
      <c r="K174" s="151"/>
      <c r="L174" s="27"/>
      <c r="M174" s="152" t="s">
        <v>1</v>
      </c>
      <c r="N174" s="153" t="s">
        <v>38</v>
      </c>
      <c r="O174" s="154">
        <v>0.55700000000000005</v>
      </c>
      <c r="P174" s="154">
        <f t="shared" si="31"/>
        <v>80.208000000000013</v>
      </c>
      <c r="Q174" s="154">
        <v>2.1000000000000001E-4</v>
      </c>
      <c r="R174" s="154">
        <f t="shared" si="32"/>
        <v>3.0240000000000003E-2</v>
      </c>
      <c r="S174" s="154">
        <v>0</v>
      </c>
      <c r="T174" s="155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207</v>
      </c>
      <c r="AT174" s="156" t="s">
        <v>146</v>
      </c>
      <c r="AU174" s="156" t="s">
        <v>151</v>
      </c>
      <c r="AY174" s="14" t="s">
        <v>144</v>
      </c>
      <c r="BE174" s="157">
        <f t="shared" si="34"/>
        <v>0</v>
      </c>
      <c r="BF174" s="157">
        <f t="shared" si="35"/>
        <v>0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4" t="s">
        <v>151</v>
      </c>
      <c r="BK174" s="157">
        <f t="shared" si="39"/>
        <v>0</v>
      </c>
      <c r="BL174" s="14" t="s">
        <v>207</v>
      </c>
      <c r="BM174" s="156" t="s">
        <v>394</v>
      </c>
    </row>
    <row r="175" spans="1:65" s="2" customFormat="1" ht="33" customHeight="1">
      <c r="A175" s="26"/>
      <c r="B175" s="144"/>
      <c r="C175" s="145" t="s">
        <v>453</v>
      </c>
      <c r="D175" s="145" t="s">
        <v>146</v>
      </c>
      <c r="E175" s="146" t="s">
        <v>454</v>
      </c>
      <c r="F175" s="147" t="s">
        <v>455</v>
      </c>
      <c r="G175" s="148" t="s">
        <v>163</v>
      </c>
      <c r="H175" s="149">
        <v>5.2</v>
      </c>
      <c r="I175" s="150"/>
      <c r="J175" s="150">
        <f t="shared" si="30"/>
        <v>0</v>
      </c>
      <c r="K175" s="151"/>
      <c r="L175" s="27"/>
      <c r="M175" s="152" t="s">
        <v>1</v>
      </c>
      <c r="N175" s="153" t="s">
        <v>38</v>
      </c>
      <c r="O175" s="154">
        <v>0.63444999999999996</v>
      </c>
      <c r="P175" s="154">
        <f t="shared" si="31"/>
        <v>3.29914</v>
      </c>
      <c r="Q175" s="154">
        <v>2.1000000000000001E-4</v>
      </c>
      <c r="R175" s="154">
        <f t="shared" si="32"/>
        <v>1.0920000000000001E-3</v>
      </c>
      <c r="S175" s="154">
        <v>0</v>
      </c>
      <c r="T175" s="155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207</v>
      </c>
      <c r="AT175" s="156" t="s">
        <v>146</v>
      </c>
      <c r="AU175" s="156" t="s">
        <v>151</v>
      </c>
      <c r="AY175" s="14" t="s">
        <v>144</v>
      </c>
      <c r="BE175" s="157">
        <f t="shared" si="34"/>
        <v>0</v>
      </c>
      <c r="BF175" s="157">
        <f t="shared" si="35"/>
        <v>0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4" t="s">
        <v>151</v>
      </c>
      <c r="BK175" s="157">
        <f t="shared" si="39"/>
        <v>0</v>
      </c>
      <c r="BL175" s="14" t="s">
        <v>207</v>
      </c>
      <c r="BM175" s="156" t="s">
        <v>456</v>
      </c>
    </row>
    <row r="176" spans="1:65" s="2" customFormat="1" ht="33" customHeight="1">
      <c r="A176" s="26"/>
      <c r="B176" s="144"/>
      <c r="C176" s="145" t="s">
        <v>457</v>
      </c>
      <c r="D176" s="145" t="s">
        <v>146</v>
      </c>
      <c r="E176" s="146" t="s">
        <v>277</v>
      </c>
      <c r="F176" s="147" t="s">
        <v>278</v>
      </c>
      <c r="G176" s="148" t="s">
        <v>163</v>
      </c>
      <c r="H176" s="149">
        <v>11.1</v>
      </c>
      <c r="I176" s="150"/>
      <c r="J176" s="150">
        <f t="shared" si="30"/>
        <v>0</v>
      </c>
      <c r="K176" s="151"/>
      <c r="L176" s="27"/>
      <c r="M176" s="152" t="s">
        <v>1</v>
      </c>
      <c r="N176" s="153" t="s">
        <v>38</v>
      </c>
      <c r="O176" s="154">
        <v>0.77300000000000002</v>
      </c>
      <c r="P176" s="154">
        <f t="shared" si="31"/>
        <v>8.5802999999999994</v>
      </c>
      <c r="Q176" s="154">
        <v>2.1000000000000001E-4</v>
      </c>
      <c r="R176" s="154">
        <f t="shared" si="32"/>
        <v>2.3310000000000002E-3</v>
      </c>
      <c r="S176" s="154">
        <v>0</v>
      </c>
      <c r="T176" s="155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207</v>
      </c>
      <c r="AT176" s="156" t="s">
        <v>146</v>
      </c>
      <c r="AU176" s="156" t="s">
        <v>151</v>
      </c>
      <c r="AY176" s="14" t="s">
        <v>144</v>
      </c>
      <c r="BE176" s="157">
        <f t="shared" si="34"/>
        <v>0</v>
      </c>
      <c r="BF176" s="157">
        <f t="shared" si="35"/>
        <v>0</v>
      </c>
      <c r="BG176" s="157">
        <f t="shared" si="36"/>
        <v>0</v>
      </c>
      <c r="BH176" s="157">
        <f t="shared" si="37"/>
        <v>0</v>
      </c>
      <c r="BI176" s="157">
        <f t="shared" si="38"/>
        <v>0</v>
      </c>
      <c r="BJ176" s="14" t="s">
        <v>151</v>
      </c>
      <c r="BK176" s="157">
        <f t="shared" si="39"/>
        <v>0</v>
      </c>
      <c r="BL176" s="14" t="s">
        <v>207</v>
      </c>
      <c r="BM176" s="156" t="s">
        <v>458</v>
      </c>
    </row>
    <row r="177" spans="1:65" s="2" customFormat="1" ht="33" customHeight="1">
      <c r="A177" s="26"/>
      <c r="B177" s="144"/>
      <c r="C177" s="145" t="s">
        <v>459</v>
      </c>
      <c r="D177" s="145" t="s">
        <v>146</v>
      </c>
      <c r="E177" s="146" t="s">
        <v>460</v>
      </c>
      <c r="F177" s="147" t="s">
        <v>461</v>
      </c>
      <c r="G177" s="148" t="s">
        <v>149</v>
      </c>
      <c r="H177" s="149">
        <v>32.4</v>
      </c>
      <c r="I177" s="150"/>
      <c r="J177" s="150">
        <f t="shared" si="30"/>
        <v>0</v>
      </c>
      <c r="K177" s="151"/>
      <c r="L177" s="27"/>
      <c r="M177" s="152" t="s">
        <v>1</v>
      </c>
      <c r="N177" s="153" t="s">
        <v>38</v>
      </c>
      <c r="O177" s="154">
        <v>0.22334999999999999</v>
      </c>
      <c r="P177" s="154">
        <f t="shared" si="31"/>
        <v>7.2365399999999998</v>
      </c>
      <c r="Q177" s="154">
        <v>0</v>
      </c>
      <c r="R177" s="154">
        <f t="shared" si="32"/>
        <v>0</v>
      </c>
      <c r="S177" s="154">
        <v>0</v>
      </c>
      <c r="T177" s="155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207</v>
      </c>
      <c r="AT177" s="156" t="s">
        <v>146</v>
      </c>
      <c r="AU177" s="156" t="s">
        <v>151</v>
      </c>
      <c r="AY177" s="14" t="s">
        <v>144</v>
      </c>
      <c r="BE177" s="157">
        <f t="shared" si="34"/>
        <v>0</v>
      </c>
      <c r="BF177" s="157">
        <f t="shared" si="35"/>
        <v>0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4" t="s">
        <v>151</v>
      </c>
      <c r="BK177" s="157">
        <f t="shared" si="39"/>
        <v>0</v>
      </c>
      <c r="BL177" s="14" t="s">
        <v>207</v>
      </c>
      <c r="BM177" s="156" t="s">
        <v>462</v>
      </c>
    </row>
    <row r="178" spans="1:65" s="2" customFormat="1" ht="62.65" customHeight="1">
      <c r="A178" s="26"/>
      <c r="B178" s="144"/>
      <c r="C178" s="162" t="s">
        <v>463</v>
      </c>
      <c r="D178" s="162" t="s">
        <v>280</v>
      </c>
      <c r="E178" s="163" t="s">
        <v>396</v>
      </c>
      <c r="F178" s="164" t="s">
        <v>464</v>
      </c>
      <c r="G178" s="165" t="s">
        <v>155</v>
      </c>
      <c r="H178" s="166">
        <v>5.7460000000000004</v>
      </c>
      <c r="I178" s="167"/>
      <c r="J178" s="167">
        <f t="shared" si="30"/>
        <v>0</v>
      </c>
      <c r="K178" s="168"/>
      <c r="L178" s="169"/>
      <c r="M178" s="170" t="s">
        <v>1</v>
      </c>
      <c r="N178" s="171" t="s">
        <v>38</v>
      </c>
      <c r="O178" s="154">
        <v>0</v>
      </c>
      <c r="P178" s="154">
        <f t="shared" si="31"/>
        <v>0</v>
      </c>
      <c r="Q178" s="154">
        <v>0.54</v>
      </c>
      <c r="R178" s="154">
        <f t="shared" si="32"/>
        <v>3.1028400000000005</v>
      </c>
      <c r="S178" s="154">
        <v>0</v>
      </c>
      <c r="T178" s="155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283</v>
      </c>
      <c r="AT178" s="156" t="s">
        <v>280</v>
      </c>
      <c r="AU178" s="156" t="s">
        <v>151</v>
      </c>
      <c r="AY178" s="14" t="s">
        <v>144</v>
      </c>
      <c r="BE178" s="157">
        <f t="shared" si="34"/>
        <v>0</v>
      </c>
      <c r="BF178" s="157">
        <f t="shared" si="35"/>
        <v>0</v>
      </c>
      <c r="BG178" s="157">
        <f t="shared" si="36"/>
        <v>0</v>
      </c>
      <c r="BH178" s="157">
        <f t="shared" si="37"/>
        <v>0</v>
      </c>
      <c r="BI178" s="157">
        <f t="shared" si="38"/>
        <v>0</v>
      </c>
      <c r="BJ178" s="14" t="s">
        <v>151</v>
      </c>
      <c r="BK178" s="157">
        <f t="shared" si="39"/>
        <v>0</v>
      </c>
      <c r="BL178" s="14" t="s">
        <v>207</v>
      </c>
      <c r="BM178" s="156" t="s">
        <v>398</v>
      </c>
    </row>
    <row r="179" spans="1:65" s="2" customFormat="1" ht="44.25" customHeight="1">
      <c r="A179" s="26"/>
      <c r="B179" s="144"/>
      <c r="C179" s="145" t="s">
        <v>465</v>
      </c>
      <c r="D179" s="145" t="s">
        <v>146</v>
      </c>
      <c r="E179" s="146" t="s">
        <v>285</v>
      </c>
      <c r="F179" s="147" t="s">
        <v>286</v>
      </c>
      <c r="G179" s="148" t="s">
        <v>155</v>
      </c>
      <c r="H179" s="149">
        <v>5.7460000000000004</v>
      </c>
      <c r="I179" s="150"/>
      <c r="J179" s="150">
        <f t="shared" si="30"/>
        <v>0</v>
      </c>
      <c r="K179" s="151"/>
      <c r="L179" s="27"/>
      <c r="M179" s="152" t="s">
        <v>1</v>
      </c>
      <c r="N179" s="153" t="s">
        <v>38</v>
      </c>
      <c r="O179" s="154">
        <v>0.01</v>
      </c>
      <c r="P179" s="154">
        <f t="shared" si="31"/>
        <v>5.7460000000000004E-2</v>
      </c>
      <c r="Q179" s="154">
        <v>2.2329999999999999E-2</v>
      </c>
      <c r="R179" s="154">
        <f t="shared" si="32"/>
        <v>0.12830817999999999</v>
      </c>
      <c r="S179" s="154">
        <v>0</v>
      </c>
      <c r="T179" s="155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207</v>
      </c>
      <c r="AT179" s="156" t="s">
        <v>146</v>
      </c>
      <c r="AU179" s="156" t="s">
        <v>151</v>
      </c>
      <c r="AY179" s="14" t="s">
        <v>144</v>
      </c>
      <c r="BE179" s="157">
        <f t="shared" si="34"/>
        <v>0</v>
      </c>
      <c r="BF179" s="157">
        <f t="shared" si="35"/>
        <v>0</v>
      </c>
      <c r="BG179" s="157">
        <f t="shared" si="36"/>
        <v>0</v>
      </c>
      <c r="BH179" s="157">
        <f t="shared" si="37"/>
        <v>0</v>
      </c>
      <c r="BI179" s="157">
        <f t="shared" si="38"/>
        <v>0</v>
      </c>
      <c r="BJ179" s="14" t="s">
        <v>151</v>
      </c>
      <c r="BK179" s="157">
        <f t="shared" si="39"/>
        <v>0</v>
      </c>
      <c r="BL179" s="14" t="s">
        <v>207</v>
      </c>
      <c r="BM179" s="156" t="s">
        <v>287</v>
      </c>
    </row>
    <row r="180" spans="1:65" s="2" customFormat="1" ht="24.2" customHeight="1">
      <c r="A180" s="26"/>
      <c r="B180" s="144"/>
      <c r="C180" s="145" t="s">
        <v>466</v>
      </c>
      <c r="D180" s="145" t="s">
        <v>146</v>
      </c>
      <c r="E180" s="146" t="s">
        <v>467</v>
      </c>
      <c r="F180" s="147" t="s">
        <v>468</v>
      </c>
      <c r="G180" s="148" t="s">
        <v>149</v>
      </c>
      <c r="H180" s="149">
        <v>32.4</v>
      </c>
      <c r="I180" s="150"/>
      <c r="J180" s="150">
        <f t="shared" si="30"/>
        <v>0</v>
      </c>
      <c r="K180" s="151"/>
      <c r="L180" s="27"/>
      <c r="M180" s="152" t="s">
        <v>1</v>
      </c>
      <c r="N180" s="153" t="s">
        <v>38</v>
      </c>
      <c r="O180" s="154">
        <v>0.11593000000000001</v>
      </c>
      <c r="P180" s="154">
        <f t="shared" si="31"/>
        <v>3.756132</v>
      </c>
      <c r="Q180" s="154">
        <v>5.1999999999999995E-4</v>
      </c>
      <c r="R180" s="154">
        <f t="shared" si="32"/>
        <v>1.6847999999999998E-2</v>
      </c>
      <c r="S180" s="154">
        <v>0</v>
      </c>
      <c r="T180" s="155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207</v>
      </c>
      <c r="AT180" s="156" t="s">
        <v>146</v>
      </c>
      <c r="AU180" s="156" t="s">
        <v>151</v>
      </c>
      <c r="AY180" s="14" t="s">
        <v>144</v>
      </c>
      <c r="BE180" s="157">
        <f t="shared" si="34"/>
        <v>0</v>
      </c>
      <c r="BF180" s="157">
        <f t="shared" si="35"/>
        <v>0</v>
      </c>
      <c r="BG180" s="157">
        <f t="shared" si="36"/>
        <v>0</v>
      </c>
      <c r="BH180" s="157">
        <f t="shared" si="37"/>
        <v>0</v>
      </c>
      <c r="BI180" s="157">
        <f t="shared" si="38"/>
        <v>0</v>
      </c>
      <c r="BJ180" s="14" t="s">
        <v>151</v>
      </c>
      <c r="BK180" s="157">
        <f t="shared" si="39"/>
        <v>0</v>
      </c>
      <c r="BL180" s="14" t="s">
        <v>207</v>
      </c>
      <c r="BM180" s="156" t="s">
        <v>469</v>
      </c>
    </row>
    <row r="181" spans="1:65" s="2" customFormat="1" ht="24.2" customHeight="1">
      <c r="A181" s="26"/>
      <c r="B181" s="144"/>
      <c r="C181" s="145" t="s">
        <v>470</v>
      </c>
      <c r="D181" s="145" t="s">
        <v>146</v>
      </c>
      <c r="E181" s="146" t="s">
        <v>288</v>
      </c>
      <c r="F181" s="147" t="s">
        <v>289</v>
      </c>
      <c r="G181" s="148" t="s">
        <v>226</v>
      </c>
      <c r="H181" s="149">
        <v>3.2839999999999998</v>
      </c>
      <c r="I181" s="150"/>
      <c r="J181" s="150">
        <f t="shared" si="30"/>
        <v>0</v>
      </c>
      <c r="K181" s="151"/>
      <c r="L181" s="27"/>
      <c r="M181" s="152" t="s">
        <v>1</v>
      </c>
      <c r="N181" s="153" t="s">
        <v>38</v>
      </c>
      <c r="O181" s="154">
        <v>1.7130000000000001</v>
      </c>
      <c r="P181" s="154">
        <f t="shared" si="31"/>
        <v>5.6254919999999995</v>
      </c>
      <c r="Q181" s="154">
        <v>0</v>
      </c>
      <c r="R181" s="154">
        <f t="shared" si="32"/>
        <v>0</v>
      </c>
      <c r="S181" s="154">
        <v>0</v>
      </c>
      <c r="T181" s="155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207</v>
      </c>
      <c r="AT181" s="156" t="s">
        <v>146</v>
      </c>
      <c r="AU181" s="156" t="s">
        <v>151</v>
      </c>
      <c r="AY181" s="14" t="s">
        <v>144</v>
      </c>
      <c r="BE181" s="157">
        <f t="shared" si="34"/>
        <v>0</v>
      </c>
      <c r="BF181" s="157">
        <f t="shared" si="35"/>
        <v>0</v>
      </c>
      <c r="BG181" s="157">
        <f t="shared" si="36"/>
        <v>0</v>
      </c>
      <c r="BH181" s="157">
        <f t="shared" si="37"/>
        <v>0</v>
      </c>
      <c r="BI181" s="157">
        <f t="shared" si="38"/>
        <v>0</v>
      </c>
      <c r="BJ181" s="14" t="s">
        <v>151</v>
      </c>
      <c r="BK181" s="157">
        <f t="shared" si="39"/>
        <v>0</v>
      </c>
      <c r="BL181" s="14" t="s">
        <v>207</v>
      </c>
      <c r="BM181" s="156" t="s">
        <v>290</v>
      </c>
    </row>
    <row r="182" spans="1:65" s="2" customFormat="1" ht="33" customHeight="1">
      <c r="A182" s="26"/>
      <c r="B182" s="144"/>
      <c r="C182" s="145" t="s">
        <v>471</v>
      </c>
      <c r="D182" s="145" t="s">
        <v>146</v>
      </c>
      <c r="E182" s="146" t="s">
        <v>291</v>
      </c>
      <c r="F182" s="147" t="s">
        <v>292</v>
      </c>
      <c r="G182" s="148" t="s">
        <v>226</v>
      </c>
      <c r="H182" s="149">
        <v>3.2839999999999998</v>
      </c>
      <c r="I182" s="150"/>
      <c r="J182" s="150">
        <f t="shared" si="30"/>
        <v>0</v>
      </c>
      <c r="K182" s="151"/>
      <c r="L182" s="27"/>
      <c r="M182" s="152" t="s">
        <v>1</v>
      </c>
      <c r="N182" s="153" t="s">
        <v>38</v>
      </c>
      <c r="O182" s="154">
        <v>0.89200000000000002</v>
      </c>
      <c r="P182" s="154">
        <f t="shared" si="31"/>
        <v>2.9293279999999999</v>
      </c>
      <c r="Q182" s="154">
        <v>0</v>
      </c>
      <c r="R182" s="154">
        <f t="shared" si="32"/>
        <v>0</v>
      </c>
      <c r="S182" s="154">
        <v>0</v>
      </c>
      <c r="T182" s="155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207</v>
      </c>
      <c r="AT182" s="156" t="s">
        <v>146</v>
      </c>
      <c r="AU182" s="156" t="s">
        <v>151</v>
      </c>
      <c r="AY182" s="14" t="s">
        <v>144</v>
      </c>
      <c r="BE182" s="157">
        <f t="shared" si="34"/>
        <v>0</v>
      </c>
      <c r="BF182" s="157">
        <f t="shared" si="35"/>
        <v>0</v>
      </c>
      <c r="BG182" s="157">
        <f t="shared" si="36"/>
        <v>0</v>
      </c>
      <c r="BH182" s="157">
        <f t="shared" si="37"/>
        <v>0</v>
      </c>
      <c r="BI182" s="157">
        <f t="shared" si="38"/>
        <v>0</v>
      </c>
      <c r="BJ182" s="14" t="s">
        <v>151</v>
      </c>
      <c r="BK182" s="157">
        <f t="shared" si="39"/>
        <v>0</v>
      </c>
      <c r="BL182" s="14" t="s">
        <v>207</v>
      </c>
      <c r="BM182" s="156" t="s">
        <v>293</v>
      </c>
    </row>
    <row r="183" spans="1:65" s="12" customFormat="1" ht="22.9" customHeight="1">
      <c r="B183" s="132"/>
      <c r="D183" s="133" t="s">
        <v>71</v>
      </c>
      <c r="E183" s="142" t="s">
        <v>294</v>
      </c>
      <c r="F183" s="142" t="s">
        <v>295</v>
      </c>
      <c r="J183" s="143">
        <f>BK183</f>
        <v>0</v>
      </c>
      <c r="L183" s="132"/>
      <c r="M183" s="136"/>
      <c r="N183" s="137"/>
      <c r="O183" s="137"/>
      <c r="P183" s="138">
        <f>SUM(P184:P186)</f>
        <v>12.612863999999998</v>
      </c>
      <c r="Q183" s="137"/>
      <c r="R183" s="138">
        <f>SUM(R184:R186)</f>
        <v>1.9040000000000001E-2</v>
      </c>
      <c r="S183" s="137"/>
      <c r="T183" s="139">
        <f>SUM(T184:T186)</f>
        <v>0</v>
      </c>
      <c r="AR183" s="133" t="s">
        <v>151</v>
      </c>
      <c r="AT183" s="140" t="s">
        <v>71</v>
      </c>
      <c r="AU183" s="140" t="s">
        <v>80</v>
      </c>
      <c r="AY183" s="133" t="s">
        <v>144</v>
      </c>
      <c r="BK183" s="141">
        <f>SUM(BK184:BK186)</f>
        <v>0</v>
      </c>
    </row>
    <row r="184" spans="1:65" s="2" customFormat="1" ht="24.2" customHeight="1">
      <c r="A184" s="26"/>
      <c r="B184" s="144"/>
      <c r="C184" s="145" t="s">
        <v>472</v>
      </c>
      <c r="D184" s="145" t="s">
        <v>146</v>
      </c>
      <c r="E184" s="146" t="s">
        <v>473</v>
      </c>
      <c r="F184" s="147" t="s">
        <v>474</v>
      </c>
      <c r="G184" s="148" t="s">
        <v>163</v>
      </c>
      <c r="H184" s="149">
        <v>14</v>
      </c>
      <c r="I184" s="150"/>
      <c r="J184" s="150">
        <f>ROUND(I184*H184,2)</f>
        <v>0</v>
      </c>
      <c r="K184" s="151"/>
      <c r="L184" s="27"/>
      <c r="M184" s="152" t="s">
        <v>1</v>
      </c>
      <c r="N184" s="153" t="s">
        <v>38</v>
      </c>
      <c r="O184" s="154">
        <v>0.89307999999999998</v>
      </c>
      <c r="P184" s="154">
        <f>O184*H184</f>
        <v>12.503119999999999</v>
      </c>
      <c r="Q184" s="154">
        <v>1.3600000000000001E-3</v>
      </c>
      <c r="R184" s="154">
        <f>Q184*H184</f>
        <v>1.9040000000000001E-2</v>
      </c>
      <c r="S184" s="154">
        <v>0</v>
      </c>
      <c r="T184" s="155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207</v>
      </c>
      <c r="AT184" s="156" t="s">
        <v>146</v>
      </c>
      <c r="AU184" s="156" t="s">
        <v>151</v>
      </c>
      <c r="AY184" s="14" t="s">
        <v>144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4" t="s">
        <v>151</v>
      </c>
      <c r="BK184" s="157">
        <f>ROUND(I184*H184,2)</f>
        <v>0</v>
      </c>
      <c r="BL184" s="14" t="s">
        <v>207</v>
      </c>
      <c r="BM184" s="156" t="s">
        <v>475</v>
      </c>
    </row>
    <row r="185" spans="1:65" s="2" customFormat="1" ht="24.2" customHeight="1">
      <c r="A185" s="26"/>
      <c r="B185" s="144"/>
      <c r="C185" s="145" t="s">
        <v>476</v>
      </c>
      <c r="D185" s="145" t="s">
        <v>146</v>
      </c>
      <c r="E185" s="146" t="s">
        <v>299</v>
      </c>
      <c r="F185" s="147" t="s">
        <v>300</v>
      </c>
      <c r="G185" s="148" t="s">
        <v>226</v>
      </c>
      <c r="H185" s="149">
        <v>1.9E-2</v>
      </c>
      <c r="I185" s="150"/>
      <c r="J185" s="150">
        <f>ROUND(I185*H185,2)</f>
        <v>0</v>
      </c>
      <c r="K185" s="151"/>
      <c r="L185" s="27"/>
      <c r="M185" s="152" t="s">
        <v>1</v>
      </c>
      <c r="N185" s="153" t="s">
        <v>38</v>
      </c>
      <c r="O185" s="154">
        <v>4.4800000000000004</v>
      </c>
      <c r="P185" s="154">
        <f>O185*H185</f>
        <v>8.5120000000000001E-2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207</v>
      </c>
      <c r="AT185" s="156" t="s">
        <v>146</v>
      </c>
      <c r="AU185" s="156" t="s">
        <v>151</v>
      </c>
      <c r="AY185" s="14" t="s">
        <v>144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4" t="s">
        <v>151</v>
      </c>
      <c r="BK185" s="157">
        <f>ROUND(I185*H185,2)</f>
        <v>0</v>
      </c>
      <c r="BL185" s="14" t="s">
        <v>207</v>
      </c>
      <c r="BM185" s="156" t="s">
        <v>477</v>
      </c>
    </row>
    <row r="186" spans="1:65" s="2" customFormat="1" ht="24.2" customHeight="1">
      <c r="A186" s="26"/>
      <c r="B186" s="144"/>
      <c r="C186" s="145" t="s">
        <v>478</v>
      </c>
      <c r="D186" s="145" t="s">
        <v>146</v>
      </c>
      <c r="E186" s="146" t="s">
        <v>302</v>
      </c>
      <c r="F186" s="147" t="s">
        <v>303</v>
      </c>
      <c r="G186" s="148" t="s">
        <v>226</v>
      </c>
      <c r="H186" s="149">
        <v>1.9E-2</v>
      </c>
      <c r="I186" s="150"/>
      <c r="J186" s="150">
        <f>ROUND(I186*H186,2)</f>
        <v>0</v>
      </c>
      <c r="K186" s="151"/>
      <c r="L186" s="27"/>
      <c r="M186" s="152" t="s">
        <v>1</v>
      </c>
      <c r="N186" s="153" t="s">
        <v>38</v>
      </c>
      <c r="O186" s="154">
        <v>1.296</v>
      </c>
      <c r="P186" s="154">
        <f>O186*H186</f>
        <v>2.4624E-2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207</v>
      </c>
      <c r="AT186" s="156" t="s">
        <v>146</v>
      </c>
      <c r="AU186" s="156" t="s">
        <v>151</v>
      </c>
      <c r="AY186" s="14" t="s">
        <v>144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4" t="s">
        <v>151</v>
      </c>
      <c r="BK186" s="157">
        <f>ROUND(I186*H186,2)</f>
        <v>0</v>
      </c>
      <c r="BL186" s="14" t="s">
        <v>207</v>
      </c>
      <c r="BM186" s="156" t="s">
        <v>479</v>
      </c>
    </row>
    <row r="187" spans="1:65" s="12" customFormat="1" ht="22.9" customHeight="1">
      <c r="B187" s="132"/>
      <c r="D187" s="133" t="s">
        <v>71</v>
      </c>
      <c r="E187" s="142" t="s">
        <v>480</v>
      </c>
      <c r="F187" s="142" t="s">
        <v>481</v>
      </c>
      <c r="J187" s="143">
        <f>BK187</f>
        <v>0</v>
      </c>
      <c r="L187" s="132"/>
      <c r="M187" s="136"/>
      <c r="N187" s="137"/>
      <c r="O187" s="137"/>
      <c r="P187" s="138">
        <f>SUM(P188:P194)</f>
        <v>40.665458000000001</v>
      </c>
      <c r="Q187" s="137"/>
      <c r="R187" s="138">
        <f>SUM(R188:R194)</f>
        <v>4.8744837999999993</v>
      </c>
      <c r="S187" s="137"/>
      <c r="T187" s="139">
        <f>SUM(T188:T194)</f>
        <v>0</v>
      </c>
      <c r="AR187" s="133" t="s">
        <v>151</v>
      </c>
      <c r="AT187" s="140" t="s">
        <v>71</v>
      </c>
      <c r="AU187" s="140" t="s">
        <v>80</v>
      </c>
      <c r="AY187" s="133" t="s">
        <v>144</v>
      </c>
      <c r="BK187" s="141">
        <f>SUM(BK188:BK194)</f>
        <v>0</v>
      </c>
    </row>
    <row r="188" spans="1:65" s="2" customFormat="1" ht="16.5" customHeight="1">
      <c r="A188" s="26"/>
      <c r="B188" s="144"/>
      <c r="C188" s="145" t="s">
        <v>482</v>
      </c>
      <c r="D188" s="145" t="s">
        <v>146</v>
      </c>
      <c r="E188" s="146" t="s">
        <v>483</v>
      </c>
      <c r="F188" s="147" t="s">
        <v>484</v>
      </c>
      <c r="G188" s="148" t="s">
        <v>149</v>
      </c>
      <c r="H188" s="149">
        <v>40.5</v>
      </c>
      <c r="I188" s="150"/>
      <c r="J188" s="150">
        <f t="shared" ref="J188:J194" si="40">ROUND(I188*H188,2)</f>
        <v>0</v>
      </c>
      <c r="K188" s="151"/>
      <c r="L188" s="27"/>
      <c r="M188" s="152" t="s">
        <v>1</v>
      </c>
      <c r="N188" s="153" t="s">
        <v>38</v>
      </c>
      <c r="O188" s="154">
        <v>0.43709999999999999</v>
      </c>
      <c r="P188" s="154">
        <f t="shared" ref="P188:P194" si="41">O188*H188</f>
        <v>17.702549999999999</v>
      </c>
      <c r="Q188" s="154">
        <v>5.0000000000000002E-5</v>
      </c>
      <c r="R188" s="154">
        <f t="shared" ref="R188:R194" si="42">Q188*H188</f>
        <v>2.0249999999999999E-3</v>
      </c>
      <c r="S188" s="154">
        <v>0</v>
      </c>
      <c r="T188" s="155">
        <f t="shared" ref="T188:T194" si="43"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207</v>
      </c>
      <c r="AT188" s="156" t="s">
        <v>146</v>
      </c>
      <c r="AU188" s="156" t="s">
        <v>151</v>
      </c>
      <c r="AY188" s="14" t="s">
        <v>144</v>
      </c>
      <c r="BE188" s="157">
        <f t="shared" ref="BE188:BE194" si="44">IF(N188="základná",J188,0)</f>
        <v>0</v>
      </c>
      <c r="BF188" s="157">
        <f t="shared" ref="BF188:BF194" si="45">IF(N188="znížená",J188,0)</f>
        <v>0</v>
      </c>
      <c r="BG188" s="157">
        <f t="shared" ref="BG188:BG194" si="46">IF(N188="zákl. prenesená",J188,0)</f>
        <v>0</v>
      </c>
      <c r="BH188" s="157">
        <f t="shared" ref="BH188:BH194" si="47">IF(N188="zníž. prenesená",J188,0)</f>
        <v>0</v>
      </c>
      <c r="BI188" s="157">
        <f t="shared" ref="BI188:BI194" si="48">IF(N188="nulová",J188,0)</f>
        <v>0</v>
      </c>
      <c r="BJ188" s="14" t="s">
        <v>151</v>
      </c>
      <c r="BK188" s="157">
        <f t="shared" ref="BK188:BK194" si="49">ROUND(I188*H188,2)</f>
        <v>0</v>
      </c>
      <c r="BL188" s="14" t="s">
        <v>207</v>
      </c>
      <c r="BM188" s="156" t="s">
        <v>485</v>
      </c>
    </row>
    <row r="189" spans="1:65" s="2" customFormat="1" ht="37.9" customHeight="1">
      <c r="A189" s="26"/>
      <c r="B189" s="144"/>
      <c r="C189" s="162" t="s">
        <v>486</v>
      </c>
      <c r="D189" s="162" t="s">
        <v>280</v>
      </c>
      <c r="E189" s="163" t="s">
        <v>487</v>
      </c>
      <c r="F189" s="164" t="s">
        <v>488</v>
      </c>
      <c r="G189" s="165" t="s">
        <v>149</v>
      </c>
      <c r="H189" s="166">
        <v>40.5</v>
      </c>
      <c r="I189" s="167"/>
      <c r="J189" s="167">
        <f t="shared" si="40"/>
        <v>0</v>
      </c>
      <c r="K189" s="168"/>
      <c r="L189" s="169"/>
      <c r="M189" s="170" t="s">
        <v>1</v>
      </c>
      <c r="N189" s="171" t="s">
        <v>38</v>
      </c>
      <c r="O189" s="154">
        <v>0</v>
      </c>
      <c r="P189" s="154">
        <f t="shared" si="41"/>
        <v>0</v>
      </c>
      <c r="Q189" s="154">
        <v>0.10983999999999999</v>
      </c>
      <c r="R189" s="154">
        <f t="shared" si="42"/>
        <v>4.4485199999999994</v>
      </c>
      <c r="S189" s="154">
        <v>0</v>
      </c>
      <c r="T189" s="155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283</v>
      </c>
      <c r="AT189" s="156" t="s">
        <v>280</v>
      </c>
      <c r="AU189" s="156" t="s">
        <v>151</v>
      </c>
      <c r="AY189" s="14" t="s">
        <v>144</v>
      </c>
      <c r="BE189" s="157">
        <f t="shared" si="44"/>
        <v>0</v>
      </c>
      <c r="BF189" s="157">
        <f t="shared" si="45"/>
        <v>0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4" t="s">
        <v>151</v>
      </c>
      <c r="BK189" s="157">
        <f t="shared" si="49"/>
        <v>0</v>
      </c>
      <c r="BL189" s="14" t="s">
        <v>207</v>
      </c>
      <c r="BM189" s="156" t="s">
        <v>489</v>
      </c>
    </row>
    <row r="190" spans="1:65" s="2" customFormat="1" ht="16.5" customHeight="1">
      <c r="A190" s="26"/>
      <c r="B190" s="144"/>
      <c r="C190" s="145" t="s">
        <v>490</v>
      </c>
      <c r="D190" s="145" t="s">
        <v>146</v>
      </c>
      <c r="E190" s="146" t="s">
        <v>491</v>
      </c>
      <c r="F190" s="147" t="s">
        <v>492</v>
      </c>
      <c r="G190" s="148" t="s">
        <v>163</v>
      </c>
      <c r="H190" s="149">
        <v>20.28</v>
      </c>
      <c r="I190" s="150"/>
      <c r="J190" s="150">
        <f t="shared" si="40"/>
        <v>0</v>
      </c>
      <c r="K190" s="151"/>
      <c r="L190" s="27"/>
      <c r="M190" s="152" t="s">
        <v>1</v>
      </c>
      <c r="N190" s="153" t="s">
        <v>38</v>
      </c>
      <c r="O190" s="154">
        <v>0.40600000000000003</v>
      </c>
      <c r="P190" s="154">
        <f t="shared" si="41"/>
        <v>8.2336800000000014</v>
      </c>
      <c r="Q190" s="154">
        <v>2.1000000000000001E-4</v>
      </c>
      <c r="R190" s="154">
        <f t="shared" si="42"/>
        <v>4.2588000000000001E-3</v>
      </c>
      <c r="S190" s="154">
        <v>0</v>
      </c>
      <c r="T190" s="155">
        <f t="shared" si="4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207</v>
      </c>
      <c r="AT190" s="156" t="s">
        <v>146</v>
      </c>
      <c r="AU190" s="156" t="s">
        <v>151</v>
      </c>
      <c r="AY190" s="14" t="s">
        <v>144</v>
      </c>
      <c r="BE190" s="157">
        <f t="shared" si="44"/>
        <v>0</v>
      </c>
      <c r="BF190" s="157">
        <f t="shared" si="45"/>
        <v>0</v>
      </c>
      <c r="BG190" s="157">
        <f t="shared" si="46"/>
        <v>0</v>
      </c>
      <c r="BH190" s="157">
        <f t="shared" si="47"/>
        <v>0</v>
      </c>
      <c r="BI190" s="157">
        <f t="shared" si="48"/>
        <v>0</v>
      </c>
      <c r="BJ190" s="14" t="s">
        <v>151</v>
      </c>
      <c r="BK190" s="157">
        <f t="shared" si="49"/>
        <v>0</v>
      </c>
      <c r="BL190" s="14" t="s">
        <v>207</v>
      </c>
      <c r="BM190" s="156" t="s">
        <v>493</v>
      </c>
    </row>
    <row r="191" spans="1:65" s="2" customFormat="1" ht="44.25" customHeight="1">
      <c r="A191" s="26"/>
      <c r="B191" s="144"/>
      <c r="C191" s="162" t="s">
        <v>494</v>
      </c>
      <c r="D191" s="162" t="s">
        <v>280</v>
      </c>
      <c r="E191" s="163" t="s">
        <v>495</v>
      </c>
      <c r="F191" s="164" t="s">
        <v>496</v>
      </c>
      <c r="G191" s="165" t="s">
        <v>219</v>
      </c>
      <c r="H191" s="166">
        <v>1</v>
      </c>
      <c r="I191" s="167"/>
      <c r="J191" s="167">
        <f t="shared" si="40"/>
        <v>0</v>
      </c>
      <c r="K191" s="168"/>
      <c r="L191" s="169"/>
      <c r="M191" s="170" t="s">
        <v>1</v>
      </c>
      <c r="N191" s="171" t="s">
        <v>38</v>
      </c>
      <c r="O191" s="154">
        <v>0</v>
      </c>
      <c r="P191" s="154">
        <f t="shared" si="41"/>
        <v>0</v>
      </c>
      <c r="Q191" s="154">
        <v>0.2</v>
      </c>
      <c r="R191" s="154">
        <f t="shared" si="42"/>
        <v>0.2</v>
      </c>
      <c r="S191" s="154">
        <v>0</v>
      </c>
      <c r="T191" s="155">
        <f t="shared" si="4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283</v>
      </c>
      <c r="AT191" s="156" t="s">
        <v>280</v>
      </c>
      <c r="AU191" s="156" t="s">
        <v>151</v>
      </c>
      <c r="AY191" s="14" t="s">
        <v>144</v>
      </c>
      <c r="BE191" s="157">
        <f t="shared" si="44"/>
        <v>0</v>
      </c>
      <c r="BF191" s="157">
        <f t="shared" si="45"/>
        <v>0</v>
      </c>
      <c r="BG191" s="157">
        <f t="shared" si="46"/>
        <v>0</v>
      </c>
      <c r="BH191" s="157">
        <f t="shared" si="47"/>
        <v>0</v>
      </c>
      <c r="BI191" s="157">
        <f t="shared" si="48"/>
        <v>0</v>
      </c>
      <c r="BJ191" s="14" t="s">
        <v>151</v>
      </c>
      <c r="BK191" s="157">
        <f t="shared" si="49"/>
        <v>0</v>
      </c>
      <c r="BL191" s="14" t="s">
        <v>207</v>
      </c>
      <c r="BM191" s="156" t="s">
        <v>497</v>
      </c>
    </row>
    <row r="192" spans="1:65" s="2" customFormat="1" ht="44.25" customHeight="1">
      <c r="A192" s="26"/>
      <c r="B192" s="144"/>
      <c r="C192" s="162" t="s">
        <v>498</v>
      </c>
      <c r="D192" s="162" t="s">
        <v>280</v>
      </c>
      <c r="E192" s="163" t="s">
        <v>499</v>
      </c>
      <c r="F192" s="164" t="s">
        <v>500</v>
      </c>
      <c r="G192" s="165" t="s">
        <v>219</v>
      </c>
      <c r="H192" s="166">
        <v>2</v>
      </c>
      <c r="I192" s="167"/>
      <c r="J192" s="167">
        <f t="shared" si="40"/>
        <v>0</v>
      </c>
      <c r="K192" s="168"/>
      <c r="L192" s="169"/>
      <c r="M192" s="170" t="s">
        <v>1</v>
      </c>
      <c r="N192" s="171" t="s">
        <v>38</v>
      </c>
      <c r="O192" s="154">
        <v>0</v>
      </c>
      <c r="P192" s="154">
        <f t="shared" si="41"/>
        <v>0</v>
      </c>
      <c r="Q192" s="154">
        <v>0.10983999999999999</v>
      </c>
      <c r="R192" s="154">
        <f t="shared" si="42"/>
        <v>0.21967999999999999</v>
      </c>
      <c r="S192" s="154">
        <v>0</v>
      </c>
      <c r="T192" s="155">
        <f t="shared" si="4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283</v>
      </c>
      <c r="AT192" s="156" t="s">
        <v>280</v>
      </c>
      <c r="AU192" s="156" t="s">
        <v>151</v>
      </c>
      <c r="AY192" s="14" t="s">
        <v>144</v>
      </c>
      <c r="BE192" s="157">
        <f t="shared" si="44"/>
        <v>0</v>
      </c>
      <c r="BF192" s="157">
        <f t="shared" si="45"/>
        <v>0</v>
      </c>
      <c r="BG192" s="157">
        <f t="shared" si="46"/>
        <v>0</v>
      </c>
      <c r="BH192" s="157">
        <f t="shared" si="47"/>
        <v>0</v>
      </c>
      <c r="BI192" s="157">
        <f t="shared" si="48"/>
        <v>0</v>
      </c>
      <c r="BJ192" s="14" t="s">
        <v>151</v>
      </c>
      <c r="BK192" s="157">
        <f t="shared" si="49"/>
        <v>0</v>
      </c>
      <c r="BL192" s="14" t="s">
        <v>207</v>
      </c>
      <c r="BM192" s="156" t="s">
        <v>501</v>
      </c>
    </row>
    <row r="193" spans="1:65" s="2" customFormat="1" ht="24.2" customHeight="1">
      <c r="A193" s="26"/>
      <c r="B193" s="144"/>
      <c r="C193" s="145" t="s">
        <v>502</v>
      </c>
      <c r="D193" s="145" t="s">
        <v>146</v>
      </c>
      <c r="E193" s="146" t="s">
        <v>503</v>
      </c>
      <c r="F193" s="147" t="s">
        <v>504</v>
      </c>
      <c r="G193" s="148" t="s">
        <v>226</v>
      </c>
      <c r="H193" s="149">
        <v>4.8739999999999997</v>
      </c>
      <c r="I193" s="150"/>
      <c r="J193" s="150">
        <f t="shared" si="40"/>
        <v>0</v>
      </c>
      <c r="K193" s="151"/>
      <c r="L193" s="27"/>
      <c r="M193" s="152" t="s">
        <v>1</v>
      </c>
      <c r="N193" s="153" t="s">
        <v>38</v>
      </c>
      <c r="O193" s="154">
        <v>2.133</v>
      </c>
      <c r="P193" s="154">
        <f t="shared" si="41"/>
        <v>10.396241999999999</v>
      </c>
      <c r="Q193" s="154">
        <v>0</v>
      </c>
      <c r="R193" s="154">
        <f t="shared" si="42"/>
        <v>0</v>
      </c>
      <c r="S193" s="154">
        <v>0</v>
      </c>
      <c r="T193" s="155">
        <f t="shared" si="4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207</v>
      </c>
      <c r="AT193" s="156" t="s">
        <v>146</v>
      </c>
      <c r="AU193" s="156" t="s">
        <v>151</v>
      </c>
      <c r="AY193" s="14" t="s">
        <v>144</v>
      </c>
      <c r="BE193" s="157">
        <f t="shared" si="44"/>
        <v>0</v>
      </c>
      <c r="BF193" s="157">
        <f t="shared" si="45"/>
        <v>0</v>
      </c>
      <c r="BG193" s="157">
        <f t="shared" si="46"/>
        <v>0</v>
      </c>
      <c r="BH193" s="157">
        <f t="shared" si="47"/>
        <v>0</v>
      </c>
      <c r="BI193" s="157">
        <f t="shared" si="48"/>
        <v>0</v>
      </c>
      <c r="BJ193" s="14" t="s">
        <v>151</v>
      </c>
      <c r="BK193" s="157">
        <f t="shared" si="49"/>
        <v>0</v>
      </c>
      <c r="BL193" s="14" t="s">
        <v>207</v>
      </c>
      <c r="BM193" s="156" t="s">
        <v>505</v>
      </c>
    </row>
    <row r="194" spans="1:65" s="2" customFormat="1" ht="24.2" customHeight="1">
      <c r="A194" s="26"/>
      <c r="B194" s="144"/>
      <c r="C194" s="145" t="s">
        <v>506</v>
      </c>
      <c r="D194" s="145" t="s">
        <v>146</v>
      </c>
      <c r="E194" s="146" t="s">
        <v>507</v>
      </c>
      <c r="F194" s="147" t="s">
        <v>508</v>
      </c>
      <c r="G194" s="148" t="s">
        <v>226</v>
      </c>
      <c r="H194" s="149">
        <v>4.8739999999999997</v>
      </c>
      <c r="I194" s="150"/>
      <c r="J194" s="150">
        <f t="shared" si="40"/>
        <v>0</v>
      </c>
      <c r="K194" s="151"/>
      <c r="L194" s="27"/>
      <c r="M194" s="158" t="s">
        <v>1</v>
      </c>
      <c r="N194" s="159" t="s">
        <v>38</v>
      </c>
      <c r="O194" s="160">
        <v>0.88900000000000001</v>
      </c>
      <c r="P194" s="160">
        <f t="shared" si="41"/>
        <v>4.332986</v>
      </c>
      <c r="Q194" s="160">
        <v>0</v>
      </c>
      <c r="R194" s="160">
        <f t="shared" si="42"/>
        <v>0</v>
      </c>
      <c r="S194" s="160">
        <v>0</v>
      </c>
      <c r="T194" s="161">
        <f t="shared" si="4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207</v>
      </c>
      <c r="AT194" s="156" t="s">
        <v>146</v>
      </c>
      <c r="AU194" s="156" t="s">
        <v>151</v>
      </c>
      <c r="AY194" s="14" t="s">
        <v>144</v>
      </c>
      <c r="BE194" s="157">
        <f t="shared" si="44"/>
        <v>0</v>
      </c>
      <c r="BF194" s="157">
        <f t="shared" si="45"/>
        <v>0</v>
      </c>
      <c r="BG194" s="157">
        <f t="shared" si="46"/>
        <v>0</v>
      </c>
      <c r="BH194" s="157">
        <f t="shared" si="47"/>
        <v>0</v>
      </c>
      <c r="BI194" s="157">
        <f t="shared" si="48"/>
        <v>0</v>
      </c>
      <c r="BJ194" s="14" t="s">
        <v>151</v>
      </c>
      <c r="BK194" s="157">
        <f t="shared" si="49"/>
        <v>0</v>
      </c>
      <c r="BL194" s="14" t="s">
        <v>207</v>
      </c>
      <c r="BM194" s="156" t="s">
        <v>509</v>
      </c>
    </row>
    <row r="195" spans="1:65" s="2" customFormat="1" ht="6.95" customHeight="1">
      <c r="A195" s="26"/>
      <c r="B195" s="44"/>
      <c r="C195" s="45"/>
      <c r="D195" s="45"/>
      <c r="E195" s="45"/>
      <c r="F195" s="45"/>
      <c r="G195" s="45"/>
      <c r="H195" s="45"/>
      <c r="I195" s="45"/>
      <c r="J195" s="45"/>
      <c r="K195" s="45"/>
      <c r="L195" s="27"/>
      <c r="M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</row>
  </sheetData>
  <autoFilter ref="C127:K194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5"/>
  <sheetViews>
    <sheetView showGridLines="0" topLeftCell="A50" workbookViewId="0">
      <selection activeCell="X132" sqref="X13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510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ROUND(J119,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ROUND((SUM(BE119:BE134)),  2)</f>
        <v>0</v>
      </c>
      <c r="G33" s="98"/>
      <c r="H33" s="98"/>
      <c r="I33" s="99">
        <v>0.2</v>
      </c>
      <c r="J33" s="97">
        <f>ROUND(((SUM(BE119:BE134))*I33),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ROUND((SUM(BF119:BF134)),  2)</f>
        <v>0</v>
      </c>
      <c r="G34" s="26"/>
      <c r="H34" s="26"/>
      <c r="I34" s="101">
        <v>0.2</v>
      </c>
      <c r="J34" s="100">
        <f>ROUND(((SUM(BF119:BF134))*I34),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ROUND((SUM(BG119:BG134)),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ROUND((SUM(BH119:BH134)),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ROUND((SUM(BI119:BI134)),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06 - Výstup na skalu, vyhliadková plošina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J119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269</v>
      </c>
      <c r="E97" s="115"/>
      <c r="F97" s="115"/>
      <c r="G97" s="115"/>
      <c r="H97" s="115"/>
      <c r="I97" s="115"/>
      <c r="J97" s="116">
        <f>J120</f>
        <v>0</v>
      </c>
      <c r="L97" s="113"/>
    </row>
    <row r="98" spans="1:31" s="10" customFormat="1" ht="19.899999999999999" hidden="1" customHeight="1">
      <c r="B98" s="117"/>
      <c r="D98" s="118" t="s">
        <v>270</v>
      </c>
      <c r="E98" s="119"/>
      <c r="F98" s="119"/>
      <c r="G98" s="119"/>
      <c r="H98" s="119"/>
      <c r="I98" s="119"/>
      <c r="J98" s="120">
        <f>J121</f>
        <v>0</v>
      </c>
      <c r="L98" s="117"/>
    </row>
    <row r="99" spans="1:31" s="10" customFormat="1" ht="19.899999999999999" hidden="1" customHeight="1">
      <c r="B99" s="117"/>
      <c r="D99" s="118" t="s">
        <v>272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31" s="2" customFormat="1" ht="21.75" hidden="1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hidden="1" customHeight="1">
      <c r="A101" s="26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ht="11.25" hidden="1"/>
    <row r="103" spans="1:31" ht="11.25" hidden="1"/>
    <row r="104" spans="1:31" ht="11.25" hidden="1"/>
    <row r="105" spans="1:31" s="2" customFormat="1" ht="6.95" customHeight="1">
      <c r="A105" s="2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130</v>
      </c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17" t="str">
        <f>E7</f>
        <v>Náučno turistická infraštruktúra v mestských lesoch - Stará Ľubovňa</v>
      </c>
      <c r="F109" s="218"/>
      <c r="G109" s="218"/>
      <c r="H109" s="218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116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84" t="str">
        <f>E9</f>
        <v>06 - Výstup na skalu, vyhliadková plošina</v>
      </c>
      <c r="F111" s="219"/>
      <c r="G111" s="219"/>
      <c r="H111" s="219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17</v>
      </c>
      <c r="D113" s="26"/>
      <c r="E113" s="26"/>
      <c r="F113" s="21" t="str">
        <f>F12</f>
        <v>Stará Ľubovňa</v>
      </c>
      <c r="G113" s="26"/>
      <c r="H113" s="26"/>
      <c r="I113" s="23" t="s">
        <v>19</v>
      </c>
      <c r="J113" s="52" t="str">
        <f>IF(J12="","",J12)</f>
        <v>14. 3. 2024</v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25.7" customHeight="1">
      <c r="A115" s="26"/>
      <c r="B115" s="27"/>
      <c r="C115" s="23" t="s">
        <v>21</v>
      </c>
      <c r="D115" s="26"/>
      <c r="E115" s="26"/>
      <c r="F115" s="21" t="str">
        <f>E15</f>
        <v>mesto Stará Ľubovňa</v>
      </c>
      <c r="G115" s="26"/>
      <c r="H115" s="26"/>
      <c r="I115" s="23" t="s">
        <v>27</v>
      </c>
      <c r="J115" s="24" t="str">
        <f>E21</f>
        <v>Ing. arch. Patrik Kasperkevič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25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30</v>
      </c>
      <c r="J116" s="24" t="str">
        <f>E24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21"/>
      <c r="B118" s="122"/>
      <c r="C118" s="123" t="s">
        <v>131</v>
      </c>
      <c r="D118" s="124" t="s">
        <v>57</v>
      </c>
      <c r="E118" s="124" t="s">
        <v>53</v>
      </c>
      <c r="F118" s="124" t="s">
        <v>54</v>
      </c>
      <c r="G118" s="124" t="s">
        <v>132</v>
      </c>
      <c r="H118" s="124" t="s">
        <v>133</v>
      </c>
      <c r="I118" s="124" t="s">
        <v>134</v>
      </c>
      <c r="J118" s="125" t="s">
        <v>120</v>
      </c>
      <c r="K118" s="126" t="s">
        <v>135</v>
      </c>
      <c r="L118" s="127"/>
      <c r="M118" s="59" t="s">
        <v>1</v>
      </c>
      <c r="N118" s="60" t="s">
        <v>36</v>
      </c>
      <c r="O118" s="60" t="s">
        <v>136</v>
      </c>
      <c r="P118" s="60" t="s">
        <v>137</v>
      </c>
      <c r="Q118" s="60" t="s">
        <v>138</v>
      </c>
      <c r="R118" s="60" t="s">
        <v>139</v>
      </c>
      <c r="S118" s="60" t="s">
        <v>140</v>
      </c>
      <c r="T118" s="61" t="s">
        <v>141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9" customHeight="1">
      <c r="A119" s="26"/>
      <c r="B119" s="27"/>
      <c r="C119" s="66" t="s">
        <v>121</v>
      </c>
      <c r="D119" s="26"/>
      <c r="E119" s="26"/>
      <c r="F119" s="26"/>
      <c r="G119" s="26"/>
      <c r="H119" s="26"/>
      <c r="I119" s="26"/>
      <c r="J119" s="128">
        <f>BK119</f>
        <v>0</v>
      </c>
      <c r="K119" s="26"/>
      <c r="L119" s="27"/>
      <c r="M119" s="62"/>
      <c r="N119" s="53"/>
      <c r="O119" s="63"/>
      <c r="P119" s="129">
        <f>P120</f>
        <v>1927.4624473199999</v>
      </c>
      <c r="Q119" s="63"/>
      <c r="R119" s="129">
        <f>R120</f>
        <v>8.8973394599999995</v>
      </c>
      <c r="S119" s="63"/>
      <c r="T119" s="130">
        <f>T120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71</v>
      </c>
      <c r="AU119" s="14" t="s">
        <v>122</v>
      </c>
      <c r="BK119" s="131">
        <f>BK120</f>
        <v>0</v>
      </c>
    </row>
    <row r="120" spans="1:65" s="12" customFormat="1" ht="25.9" customHeight="1">
      <c r="B120" s="132"/>
      <c r="D120" s="133" t="s">
        <v>71</v>
      </c>
      <c r="E120" s="134" t="s">
        <v>273</v>
      </c>
      <c r="F120" s="134" t="s">
        <v>274</v>
      </c>
      <c r="J120" s="135">
        <f>BK120</f>
        <v>0</v>
      </c>
      <c r="L120" s="132"/>
      <c r="M120" s="136"/>
      <c r="N120" s="137"/>
      <c r="O120" s="137"/>
      <c r="P120" s="138">
        <f>P121+P127</f>
        <v>1927.4624473199999</v>
      </c>
      <c r="Q120" s="137"/>
      <c r="R120" s="138">
        <f>R121+R127</f>
        <v>8.8973394599999995</v>
      </c>
      <c r="S120" s="137"/>
      <c r="T120" s="139">
        <f>T121+T127</f>
        <v>0</v>
      </c>
      <c r="AR120" s="133" t="s">
        <v>151</v>
      </c>
      <c r="AT120" s="140" t="s">
        <v>71</v>
      </c>
      <c r="AU120" s="140" t="s">
        <v>72</v>
      </c>
      <c r="AY120" s="133" t="s">
        <v>144</v>
      </c>
      <c r="BK120" s="141">
        <f>BK121+BK127</f>
        <v>0</v>
      </c>
    </row>
    <row r="121" spans="1:65" s="12" customFormat="1" ht="22.9" customHeight="1">
      <c r="B121" s="132"/>
      <c r="D121" s="133" t="s">
        <v>71</v>
      </c>
      <c r="E121" s="142" t="s">
        <v>275</v>
      </c>
      <c r="F121" s="142" t="s">
        <v>276</v>
      </c>
      <c r="J121" s="143">
        <f>BK121</f>
        <v>0</v>
      </c>
      <c r="L121" s="132"/>
      <c r="M121" s="136"/>
      <c r="N121" s="137"/>
      <c r="O121" s="137"/>
      <c r="P121" s="138">
        <f>SUM(P122:P126)</f>
        <v>8.6793750000000003</v>
      </c>
      <c r="Q121" s="137"/>
      <c r="R121" s="138">
        <f>SUM(R122:R126)</f>
        <v>0.63430823999999997</v>
      </c>
      <c r="S121" s="137"/>
      <c r="T121" s="139">
        <f>SUM(T122:T126)</f>
        <v>0</v>
      </c>
      <c r="AR121" s="133" t="s">
        <v>151</v>
      </c>
      <c r="AT121" s="140" t="s">
        <v>71</v>
      </c>
      <c r="AU121" s="140" t="s">
        <v>80</v>
      </c>
      <c r="AY121" s="133" t="s">
        <v>144</v>
      </c>
      <c r="BK121" s="141">
        <f>SUM(BK122:BK126)</f>
        <v>0</v>
      </c>
    </row>
    <row r="122" spans="1:65" s="2" customFormat="1" ht="24.2" customHeight="1">
      <c r="A122" s="26"/>
      <c r="B122" s="144"/>
      <c r="C122" s="145" t="s">
        <v>80</v>
      </c>
      <c r="D122" s="145" t="s">
        <v>146</v>
      </c>
      <c r="E122" s="146" t="s">
        <v>511</v>
      </c>
      <c r="F122" s="147" t="s">
        <v>512</v>
      </c>
      <c r="G122" s="148" t="s">
        <v>149</v>
      </c>
      <c r="H122" s="149">
        <v>21.5</v>
      </c>
      <c r="I122" s="150"/>
      <c r="J122" s="150">
        <f>ROUND(I122*H122,2)</f>
        <v>0</v>
      </c>
      <c r="K122" s="151"/>
      <c r="L122" s="27"/>
      <c r="M122" s="152" t="s">
        <v>1</v>
      </c>
      <c r="N122" s="153" t="s">
        <v>38</v>
      </c>
      <c r="O122" s="154">
        <v>0.32634999999999997</v>
      </c>
      <c r="P122" s="154">
        <f>O122*H122</f>
        <v>7.0165249999999997</v>
      </c>
      <c r="Q122" s="154">
        <v>0</v>
      </c>
      <c r="R122" s="154">
        <f>Q122*H122</f>
        <v>0</v>
      </c>
      <c r="S122" s="154">
        <v>0</v>
      </c>
      <c r="T122" s="155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207</v>
      </c>
      <c r="AT122" s="156" t="s">
        <v>146</v>
      </c>
      <c r="AU122" s="156" t="s">
        <v>151</v>
      </c>
      <c r="AY122" s="14" t="s">
        <v>144</v>
      </c>
      <c r="BE122" s="157">
        <f>IF(N122="základná",J122,0)</f>
        <v>0</v>
      </c>
      <c r="BF122" s="157">
        <f>IF(N122="znížená",J122,0)</f>
        <v>0</v>
      </c>
      <c r="BG122" s="157">
        <f>IF(N122="zákl. prenesená",J122,0)</f>
        <v>0</v>
      </c>
      <c r="BH122" s="157">
        <f>IF(N122="zníž. prenesená",J122,0)</f>
        <v>0</v>
      </c>
      <c r="BI122" s="157">
        <f>IF(N122="nulová",J122,0)</f>
        <v>0</v>
      </c>
      <c r="BJ122" s="14" t="s">
        <v>151</v>
      </c>
      <c r="BK122" s="157">
        <f>ROUND(I122*H122,2)</f>
        <v>0</v>
      </c>
      <c r="BL122" s="14" t="s">
        <v>207</v>
      </c>
      <c r="BM122" s="156" t="s">
        <v>513</v>
      </c>
    </row>
    <row r="123" spans="1:65" s="2" customFormat="1" ht="49.15" customHeight="1">
      <c r="A123" s="26"/>
      <c r="B123" s="144"/>
      <c r="C123" s="162" t="s">
        <v>151</v>
      </c>
      <c r="D123" s="162" t="s">
        <v>280</v>
      </c>
      <c r="E123" s="163" t="s">
        <v>396</v>
      </c>
      <c r="F123" s="164" t="s">
        <v>514</v>
      </c>
      <c r="G123" s="165" t="s">
        <v>155</v>
      </c>
      <c r="H123" s="166">
        <v>1.1279999999999999</v>
      </c>
      <c r="I123" s="167"/>
      <c r="J123" s="167">
        <f>ROUND(I123*H123,2)</f>
        <v>0</v>
      </c>
      <c r="K123" s="168"/>
      <c r="L123" s="169"/>
      <c r="M123" s="170" t="s">
        <v>1</v>
      </c>
      <c r="N123" s="171" t="s">
        <v>38</v>
      </c>
      <c r="O123" s="154">
        <v>0</v>
      </c>
      <c r="P123" s="154">
        <f>O123*H123</f>
        <v>0</v>
      </c>
      <c r="Q123" s="154">
        <v>0.54</v>
      </c>
      <c r="R123" s="154">
        <f>Q123*H123</f>
        <v>0.60911999999999999</v>
      </c>
      <c r="S123" s="154">
        <v>0</v>
      </c>
      <c r="T123" s="155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283</v>
      </c>
      <c r="AT123" s="156" t="s">
        <v>280</v>
      </c>
      <c r="AU123" s="156" t="s">
        <v>151</v>
      </c>
      <c r="AY123" s="14" t="s">
        <v>144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4" t="s">
        <v>151</v>
      </c>
      <c r="BK123" s="157">
        <f>ROUND(I123*H123,2)</f>
        <v>0</v>
      </c>
      <c r="BL123" s="14" t="s">
        <v>207</v>
      </c>
      <c r="BM123" s="156" t="s">
        <v>515</v>
      </c>
    </row>
    <row r="124" spans="1:65" s="2" customFormat="1" ht="44.25" customHeight="1">
      <c r="A124" s="26"/>
      <c r="B124" s="144"/>
      <c r="C124" s="145" t="s">
        <v>157</v>
      </c>
      <c r="D124" s="145" t="s">
        <v>146</v>
      </c>
      <c r="E124" s="146" t="s">
        <v>285</v>
      </c>
      <c r="F124" s="147" t="s">
        <v>286</v>
      </c>
      <c r="G124" s="148" t="s">
        <v>155</v>
      </c>
      <c r="H124" s="149">
        <v>1.1279999999999999</v>
      </c>
      <c r="I124" s="150"/>
      <c r="J124" s="150">
        <f>ROUND(I124*H124,2)</f>
        <v>0</v>
      </c>
      <c r="K124" s="151"/>
      <c r="L124" s="27"/>
      <c r="M124" s="152" t="s">
        <v>1</v>
      </c>
      <c r="N124" s="153" t="s">
        <v>38</v>
      </c>
      <c r="O124" s="154">
        <v>0.01</v>
      </c>
      <c r="P124" s="154">
        <f>O124*H124</f>
        <v>1.1279999999999998E-2</v>
      </c>
      <c r="Q124" s="154">
        <v>2.2329999999999999E-2</v>
      </c>
      <c r="R124" s="154">
        <f>Q124*H124</f>
        <v>2.5188239999999997E-2</v>
      </c>
      <c r="S124" s="154">
        <v>0</v>
      </c>
      <c r="T124" s="155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207</v>
      </c>
      <c r="AT124" s="156" t="s">
        <v>146</v>
      </c>
      <c r="AU124" s="156" t="s">
        <v>151</v>
      </c>
      <c r="AY124" s="14" t="s">
        <v>144</v>
      </c>
      <c r="BE124" s="157">
        <f>IF(N124="základná",J124,0)</f>
        <v>0</v>
      </c>
      <c r="BF124" s="157">
        <f>IF(N124="znížená",J124,0)</f>
        <v>0</v>
      </c>
      <c r="BG124" s="157">
        <f>IF(N124="zákl. prenesená",J124,0)</f>
        <v>0</v>
      </c>
      <c r="BH124" s="157">
        <f>IF(N124="zníž. prenesená",J124,0)</f>
        <v>0</v>
      </c>
      <c r="BI124" s="157">
        <f>IF(N124="nulová",J124,0)</f>
        <v>0</v>
      </c>
      <c r="BJ124" s="14" t="s">
        <v>151</v>
      </c>
      <c r="BK124" s="157">
        <f>ROUND(I124*H124,2)</f>
        <v>0</v>
      </c>
      <c r="BL124" s="14" t="s">
        <v>207</v>
      </c>
      <c r="BM124" s="156" t="s">
        <v>516</v>
      </c>
    </row>
    <row r="125" spans="1:65" s="2" customFormat="1" ht="24.2" customHeight="1">
      <c r="A125" s="26"/>
      <c r="B125" s="144"/>
      <c r="C125" s="145" t="s">
        <v>150</v>
      </c>
      <c r="D125" s="145" t="s">
        <v>146</v>
      </c>
      <c r="E125" s="146" t="s">
        <v>288</v>
      </c>
      <c r="F125" s="147" t="s">
        <v>289</v>
      </c>
      <c r="G125" s="148" t="s">
        <v>226</v>
      </c>
      <c r="H125" s="149">
        <v>0.63400000000000001</v>
      </c>
      <c r="I125" s="150"/>
      <c r="J125" s="150">
        <f>ROUND(I125*H125,2)</f>
        <v>0</v>
      </c>
      <c r="K125" s="151"/>
      <c r="L125" s="27"/>
      <c r="M125" s="152" t="s">
        <v>1</v>
      </c>
      <c r="N125" s="153" t="s">
        <v>38</v>
      </c>
      <c r="O125" s="154">
        <v>1.7130000000000001</v>
      </c>
      <c r="P125" s="154">
        <f>O125*H125</f>
        <v>1.0860420000000002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207</v>
      </c>
      <c r="AT125" s="156" t="s">
        <v>146</v>
      </c>
      <c r="AU125" s="156" t="s">
        <v>151</v>
      </c>
      <c r="AY125" s="14" t="s">
        <v>144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4" t="s">
        <v>151</v>
      </c>
      <c r="BK125" s="157">
        <f>ROUND(I125*H125,2)</f>
        <v>0</v>
      </c>
      <c r="BL125" s="14" t="s">
        <v>207</v>
      </c>
      <c r="BM125" s="156" t="s">
        <v>517</v>
      </c>
    </row>
    <row r="126" spans="1:65" s="2" customFormat="1" ht="33" customHeight="1">
      <c r="A126" s="26"/>
      <c r="B126" s="144"/>
      <c r="C126" s="145" t="s">
        <v>165</v>
      </c>
      <c r="D126" s="145" t="s">
        <v>146</v>
      </c>
      <c r="E126" s="146" t="s">
        <v>291</v>
      </c>
      <c r="F126" s="147" t="s">
        <v>292</v>
      </c>
      <c r="G126" s="148" t="s">
        <v>226</v>
      </c>
      <c r="H126" s="149">
        <v>0.63400000000000001</v>
      </c>
      <c r="I126" s="150"/>
      <c r="J126" s="150">
        <f>ROUND(I126*H126,2)</f>
        <v>0</v>
      </c>
      <c r="K126" s="151"/>
      <c r="L126" s="27"/>
      <c r="M126" s="152" t="s">
        <v>1</v>
      </c>
      <c r="N126" s="153" t="s">
        <v>38</v>
      </c>
      <c r="O126" s="154">
        <v>0.89200000000000002</v>
      </c>
      <c r="P126" s="154">
        <f>O126*H126</f>
        <v>0.56552800000000003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207</v>
      </c>
      <c r="AT126" s="156" t="s">
        <v>146</v>
      </c>
      <c r="AU126" s="156" t="s">
        <v>151</v>
      </c>
      <c r="AY126" s="14" t="s">
        <v>144</v>
      </c>
      <c r="BE126" s="157">
        <f>IF(N126="základná",J126,0)</f>
        <v>0</v>
      </c>
      <c r="BF126" s="157">
        <f>IF(N126="znížená",J126,0)</f>
        <v>0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14" t="s">
        <v>151</v>
      </c>
      <c r="BK126" s="157">
        <f>ROUND(I126*H126,2)</f>
        <v>0</v>
      </c>
      <c r="BL126" s="14" t="s">
        <v>207</v>
      </c>
      <c r="BM126" s="156" t="s">
        <v>518</v>
      </c>
    </row>
    <row r="127" spans="1:65" s="12" customFormat="1" ht="22.9" customHeight="1">
      <c r="B127" s="132"/>
      <c r="D127" s="133" t="s">
        <v>71</v>
      </c>
      <c r="E127" s="142" t="s">
        <v>305</v>
      </c>
      <c r="F127" s="142" t="s">
        <v>306</v>
      </c>
      <c r="J127" s="143">
        <f>BK127</f>
        <v>0</v>
      </c>
      <c r="L127" s="132"/>
      <c r="M127" s="136"/>
      <c r="N127" s="137"/>
      <c r="O127" s="137"/>
      <c r="P127" s="138">
        <f>SUM(P128:P134)</f>
        <v>1918.78307232</v>
      </c>
      <c r="Q127" s="137"/>
      <c r="R127" s="138">
        <f>SUM(R128:R134)</f>
        <v>8.2630312200000002</v>
      </c>
      <c r="S127" s="137"/>
      <c r="T127" s="139">
        <f>SUM(T128:T134)</f>
        <v>0</v>
      </c>
      <c r="AR127" s="133" t="s">
        <v>151</v>
      </c>
      <c r="AT127" s="140" t="s">
        <v>71</v>
      </c>
      <c r="AU127" s="140" t="s">
        <v>80</v>
      </c>
      <c r="AY127" s="133" t="s">
        <v>144</v>
      </c>
      <c r="BK127" s="141">
        <f>SUM(BK128:BK134)</f>
        <v>0</v>
      </c>
    </row>
    <row r="128" spans="1:65" s="2" customFormat="1" ht="37.9" customHeight="1">
      <c r="A128" s="26"/>
      <c r="B128" s="144"/>
      <c r="C128" s="145" t="s">
        <v>169</v>
      </c>
      <c r="D128" s="145" t="s">
        <v>146</v>
      </c>
      <c r="E128" s="146" t="s">
        <v>519</v>
      </c>
      <c r="F128" s="147" t="s">
        <v>520</v>
      </c>
      <c r="G128" s="148" t="s">
        <v>163</v>
      </c>
      <c r="H128" s="149">
        <v>34</v>
      </c>
      <c r="I128" s="150"/>
      <c r="J128" s="150">
        <f t="shared" ref="J128:J134" si="0">ROUND(I128*H128,2)</f>
        <v>0</v>
      </c>
      <c r="K128" s="151"/>
      <c r="L128" s="27"/>
      <c r="M128" s="152" t="s">
        <v>1</v>
      </c>
      <c r="N128" s="153" t="s">
        <v>38</v>
      </c>
      <c r="O128" s="154">
        <v>0.377</v>
      </c>
      <c r="P128" s="154">
        <f t="shared" ref="P128:P134" si="1">O128*H128</f>
        <v>12.818</v>
      </c>
      <c r="Q128" s="154">
        <v>0.05</v>
      </c>
      <c r="R128" s="154">
        <f t="shared" ref="R128:R134" si="2">Q128*H128</f>
        <v>1.7000000000000002</v>
      </c>
      <c r="S128" s="154">
        <v>0</v>
      </c>
      <c r="T128" s="155">
        <f t="shared" ref="T128:T134" si="3"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207</v>
      </c>
      <c r="AT128" s="156" t="s">
        <v>146</v>
      </c>
      <c r="AU128" s="156" t="s">
        <v>151</v>
      </c>
      <c r="AY128" s="14" t="s">
        <v>144</v>
      </c>
      <c r="BE128" s="157">
        <f t="shared" ref="BE128:BE134" si="4">IF(N128="základná",J128,0)</f>
        <v>0</v>
      </c>
      <c r="BF128" s="157">
        <f t="shared" ref="BF128:BF134" si="5">IF(N128="znížená",J128,0)</f>
        <v>0</v>
      </c>
      <c r="BG128" s="157">
        <f t="shared" ref="BG128:BG134" si="6">IF(N128="zákl. prenesená",J128,0)</f>
        <v>0</v>
      </c>
      <c r="BH128" s="157">
        <f t="shared" ref="BH128:BH134" si="7">IF(N128="zníž. prenesená",J128,0)</f>
        <v>0</v>
      </c>
      <c r="BI128" s="157">
        <f t="shared" ref="BI128:BI134" si="8">IF(N128="nulová",J128,0)</f>
        <v>0</v>
      </c>
      <c r="BJ128" s="14" t="s">
        <v>151</v>
      </c>
      <c r="BK128" s="157">
        <f t="shared" ref="BK128:BK134" si="9">ROUND(I128*H128,2)</f>
        <v>0</v>
      </c>
      <c r="BL128" s="14" t="s">
        <v>207</v>
      </c>
      <c r="BM128" s="156" t="s">
        <v>521</v>
      </c>
    </row>
    <row r="129" spans="1:65" s="2" customFormat="1" ht="24.2" customHeight="1">
      <c r="A129" s="26"/>
      <c r="B129" s="144"/>
      <c r="C129" s="145" t="s">
        <v>173</v>
      </c>
      <c r="D129" s="145" t="s">
        <v>146</v>
      </c>
      <c r="E129" s="146" t="s">
        <v>522</v>
      </c>
      <c r="F129" s="147" t="s">
        <v>523</v>
      </c>
      <c r="G129" s="148" t="s">
        <v>149</v>
      </c>
      <c r="H129" s="149">
        <v>18.001999999999999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38</v>
      </c>
      <c r="O129" s="154">
        <v>0.85665999999999998</v>
      </c>
      <c r="P129" s="154">
        <f t="shared" si="1"/>
        <v>15.421593319999999</v>
      </c>
      <c r="Q129" s="154">
        <v>6.0999999999999997E-4</v>
      </c>
      <c r="R129" s="154">
        <f t="shared" si="2"/>
        <v>1.0981219999999998E-2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207</v>
      </c>
      <c r="AT129" s="156" t="s">
        <v>146</v>
      </c>
      <c r="AU129" s="156" t="s">
        <v>151</v>
      </c>
      <c r="AY129" s="14" t="s">
        <v>144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151</v>
      </c>
      <c r="BK129" s="157">
        <f t="shared" si="9"/>
        <v>0</v>
      </c>
      <c r="BL129" s="14" t="s">
        <v>207</v>
      </c>
      <c r="BM129" s="156" t="s">
        <v>524</v>
      </c>
    </row>
    <row r="130" spans="1:65" s="2" customFormat="1" ht="33" customHeight="1">
      <c r="A130" s="26"/>
      <c r="B130" s="144"/>
      <c r="C130" s="162" t="s">
        <v>177</v>
      </c>
      <c r="D130" s="162" t="s">
        <v>280</v>
      </c>
      <c r="E130" s="163" t="s">
        <v>525</v>
      </c>
      <c r="F130" s="164" t="s">
        <v>526</v>
      </c>
      <c r="G130" s="165" t="s">
        <v>219</v>
      </c>
      <c r="H130" s="166">
        <v>71</v>
      </c>
      <c r="I130" s="167"/>
      <c r="J130" s="167">
        <f t="shared" si="0"/>
        <v>0</v>
      </c>
      <c r="K130" s="168"/>
      <c r="L130" s="169"/>
      <c r="M130" s="170" t="s">
        <v>1</v>
      </c>
      <c r="N130" s="171" t="s">
        <v>38</v>
      </c>
      <c r="O130" s="154">
        <v>0</v>
      </c>
      <c r="P130" s="154">
        <f t="shared" si="1"/>
        <v>0</v>
      </c>
      <c r="Q130" s="154">
        <v>1.6500000000000001E-2</v>
      </c>
      <c r="R130" s="154">
        <f t="shared" si="2"/>
        <v>1.1715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283</v>
      </c>
      <c r="AT130" s="156" t="s">
        <v>280</v>
      </c>
      <c r="AU130" s="156" t="s">
        <v>151</v>
      </c>
      <c r="AY130" s="14" t="s">
        <v>144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151</v>
      </c>
      <c r="BK130" s="157">
        <f t="shared" si="9"/>
        <v>0</v>
      </c>
      <c r="BL130" s="14" t="s">
        <v>207</v>
      </c>
      <c r="BM130" s="156" t="s">
        <v>527</v>
      </c>
    </row>
    <row r="131" spans="1:65" s="2" customFormat="1" ht="24.2" customHeight="1">
      <c r="A131" s="26"/>
      <c r="B131" s="144"/>
      <c r="C131" s="162" t="s">
        <v>181</v>
      </c>
      <c r="D131" s="162" t="s">
        <v>280</v>
      </c>
      <c r="E131" s="163" t="s">
        <v>528</v>
      </c>
      <c r="F131" s="164" t="s">
        <v>529</v>
      </c>
      <c r="G131" s="165" t="s">
        <v>149</v>
      </c>
      <c r="H131" s="166">
        <v>6.5</v>
      </c>
      <c r="I131" s="167"/>
      <c r="J131" s="167">
        <f t="shared" si="0"/>
        <v>0</v>
      </c>
      <c r="K131" s="168"/>
      <c r="L131" s="169"/>
      <c r="M131" s="170" t="s">
        <v>1</v>
      </c>
      <c r="N131" s="171" t="s">
        <v>38</v>
      </c>
      <c r="O131" s="154">
        <v>0</v>
      </c>
      <c r="P131" s="154">
        <f t="shared" si="1"/>
        <v>0</v>
      </c>
      <c r="Q131" s="154">
        <v>1.7500000000000002E-2</v>
      </c>
      <c r="R131" s="154">
        <f t="shared" si="2"/>
        <v>0.11375000000000002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283</v>
      </c>
      <c r="AT131" s="156" t="s">
        <v>280</v>
      </c>
      <c r="AU131" s="156" t="s">
        <v>151</v>
      </c>
      <c r="AY131" s="14" t="s">
        <v>144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151</v>
      </c>
      <c r="BK131" s="157">
        <f t="shared" si="9"/>
        <v>0</v>
      </c>
      <c r="BL131" s="14" t="s">
        <v>207</v>
      </c>
      <c r="BM131" s="156" t="s">
        <v>530</v>
      </c>
    </row>
    <row r="132" spans="1:65" s="2" customFormat="1" ht="49.15" customHeight="1">
      <c r="A132" s="26"/>
      <c r="B132" s="144"/>
      <c r="C132" s="145" t="s">
        <v>103</v>
      </c>
      <c r="D132" s="145" t="s">
        <v>146</v>
      </c>
      <c r="E132" s="146" t="s">
        <v>531</v>
      </c>
      <c r="F132" s="147" t="s">
        <v>532</v>
      </c>
      <c r="G132" s="148" t="s">
        <v>405</v>
      </c>
      <c r="H132" s="149">
        <v>5266.8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38</v>
      </c>
      <c r="O132" s="154">
        <v>0.35199999999999998</v>
      </c>
      <c r="P132" s="154">
        <f t="shared" si="1"/>
        <v>1853.9135999999999</v>
      </c>
      <c r="Q132" s="154">
        <v>1E-3</v>
      </c>
      <c r="R132" s="154">
        <f t="shared" si="2"/>
        <v>5.2667999999999999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207</v>
      </c>
      <c r="AT132" s="156" t="s">
        <v>146</v>
      </c>
      <c r="AU132" s="156" t="s">
        <v>151</v>
      </c>
      <c r="AY132" s="14" t="s">
        <v>144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151</v>
      </c>
      <c r="BK132" s="157">
        <f t="shared" si="9"/>
        <v>0</v>
      </c>
      <c r="BL132" s="14" t="s">
        <v>207</v>
      </c>
      <c r="BM132" s="156" t="s">
        <v>533</v>
      </c>
    </row>
    <row r="133" spans="1:65" s="2" customFormat="1" ht="24.2" customHeight="1">
      <c r="A133" s="26"/>
      <c r="B133" s="144"/>
      <c r="C133" s="145" t="s">
        <v>106</v>
      </c>
      <c r="D133" s="145" t="s">
        <v>146</v>
      </c>
      <c r="E133" s="146" t="s">
        <v>313</v>
      </c>
      <c r="F133" s="147" t="s">
        <v>314</v>
      </c>
      <c r="G133" s="148" t="s">
        <v>226</v>
      </c>
      <c r="H133" s="149">
        <v>8.2629999999999999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38</v>
      </c>
      <c r="O133" s="154">
        <v>3.3029999999999999</v>
      </c>
      <c r="P133" s="154">
        <f t="shared" si="1"/>
        <v>27.292688999999999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207</v>
      </c>
      <c r="AT133" s="156" t="s">
        <v>146</v>
      </c>
      <c r="AU133" s="156" t="s">
        <v>151</v>
      </c>
      <c r="AY133" s="14" t="s">
        <v>144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151</v>
      </c>
      <c r="BK133" s="157">
        <f t="shared" si="9"/>
        <v>0</v>
      </c>
      <c r="BL133" s="14" t="s">
        <v>207</v>
      </c>
      <c r="BM133" s="156" t="s">
        <v>534</v>
      </c>
    </row>
    <row r="134" spans="1:65" s="2" customFormat="1" ht="24.2" customHeight="1">
      <c r="A134" s="26"/>
      <c r="B134" s="144"/>
      <c r="C134" s="145" t="s">
        <v>109</v>
      </c>
      <c r="D134" s="145" t="s">
        <v>146</v>
      </c>
      <c r="E134" s="146" t="s">
        <v>316</v>
      </c>
      <c r="F134" s="147" t="s">
        <v>317</v>
      </c>
      <c r="G134" s="148" t="s">
        <v>226</v>
      </c>
      <c r="H134" s="149">
        <v>8.2629999999999999</v>
      </c>
      <c r="I134" s="150"/>
      <c r="J134" s="150">
        <f t="shared" si="0"/>
        <v>0</v>
      </c>
      <c r="K134" s="151"/>
      <c r="L134" s="27"/>
      <c r="M134" s="158" t="s">
        <v>1</v>
      </c>
      <c r="N134" s="159" t="s">
        <v>38</v>
      </c>
      <c r="O134" s="160">
        <v>1.1299999999999999</v>
      </c>
      <c r="P134" s="160">
        <f t="shared" si="1"/>
        <v>9.3371899999999997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207</v>
      </c>
      <c r="AT134" s="156" t="s">
        <v>146</v>
      </c>
      <c r="AU134" s="156" t="s">
        <v>151</v>
      </c>
      <c r="AY134" s="14" t="s">
        <v>144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151</v>
      </c>
      <c r="BK134" s="157">
        <f t="shared" si="9"/>
        <v>0</v>
      </c>
      <c r="BL134" s="14" t="s">
        <v>207</v>
      </c>
      <c r="BM134" s="156" t="s">
        <v>535</v>
      </c>
    </row>
    <row r="135" spans="1:65" s="2" customFormat="1" ht="6.95" customHeight="1">
      <c r="A135" s="26"/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27"/>
      <c r="M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</sheetData>
  <autoFilter ref="C118:K13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3"/>
  <sheetViews>
    <sheetView showGridLines="0" topLeftCell="A71" workbookViewId="0">
      <selection activeCell="X130" sqref="X13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536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ROUND((SUM(BE118:BE132)),  2)</f>
        <v>0</v>
      </c>
      <c r="G33" s="98"/>
      <c r="H33" s="98"/>
      <c r="I33" s="99">
        <v>0.2</v>
      </c>
      <c r="J33" s="97">
        <f>ROUND(((SUM(BE118:BE132))*I33),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ROUND((SUM(BF118:BF132)),  2)</f>
        <v>0</v>
      </c>
      <c r="G34" s="26"/>
      <c r="H34" s="26"/>
      <c r="I34" s="101">
        <v>0.2</v>
      </c>
      <c r="J34" s="100">
        <f>ROUND(((SUM(BF118:BF132))*I34),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ROUND((SUM(BG118:BG132)),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ROUND((SUM(BH118:BH132)),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ROUND((SUM(BI118:BI132)),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08 - Lanový most s plošinami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269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hidden="1" customHeight="1">
      <c r="B98" s="117"/>
      <c r="D98" s="118" t="s">
        <v>272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hidden="1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hidden="1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ht="11.25" hidden="1"/>
    <row r="102" spans="1:31" ht="11.25" hidden="1"/>
    <row r="103" spans="1:31" ht="11.25" hidden="1"/>
    <row r="104" spans="1:31" s="2" customFormat="1" ht="6.95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130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17" t="str">
        <f>E7</f>
        <v>Náučno turistická infraštruktúra v mestských lesoch - Stará Ľubovňa</v>
      </c>
      <c r="F108" s="218"/>
      <c r="G108" s="218"/>
      <c r="H108" s="218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116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84" t="str">
        <f>E9</f>
        <v>08 - Lanový most s plošinami</v>
      </c>
      <c r="F110" s="219"/>
      <c r="G110" s="219"/>
      <c r="H110" s="219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Stará Ľubovňa</v>
      </c>
      <c r="G112" s="26"/>
      <c r="H112" s="26"/>
      <c r="I112" s="23" t="s">
        <v>19</v>
      </c>
      <c r="J112" s="52" t="str">
        <f>IF(J12="","",J12)</f>
        <v>14. 3. 2024</v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5.7" customHeight="1">
      <c r="A114" s="26"/>
      <c r="B114" s="27"/>
      <c r="C114" s="23" t="s">
        <v>21</v>
      </c>
      <c r="D114" s="26"/>
      <c r="E114" s="26"/>
      <c r="F114" s="21" t="str">
        <f>E15</f>
        <v>mesto Stará Ľubovňa</v>
      </c>
      <c r="G114" s="26"/>
      <c r="H114" s="26"/>
      <c r="I114" s="23" t="s">
        <v>27</v>
      </c>
      <c r="J114" s="24" t="str">
        <f>E21</f>
        <v>Ing. arch. Patrik Kasperkevič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30</v>
      </c>
      <c r="J115" s="24" t="str">
        <f>E24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21"/>
      <c r="B117" s="122"/>
      <c r="C117" s="123" t="s">
        <v>131</v>
      </c>
      <c r="D117" s="124" t="s">
        <v>57</v>
      </c>
      <c r="E117" s="124" t="s">
        <v>53</v>
      </c>
      <c r="F117" s="124" t="s">
        <v>54</v>
      </c>
      <c r="G117" s="124" t="s">
        <v>132</v>
      </c>
      <c r="H117" s="124" t="s">
        <v>133</v>
      </c>
      <c r="I117" s="124" t="s">
        <v>134</v>
      </c>
      <c r="J117" s="125" t="s">
        <v>120</v>
      </c>
      <c r="K117" s="126" t="s">
        <v>135</v>
      </c>
      <c r="L117" s="127"/>
      <c r="M117" s="59" t="s">
        <v>1</v>
      </c>
      <c r="N117" s="60" t="s">
        <v>36</v>
      </c>
      <c r="O117" s="60" t="s">
        <v>136</v>
      </c>
      <c r="P117" s="60" t="s">
        <v>137</v>
      </c>
      <c r="Q117" s="60" t="s">
        <v>138</v>
      </c>
      <c r="R117" s="60" t="s">
        <v>139</v>
      </c>
      <c r="S117" s="60" t="s">
        <v>140</v>
      </c>
      <c r="T117" s="61" t="s">
        <v>141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26"/>
      <c r="B118" s="27"/>
      <c r="C118" s="66" t="s">
        <v>121</v>
      </c>
      <c r="D118" s="26"/>
      <c r="E118" s="26"/>
      <c r="F118" s="26"/>
      <c r="G118" s="26"/>
      <c r="H118" s="26"/>
      <c r="I118" s="26"/>
      <c r="J118" s="128">
        <f>BK118</f>
        <v>0</v>
      </c>
      <c r="K118" s="26"/>
      <c r="L118" s="27"/>
      <c r="M118" s="62"/>
      <c r="N118" s="53"/>
      <c r="O118" s="63"/>
      <c r="P118" s="129">
        <f>P119</f>
        <v>2.1119999999999997</v>
      </c>
      <c r="Q118" s="63"/>
      <c r="R118" s="129">
        <f>R119</f>
        <v>0</v>
      </c>
      <c r="S118" s="63"/>
      <c r="T118" s="130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122</v>
      </c>
      <c r="BK118" s="131">
        <f>BK119</f>
        <v>0</v>
      </c>
    </row>
    <row r="119" spans="1:65" s="12" customFormat="1" ht="25.9" customHeight="1">
      <c r="B119" s="132"/>
      <c r="D119" s="133" t="s">
        <v>71</v>
      </c>
      <c r="E119" s="134" t="s">
        <v>273</v>
      </c>
      <c r="F119" s="134" t="s">
        <v>274</v>
      </c>
      <c r="J119" s="135">
        <f>BK119</f>
        <v>0</v>
      </c>
      <c r="L119" s="132"/>
      <c r="M119" s="136"/>
      <c r="N119" s="137"/>
      <c r="O119" s="137"/>
      <c r="P119" s="138">
        <f>P120</f>
        <v>2.1119999999999997</v>
      </c>
      <c r="Q119" s="137"/>
      <c r="R119" s="138">
        <f>R120</f>
        <v>0</v>
      </c>
      <c r="S119" s="137"/>
      <c r="T119" s="139">
        <f>T120</f>
        <v>0</v>
      </c>
      <c r="AR119" s="133" t="s">
        <v>151</v>
      </c>
      <c r="AT119" s="140" t="s">
        <v>71</v>
      </c>
      <c r="AU119" s="140" t="s">
        <v>72</v>
      </c>
      <c r="AY119" s="133" t="s">
        <v>144</v>
      </c>
      <c r="BK119" s="141">
        <f>BK120</f>
        <v>0</v>
      </c>
    </row>
    <row r="120" spans="1:65" s="12" customFormat="1" ht="22.9" customHeight="1">
      <c r="B120" s="132"/>
      <c r="D120" s="133" t="s">
        <v>71</v>
      </c>
      <c r="E120" s="142" t="s">
        <v>305</v>
      </c>
      <c r="F120" s="142" t="s">
        <v>306</v>
      </c>
      <c r="J120" s="143">
        <f>BK120</f>
        <v>0</v>
      </c>
      <c r="L120" s="132"/>
      <c r="M120" s="136"/>
      <c r="N120" s="137"/>
      <c r="O120" s="137"/>
      <c r="P120" s="138">
        <f>SUM(P121:P132)</f>
        <v>2.1119999999999997</v>
      </c>
      <c r="Q120" s="137"/>
      <c r="R120" s="138">
        <f>SUM(R121:R132)</f>
        <v>0</v>
      </c>
      <c r="S120" s="137"/>
      <c r="T120" s="139">
        <f>SUM(T121:T132)</f>
        <v>0</v>
      </c>
      <c r="AR120" s="133" t="s">
        <v>151</v>
      </c>
      <c r="AT120" s="140" t="s">
        <v>71</v>
      </c>
      <c r="AU120" s="140" t="s">
        <v>80</v>
      </c>
      <c r="AY120" s="133" t="s">
        <v>144</v>
      </c>
      <c r="BK120" s="141">
        <f>SUM(BK121:BK132)</f>
        <v>0</v>
      </c>
    </row>
    <row r="121" spans="1:65" s="2" customFormat="1" ht="44.25" customHeight="1">
      <c r="A121" s="26"/>
      <c r="B121" s="144"/>
      <c r="C121" s="145" t="s">
        <v>80</v>
      </c>
      <c r="D121" s="145" t="s">
        <v>146</v>
      </c>
      <c r="E121" s="146" t="s">
        <v>537</v>
      </c>
      <c r="F121" s="147" t="s">
        <v>538</v>
      </c>
      <c r="G121" s="148" t="s">
        <v>539</v>
      </c>
      <c r="H121" s="149">
        <v>1</v>
      </c>
      <c r="I121" s="150"/>
      <c r="J121" s="150">
        <f>ROUND(I121*H121,2)</f>
        <v>0</v>
      </c>
      <c r="K121" s="151"/>
      <c r="L121" s="27"/>
      <c r="M121" s="152" t="s">
        <v>1</v>
      </c>
      <c r="N121" s="153" t="s">
        <v>38</v>
      </c>
      <c r="O121" s="154">
        <v>0.35199999999999998</v>
      </c>
      <c r="P121" s="154">
        <f>O121*H121</f>
        <v>0.35199999999999998</v>
      </c>
      <c r="Q121" s="154">
        <v>0</v>
      </c>
      <c r="R121" s="154">
        <f>Q121*H121</f>
        <v>0</v>
      </c>
      <c r="S121" s="154">
        <v>0</v>
      </c>
      <c r="T121" s="155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207</v>
      </c>
      <c r="AT121" s="156" t="s">
        <v>146</v>
      </c>
      <c r="AU121" s="156" t="s">
        <v>151</v>
      </c>
      <c r="AY121" s="14" t="s">
        <v>144</v>
      </c>
      <c r="BE121" s="157">
        <f>IF(N121="základná",J121,0)</f>
        <v>0</v>
      </c>
      <c r="BF121" s="157">
        <f>IF(N121="znížená",J121,0)</f>
        <v>0</v>
      </c>
      <c r="BG121" s="157">
        <f>IF(N121="zákl. prenesená",J121,0)</f>
        <v>0</v>
      </c>
      <c r="BH121" s="157">
        <f>IF(N121="zníž. prenesená",J121,0)</f>
        <v>0</v>
      </c>
      <c r="BI121" s="157">
        <f>IF(N121="nulová",J121,0)</f>
        <v>0</v>
      </c>
      <c r="BJ121" s="14" t="s">
        <v>151</v>
      </c>
      <c r="BK121" s="157">
        <f>ROUND(I121*H121,2)</f>
        <v>0</v>
      </c>
      <c r="BL121" s="14" t="s">
        <v>207</v>
      </c>
      <c r="BM121" s="156" t="s">
        <v>533</v>
      </c>
    </row>
    <row r="122" spans="1:65" s="2" customFormat="1" ht="78">
      <c r="A122" s="26"/>
      <c r="B122" s="27"/>
      <c r="C122" s="26"/>
      <c r="D122" s="172" t="s">
        <v>540</v>
      </c>
      <c r="E122" s="26"/>
      <c r="F122" s="173" t="s">
        <v>541</v>
      </c>
      <c r="G122" s="26"/>
      <c r="H122" s="26"/>
      <c r="I122" s="26"/>
      <c r="J122" s="26"/>
      <c r="K122" s="26"/>
      <c r="L122" s="27"/>
      <c r="M122" s="174"/>
      <c r="N122" s="175"/>
      <c r="O122" s="55"/>
      <c r="P122" s="55"/>
      <c r="Q122" s="55"/>
      <c r="R122" s="55"/>
      <c r="S122" s="55"/>
      <c r="T122" s="5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540</v>
      </c>
      <c r="AU122" s="14" t="s">
        <v>151</v>
      </c>
    </row>
    <row r="123" spans="1:65" s="2" customFormat="1" ht="37.9" customHeight="1">
      <c r="A123" s="26"/>
      <c r="B123" s="144"/>
      <c r="C123" s="145" t="s">
        <v>151</v>
      </c>
      <c r="D123" s="145" t="s">
        <v>146</v>
      </c>
      <c r="E123" s="146" t="s">
        <v>542</v>
      </c>
      <c r="F123" s="147" t="s">
        <v>543</v>
      </c>
      <c r="G123" s="148" t="s">
        <v>539</v>
      </c>
      <c r="H123" s="149">
        <v>1</v>
      </c>
      <c r="I123" s="150"/>
      <c r="J123" s="150">
        <f>ROUND(I123*H123,2)</f>
        <v>0</v>
      </c>
      <c r="K123" s="151"/>
      <c r="L123" s="27"/>
      <c r="M123" s="152" t="s">
        <v>1</v>
      </c>
      <c r="N123" s="153" t="s">
        <v>38</v>
      </c>
      <c r="O123" s="154">
        <v>0.35199999999999998</v>
      </c>
      <c r="P123" s="154">
        <f>O123*H123</f>
        <v>0.35199999999999998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207</v>
      </c>
      <c r="AT123" s="156" t="s">
        <v>146</v>
      </c>
      <c r="AU123" s="156" t="s">
        <v>151</v>
      </c>
      <c r="AY123" s="14" t="s">
        <v>144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4" t="s">
        <v>151</v>
      </c>
      <c r="BK123" s="157">
        <f>ROUND(I123*H123,2)</f>
        <v>0</v>
      </c>
      <c r="BL123" s="14" t="s">
        <v>207</v>
      </c>
      <c r="BM123" s="156" t="s">
        <v>544</v>
      </c>
    </row>
    <row r="124" spans="1:65" s="2" customFormat="1" ht="68.25">
      <c r="A124" s="26"/>
      <c r="B124" s="27"/>
      <c r="C124" s="26"/>
      <c r="D124" s="172" t="s">
        <v>540</v>
      </c>
      <c r="E124" s="26"/>
      <c r="F124" s="173" t="s">
        <v>545</v>
      </c>
      <c r="G124" s="26"/>
      <c r="H124" s="26"/>
      <c r="I124" s="26"/>
      <c r="J124" s="26"/>
      <c r="K124" s="26"/>
      <c r="L124" s="27"/>
      <c r="M124" s="174"/>
      <c r="N124" s="175"/>
      <c r="O124" s="55"/>
      <c r="P124" s="55"/>
      <c r="Q124" s="55"/>
      <c r="R124" s="55"/>
      <c r="S124" s="55"/>
      <c r="T124" s="5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540</v>
      </c>
      <c r="AU124" s="14" t="s">
        <v>151</v>
      </c>
    </row>
    <row r="125" spans="1:65" s="2" customFormat="1" ht="44.25" customHeight="1">
      <c r="A125" s="26"/>
      <c r="B125" s="144"/>
      <c r="C125" s="145" t="s">
        <v>157</v>
      </c>
      <c r="D125" s="145" t="s">
        <v>146</v>
      </c>
      <c r="E125" s="146" t="s">
        <v>546</v>
      </c>
      <c r="F125" s="147" t="s">
        <v>547</v>
      </c>
      <c r="G125" s="148" t="s">
        <v>539</v>
      </c>
      <c r="H125" s="149">
        <v>1</v>
      </c>
      <c r="I125" s="150"/>
      <c r="J125" s="150">
        <f>ROUND(I125*H125,2)</f>
        <v>0</v>
      </c>
      <c r="K125" s="151"/>
      <c r="L125" s="27"/>
      <c r="M125" s="152" t="s">
        <v>1</v>
      </c>
      <c r="N125" s="153" t="s">
        <v>38</v>
      </c>
      <c r="O125" s="154">
        <v>0.35199999999999998</v>
      </c>
      <c r="P125" s="154">
        <f>O125*H125</f>
        <v>0.35199999999999998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207</v>
      </c>
      <c r="AT125" s="156" t="s">
        <v>146</v>
      </c>
      <c r="AU125" s="156" t="s">
        <v>151</v>
      </c>
      <c r="AY125" s="14" t="s">
        <v>144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4" t="s">
        <v>151</v>
      </c>
      <c r="BK125" s="157">
        <f>ROUND(I125*H125,2)</f>
        <v>0</v>
      </c>
      <c r="BL125" s="14" t="s">
        <v>207</v>
      </c>
      <c r="BM125" s="156" t="s">
        <v>548</v>
      </c>
    </row>
    <row r="126" spans="1:65" s="2" customFormat="1" ht="87.75">
      <c r="A126" s="26"/>
      <c r="B126" s="27"/>
      <c r="C126" s="26"/>
      <c r="D126" s="172" t="s">
        <v>540</v>
      </c>
      <c r="E126" s="26"/>
      <c r="F126" s="173" t="s">
        <v>549</v>
      </c>
      <c r="G126" s="26"/>
      <c r="H126" s="26"/>
      <c r="I126" s="26"/>
      <c r="J126" s="26"/>
      <c r="K126" s="26"/>
      <c r="L126" s="27"/>
      <c r="M126" s="174"/>
      <c r="N126" s="175"/>
      <c r="O126" s="55"/>
      <c r="P126" s="55"/>
      <c r="Q126" s="55"/>
      <c r="R126" s="55"/>
      <c r="S126" s="55"/>
      <c r="T126" s="5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540</v>
      </c>
      <c r="AU126" s="14" t="s">
        <v>151</v>
      </c>
    </row>
    <row r="127" spans="1:65" s="2" customFormat="1" ht="37.9" customHeight="1">
      <c r="A127" s="26"/>
      <c r="B127" s="144"/>
      <c r="C127" s="145" t="s">
        <v>150</v>
      </c>
      <c r="D127" s="145" t="s">
        <v>146</v>
      </c>
      <c r="E127" s="146" t="s">
        <v>550</v>
      </c>
      <c r="F127" s="147" t="s">
        <v>551</v>
      </c>
      <c r="G127" s="148" t="s">
        <v>539</v>
      </c>
      <c r="H127" s="149">
        <v>1</v>
      </c>
      <c r="I127" s="150"/>
      <c r="J127" s="150">
        <f>ROUND(I127*H127,2)</f>
        <v>0</v>
      </c>
      <c r="K127" s="151"/>
      <c r="L127" s="27"/>
      <c r="M127" s="152" t="s">
        <v>1</v>
      </c>
      <c r="N127" s="153" t="s">
        <v>38</v>
      </c>
      <c r="O127" s="154">
        <v>0.35199999999999998</v>
      </c>
      <c r="P127" s="154">
        <f>O127*H127</f>
        <v>0.35199999999999998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207</v>
      </c>
      <c r="AT127" s="156" t="s">
        <v>146</v>
      </c>
      <c r="AU127" s="156" t="s">
        <v>151</v>
      </c>
      <c r="AY127" s="14" t="s">
        <v>144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151</v>
      </c>
      <c r="BK127" s="157">
        <f>ROUND(I127*H127,2)</f>
        <v>0</v>
      </c>
      <c r="BL127" s="14" t="s">
        <v>207</v>
      </c>
      <c r="BM127" s="156" t="s">
        <v>552</v>
      </c>
    </row>
    <row r="128" spans="1:65" s="2" customFormat="1" ht="58.5">
      <c r="A128" s="26"/>
      <c r="B128" s="27"/>
      <c r="C128" s="26"/>
      <c r="D128" s="172" t="s">
        <v>540</v>
      </c>
      <c r="E128" s="26"/>
      <c r="F128" s="173" t="s">
        <v>553</v>
      </c>
      <c r="G128" s="26"/>
      <c r="H128" s="26"/>
      <c r="I128" s="26"/>
      <c r="J128" s="26"/>
      <c r="K128" s="26"/>
      <c r="L128" s="27"/>
      <c r="M128" s="174"/>
      <c r="N128" s="175"/>
      <c r="O128" s="55"/>
      <c r="P128" s="55"/>
      <c r="Q128" s="55"/>
      <c r="R128" s="55"/>
      <c r="S128" s="55"/>
      <c r="T128" s="5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540</v>
      </c>
      <c r="AU128" s="14" t="s">
        <v>151</v>
      </c>
    </row>
    <row r="129" spans="1:65" s="2" customFormat="1" ht="44.25" customHeight="1">
      <c r="A129" s="26"/>
      <c r="B129" s="144"/>
      <c r="C129" s="145" t="s">
        <v>165</v>
      </c>
      <c r="D129" s="145" t="s">
        <v>146</v>
      </c>
      <c r="E129" s="146" t="s">
        <v>554</v>
      </c>
      <c r="F129" s="147" t="s">
        <v>555</v>
      </c>
      <c r="G129" s="148" t="s">
        <v>539</v>
      </c>
      <c r="H129" s="149">
        <v>1</v>
      </c>
      <c r="I129" s="150"/>
      <c r="J129" s="150">
        <f>ROUND(I129*H129,2)</f>
        <v>0</v>
      </c>
      <c r="K129" s="151"/>
      <c r="L129" s="27"/>
      <c r="M129" s="152" t="s">
        <v>1</v>
      </c>
      <c r="N129" s="153" t="s">
        <v>38</v>
      </c>
      <c r="O129" s="154">
        <v>0.35199999999999998</v>
      </c>
      <c r="P129" s="154">
        <f>O129*H129</f>
        <v>0.35199999999999998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207</v>
      </c>
      <c r="AT129" s="156" t="s">
        <v>146</v>
      </c>
      <c r="AU129" s="156" t="s">
        <v>151</v>
      </c>
      <c r="AY129" s="14" t="s">
        <v>144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4" t="s">
        <v>151</v>
      </c>
      <c r="BK129" s="157">
        <f>ROUND(I129*H129,2)</f>
        <v>0</v>
      </c>
      <c r="BL129" s="14" t="s">
        <v>207</v>
      </c>
      <c r="BM129" s="156" t="s">
        <v>556</v>
      </c>
    </row>
    <row r="130" spans="1:65" s="2" customFormat="1" ht="78">
      <c r="A130" s="26"/>
      <c r="B130" s="27"/>
      <c r="C130" s="26"/>
      <c r="D130" s="172" t="s">
        <v>540</v>
      </c>
      <c r="E130" s="26"/>
      <c r="F130" s="173" t="s">
        <v>557</v>
      </c>
      <c r="G130" s="26"/>
      <c r="H130" s="26"/>
      <c r="I130" s="26"/>
      <c r="J130" s="26"/>
      <c r="K130" s="26"/>
      <c r="L130" s="27"/>
      <c r="M130" s="174"/>
      <c r="N130" s="175"/>
      <c r="O130" s="55"/>
      <c r="P130" s="55"/>
      <c r="Q130" s="55"/>
      <c r="R130" s="55"/>
      <c r="S130" s="55"/>
      <c r="T130" s="5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540</v>
      </c>
      <c r="AU130" s="14" t="s">
        <v>151</v>
      </c>
    </row>
    <row r="131" spans="1:65" s="2" customFormat="1" ht="44.25" customHeight="1">
      <c r="A131" s="26"/>
      <c r="B131" s="144"/>
      <c r="C131" s="145" t="s">
        <v>169</v>
      </c>
      <c r="D131" s="145" t="s">
        <v>146</v>
      </c>
      <c r="E131" s="146" t="s">
        <v>558</v>
      </c>
      <c r="F131" s="147" t="s">
        <v>559</v>
      </c>
      <c r="G131" s="148" t="s">
        <v>539</v>
      </c>
      <c r="H131" s="149">
        <v>1</v>
      </c>
      <c r="I131" s="150"/>
      <c r="J131" s="150">
        <f>ROUND(I131*H131,2)</f>
        <v>0</v>
      </c>
      <c r="K131" s="151"/>
      <c r="L131" s="27"/>
      <c r="M131" s="152" t="s">
        <v>1</v>
      </c>
      <c r="N131" s="153" t="s">
        <v>38</v>
      </c>
      <c r="O131" s="154">
        <v>0.35199999999999998</v>
      </c>
      <c r="P131" s="154">
        <f>O131*H131</f>
        <v>0.35199999999999998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207</v>
      </c>
      <c r="AT131" s="156" t="s">
        <v>146</v>
      </c>
      <c r="AU131" s="156" t="s">
        <v>151</v>
      </c>
      <c r="AY131" s="14" t="s">
        <v>144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4" t="s">
        <v>151</v>
      </c>
      <c r="BK131" s="157">
        <f>ROUND(I131*H131,2)</f>
        <v>0</v>
      </c>
      <c r="BL131" s="14" t="s">
        <v>207</v>
      </c>
      <c r="BM131" s="156" t="s">
        <v>560</v>
      </c>
    </row>
    <row r="132" spans="1:65" s="2" customFormat="1" ht="58.5">
      <c r="A132" s="26"/>
      <c r="B132" s="27"/>
      <c r="C132" s="26"/>
      <c r="D132" s="172" t="s">
        <v>540</v>
      </c>
      <c r="E132" s="26"/>
      <c r="F132" s="173" t="s">
        <v>561</v>
      </c>
      <c r="G132" s="26"/>
      <c r="H132" s="26"/>
      <c r="I132" s="26"/>
      <c r="J132" s="26"/>
      <c r="K132" s="26"/>
      <c r="L132" s="27"/>
      <c r="M132" s="176"/>
      <c r="N132" s="177"/>
      <c r="O132" s="178"/>
      <c r="P132" s="178"/>
      <c r="Q132" s="178"/>
      <c r="R132" s="178"/>
      <c r="S132" s="178"/>
      <c r="T132" s="179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540</v>
      </c>
      <c r="AU132" s="14" t="s">
        <v>151</v>
      </c>
    </row>
    <row r="133" spans="1:65" s="2" customFormat="1" ht="6.95" customHeight="1">
      <c r="A133" s="26"/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27"/>
      <c r="M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</sheetData>
  <autoFilter ref="C117:K132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9"/>
  <sheetViews>
    <sheetView showGridLines="0" topLeftCell="A149" workbookViewId="0">
      <selection activeCell="AB125" sqref="AB12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0"/>
    </row>
    <row r="2" spans="1:46" s="1" customFormat="1" ht="36.950000000000003" customHeight="1">
      <c r="L2" s="204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115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7" t="str">
        <f>'Rekapitulácia stavby'!K6</f>
        <v>Náučno turistická infraštruktúra v mestských lesoch - Stará Ľubovňa</v>
      </c>
      <c r="F7" s="218"/>
      <c r="G7" s="218"/>
      <c r="H7" s="218"/>
      <c r="L7" s="17"/>
    </row>
    <row r="8" spans="1:46" s="2" customFormat="1" ht="12" customHeight="1">
      <c r="A8" s="26"/>
      <c r="B8" s="27"/>
      <c r="C8" s="26"/>
      <c r="D8" s="23" t="s">
        <v>116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4" t="s">
        <v>562</v>
      </c>
      <c r="F9" s="219"/>
      <c r="G9" s="219"/>
      <c r="H9" s="219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14. 3. 2024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24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27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28</v>
      </c>
      <c r="F21" s="26"/>
      <c r="G21" s="26"/>
      <c r="H21" s="26"/>
      <c r="I21" s="23" t="s">
        <v>24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0" t="s">
        <v>1</v>
      </c>
      <c r="F27" s="190"/>
      <c r="G27" s="190"/>
      <c r="H27" s="19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32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36</v>
      </c>
      <c r="E33" s="32" t="s">
        <v>37</v>
      </c>
      <c r="F33" s="97">
        <f>ROUND((SUM(BE118:BE148)),  2)</f>
        <v>0</v>
      </c>
      <c r="G33" s="98"/>
      <c r="H33" s="98"/>
      <c r="I33" s="99">
        <v>0.2</v>
      </c>
      <c r="J33" s="97">
        <f>ROUND(((SUM(BE118:BE148))*I33),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38</v>
      </c>
      <c r="F34" s="100">
        <f>ROUND((SUM(BF118:BF148)),  2)</f>
        <v>0</v>
      </c>
      <c r="G34" s="26"/>
      <c r="H34" s="26"/>
      <c r="I34" s="101">
        <v>0.2</v>
      </c>
      <c r="J34" s="100">
        <f>ROUND(((SUM(BF118:BF148))*I34),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100">
        <f>ROUND((SUM(BG118:BG148)),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100">
        <f>ROUND((SUM(BH118:BH148)),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41</v>
      </c>
      <c r="F37" s="97">
        <f>ROUND((SUM(BI118:BI148)),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42</v>
      </c>
      <c r="E39" s="57"/>
      <c r="F39" s="57"/>
      <c r="G39" s="104" t="s">
        <v>43</v>
      </c>
      <c r="H39" s="105" t="s">
        <v>44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42" t="s">
        <v>47</v>
      </c>
      <c r="E61" s="29"/>
      <c r="F61" s="108" t="s">
        <v>48</v>
      </c>
      <c r="G61" s="42" t="s">
        <v>47</v>
      </c>
      <c r="H61" s="29"/>
      <c r="I61" s="29"/>
      <c r="J61" s="109" t="s">
        <v>48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42" t="s">
        <v>47</v>
      </c>
      <c r="E76" s="29"/>
      <c r="F76" s="108" t="s">
        <v>48</v>
      </c>
      <c r="G76" s="42" t="s">
        <v>47</v>
      </c>
      <c r="H76" s="29"/>
      <c r="I76" s="29"/>
      <c r="J76" s="109" t="s">
        <v>48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118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7" t="str">
        <f>E7</f>
        <v>Náučno turistická infraštruktúra v mestských lesoch - Stará Ľubovňa</v>
      </c>
      <c r="F85" s="218"/>
      <c r="G85" s="218"/>
      <c r="H85" s="218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116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09 - Náučné prvky</v>
      </c>
      <c r="F87" s="219"/>
      <c r="G87" s="219"/>
      <c r="H87" s="219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>Stará Ľubovňa</v>
      </c>
      <c r="G89" s="26"/>
      <c r="H89" s="26"/>
      <c r="I89" s="23" t="s">
        <v>19</v>
      </c>
      <c r="J89" s="52" t="str">
        <f>IF(J12="","",J12)</f>
        <v>14. 3. 2024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7" hidden="1" customHeight="1">
      <c r="A91" s="26"/>
      <c r="B91" s="27"/>
      <c r="C91" s="23" t="s">
        <v>21</v>
      </c>
      <c r="D91" s="26"/>
      <c r="E91" s="26"/>
      <c r="F91" s="21" t="str">
        <f>E15</f>
        <v>mesto Stará Ľubovňa</v>
      </c>
      <c r="G91" s="26"/>
      <c r="H91" s="26"/>
      <c r="I91" s="23" t="s">
        <v>27</v>
      </c>
      <c r="J91" s="24" t="str">
        <f>E21</f>
        <v>Ing. arch. Patrik Kasperkevič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12" t="s">
        <v>121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122</v>
      </c>
    </row>
    <row r="97" spans="1:31" s="9" customFormat="1" ht="24.95" hidden="1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hidden="1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hidden="1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hidden="1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ht="11.25" hidden="1"/>
    <row r="102" spans="1:31" ht="11.25" hidden="1"/>
    <row r="103" spans="1:31" ht="11.25" hidden="1"/>
    <row r="104" spans="1:31" s="2" customFormat="1" ht="6.95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130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17" t="str">
        <f>E7</f>
        <v>Náučno turistická infraštruktúra v mestských lesoch - Stará Ľubovňa</v>
      </c>
      <c r="F108" s="218"/>
      <c r="G108" s="218"/>
      <c r="H108" s="218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116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84" t="str">
        <f>E9</f>
        <v>09 - Náučné prvky</v>
      </c>
      <c r="F110" s="219"/>
      <c r="G110" s="219"/>
      <c r="H110" s="219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Stará Ľubovňa</v>
      </c>
      <c r="G112" s="26"/>
      <c r="H112" s="26"/>
      <c r="I112" s="23" t="s">
        <v>19</v>
      </c>
      <c r="J112" s="52" t="str">
        <f>IF(J12="","",J12)</f>
        <v>14. 3. 2024</v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5.7" customHeight="1">
      <c r="A114" s="26"/>
      <c r="B114" s="27"/>
      <c r="C114" s="23" t="s">
        <v>21</v>
      </c>
      <c r="D114" s="26"/>
      <c r="E114" s="26"/>
      <c r="F114" s="21" t="str">
        <f>E15</f>
        <v>mesto Stará Ľubovňa</v>
      </c>
      <c r="G114" s="26"/>
      <c r="H114" s="26"/>
      <c r="I114" s="23" t="s">
        <v>27</v>
      </c>
      <c r="J114" s="24" t="str">
        <f>E21</f>
        <v>Ing. arch. Patrik Kasperkevič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25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30</v>
      </c>
      <c r="J115" s="24" t="str">
        <f>E24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21"/>
      <c r="B117" s="122"/>
      <c r="C117" s="123" t="s">
        <v>131</v>
      </c>
      <c r="D117" s="124" t="s">
        <v>57</v>
      </c>
      <c r="E117" s="124" t="s">
        <v>53</v>
      </c>
      <c r="F117" s="124" t="s">
        <v>54</v>
      </c>
      <c r="G117" s="124" t="s">
        <v>132</v>
      </c>
      <c r="H117" s="124" t="s">
        <v>133</v>
      </c>
      <c r="I117" s="124" t="s">
        <v>134</v>
      </c>
      <c r="J117" s="125" t="s">
        <v>120</v>
      </c>
      <c r="K117" s="126" t="s">
        <v>135</v>
      </c>
      <c r="L117" s="127"/>
      <c r="M117" s="59" t="s">
        <v>1</v>
      </c>
      <c r="N117" s="60" t="s">
        <v>36</v>
      </c>
      <c r="O117" s="60" t="s">
        <v>136</v>
      </c>
      <c r="P117" s="60" t="s">
        <v>137</v>
      </c>
      <c r="Q117" s="60" t="s">
        <v>138</v>
      </c>
      <c r="R117" s="60" t="s">
        <v>139</v>
      </c>
      <c r="S117" s="60" t="s">
        <v>140</v>
      </c>
      <c r="T117" s="61" t="s">
        <v>141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26"/>
      <c r="B118" s="27"/>
      <c r="C118" s="66" t="s">
        <v>121</v>
      </c>
      <c r="D118" s="26"/>
      <c r="E118" s="26"/>
      <c r="F118" s="26"/>
      <c r="G118" s="26"/>
      <c r="H118" s="26"/>
      <c r="I118" s="26"/>
      <c r="J118" s="128">
        <f>BK118</f>
        <v>0</v>
      </c>
      <c r="K118" s="26"/>
      <c r="L118" s="27"/>
      <c r="M118" s="62"/>
      <c r="N118" s="53"/>
      <c r="O118" s="63"/>
      <c r="P118" s="129">
        <f>P119</f>
        <v>62.5</v>
      </c>
      <c r="Q118" s="63"/>
      <c r="R118" s="129">
        <f>R119</f>
        <v>0</v>
      </c>
      <c r="S118" s="63"/>
      <c r="T118" s="130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122</v>
      </c>
      <c r="BK118" s="131">
        <f>BK119</f>
        <v>0</v>
      </c>
    </row>
    <row r="119" spans="1:65" s="12" customFormat="1" ht="25.9" customHeight="1">
      <c r="B119" s="132"/>
      <c r="D119" s="133" t="s">
        <v>71</v>
      </c>
      <c r="E119" s="134" t="s">
        <v>142</v>
      </c>
      <c r="F119" s="134" t="s">
        <v>143</v>
      </c>
      <c r="J119" s="135">
        <f>BK119</f>
        <v>0</v>
      </c>
      <c r="L119" s="132"/>
      <c r="M119" s="136"/>
      <c r="N119" s="137"/>
      <c r="O119" s="137"/>
      <c r="P119" s="138">
        <f>P120</f>
        <v>62.5</v>
      </c>
      <c r="Q119" s="137"/>
      <c r="R119" s="138">
        <f>R120</f>
        <v>0</v>
      </c>
      <c r="S119" s="137"/>
      <c r="T119" s="139">
        <f>T120</f>
        <v>0</v>
      </c>
      <c r="AR119" s="133" t="s">
        <v>80</v>
      </c>
      <c r="AT119" s="140" t="s">
        <v>71</v>
      </c>
      <c r="AU119" s="140" t="s">
        <v>72</v>
      </c>
      <c r="AY119" s="133" t="s">
        <v>144</v>
      </c>
      <c r="BK119" s="141">
        <f>BK120</f>
        <v>0</v>
      </c>
    </row>
    <row r="120" spans="1:65" s="12" customFormat="1" ht="22.9" customHeight="1">
      <c r="B120" s="132"/>
      <c r="D120" s="133" t="s">
        <v>71</v>
      </c>
      <c r="E120" s="142" t="s">
        <v>181</v>
      </c>
      <c r="F120" s="142" t="s">
        <v>215</v>
      </c>
      <c r="J120" s="143">
        <f>BK120</f>
        <v>0</v>
      </c>
      <c r="L120" s="132"/>
      <c r="M120" s="136"/>
      <c r="N120" s="137"/>
      <c r="O120" s="137"/>
      <c r="P120" s="138">
        <f>SUM(P121:P148)</f>
        <v>62.5</v>
      </c>
      <c r="Q120" s="137"/>
      <c r="R120" s="138">
        <f>SUM(R121:R148)</f>
        <v>0</v>
      </c>
      <c r="S120" s="137"/>
      <c r="T120" s="139">
        <f>SUM(T121:T148)</f>
        <v>0</v>
      </c>
      <c r="AR120" s="133" t="s">
        <v>80</v>
      </c>
      <c r="AT120" s="140" t="s">
        <v>71</v>
      </c>
      <c r="AU120" s="140" t="s">
        <v>80</v>
      </c>
      <c r="AY120" s="133" t="s">
        <v>144</v>
      </c>
      <c r="BK120" s="141">
        <f>SUM(BK121:BK148)</f>
        <v>0</v>
      </c>
    </row>
    <row r="121" spans="1:65" s="2" customFormat="1" ht="24.2" customHeight="1">
      <c r="A121" s="26"/>
      <c r="B121" s="144"/>
      <c r="C121" s="145" t="s">
        <v>80</v>
      </c>
      <c r="D121" s="145" t="s">
        <v>146</v>
      </c>
      <c r="E121" s="146" t="s">
        <v>563</v>
      </c>
      <c r="F121" s="147" t="s">
        <v>564</v>
      </c>
      <c r="G121" s="148" t="s">
        <v>539</v>
      </c>
      <c r="H121" s="149">
        <v>1</v>
      </c>
      <c r="I121" s="150"/>
      <c r="J121" s="150">
        <f>ROUND(I121*H121,2)</f>
        <v>0</v>
      </c>
      <c r="K121" s="151"/>
      <c r="L121" s="27"/>
      <c r="M121" s="152" t="s">
        <v>1</v>
      </c>
      <c r="N121" s="153" t="s">
        <v>38</v>
      </c>
      <c r="O121" s="154">
        <v>1.25</v>
      </c>
      <c r="P121" s="154">
        <f>O121*H121</f>
        <v>1.25</v>
      </c>
      <c r="Q121" s="154">
        <v>0</v>
      </c>
      <c r="R121" s="154">
        <f>Q121*H121</f>
        <v>0</v>
      </c>
      <c r="S121" s="154">
        <v>0</v>
      </c>
      <c r="T121" s="155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150</v>
      </c>
      <c r="AT121" s="156" t="s">
        <v>146</v>
      </c>
      <c r="AU121" s="156" t="s">
        <v>151</v>
      </c>
      <c r="AY121" s="14" t="s">
        <v>144</v>
      </c>
      <c r="BE121" s="157">
        <f>IF(N121="základná",J121,0)</f>
        <v>0</v>
      </c>
      <c r="BF121" s="157">
        <f>IF(N121="znížená",J121,0)</f>
        <v>0</v>
      </c>
      <c r="BG121" s="157">
        <f>IF(N121="zákl. prenesená",J121,0)</f>
        <v>0</v>
      </c>
      <c r="BH121" s="157">
        <f>IF(N121="zníž. prenesená",J121,0)</f>
        <v>0</v>
      </c>
      <c r="BI121" s="157">
        <f>IF(N121="nulová",J121,0)</f>
        <v>0</v>
      </c>
      <c r="BJ121" s="14" t="s">
        <v>151</v>
      </c>
      <c r="BK121" s="157">
        <f>ROUND(I121*H121,2)</f>
        <v>0</v>
      </c>
      <c r="BL121" s="14" t="s">
        <v>150</v>
      </c>
      <c r="BM121" s="156" t="s">
        <v>565</v>
      </c>
    </row>
    <row r="122" spans="1:65" s="2" customFormat="1" ht="48.75">
      <c r="A122" s="26"/>
      <c r="B122" s="27"/>
      <c r="C122" s="26"/>
      <c r="D122" s="172" t="s">
        <v>540</v>
      </c>
      <c r="E122" s="26"/>
      <c r="F122" s="173" t="s">
        <v>566</v>
      </c>
      <c r="G122" s="26"/>
      <c r="H122" s="26"/>
      <c r="I122" s="26"/>
      <c r="J122" s="26"/>
      <c r="K122" s="26"/>
      <c r="L122" s="27"/>
      <c r="M122" s="174"/>
      <c r="N122" s="175"/>
      <c r="O122" s="55"/>
      <c r="P122" s="55"/>
      <c r="Q122" s="55"/>
      <c r="R122" s="55"/>
      <c r="S122" s="55"/>
      <c r="T122" s="5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540</v>
      </c>
      <c r="AU122" s="14" t="s">
        <v>151</v>
      </c>
    </row>
    <row r="123" spans="1:65" s="2" customFormat="1" ht="21.75" customHeight="1">
      <c r="A123" s="26"/>
      <c r="B123" s="144"/>
      <c r="C123" s="145" t="s">
        <v>151</v>
      </c>
      <c r="D123" s="145" t="s">
        <v>146</v>
      </c>
      <c r="E123" s="146" t="s">
        <v>567</v>
      </c>
      <c r="F123" s="147" t="s">
        <v>568</v>
      </c>
      <c r="G123" s="148" t="s">
        <v>539</v>
      </c>
      <c r="H123" s="149">
        <v>1</v>
      </c>
      <c r="I123" s="150"/>
      <c r="J123" s="150">
        <f>ROUND(I123*H123,2)</f>
        <v>0</v>
      </c>
      <c r="K123" s="151"/>
      <c r="L123" s="27"/>
      <c r="M123" s="152" t="s">
        <v>1</v>
      </c>
      <c r="N123" s="153" t="s">
        <v>38</v>
      </c>
      <c r="O123" s="154">
        <v>1.25</v>
      </c>
      <c r="P123" s="154">
        <f>O123*H123</f>
        <v>1.25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150</v>
      </c>
      <c r="AT123" s="156" t="s">
        <v>146</v>
      </c>
      <c r="AU123" s="156" t="s">
        <v>151</v>
      </c>
      <c r="AY123" s="14" t="s">
        <v>144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4" t="s">
        <v>151</v>
      </c>
      <c r="BK123" s="157">
        <f>ROUND(I123*H123,2)</f>
        <v>0</v>
      </c>
      <c r="BL123" s="14" t="s">
        <v>150</v>
      </c>
      <c r="BM123" s="156" t="s">
        <v>569</v>
      </c>
    </row>
    <row r="124" spans="1:65" s="2" customFormat="1" ht="58.5">
      <c r="A124" s="26"/>
      <c r="B124" s="27"/>
      <c r="C124" s="26"/>
      <c r="D124" s="172" t="s">
        <v>540</v>
      </c>
      <c r="E124" s="26"/>
      <c r="F124" s="173" t="s">
        <v>570</v>
      </c>
      <c r="G124" s="26"/>
      <c r="H124" s="26"/>
      <c r="I124" s="26"/>
      <c r="J124" s="26"/>
      <c r="K124" s="26"/>
      <c r="L124" s="27"/>
      <c r="M124" s="174"/>
      <c r="N124" s="175"/>
      <c r="O124" s="55"/>
      <c r="P124" s="55"/>
      <c r="Q124" s="55"/>
      <c r="R124" s="55"/>
      <c r="S124" s="55"/>
      <c r="T124" s="5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540</v>
      </c>
      <c r="AU124" s="14" t="s">
        <v>151</v>
      </c>
    </row>
    <row r="125" spans="1:65" s="2" customFormat="1" ht="21.75" customHeight="1">
      <c r="A125" s="26"/>
      <c r="B125" s="144"/>
      <c r="C125" s="145" t="s">
        <v>157</v>
      </c>
      <c r="D125" s="145" t="s">
        <v>146</v>
      </c>
      <c r="E125" s="146" t="s">
        <v>571</v>
      </c>
      <c r="F125" s="147" t="s">
        <v>572</v>
      </c>
      <c r="G125" s="148" t="s">
        <v>539</v>
      </c>
      <c r="H125" s="149">
        <v>1</v>
      </c>
      <c r="I125" s="150"/>
      <c r="J125" s="150">
        <f>ROUND(I125*H125,2)</f>
        <v>0</v>
      </c>
      <c r="K125" s="151"/>
      <c r="L125" s="27"/>
      <c r="M125" s="152" t="s">
        <v>1</v>
      </c>
      <c r="N125" s="153" t="s">
        <v>38</v>
      </c>
      <c r="O125" s="154">
        <v>1.25</v>
      </c>
      <c r="P125" s="154">
        <f>O125*H125</f>
        <v>1.25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150</v>
      </c>
      <c r="AT125" s="156" t="s">
        <v>146</v>
      </c>
      <c r="AU125" s="156" t="s">
        <v>151</v>
      </c>
      <c r="AY125" s="14" t="s">
        <v>144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4" t="s">
        <v>151</v>
      </c>
      <c r="BK125" s="157">
        <f>ROUND(I125*H125,2)</f>
        <v>0</v>
      </c>
      <c r="BL125" s="14" t="s">
        <v>150</v>
      </c>
      <c r="BM125" s="156" t="s">
        <v>573</v>
      </c>
    </row>
    <row r="126" spans="1:65" s="2" customFormat="1" ht="78">
      <c r="A126" s="26"/>
      <c r="B126" s="27"/>
      <c r="C126" s="26"/>
      <c r="D126" s="172" t="s">
        <v>540</v>
      </c>
      <c r="E126" s="26"/>
      <c r="F126" s="173" t="s">
        <v>574</v>
      </c>
      <c r="G126" s="26"/>
      <c r="H126" s="26"/>
      <c r="I126" s="26"/>
      <c r="J126" s="26"/>
      <c r="K126" s="26"/>
      <c r="L126" s="27"/>
      <c r="M126" s="174"/>
      <c r="N126" s="175"/>
      <c r="O126" s="55"/>
      <c r="P126" s="55"/>
      <c r="Q126" s="55"/>
      <c r="R126" s="55"/>
      <c r="S126" s="55"/>
      <c r="T126" s="5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540</v>
      </c>
      <c r="AU126" s="14" t="s">
        <v>151</v>
      </c>
    </row>
    <row r="127" spans="1:65" s="2" customFormat="1" ht="24.2" customHeight="1">
      <c r="A127" s="26"/>
      <c r="B127" s="144"/>
      <c r="C127" s="145" t="s">
        <v>150</v>
      </c>
      <c r="D127" s="145" t="s">
        <v>146</v>
      </c>
      <c r="E127" s="146" t="s">
        <v>575</v>
      </c>
      <c r="F127" s="147" t="s">
        <v>576</v>
      </c>
      <c r="G127" s="148" t="s">
        <v>539</v>
      </c>
      <c r="H127" s="149">
        <v>1</v>
      </c>
      <c r="I127" s="150"/>
      <c r="J127" s="150">
        <f>ROUND(I127*H127,2)</f>
        <v>0</v>
      </c>
      <c r="K127" s="151"/>
      <c r="L127" s="27"/>
      <c r="M127" s="152" t="s">
        <v>1</v>
      </c>
      <c r="N127" s="153" t="s">
        <v>38</v>
      </c>
      <c r="O127" s="154">
        <v>1.25</v>
      </c>
      <c r="P127" s="154">
        <f>O127*H127</f>
        <v>1.25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150</v>
      </c>
      <c r="AT127" s="156" t="s">
        <v>146</v>
      </c>
      <c r="AU127" s="156" t="s">
        <v>151</v>
      </c>
      <c r="AY127" s="14" t="s">
        <v>144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151</v>
      </c>
      <c r="BK127" s="157">
        <f>ROUND(I127*H127,2)</f>
        <v>0</v>
      </c>
      <c r="BL127" s="14" t="s">
        <v>150</v>
      </c>
      <c r="BM127" s="156" t="s">
        <v>577</v>
      </c>
    </row>
    <row r="128" spans="1:65" s="2" customFormat="1" ht="68.25">
      <c r="A128" s="26"/>
      <c r="B128" s="27"/>
      <c r="C128" s="26"/>
      <c r="D128" s="172" t="s">
        <v>540</v>
      </c>
      <c r="E128" s="26"/>
      <c r="F128" s="173" t="s">
        <v>578</v>
      </c>
      <c r="G128" s="26"/>
      <c r="H128" s="26"/>
      <c r="I128" s="26"/>
      <c r="J128" s="26"/>
      <c r="K128" s="26"/>
      <c r="L128" s="27"/>
      <c r="M128" s="174"/>
      <c r="N128" s="175"/>
      <c r="O128" s="55"/>
      <c r="P128" s="55"/>
      <c r="Q128" s="55"/>
      <c r="R128" s="55"/>
      <c r="S128" s="55"/>
      <c r="T128" s="5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540</v>
      </c>
      <c r="AU128" s="14" t="s">
        <v>151</v>
      </c>
    </row>
    <row r="129" spans="1:65" s="2" customFormat="1" ht="21.75" customHeight="1">
      <c r="A129" s="26"/>
      <c r="B129" s="144"/>
      <c r="C129" s="145" t="s">
        <v>165</v>
      </c>
      <c r="D129" s="145" t="s">
        <v>146</v>
      </c>
      <c r="E129" s="146" t="s">
        <v>579</v>
      </c>
      <c r="F129" s="147" t="s">
        <v>580</v>
      </c>
      <c r="G129" s="148" t="s">
        <v>539</v>
      </c>
      <c r="H129" s="149">
        <v>2</v>
      </c>
      <c r="I129" s="150"/>
      <c r="J129" s="150">
        <f>ROUND(I129*H129,2)</f>
        <v>0</v>
      </c>
      <c r="K129" s="151"/>
      <c r="L129" s="27"/>
      <c r="M129" s="152" t="s">
        <v>1</v>
      </c>
      <c r="N129" s="153" t="s">
        <v>38</v>
      </c>
      <c r="O129" s="154">
        <v>1.25</v>
      </c>
      <c r="P129" s="154">
        <f>O129*H129</f>
        <v>2.5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150</v>
      </c>
      <c r="AT129" s="156" t="s">
        <v>146</v>
      </c>
      <c r="AU129" s="156" t="s">
        <v>151</v>
      </c>
      <c r="AY129" s="14" t="s">
        <v>144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4" t="s">
        <v>151</v>
      </c>
      <c r="BK129" s="157">
        <f>ROUND(I129*H129,2)</f>
        <v>0</v>
      </c>
      <c r="BL129" s="14" t="s">
        <v>150</v>
      </c>
      <c r="BM129" s="156" t="s">
        <v>581</v>
      </c>
    </row>
    <row r="130" spans="1:65" s="2" customFormat="1" ht="48.75">
      <c r="A130" s="26"/>
      <c r="B130" s="27"/>
      <c r="C130" s="26"/>
      <c r="D130" s="172" t="s">
        <v>540</v>
      </c>
      <c r="E130" s="26"/>
      <c r="F130" s="173" t="s">
        <v>582</v>
      </c>
      <c r="G130" s="26"/>
      <c r="H130" s="26"/>
      <c r="I130" s="26"/>
      <c r="J130" s="26"/>
      <c r="K130" s="26"/>
      <c r="L130" s="27"/>
      <c r="M130" s="174"/>
      <c r="N130" s="175"/>
      <c r="O130" s="55"/>
      <c r="P130" s="55"/>
      <c r="Q130" s="55"/>
      <c r="R130" s="55"/>
      <c r="S130" s="55"/>
      <c r="T130" s="5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540</v>
      </c>
      <c r="AU130" s="14" t="s">
        <v>151</v>
      </c>
    </row>
    <row r="131" spans="1:65" s="2" customFormat="1" ht="16.5" customHeight="1">
      <c r="A131" s="26"/>
      <c r="B131" s="144"/>
      <c r="C131" s="145" t="s">
        <v>169</v>
      </c>
      <c r="D131" s="145" t="s">
        <v>146</v>
      </c>
      <c r="E131" s="146" t="s">
        <v>583</v>
      </c>
      <c r="F131" s="147" t="s">
        <v>584</v>
      </c>
      <c r="G131" s="148" t="s">
        <v>539</v>
      </c>
      <c r="H131" s="149">
        <v>1</v>
      </c>
      <c r="I131" s="150"/>
      <c r="J131" s="150">
        <f>ROUND(I131*H131,2)</f>
        <v>0</v>
      </c>
      <c r="K131" s="151"/>
      <c r="L131" s="27"/>
      <c r="M131" s="152" t="s">
        <v>1</v>
      </c>
      <c r="N131" s="153" t="s">
        <v>38</v>
      </c>
      <c r="O131" s="154">
        <v>1.25</v>
      </c>
      <c r="P131" s="154">
        <f>O131*H131</f>
        <v>1.25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150</v>
      </c>
      <c r="AT131" s="156" t="s">
        <v>146</v>
      </c>
      <c r="AU131" s="156" t="s">
        <v>151</v>
      </c>
      <c r="AY131" s="14" t="s">
        <v>144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4" t="s">
        <v>151</v>
      </c>
      <c r="BK131" s="157">
        <f>ROUND(I131*H131,2)</f>
        <v>0</v>
      </c>
      <c r="BL131" s="14" t="s">
        <v>150</v>
      </c>
      <c r="BM131" s="156" t="s">
        <v>585</v>
      </c>
    </row>
    <row r="132" spans="1:65" s="2" customFormat="1" ht="78">
      <c r="A132" s="26"/>
      <c r="B132" s="27"/>
      <c r="C132" s="26"/>
      <c r="D132" s="172" t="s">
        <v>540</v>
      </c>
      <c r="E132" s="26"/>
      <c r="F132" s="173" t="s">
        <v>586</v>
      </c>
      <c r="G132" s="26"/>
      <c r="H132" s="26"/>
      <c r="I132" s="26"/>
      <c r="J132" s="26"/>
      <c r="K132" s="26"/>
      <c r="L132" s="27"/>
      <c r="M132" s="174"/>
      <c r="N132" s="175"/>
      <c r="O132" s="55"/>
      <c r="P132" s="55"/>
      <c r="Q132" s="55"/>
      <c r="R132" s="55"/>
      <c r="S132" s="55"/>
      <c r="T132" s="5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540</v>
      </c>
      <c r="AU132" s="14" t="s">
        <v>151</v>
      </c>
    </row>
    <row r="133" spans="1:65" s="2" customFormat="1" ht="21.75" customHeight="1">
      <c r="A133" s="26"/>
      <c r="B133" s="144"/>
      <c r="C133" s="145" t="s">
        <v>173</v>
      </c>
      <c r="D133" s="145" t="s">
        <v>146</v>
      </c>
      <c r="E133" s="146" t="s">
        <v>587</v>
      </c>
      <c r="F133" s="147" t="s">
        <v>588</v>
      </c>
      <c r="G133" s="148" t="s">
        <v>539</v>
      </c>
      <c r="H133" s="149">
        <v>1</v>
      </c>
      <c r="I133" s="150"/>
      <c r="J133" s="150">
        <f>ROUND(I133*H133,2)</f>
        <v>0</v>
      </c>
      <c r="K133" s="151"/>
      <c r="L133" s="27"/>
      <c r="M133" s="152" t="s">
        <v>1</v>
      </c>
      <c r="N133" s="153" t="s">
        <v>38</v>
      </c>
      <c r="O133" s="154">
        <v>1.25</v>
      </c>
      <c r="P133" s="154">
        <f>O133*H133</f>
        <v>1.25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150</v>
      </c>
      <c r="AT133" s="156" t="s">
        <v>146</v>
      </c>
      <c r="AU133" s="156" t="s">
        <v>151</v>
      </c>
      <c r="AY133" s="14" t="s">
        <v>144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151</v>
      </c>
      <c r="BK133" s="157">
        <f>ROUND(I133*H133,2)</f>
        <v>0</v>
      </c>
      <c r="BL133" s="14" t="s">
        <v>150</v>
      </c>
      <c r="BM133" s="156" t="s">
        <v>589</v>
      </c>
    </row>
    <row r="134" spans="1:65" s="2" customFormat="1" ht="48.75">
      <c r="A134" s="26"/>
      <c r="B134" s="27"/>
      <c r="C134" s="26"/>
      <c r="D134" s="172" t="s">
        <v>540</v>
      </c>
      <c r="E134" s="26"/>
      <c r="F134" s="173" t="s">
        <v>590</v>
      </c>
      <c r="G134" s="26"/>
      <c r="H134" s="26"/>
      <c r="I134" s="26"/>
      <c r="J134" s="26"/>
      <c r="K134" s="26"/>
      <c r="L134" s="27"/>
      <c r="M134" s="174"/>
      <c r="N134" s="175"/>
      <c r="O134" s="55"/>
      <c r="P134" s="55"/>
      <c r="Q134" s="55"/>
      <c r="R134" s="55"/>
      <c r="S134" s="55"/>
      <c r="T134" s="5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540</v>
      </c>
      <c r="AU134" s="14" t="s">
        <v>151</v>
      </c>
    </row>
    <row r="135" spans="1:65" s="2" customFormat="1" ht="21.75" customHeight="1">
      <c r="A135" s="26"/>
      <c r="B135" s="144"/>
      <c r="C135" s="145" t="s">
        <v>177</v>
      </c>
      <c r="D135" s="145" t="s">
        <v>146</v>
      </c>
      <c r="E135" s="146" t="s">
        <v>591</v>
      </c>
      <c r="F135" s="147" t="s">
        <v>592</v>
      </c>
      <c r="G135" s="148" t="s">
        <v>539</v>
      </c>
      <c r="H135" s="149">
        <v>1</v>
      </c>
      <c r="I135" s="150"/>
      <c r="J135" s="150">
        <f>ROUND(I135*H135,2)</f>
        <v>0</v>
      </c>
      <c r="K135" s="151"/>
      <c r="L135" s="27"/>
      <c r="M135" s="152" t="s">
        <v>1</v>
      </c>
      <c r="N135" s="153" t="s">
        <v>38</v>
      </c>
      <c r="O135" s="154">
        <v>1.25</v>
      </c>
      <c r="P135" s="154">
        <f>O135*H135</f>
        <v>1.25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150</v>
      </c>
      <c r="AT135" s="156" t="s">
        <v>146</v>
      </c>
      <c r="AU135" s="156" t="s">
        <v>151</v>
      </c>
      <c r="AY135" s="14" t="s">
        <v>144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4" t="s">
        <v>151</v>
      </c>
      <c r="BK135" s="157">
        <f>ROUND(I135*H135,2)</f>
        <v>0</v>
      </c>
      <c r="BL135" s="14" t="s">
        <v>150</v>
      </c>
      <c r="BM135" s="156" t="s">
        <v>593</v>
      </c>
    </row>
    <row r="136" spans="1:65" s="2" customFormat="1" ht="48.75">
      <c r="A136" s="26"/>
      <c r="B136" s="27"/>
      <c r="C136" s="26"/>
      <c r="D136" s="172" t="s">
        <v>540</v>
      </c>
      <c r="E136" s="26"/>
      <c r="F136" s="173" t="s">
        <v>594</v>
      </c>
      <c r="G136" s="26"/>
      <c r="H136" s="26"/>
      <c r="I136" s="26"/>
      <c r="J136" s="26"/>
      <c r="K136" s="26"/>
      <c r="L136" s="27"/>
      <c r="M136" s="174"/>
      <c r="N136" s="175"/>
      <c r="O136" s="55"/>
      <c r="P136" s="55"/>
      <c r="Q136" s="55"/>
      <c r="R136" s="55"/>
      <c r="S136" s="55"/>
      <c r="T136" s="5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540</v>
      </c>
      <c r="AU136" s="14" t="s">
        <v>151</v>
      </c>
    </row>
    <row r="137" spans="1:65" s="2" customFormat="1" ht="16.5" customHeight="1">
      <c r="A137" s="26"/>
      <c r="B137" s="144"/>
      <c r="C137" s="145" t="s">
        <v>181</v>
      </c>
      <c r="D137" s="145" t="s">
        <v>146</v>
      </c>
      <c r="E137" s="146" t="s">
        <v>595</v>
      </c>
      <c r="F137" s="147" t="s">
        <v>596</v>
      </c>
      <c r="G137" s="148" t="s">
        <v>539</v>
      </c>
      <c r="H137" s="149">
        <v>3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38</v>
      </c>
      <c r="O137" s="154">
        <v>1.25</v>
      </c>
      <c r="P137" s="154">
        <f>O137*H137</f>
        <v>3.75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150</v>
      </c>
      <c r="AT137" s="156" t="s">
        <v>146</v>
      </c>
      <c r="AU137" s="156" t="s">
        <v>151</v>
      </c>
      <c r="AY137" s="14" t="s">
        <v>144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151</v>
      </c>
      <c r="BK137" s="157">
        <f>ROUND(I137*H137,2)</f>
        <v>0</v>
      </c>
      <c r="BL137" s="14" t="s">
        <v>150</v>
      </c>
      <c r="BM137" s="156" t="s">
        <v>597</v>
      </c>
    </row>
    <row r="138" spans="1:65" s="2" customFormat="1" ht="48.75">
      <c r="A138" s="26"/>
      <c r="B138" s="27"/>
      <c r="C138" s="26"/>
      <c r="D138" s="172" t="s">
        <v>540</v>
      </c>
      <c r="E138" s="26"/>
      <c r="F138" s="173" t="s">
        <v>598</v>
      </c>
      <c r="G138" s="26"/>
      <c r="H138" s="26"/>
      <c r="I138" s="26"/>
      <c r="J138" s="26"/>
      <c r="K138" s="26"/>
      <c r="L138" s="27"/>
      <c r="M138" s="174"/>
      <c r="N138" s="175"/>
      <c r="O138" s="55"/>
      <c r="P138" s="55"/>
      <c r="Q138" s="55"/>
      <c r="R138" s="55"/>
      <c r="S138" s="55"/>
      <c r="T138" s="5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T138" s="14" t="s">
        <v>540</v>
      </c>
      <c r="AU138" s="14" t="s">
        <v>151</v>
      </c>
    </row>
    <row r="139" spans="1:65" s="2" customFormat="1" ht="16.5" customHeight="1">
      <c r="A139" s="26"/>
      <c r="B139" s="144"/>
      <c r="C139" s="145" t="s">
        <v>103</v>
      </c>
      <c r="D139" s="145" t="s">
        <v>146</v>
      </c>
      <c r="E139" s="146" t="s">
        <v>599</v>
      </c>
      <c r="F139" s="147" t="s">
        <v>600</v>
      </c>
      <c r="G139" s="148" t="s">
        <v>539</v>
      </c>
      <c r="H139" s="149">
        <v>1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38</v>
      </c>
      <c r="O139" s="154">
        <v>1.25</v>
      </c>
      <c r="P139" s="154">
        <f>O139*H139</f>
        <v>1.25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150</v>
      </c>
      <c r="AT139" s="156" t="s">
        <v>146</v>
      </c>
      <c r="AU139" s="156" t="s">
        <v>151</v>
      </c>
      <c r="AY139" s="14" t="s">
        <v>144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151</v>
      </c>
      <c r="BK139" s="157">
        <f>ROUND(I139*H139,2)</f>
        <v>0</v>
      </c>
      <c r="BL139" s="14" t="s">
        <v>150</v>
      </c>
      <c r="BM139" s="156" t="s">
        <v>601</v>
      </c>
    </row>
    <row r="140" spans="1:65" s="2" customFormat="1" ht="48.75">
      <c r="A140" s="26"/>
      <c r="B140" s="27"/>
      <c r="C140" s="26"/>
      <c r="D140" s="172" t="s">
        <v>540</v>
      </c>
      <c r="E140" s="26"/>
      <c r="F140" s="173" t="s">
        <v>602</v>
      </c>
      <c r="G140" s="26"/>
      <c r="H140" s="26"/>
      <c r="I140" s="26"/>
      <c r="J140" s="26"/>
      <c r="K140" s="26"/>
      <c r="L140" s="27"/>
      <c r="M140" s="174"/>
      <c r="N140" s="175"/>
      <c r="O140" s="55"/>
      <c r="P140" s="55"/>
      <c r="Q140" s="55"/>
      <c r="R140" s="55"/>
      <c r="S140" s="55"/>
      <c r="T140" s="5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T140" s="14" t="s">
        <v>540</v>
      </c>
      <c r="AU140" s="14" t="s">
        <v>151</v>
      </c>
    </row>
    <row r="141" spans="1:65" s="2" customFormat="1" ht="24.2" customHeight="1">
      <c r="A141" s="26"/>
      <c r="B141" s="144"/>
      <c r="C141" s="145" t="s">
        <v>106</v>
      </c>
      <c r="D141" s="145" t="s">
        <v>146</v>
      </c>
      <c r="E141" s="146" t="s">
        <v>603</v>
      </c>
      <c r="F141" s="147" t="s">
        <v>604</v>
      </c>
      <c r="G141" s="148" t="s">
        <v>539</v>
      </c>
      <c r="H141" s="149">
        <v>1</v>
      </c>
      <c r="I141" s="150"/>
      <c r="J141" s="150">
        <f>ROUND(I141*H141,2)</f>
        <v>0</v>
      </c>
      <c r="K141" s="151"/>
      <c r="L141" s="27"/>
      <c r="M141" s="152" t="s">
        <v>1</v>
      </c>
      <c r="N141" s="153" t="s">
        <v>38</v>
      </c>
      <c r="O141" s="154">
        <v>1.25</v>
      </c>
      <c r="P141" s="154">
        <f>O141*H141</f>
        <v>1.25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150</v>
      </c>
      <c r="AT141" s="156" t="s">
        <v>146</v>
      </c>
      <c r="AU141" s="156" t="s">
        <v>151</v>
      </c>
      <c r="AY141" s="14" t="s">
        <v>144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4" t="s">
        <v>151</v>
      </c>
      <c r="BK141" s="157">
        <f>ROUND(I141*H141,2)</f>
        <v>0</v>
      </c>
      <c r="BL141" s="14" t="s">
        <v>150</v>
      </c>
      <c r="BM141" s="156" t="s">
        <v>605</v>
      </c>
    </row>
    <row r="142" spans="1:65" s="2" customFormat="1" ht="48.75">
      <c r="A142" s="26"/>
      <c r="B142" s="27"/>
      <c r="C142" s="26"/>
      <c r="D142" s="172" t="s">
        <v>540</v>
      </c>
      <c r="E142" s="26"/>
      <c r="F142" s="173" t="s">
        <v>606</v>
      </c>
      <c r="G142" s="26"/>
      <c r="H142" s="26"/>
      <c r="I142" s="26"/>
      <c r="J142" s="26"/>
      <c r="K142" s="26"/>
      <c r="L142" s="27"/>
      <c r="M142" s="174"/>
      <c r="N142" s="175"/>
      <c r="O142" s="55"/>
      <c r="P142" s="55"/>
      <c r="Q142" s="55"/>
      <c r="R142" s="55"/>
      <c r="S142" s="55"/>
      <c r="T142" s="5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T142" s="14" t="s">
        <v>540</v>
      </c>
      <c r="AU142" s="14" t="s">
        <v>151</v>
      </c>
    </row>
    <row r="143" spans="1:65" s="2" customFormat="1" ht="21.75" customHeight="1">
      <c r="A143" s="26"/>
      <c r="B143" s="144"/>
      <c r="C143" s="145" t="s">
        <v>109</v>
      </c>
      <c r="D143" s="145" t="s">
        <v>146</v>
      </c>
      <c r="E143" s="146" t="s">
        <v>607</v>
      </c>
      <c r="F143" s="147" t="s">
        <v>608</v>
      </c>
      <c r="G143" s="148" t="s">
        <v>539</v>
      </c>
      <c r="H143" s="149">
        <v>2</v>
      </c>
      <c r="I143" s="150"/>
      <c r="J143" s="150">
        <f>ROUND(I143*H143,2)</f>
        <v>0</v>
      </c>
      <c r="K143" s="151"/>
      <c r="L143" s="27"/>
      <c r="M143" s="152" t="s">
        <v>1</v>
      </c>
      <c r="N143" s="153" t="s">
        <v>38</v>
      </c>
      <c r="O143" s="154">
        <v>1.25</v>
      </c>
      <c r="P143" s="154">
        <f>O143*H143</f>
        <v>2.5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150</v>
      </c>
      <c r="AT143" s="156" t="s">
        <v>146</v>
      </c>
      <c r="AU143" s="156" t="s">
        <v>151</v>
      </c>
      <c r="AY143" s="14" t="s">
        <v>144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4" t="s">
        <v>151</v>
      </c>
      <c r="BK143" s="157">
        <f>ROUND(I143*H143,2)</f>
        <v>0</v>
      </c>
      <c r="BL143" s="14" t="s">
        <v>150</v>
      </c>
      <c r="BM143" s="156" t="s">
        <v>609</v>
      </c>
    </row>
    <row r="144" spans="1:65" s="2" customFormat="1" ht="48.75">
      <c r="A144" s="26"/>
      <c r="B144" s="27"/>
      <c r="C144" s="26"/>
      <c r="D144" s="172" t="s">
        <v>540</v>
      </c>
      <c r="E144" s="26"/>
      <c r="F144" s="173" t="s">
        <v>610</v>
      </c>
      <c r="G144" s="26"/>
      <c r="H144" s="26"/>
      <c r="I144" s="26"/>
      <c r="J144" s="26"/>
      <c r="K144" s="26"/>
      <c r="L144" s="27"/>
      <c r="M144" s="174"/>
      <c r="N144" s="175"/>
      <c r="O144" s="55"/>
      <c r="P144" s="55"/>
      <c r="Q144" s="55"/>
      <c r="R144" s="55"/>
      <c r="S144" s="55"/>
      <c r="T144" s="5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540</v>
      </c>
      <c r="AU144" s="14" t="s">
        <v>151</v>
      </c>
    </row>
    <row r="145" spans="1:65" s="2" customFormat="1" ht="16.5" customHeight="1">
      <c r="A145" s="26"/>
      <c r="B145" s="144"/>
      <c r="C145" s="145" t="s">
        <v>112</v>
      </c>
      <c r="D145" s="145" t="s">
        <v>146</v>
      </c>
      <c r="E145" s="146" t="s">
        <v>611</v>
      </c>
      <c r="F145" s="147" t="s">
        <v>612</v>
      </c>
      <c r="G145" s="148" t="s">
        <v>539</v>
      </c>
      <c r="H145" s="149">
        <v>20</v>
      </c>
      <c r="I145" s="150"/>
      <c r="J145" s="150">
        <f>ROUND(I145*H145,2)</f>
        <v>0</v>
      </c>
      <c r="K145" s="151"/>
      <c r="L145" s="27"/>
      <c r="M145" s="152" t="s">
        <v>1</v>
      </c>
      <c r="N145" s="153" t="s">
        <v>38</v>
      </c>
      <c r="O145" s="154">
        <v>1.25</v>
      </c>
      <c r="P145" s="154">
        <f>O145*H145</f>
        <v>25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150</v>
      </c>
      <c r="AT145" s="156" t="s">
        <v>146</v>
      </c>
      <c r="AU145" s="156" t="s">
        <v>151</v>
      </c>
      <c r="AY145" s="14" t="s">
        <v>144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4" t="s">
        <v>151</v>
      </c>
      <c r="BK145" s="157">
        <f>ROUND(I145*H145,2)</f>
        <v>0</v>
      </c>
      <c r="BL145" s="14" t="s">
        <v>150</v>
      </c>
      <c r="BM145" s="156" t="s">
        <v>613</v>
      </c>
    </row>
    <row r="146" spans="1:65" s="2" customFormat="1" ht="48.75">
      <c r="A146" s="26"/>
      <c r="B146" s="27"/>
      <c r="C146" s="26"/>
      <c r="D146" s="172" t="s">
        <v>540</v>
      </c>
      <c r="E146" s="26"/>
      <c r="F146" s="173" t="s">
        <v>614</v>
      </c>
      <c r="G146" s="26"/>
      <c r="H146" s="26"/>
      <c r="I146" s="26"/>
      <c r="J146" s="26"/>
      <c r="K146" s="26"/>
      <c r="L146" s="27"/>
      <c r="M146" s="174"/>
      <c r="N146" s="175"/>
      <c r="O146" s="55"/>
      <c r="P146" s="55"/>
      <c r="Q146" s="55"/>
      <c r="R146" s="55"/>
      <c r="S146" s="55"/>
      <c r="T146" s="5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540</v>
      </c>
      <c r="AU146" s="14" t="s">
        <v>151</v>
      </c>
    </row>
    <row r="147" spans="1:65" s="2" customFormat="1" ht="16.5" customHeight="1">
      <c r="A147" s="26"/>
      <c r="B147" s="144"/>
      <c r="C147" s="145" t="s">
        <v>199</v>
      </c>
      <c r="D147" s="145" t="s">
        <v>146</v>
      </c>
      <c r="E147" s="146" t="s">
        <v>615</v>
      </c>
      <c r="F147" s="147" t="s">
        <v>616</v>
      </c>
      <c r="G147" s="148" t="s">
        <v>539</v>
      </c>
      <c r="H147" s="149">
        <v>14</v>
      </c>
      <c r="I147" s="150"/>
      <c r="J147" s="150">
        <f>ROUND(I147*H147,2)</f>
        <v>0</v>
      </c>
      <c r="K147" s="151"/>
      <c r="L147" s="27"/>
      <c r="M147" s="152" t="s">
        <v>1</v>
      </c>
      <c r="N147" s="153" t="s">
        <v>38</v>
      </c>
      <c r="O147" s="154">
        <v>1.25</v>
      </c>
      <c r="P147" s="154">
        <f>O147*H147</f>
        <v>17.5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150</v>
      </c>
      <c r="AT147" s="156" t="s">
        <v>146</v>
      </c>
      <c r="AU147" s="156" t="s">
        <v>151</v>
      </c>
      <c r="AY147" s="14" t="s">
        <v>144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4" t="s">
        <v>151</v>
      </c>
      <c r="BK147" s="157">
        <f>ROUND(I147*H147,2)</f>
        <v>0</v>
      </c>
      <c r="BL147" s="14" t="s">
        <v>150</v>
      </c>
      <c r="BM147" s="156" t="s">
        <v>617</v>
      </c>
    </row>
    <row r="148" spans="1:65" s="2" customFormat="1" ht="48.75">
      <c r="A148" s="26"/>
      <c r="B148" s="27"/>
      <c r="C148" s="26"/>
      <c r="D148" s="172" t="s">
        <v>540</v>
      </c>
      <c r="E148" s="26"/>
      <c r="F148" s="173" t="s">
        <v>618</v>
      </c>
      <c r="G148" s="26"/>
      <c r="H148" s="26"/>
      <c r="I148" s="26"/>
      <c r="J148" s="26"/>
      <c r="K148" s="26"/>
      <c r="L148" s="27"/>
      <c r="M148" s="176"/>
      <c r="N148" s="177"/>
      <c r="O148" s="178"/>
      <c r="P148" s="178"/>
      <c r="Q148" s="178"/>
      <c r="R148" s="178"/>
      <c r="S148" s="178"/>
      <c r="T148" s="179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540</v>
      </c>
      <c r="AU148" s="14" t="s">
        <v>151</v>
      </c>
    </row>
    <row r="149" spans="1:65" s="2" customFormat="1" ht="6.95" customHeight="1">
      <c r="A149" s="26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27"/>
      <c r="M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</sheetData>
  <autoFilter ref="C117:K148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01 - Komunikácie</vt:lpstr>
      <vt:lpstr>02 - Mobiliár</vt:lpstr>
      <vt:lpstr>03 - Vyhliadka s lavičkou</vt:lpstr>
      <vt:lpstr>04 - Prístrešky so sedení...</vt:lpstr>
      <vt:lpstr>05 - Ekoučebňa</vt:lpstr>
      <vt:lpstr>06 - Výstup na skalu, vyh...</vt:lpstr>
      <vt:lpstr>08 - Lanový most s plošinami</vt:lpstr>
      <vt:lpstr>09 - Náučné prvky</vt:lpstr>
      <vt:lpstr>10 - Šmýkačka</vt:lpstr>
      <vt:lpstr>11 - Balančná lávka</vt:lpstr>
      <vt:lpstr>12 - Lávka z pníkov</vt:lpstr>
      <vt:lpstr>13 - Senzorický chodník</vt:lpstr>
      <vt:lpstr>'01 - Komunikácie'!Názvy_tlače</vt:lpstr>
      <vt:lpstr>'02 - Mobiliár'!Názvy_tlače</vt:lpstr>
      <vt:lpstr>'03 - Vyhliadka s lavičkou'!Názvy_tlače</vt:lpstr>
      <vt:lpstr>'04 - Prístrešky so sedení...'!Názvy_tlače</vt:lpstr>
      <vt:lpstr>'05 - Ekoučebňa'!Názvy_tlače</vt:lpstr>
      <vt:lpstr>'06 - Výstup na skalu, vyh...'!Názvy_tlače</vt:lpstr>
      <vt:lpstr>'08 - Lanový most s plošinami'!Názvy_tlače</vt:lpstr>
      <vt:lpstr>'09 - Náučné prvky'!Názvy_tlače</vt:lpstr>
      <vt:lpstr>'10 - Šmýkačka'!Názvy_tlače</vt:lpstr>
      <vt:lpstr>'11 - Balančná lávka'!Názvy_tlače</vt:lpstr>
      <vt:lpstr>'12 - Lávka z pníkov'!Názvy_tlače</vt:lpstr>
      <vt:lpstr>'13 - Senzorický chodník'!Názvy_tlače</vt:lpstr>
      <vt:lpstr>'Rekapitulácia stavby'!Názvy_tlače</vt:lpstr>
      <vt:lpstr>'01 - Komunikácie'!Oblasť_tlače</vt:lpstr>
      <vt:lpstr>'02 - Mobiliár'!Oblasť_tlače</vt:lpstr>
      <vt:lpstr>'03 - Vyhliadka s lavičkou'!Oblasť_tlače</vt:lpstr>
      <vt:lpstr>'04 - Prístrešky so sedení...'!Oblasť_tlače</vt:lpstr>
      <vt:lpstr>'05 - Ekoučebňa'!Oblasť_tlače</vt:lpstr>
      <vt:lpstr>'06 - Výstup na skalu, vyh...'!Oblasť_tlače</vt:lpstr>
      <vt:lpstr>'08 - Lanový most s plošinami'!Oblasť_tlače</vt:lpstr>
      <vt:lpstr>'09 - Náučné prvky'!Oblasť_tlače</vt:lpstr>
      <vt:lpstr>'10 - Šmýkačka'!Oblasť_tlače</vt:lpstr>
      <vt:lpstr>'11 - Balančná lávka'!Oblasť_tlače</vt:lpstr>
      <vt:lpstr>'12 - Lávka z pníkov'!Oblasť_tlače</vt:lpstr>
      <vt:lpstr>'13 - Senzorický chodník'!Oblasť_tlače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JM\DODO</dc:creator>
  <cp:lastModifiedBy>musalova</cp:lastModifiedBy>
  <dcterms:created xsi:type="dcterms:W3CDTF">2024-03-14T10:24:45Z</dcterms:created>
  <dcterms:modified xsi:type="dcterms:W3CDTF">2024-03-22T08:43:54Z</dcterms:modified>
</cp:coreProperties>
</file>