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S:\VO\Súťaže 2024\6 DNS 2024\Stavebné práce\Kategória 1\Výzva_4_2024_Parkovisko Olejkárska\žiadosť o vysvetlenie výzvy\vysvetlenie a zmena 2\"/>
    </mc:Choice>
  </mc:AlternateContent>
  <xr:revisionPtr revIDLastSave="0" documentId="8_{63D427FC-0BC3-42EB-A294-9DAB5B4FA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Parkovisko Olejkárska" sheetId="2" r:id="rId2"/>
    <sheet name="Zoznam figúr" sheetId="3" r:id="rId3"/>
  </sheets>
  <definedNames>
    <definedName name="_xlnm._FilterDatabase" localSheetId="1" hidden="1">'Parkovisko Olejkárska'!$C$136:$K$257</definedName>
    <definedName name="_xlnm.Print_Titles" localSheetId="1">'Parkovisko Olejkárska'!$136:$136</definedName>
    <definedName name="_xlnm.Print_Titles" localSheetId="0">'Rekapitulácia stavby'!$92:$92</definedName>
    <definedName name="_xlnm.Print_Titles" localSheetId="2">'Zoznam figúr'!$9:$9</definedName>
    <definedName name="_xlnm.Print_Area" localSheetId="1">'Parkovisko Olejkárska'!$C$4:$J$76,'Parkovisko Olejkárska'!$C$82:$J$118,'Parkovisko Olejkárska'!$C$124:$J$257</definedName>
    <definedName name="_xlnm.Print_Area" localSheetId="0">'Rekapitulácia stavby'!$D$4:$AO$76,'Rekapitulácia stavby'!$C$82:$AQ$103</definedName>
    <definedName name="_xlnm.Print_Area" localSheetId="2">'Zoznam figúr'!$C$4:$G$61</definedName>
  </definedNames>
  <calcPr calcId="181029"/>
</workbook>
</file>

<file path=xl/calcChain.xml><?xml version="1.0" encoding="utf-8"?>
<calcChain xmlns="http://schemas.openxmlformats.org/spreadsheetml/2006/main">
  <c r="J17" i="2" l="1"/>
  <c r="D7" i="3"/>
  <c r="J39" i="2"/>
  <c r="J38" i="2"/>
  <c r="AY95" i="1" s="1"/>
  <c r="J37" i="2"/>
  <c r="AX95" i="1" s="1"/>
  <c r="BI257" i="2"/>
  <c r="BH257" i="2"/>
  <c r="BG257" i="2"/>
  <c r="BE257" i="2"/>
  <c r="BK257" i="2"/>
  <c r="J257" i="2" s="1"/>
  <c r="BF257" i="2" s="1"/>
  <c r="BI256" i="2"/>
  <c r="BH256" i="2"/>
  <c r="BG256" i="2"/>
  <c r="BE256" i="2"/>
  <c r="BK256" i="2"/>
  <c r="J256" i="2"/>
  <c r="BF256" i="2" s="1"/>
  <c r="BI255" i="2"/>
  <c r="BH255" i="2"/>
  <c r="BG255" i="2"/>
  <c r="BE255" i="2"/>
  <c r="BK255" i="2"/>
  <c r="J255" i="2" s="1"/>
  <c r="BF255" i="2" s="1"/>
  <c r="BI254" i="2"/>
  <c r="BH254" i="2"/>
  <c r="BG254" i="2"/>
  <c r="BE254" i="2"/>
  <c r="BK254" i="2"/>
  <c r="J254" i="2"/>
  <c r="BF254" i="2" s="1"/>
  <c r="BI253" i="2"/>
  <c r="BH253" i="2"/>
  <c r="BG253" i="2"/>
  <c r="BE253" i="2"/>
  <c r="BK253" i="2"/>
  <c r="J253" i="2" s="1"/>
  <c r="BF253" i="2" s="1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3" i="2"/>
  <c r="BH243" i="2"/>
  <c r="BG243" i="2"/>
  <c r="BE243" i="2"/>
  <c r="T243" i="2"/>
  <c r="T242" i="2"/>
  <c r="R243" i="2"/>
  <c r="R242" i="2" s="1"/>
  <c r="P243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T231" i="2" s="1"/>
  <c r="R232" i="2"/>
  <c r="R231" i="2"/>
  <c r="P232" i="2"/>
  <c r="P231" i="2" s="1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F133" i="2"/>
  <c r="F131" i="2"/>
  <c r="E129" i="2"/>
  <c r="BI116" i="2"/>
  <c r="BH116" i="2"/>
  <c r="BG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BI111" i="2"/>
  <c r="BH111" i="2"/>
  <c r="BG111" i="2"/>
  <c r="BF111" i="2"/>
  <c r="BE111" i="2"/>
  <c r="F91" i="2"/>
  <c r="F89" i="2"/>
  <c r="E87" i="2"/>
  <c r="J24" i="2"/>
  <c r="E24" i="2"/>
  <c r="J134" i="2" s="1"/>
  <c r="J23" i="2"/>
  <c r="J21" i="2"/>
  <c r="E21" i="2"/>
  <c r="J91" i="2" s="1"/>
  <c r="J20" i="2"/>
  <c r="J18" i="2"/>
  <c r="E18" i="2"/>
  <c r="F92" i="2" s="1"/>
  <c r="J12" i="2"/>
  <c r="J89" i="2"/>
  <c r="E7" i="2"/>
  <c r="E85" i="2" s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BK225" i="2"/>
  <c r="J205" i="2"/>
  <c r="BK161" i="2"/>
  <c r="BK249" i="2"/>
  <c r="BK235" i="2"/>
  <c r="J198" i="2"/>
  <c r="J154" i="2"/>
  <c r="BK204" i="2"/>
  <c r="BK173" i="2"/>
  <c r="BK230" i="2"/>
  <c r="J203" i="2"/>
  <c r="BK175" i="2"/>
  <c r="J145" i="2"/>
  <c r="BK151" i="2"/>
  <c r="J230" i="2"/>
  <c r="BK165" i="2"/>
  <c r="J222" i="2"/>
  <c r="J193" i="2"/>
  <c r="J175" i="2"/>
  <c r="BK140" i="2"/>
  <c r="BK241" i="2"/>
  <c r="BK220" i="2"/>
  <c r="J204" i="2"/>
  <c r="J168" i="2"/>
  <c r="J217" i="2"/>
  <c r="BK203" i="2"/>
  <c r="BK178" i="2"/>
  <c r="J235" i="2"/>
  <c r="BK228" i="2"/>
  <c r="J210" i="2"/>
  <c r="J186" i="2"/>
  <c r="J165" i="2"/>
  <c r="J190" i="2"/>
  <c r="J249" i="2"/>
  <c r="BK222" i="2"/>
  <c r="BK227" i="2"/>
  <c r="BK210" i="2"/>
  <c r="J178" i="2"/>
  <c r="BK251" i="2"/>
  <c r="J239" i="2"/>
  <c r="J188" i="2"/>
  <c r="J143" i="2"/>
  <c r="BK190" i="2"/>
  <c r="BK239" i="2"/>
  <c r="J227" i="2"/>
  <c r="J182" i="2"/>
  <c r="BK143" i="2"/>
  <c r="J251" i="2"/>
  <c r="BK198" i="2"/>
  <c r="J220" i="2"/>
  <c r="J200" i="2"/>
  <c r="J184" i="2"/>
  <c r="J148" i="2"/>
  <c r="BK247" i="2"/>
  <c r="J228" i="2"/>
  <c r="BK205" i="2"/>
  <c r="BK158" i="2"/>
  <c r="J215" i="2"/>
  <c r="BK184" i="2"/>
  <c r="J241" i="2"/>
  <c r="J232" i="2"/>
  <c r="J225" i="2"/>
  <c r="BK193" i="2"/>
  <c r="BK168" i="2"/>
  <c r="J212" i="2"/>
  <c r="BK145" i="2"/>
  <c r="J247" i="2"/>
  <c r="BK186" i="2"/>
  <c r="BK224" i="2"/>
  <c r="BK195" i="2"/>
  <c r="J158" i="2"/>
  <c r="J243" i="2"/>
  <c r="J207" i="2"/>
  <c r="J161" i="2"/>
  <c r="BK207" i="2"/>
  <c r="BK163" i="2"/>
  <c r="BK229" i="2"/>
  <c r="J195" i="2"/>
  <c r="J151" i="2"/>
  <c r="J171" i="2"/>
  <c r="J229" i="2"/>
  <c r="J163" i="2"/>
  <c r="BK212" i="2"/>
  <c r="BK188" i="2"/>
  <c r="BK154" i="2"/>
  <c r="BK243" i="2"/>
  <c r="BK215" i="2"/>
  <c r="BK171" i="2"/>
  <c r="BK148" i="2"/>
  <c r="BK200" i="2"/>
  <c r="BK182" i="2"/>
  <c r="BK232" i="2"/>
  <c r="BK217" i="2"/>
  <c r="J173" i="2"/>
  <c r="AS94" i="1"/>
  <c r="J140" i="2"/>
  <c r="J224" i="2"/>
  <c r="R139" i="2" l="1"/>
  <c r="T234" i="2"/>
  <c r="T233" i="2"/>
  <c r="BK139" i="2"/>
  <c r="J139" i="2" s="1"/>
  <c r="J98" i="2" s="1"/>
  <c r="R181" i="2"/>
  <c r="R202" i="2"/>
  <c r="T206" i="2"/>
  <c r="T181" i="2"/>
  <c r="P202" i="2"/>
  <c r="P234" i="2"/>
  <c r="P233" i="2" s="1"/>
  <c r="BK246" i="2"/>
  <c r="J246" i="2"/>
  <c r="J106" i="2"/>
  <c r="BK181" i="2"/>
  <c r="J181" i="2" s="1"/>
  <c r="J99" i="2" s="1"/>
  <c r="P206" i="2"/>
  <c r="BK252" i="2"/>
  <c r="J252" i="2" s="1"/>
  <c r="J107" i="2" s="1"/>
  <c r="T139" i="2"/>
  <c r="T138" i="2" s="1"/>
  <c r="T137" i="2" s="1"/>
  <c r="BK206" i="2"/>
  <c r="J206" i="2"/>
  <c r="J101" i="2" s="1"/>
  <c r="BK234" i="2"/>
  <c r="J234" i="2"/>
  <c r="J104" i="2"/>
  <c r="T246" i="2"/>
  <c r="P139" i="2"/>
  <c r="BK202" i="2"/>
  <c r="J202" i="2"/>
  <c r="J100" i="2" s="1"/>
  <c r="T202" i="2"/>
  <c r="R234" i="2"/>
  <c r="R233" i="2"/>
  <c r="P246" i="2"/>
  <c r="P181" i="2"/>
  <c r="R206" i="2"/>
  <c r="R246" i="2"/>
  <c r="BK242" i="2"/>
  <c r="J242" i="2"/>
  <c r="J105" i="2"/>
  <c r="BK231" i="2"/>
  <c r="J231" i="2" s="1"/>
  <c r="J102" i="2" s="1"/>
  <c r="E127" i="2"/>
  <c r="J133" i="2"/>
  <c r="BF151" i="2"/>
  <c r="BF168" i="2"/>
  <c r="BF178" i="2"/>
  <c r="BF188" i="2"/>
  <c r="BF203" i="2"/>
  <c r="BF215" i="2"/>
  <c r="BF232" i="2"/>
  <c r="BF251" i="2"/>
  <c r="J92" i="2"/>
  <c r="BF161" i="2"/>
  <c r="BF173" i="2"/>
  <c r="BF175" i="2"/>
  <c r="BF182" i="2"/>
  <c r="BF184" i="2"/>
  <c r="BF193" i="2"/>
  <c r="BF195" i="2"/>
  <c r="BF200" i="2"/>
  <c r="BF207" i="2"/>
  <c r="BF154" i="2"/>
  <c r="BF158" i="2"/>
  <c r="BF171" i="2"/>
  <c r="BF228" i="2"/>
  <c r="BF229" i="2"/>
  <c r="BF230" i="2"/>
  <c r="BF235" i="2"/>
  <c r="BF239" i="2"/>
  <c r="BF241" i="2"/>
  <c r="F134" i="2"/>
  <c r="BF143" i="2"/>
  <c r="BF148" i="2"/>
  <c r="BF163" i="2"/>
  <c r="BF198" i="2"/>
  <c r="BF205" i="2"/>
  <c r="BF145" i="2"/>
  <c r="BF165" i="2"/>
  <c r="BF210" i="2"/>
  <c r="BF212" i="2"/>
  <c r="BF220" i="2"/>
  <c r="J131" i="2"/>
  <c r="BF140" i="2"/>
  <c r="BF224" i="2"/>
  <c r="BF227" i="2"/>
  <c r="BF243" i="2"/>
  <c r="BF247" i="2"/>
  <c r="BF249" i="2"/>
  <c r="BF186" i="2"/>
  <c r="BF190" i="2"/>
  <c r="BF204" i="2"/>
  <c r="BF217" i="2"/>
  <c r="BF222" i="2"/>
  <c r="BF225" i="2"/>
  <c r="F35" i="2"/>
  <c r="AZ95" i="1" s="1"/>
  <c r="AZ94" i="1" s="1"/>
  <c r="AV94" i="1" s="1"/>
  <c r="J35" i="2"/>
  <c r="AV95" i="1" s="1"/>
  <c r="F38" i="2"/>
  <c r="BC95" i="1" s="1"/>
  <c r="BC94" i="1" s="1"/>
  <c r="W35" i="1" s="1"/>
  <c r="F37" i="2"/>
  <c r="BB95" i="1" s="1"/>
  <c r="BB94" i="1" s="1"/>
  <c r="W34" i="1" s="1"/>
  <c r="F39" i="2"/>
  <c r="BD95" i="1" s="1"/>
  <c r="BD94" i="1" s="1"/>
  <c r="W36" i="1" s="1"/>
  <c r="P138" i="2" l="1"/>
  <c r="P137" i="2" s="1"/>
  <c r="AU95" i="1" s="1"/>
  <c r="AU94" i="1" s="1"/>
  <c r="R138" i="2"/>
  <c r="R137" i="2"/>
  <c r="BK233" i="2"/>
  <c r="J233" i="2"/>
  <c r="J103" i="2"/>
  <c r="BK138" i="2"/>
  <c r="J138" i="2" s="1"/>
  <c r="J97" i="2" s="1"/>
  <c r="AY94" i="1"/>
  <c r="AX94" i="1"/>
  <c r="BK137" i="2" l="1"/>
  <c r="J137" i="2" s="1"/>
  <c r="J96" i="2" s="1"/>
  <c r="J30" i="2" s="1"/>
  <c r="J116" i="2" s="1"/>
  <c r="BF116" i="2" s="1"/>
  <c r="J36" i="2" s="1"/>
  <c r="AW95" i="1" s="1"/>
  <c r="AT95" i="1" s="1"/>
  <c r="F36" i="2" l="1"/>
  <c r="BA95" i="1" s="1"/>
  <c r="BA94" i="1" s="1"/>
  <c r="AW94" i="1" s="1"/>
  <c r="AK33" i="1" s="1"/>
  <c r="J110" i="2"/>
  <c r="J118" i="2" s="1"/>
  <c r="J31" i="2" l="1"/>
  <c r="J32" i="2" s="1"/>
  <c r="AG95" i="1" s="1"/>
  <c r="AG94" i="1" s="1"/>
  <c r="AK26" i="1" s="1"/>
  <c r="AT94" i="1"/>
  <c r="W33" i="1"/>
  <c r="J41" i="2" l="1"/>
  <c r="AN94" i="1"/>
  <c r="AN95" i="1"/>
  <c r="AG100" i="1"/>
  <c r="AV100" i="1"/>
  <c r="BY100" i="1" s="1"/>
  <c r="AG98" i="1"/>
  <c r="CD98" i="1"/>
  <c r="AG99" i="1"/>
  <c r="CD99" i="1" s="1"/>
  <c r="AG101" i="1"/>
  <c r="AV101" i="1"/>
  <c r="BY101" i="1"/>
  <c r="CD100" i="1" l="1"/>
  <c r="CD101" i="1"/>
  <c r="AG97" i="1"/>
  <c r="AK27" i="1"/>
  <c r="AN100" i="1"/>
  <c r="AV99" i="1"/>
  <c r="BY99" i="1"/>
  <c r="AV98" i="1"/>
  <c r="BY98" i="1" s="1"/>
  <c r="AN101" i="1"/>
  <c r="AK29" i="1" l="1"/>
  <c r="W32" i="1"/>
  <c r="AN98" i="1"/>
  <c r="AG103" i="1"/>
  <c r="AK32" i="1"/>
  <c r="AN99" i="1"/>
  <c r="AK38" i="1" l="1"/>
  <c r="AN97" i="1"/>
  <c r="AN103" i="1"/>
</calcChain>
</file>

<file path=xl/sharedStrings.xml><?xml version="1.0" encoding="utf-8"?>
<sst xmlns="http://schemas.openxmlformats.org/spreadsheetml/2006/main" count="1777" uniqueCount="411">
  <si>
    <t>Export Komplet</t>
  </si>
  <si>
    <t/>
  </si>
  <si>
    <t>2.0</t>
  </si>
  <si>
    <t>ZAMOK</t>
  </si>
  <si>
    <t>False</t>
  </si>
  <si>
    <t>{ab0ed65d-1f74-4c86-bc78-eda111db14b2}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</si>
  <si>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</si>
  <si>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</si>
  <si>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</si>
  <si>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</si>
  <si>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</si>
  <si>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</si>
  <si>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</si>
  <si>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</si>
  <si>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</si>
  <si>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</si>
  <si>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DPB Olejkárska 1</t>
  </si>
  <si>
    <t>JKSO:</t>
  </si>
  <si>
    <t>KS:</t>
  </si>
  <si>
    <t>Miesto:</t>
  </si>
  <si>
    <t>Bratislava</t>
  </si>
  <si>
    <t>Dátum:</t>
  </si>
  <si>
    <t>24. 1. 2024</t>
  </si>
  <si>
    <t>Objednávateľ:</t>
  </si>
  <si>
    <t>IČO:</t>
  </si>
  <si>
    <t>00492736</t>
  </si>
  <si>
    <t>Dopravný podnik Bratislava, akciová spoločnosť</t>
  </si>
  <si>
    <t>IČ DPH:</t>
  </si>
  <si>
    <t>SK2020298786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</si>
  <si>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</si>
  <si>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</si>
  <si>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</si>
  <si>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</si>
  <si>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</si>
  <si>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</si>
  <si>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</si>
  <si>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</si>
  <si>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</si>
  <si>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</si>
  <si>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</si>
  <si>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</si>
  <si>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</si>
  <si>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</si>
  <si>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</si>
  <si>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</si>
  <si>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</si>
  <si>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</si>
  <si>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</si>
  <si>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</si>
  <si>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</si>
  <si>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</si>
  <si>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</si>
  <si>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</si>
  <si>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</si>
  <si>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</si>
  <si>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</si>
  <si>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</si>
  <si>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</si>
  <si>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</si>
  <si>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</si>
  <si>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</si>
  <si>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</si>
  <si>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</si>
  <si>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</si>
  <si>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</si>
  <si>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</si>
  <si>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</si>
  <si>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</si>
  <si>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</si>
  <si>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</si>
  <si>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</si>
  <si>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</si>
  <si>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</si>
  <si>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</si>
  <si>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</si>
  <si>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</si>
  <si>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</si>
  <si>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</si>
  <si>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</si>
  <si>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</si>
  <si>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</si>
  <si>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</si>
  <si>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</si>
  <si>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03a</t>
  </si>
  <si>
    <t>PARKOVISKO2_Nová parkovacia plocha pri vstupe/vjazde do areálu_len čast pri fasade</t>
  </si>
  <si>
    <t>STA</t>
  </si>
  <si>
    <t>1</t>
  </si>
  <si>
    <t>{014271e4-f53d-40d7-ac44-ad52a443149f}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</si>
  <si>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</si>
  <si>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</si>
  <si>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</si>
  <si>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</si>
  <si>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</si>
  <si>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</si>
  <si>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</si>
  <si>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</si>
  <si>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</si>
  <si>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odkop</t>
  </si>
  <si>
    <t>+10%</t>
  </si>
  <si>
    <t>44,412</t>
  </si>
  <si>
    <t>2</t>
  </si>
  <si>
    <t>plocha_parkoviska</t>
  </si>
  <si>
    <t>126,891</t>
  </si>
  <si>
    <t>KRYCÍ LIST ROZPOČTU</t>
  </si>
  <si>
    <t>zasyp</t>
  </si>
  <si>
    <t>2,737</t>
  </si>
  <si>
    <t>odvoz</t>
  </si>
  <si>
    <t>41,675</t>
  </si>
  <si>
    <t>plocha_asfalt</t>
  </si>
  <si>
    <t>+5%</t>
  </si>
  <si>
    <t>11,55</t>
  </si>
  <si>
    <t>plocha_zamk_dlaz</t>
  </si>
  <si>
    <t>5%</t>
  </si>
  <si>
    <t>13,23</t>
  </si>
  <si>
    <t>Objekt: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</si>
  <si>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</si>
  <si>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</si>
  <si>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</si>
  <si>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</si>
  <si>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</si>
  <si>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</si>
  <si>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</si>
  <si>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</si>
  <si>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</si>
  <si>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</si>
  <si>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</si>
  <si>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</si>
  <si>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</si>
  <si>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</si>
  <si>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HZS - Hodinové zúčtovacie sadzby</t>
  </si>
  <si>
    <t>POZ - POZNÁMKY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</si>
  <si>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</si>
  <si>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</si>
  <si>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</si>
  <si>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</si>
  <si>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</si>
  <si>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</si>
  <si>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</si>
  <si>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</si>
  <si>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</si>
  <si>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</si>
  <si>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</si>
  <si>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</si>
  <si>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</si>
  <si>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</si>
  <si>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</si>
  <si>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</si>
  <si>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</si>
  <si>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</si>
  <si>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</si>
  <si>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</si>
  <si>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</si>
  <si>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</si>
  <si>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</si>
  <si>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</si>
  <si>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</si>
  <si>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</si>
  <si>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</si>
  <si>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</si>
  <si>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>Rozoberanie dlažby, z betónových alebo kamenin. dlaždíc, dosiek alebo tvaroviek,  -0,13800t</t>
  </si>
  <si>
    <t>m2</t>
  </si>
  <si>
    <t>4</t>
  </si>
  <si>
    <t>-1663111439</t>
  </si>
  <si>
    <t>VV</t>
  </si>
  <si>
    <t>"povodny chodnik pri vstupe"3,915*1*1,05</t>
  </si>
  <si>
    <t>plocha_chodnik</t>
  </si>
  <si>
    <t>Súčet</t>
  </si>
  <si>
    <t>113107131.S</t>
  </si>
  <si>
    <t>Odstránenie krytu v ploche do 200 m2 z betónu prostého, hr. vrstvy do 150 mm,  -0,22500t</t>
  </si>
  <si>
    <t>264173611</t>
  </si>
  <si>
    <t>3</t>
  </si>
  <si>
    <t>113107142.S</t>
  </si>
  <si>
    <t>Odstránenie krytu asfaltového v ploche do 200 m2, hr. nad 50 do 100 mm,  -0,25000t</t>
  </si>
  <si>
    <t>-1768988845</t>
  </si>
  <si>
    <t>22*0,5*1,05</t>
  </si>
  <si>
    <t>113206111.S</t>
  </si>
  <si>
    <t>Vytrhanie obrúb betónových, s vybúraním lôžka, z krajníkov alebo obrubníkov stojatých,  -0,14500t</t>
  </si>
  <si>
    <t>m</t>
  </si>
  <si>
    <t>512</t>
  </si>
  <si>
    <t>-32757234</t>
  </si>
  <si>
    <t>21*1,05</t>
  </si>
  <si>
    <t>5</t>
  </si>
  <si>
    <t>120901123.S</t>
  </si>
  <si>
    <t>Búranie konštrukcií z betónu železového a predpätého v odkopávkach</t>
  </si>
  <si>
    <t>m3</t>
  </si>
  <si>
    <t>-829942551</t>
  </si>
  <si>
    <t>"branie okapoveho chodnika pri budove" 21*1,485*0,2*1,05+3,915*1*1,05*0,</t>
  </si>
  <si>
    <t>6</t>
  </si>
  <si>
    <t>122201101.S</t>
  </si>
  <si>
    <t>Odkopávka a prekopávka nezapažená v hornine 3, do 100 m3</t>
  </si>
  <si>
    <t>-1207737176</t>
  </si>
  <si>
    <t>"vmera vypocitana pri zamerani +5%" 21*5,4*1,05*0,35</t>
  </si>
  <si>
    <t>"odkop pri fasada na urovem 60 cm" (3,915+21+5,5)*0,3*0,3</t>
  </si>
  <si>
    <t>7</t>
  </si>
  <si>
    <t>122201109.S</t>
  </si>
  <si>
    <t>Odkopávky a prekopávky nezapažené. Príplatok k cenám za lepivosť horniny 3</t>
  </si>
  <si>
    <t>-598213851</t>
  </si>
  <si>
    <t>odkop*0,5</t>
  </si>
  <si>
    <t>8</t>
  </si>
  <si>
    <t>130001101.S</t>
  </si>
  <si>
    <t>Príplatok k cenám za sťaženie výkopu v blízkosti podzemného vedenia v zastavanej časti - pre všetky triedy</t>
  </si>
  <si>
    <t>671218257</t>
  </si>
  <si>
    <t>9</t>
  </si>
  <si>
    <t>162201101.S</t>
  </si>
  <si>
    <t>Vodorovné premiestnenie výkopku z horniny 1-4 do 20m</t>
  </si>
  <si>
    <t>891327900</t>
  </si>
  <si>
    <t>10</t>
  </si>
  <si>
    <t>162501102.S</t>
  </si>
  <si>
    <t>Vodorovné premiestnenie výkopku po spevnenej ceste z horniny tr.1-4, do 100 m3 na vzdialenosť do 3000 m</t>
  </si>
  <si>
    <t>1339666999</t>
  </si>
  <si>
    <t>odkop-zasyp</t>
  </si>
  <si>
    <t>11</t>
  </si>
  <si>
    <t>162501105.S</t>
  </si>
  <si>
    <t>Vodorovné premiestnenie výkopku po spevnenej ceste z horniny tr.1-4, do 100 m3, príplatok k cene za každých ďalšich a začatých 1000 m</t>
  </si>
  <si>
    <t>-1409379944</t>
  </si>
  <si>
    <t>odvoz*25</t>
  </si>
  <si>
    <t>12</t>
  </si>
  <si>
    <t>171201201.S</t>
  </si>
  <si>
    <t>Uloženie sypaniny na skládky do 100 m3</t>
  </si>
  <si>
    <t>2036104019</t>
  </si>
  <si>
    <t>13</t>
  </si>
  <si>
    <t>171209002.S</t>
  </si>
  <si>
    <t>Poplatok za skládku - zemina a kamenivo (17 05) ostatné</t>
  </si>
  <si>
    <t>t</t>
  </si>
  <si>
    <t>1067288524</t>
  </si>
  <si>
    <t>odvoz*1,8</t>
  </si>
  <si>
    <t>14</t>
  </si>
  <si>
    <t>174101001.S</t>
  </si>
  <si>
    <t>Zásyp sypaninou so zhutnením jám, šachiet, rýh, zárezov alebo okolo objektov do 100 m3</t>
  </si>
  <si>
    <t>-1923800472</t>
  </si>
  <si>
    <t>"odkop pri fasada na urovem 60 cm"(3,915+ 21+5,5)*0,3*0,3</t>
  </si>
  <si>
    <t>15</t>
  </si>
  <si>
    <t>181101102.S</t>
  </si>
  <si>
    <t>Úprava pláne v zárezoch v hornine 1-4 so zhutnením</t>
  </si>
  <si>
    <t>693345889</t>
  </si>
  <si>
    <t>odkop/0,35</t>
  </si>
  <si>
    <t>Komunikácie</t>
  </si>
  <si>
    <t>16</t>
  </si>
  <si>
    <t>564871111.S</t>
  </si>
  <si>
    <t>Podklad zo štrkodrviny s rozprestretím a zhutnením, po zhutnení hr. 250 mm</t>
  </si>
  <si>
    <t>1799955903</t>
  </si>
  <si>
    <t>17</t>
  </si>
  <si>
    <t>565171111.S</t>
  </si>
  <si>
    <t>Podklad z asfaltového betónu AC 16 P s rozprestretím a zhutnením v pruhu š. do 3 m, po zhutnení hr. 100 mm</t>
  </si>
  <si>
    <t>-182869294</t>
  </si>
  <si>
    <t>18</t>
  </si>
  <si>
    <t>573231111.S</t>
  </si>
  <si>
    <t>Postrek asfaltový spojovací bez posypu kamenivom z cestnej emulzie v množstve 0,80 kg/m2</t>
  </si>
  <si>
    <t>-1640783260</t>
  </si>
  <si>
    <t>19</t>
  </si>
  <si>
    <t>577144211.S</t>
  </si>
  <si>
    <t>Asfaltový betón vrstva obrusná AC 11 O v pruhu š. do 3 m z nemodifik. asfaltu tr. I, po zhutnení hr. 50 mm</t>
  </si>
  <si>
    <t>-840768358</t>
  </si>
  <si>
    <t>596911221.S</t>
  </si>
  <si>
    <t>Kladenie betónovej zámkovej dlažby pozemných komunikácií hr. 80 mm pre peších do 50 m2 so zriadením lôžka z kameniva hr. 50 mm</t>
  </si>
  <si>
    <t>377056791</t>
  </si>
  <si>
    <t>21*0,6*1,05</t>
  </si>
  <si>
    <t>21</t>
  </si>
  <si>
    <t>M</t>
  </si>
  <si>
    <t>592460008500.S</t>
  </si>
  <si>
    <t>Dlažba betónová škárová, rozmer 200x165x80 mm, prírodná</t>
  </si>
  <si>
    <t>-195061176</t>
  </si>
  <si>
    <t>13,23*1,05 'Prepočítané koeficientom množstva</t>
  </si>
  <si>
    <t>22</t>
  </si>
  <si>
    <t>596912312.S</t>
  </si>
  <si>
    <t>Kladenie betónovej dlažby z vegetačných tvárnic hr. 100 mm, do lôžka z kameniva ťaženého, veľkosti do 0,25 m2, plochy nad 50 do 100 m2</t>
  </si>
  <si>
    <t>1941516707</t>
  </si>
  <si>
    <t>plocha_parkoviska-plocha_zamk_dlaz</t>
  </si>
  <si>
    <t>23</t>
  </si>
  <si>
    <t>592460020200.S</t>
  </si>
  <si>
    <t>Dlažba betónová zatrávňovacia, rozmer 600x400x100 mm, prírodná</t>
  </si>
  <si>
    <t>373938363</t>
  </si>
  <si>
    <t>113,661*1,05 'Prepočítané koeficientom množstva</t>
  </si>
  <si>
    <t>24</t>
  </si>
  <si>
    <t>599141111.S</t>
  </si>
  <si>
    <t>Vyplnenie škár akejkoľvek hrúbky asfaltovou zálievkou</t>
  </si>
  <si>
    <t>498927118</t>
  </si>
  <si>
    <t>(22+1)*1,05</t>
  </si>
  <si>
    <t>Rúrové vedenie</t>
  </si>
  <si>
    <t>25</t>
  </si>
  <si>
    <t>899102111.S1</t>
  </si>
  <si>
    <t>Osadenie poklopu liatinového a oceľového vrátane rámu hmotn. nad 50 do 100 kg - POVODNEHO POKLOPU</t>
  </si>
  <si>
    <t>ks</t>
  </si>
  <si>
    <t>-1301587690</t>
  </si>
  <si>
    <t>26</t>
  </si>
  <si>
    <t>899109003.S1</t>
  </si>
  <si>
    <t>Demontáž liatinových a oceľových poklopov vrátane rámov, hmotnosti nad 50 do 100 kg,  -0,1t -POVODNÝ POKLOP</t>
  </si>
  <si>
    <t>-1680285035</t>
  </si>
  <si>
    <t>27</t>
  </si>
  <si>
    <t>899502411.S1</t>
  </si>
  <si>
    <t>Výšková úprava šachty a drobných objektov  s vysekaním  v betóne -0,08t</t>
  </si>
  <si>
    <t>1304692972</t>
  </si>
  <si>
    <t>Ostatné konštrukcie a práce-búranie</t>
  </si>
  <si>
    <t>28</t>
  </si>
  <si>
    <t>916332113.S</t>
  </si>
  <si>
    <t>Osadenie cestného obrubníka betónového stojatého do lôžka z betónu prostého tr. C 20/25 bez bočnej opory</t>
  </si>
  <si>
    <t>895345817</t>
  </si>
  <si>
    <t>21*1,05" oddelenie od povod bet plochy</t>
  </si>
  <si>
    <t>29</t>
  </si>
  <si>
    <t>592170000900.S</t>
  </si>
  <si>
    <t>Obrubník cestný bez skosenia rovný, lxšxv 1000x150x260 mm</t>
  </si>
  <si>
    <t>2099971835</t>
  </si>
  <si>
    <t>23,5714285714286*1,05 'Prepočítané koeficientom množstva</t>
  </si>
  <si>
    <t>30</t>
  </si>
  <si>
    <t>916561112.S</t>
  </si>
  <si>
    <t>Osadenie záhonového alebo parkového obrubníka betón., do lôžka z bet. pros. tr. C 16/20 s bočnou oporou</t>
  </si>
  <si>
    <t>-533944392</t>
  </si>
  <si>
    <t>31</t>
  </si>
  <si>
    <t>592170001800.S</t>
  </si>
  <si>
    <t>Obrubník parkový, lxšxv 1000x50x200 mm, prírodný</t>
  </si>
  <si>
    <t>741487468</t>
  </si>
  <si>
    <t>23,5283978281479*1,05 'Prepočítané koeficientom množstva</t>
  </si>
  <si>
    <t>32</t>
  </si>
  <si>
    <t>919721212.S</t>
  </si>
  <si>
    <t>Dilatačné škáry vkladané v cementobet. kryte, s vyplnením škár asfaltovou zálievkou, pozdĺžne</t>
  </si>
  <si>
    <t>1235319874</t>
  </si>
  <si>
    <t>"zalievka pri exist bet ploche" 21*1,05</t>
  </si>
  <si>
    <t>33</t>
  </si>
  <si>
    <t>919735112.S</t>
  </si>
  <si>
    <t>Rezanie existujúceho asfaltového krytu alebo podkladu hĺbky nad 50 do 100 mm</t>
  </si>
  <si>
    <t>-1699029827</t>
  </si>
  <si>
    <t>34</t>
  </si>
  <si>
    <t>919735122.S</t>
  </si>
  <si>
    <t>Rezanie existujúceho betónového krytu alebo podkladu hĺbky nad 50 do 100 mm</t>
  </si>
  <si>
    <t>62447424</t>
  </si>
  <si>
    <t>35</t>
  </si>
  <si>
    <t>979081111.S</t>
  </si>
  <si>
    <t>Odvoz sutiny a vybúraných hmôt na skládku do 1 km</t>
  </si>
  <si>
    <t>-771929577</t>
  </si>
  <si>
    <t>36</t>
  </si>
  <si>
    <t>979081121.S</t>
  </si>
  <si>
    <t>Odvoz sutiny a vybúraných hmôt na skládku za každý ďalší 1 km</t>
  </si>
  <si>
    <t>-1032259102</t>
  </si>
  <si>
    <t>26,458*25 'Prepočítané koeficientom množstva</t>
  </si>
  <si>
    <t>37</t>
  </si>
  <si>
    <t>979082111.S</t>
  </si>
  <si>
    <t>Vnútrostavenisková doprava sutiny a vybúraných hmôt do 10 m</t>
  </si>
  <si>
    <t>-814731055</t>
  </si>
  <si>
    <t>38</t>
  </si>
  <si>
    <t>979082121.S</t>
  </si>
  <si>
    <t>Vnútrostavenisková doprava sutiny a vybúraných hmôt za každých ďalších 5 m</t>
  </si>
  <si>
    <t>-548173712</t>
  </si>
  <si>
    <t>39</t>
  </si>
  <si>
    <t>979087212.S</t>
  </si>
  <si>
    <t>Nakladanie na dopravné prostriedky pre vodorovnú dopravu sutiny</t>
  </si>
  <si>
    <t>-47461165</t>
  </si>
  <si>
    <t>40</t>
  </si>
  <si>
    <t>979089012.S</t>
  </si>
  <si>
    <t>Poplatok za skládku - betón, tehly, dlaždice (17 01) ostatné</t>
  </si>
  <si>
    <t>236736051</t>
  </si>
  <si>
    <t>99</t>
  </si>
  <si>
    <t>Presun hmôt HSV</t>
  </si>
  <si>
    <t>41</t>
  </si>
  <si>
    <t>998223011.S</t>
  </si>
  <si>
    <t>Presun hmôt pre pozemné komunikácie s krytom dláždeným (822 2.3, 822 5.3) akejkoľvek dĺžky objektu</t>
  </si>
  <si>
    <t>-1995274280</t>
  </si>
  <si>
    <t>PSV</t>
  </si>
  <si>
    <t>Práce a dodávky PSV</t>
  </si>
  <si>
    <t>711</t>
  </si>
  <si>
    <t>Izolácie proti vode a vlhkosti</t>
  </si>
  <si>
    <t>42</t>
  </si>
  <si>
    <t>711132107.S</t>
  </si>
  <si>
    <t>Zhotovenie izolácie proti zemnej vlhkosti nopovou fóliou položenou voľne na ploche zvislej</t>
  </si>
  <si>
    <t>331196573</t>
  </si>
  <si>
    <t>"povodny chodnik pri vstupe"3,915*0,7*1,05</t>
  </si>
  <si>
    <t>"odkop pri fasada na urovem 60 cm" (21+5,5)*0,7*1,05</t>
  </si>
  <si>
    <t>43</t>
  </si>
  <si>
    <t>283230002700.S</t>
  </si>
  <si>
    <t>Nopová HDPE fólia hrúbky 0,5 mm, výška nopu 8 mm, proti zemnej vlhkosti s radónovou ochranou, pre spodnú stavbu</t>
  </si>
  <si>
    <t>-1735144765</t>
  </si>
  <si>
    <t>22,356*1,15 'Prepočítané koeficientom množstva</t>
  </si>
  <si>
    <t>44</t>
  </si>
  <si>
    <t>998711201.S</t>
  </si>
  <si>
    <t>Presun hmôt pre izoláciu proti vode v objektoch výšky do 6 m</t>
  </si>
  <si>
    <t>%</t>
  </si>
  <si>
    <t>-898918013</t>
  </si>
  <si>
    <t>HZS</t>
  </si>
  <si>
    <t>Hodinové zúčtovacie sadzby</t>
  </si>
  <si>
    <t>45</t>
  </si>
  <si>
    <t>HZS000212.S</t>
  </si>
  <si>
    <t>Stavebno montážne práce náročnejšie, ucelené, obtiažne, rutinné (Tr. 2) v rozsahu viac ako 4 a menej ako 8 hodín</t>
  </si>
  <si>
    <t>hod</t>
  </si>
  <si>
    <t>-1538071272</t>
  </si>
  <si>
    <t>"prac suvisiace s upravoou parkoviska nepredvidane - napr. odstranenie drobnych predmetou zbud do spevnenej plochy" 35</t>
  </si>
  <si>
    <t>POZ</t>
  </si>
  <si>
    <t>POZNÁMKY</t>
  </si>
  <si>
    <t>46</t>
  </si>
  <si>
    <t>POZNAMKA_2</t>
  </si>
  <si>
    <t>K správnemu naceneniu zadania je potrebné preverenie výmer na stavbe a obhliadka  stavby. Naceniť je potrebné jestvujúce zadanie podľa pokynov tendrového  zadávateľa, resp. zmluvy o dielo. Rozdiely uviesť pod čiaru.</t>
  </si>
  <si>
    <t>1336789943</t>
  </si>
  <si>
    <t>P</t>
  </si>
  <si>
    <t xml:space="preserve">Poznámka k položke:_x000D_
Zadanie výberom položiek, priloženými výpočtami má napomôcť a urýchliť  dodávateľovi správne naceniť všetky práce._x000D_
Práce  a dodávky obsiahnuté neobsiahnuté v zadaní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Výmeny materiálov je potrebné  prekonzultovať s investorom. Pri materiáloch uvedených  všeobecne dodávateľ špecifikuje konkrétny uvažovaný druh.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úpravy._x000D_
</t>
  </si>
  <si>
    <t>47</t>
  </si>
  <si>
    <t>POZNAMKA_3</t>
  </si>
  <si>
    <t>Kontrolný rozpočet/zadanie pre verejné obstarávanie bol zostavený na základe požiadaviek investora a  po obhliadke uskutočnenej dňa 29.02.2024 za pritomnosti zástupcov investora.</t>
  </si>
  <si>
    <t>1475814547</t>
  </si>
  <si>
    <t xml:space="preserve">Poznámka k položke:_x000D_
_x000D_
</t>
  </si>
  <si>
    <t>48</t>
  </si>
  <si>
    <t>POZNAMKA_5</t>
  </si>
  <si>
    <t xml:space="preserve">Vzhľadom na súčasnú nepredvídateľnú zmenu cien stavebných materiálov, je možné tento rozpočet považovať za aktuálny iba v období približne 3 mesiace od jeho vyhotovenia. </t>
  </si>
  <si>
    <t>-608103481</t>
  </si>
  <si>
    <t>VP</t>
  </si>
  <si>
    <t xml:space="preserve">  Práce naviac</t>
  </si>
  <si>
    <t>PN</t>
  </si>
  <si>
    <t>ZOZNAM FIGÚR</t>
  </si>
  <si>
    <t>Výmera</t>
  </si>
  <si>
    <t xml:space="preserve"> 03a</t>
  </si>
  <si>
    <t>Použitie figúry:</t>
  </si>
  <si>
    <t>plocha_bet</t>
  </si>
  <si>
    <t>Nová parkovacia plocha pri vstupe/vjazde do areálu _len čast pri fasade</t>
  </si>
  <si>
    <t>Parkovisko Olejkárska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</si>
</sst>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11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6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6" fillId="4" borderId="0" xfId="0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" fontId="34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3" xfId="0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center" vertical="center" wrapText="1"/>
    </xf>
    <xf numFmtId="167" fontId="24" fillId="2" borderId="23" xfId="0" applyNumberFormat="1" applyFont="1" applyFill="1" applyBorder="1" applyAlignment="1" applyProtection="1">
      <alignment vertical="center"/>
      <protection locked="0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2" borderId="23" xfId="0" applyNumberFormat="1" applyFont="1" applyFill="1" applyBorder="1" applyAlignment="1" applyProtection="1">
      <alignment vertical="center"/>
      <protection locked="0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23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167" fontId="0" fillId="2" borderId="23" xfId="0" applyNumberFormat="1" applyFill="1" applyBorder="1" applyAlignment="1" applyProtection="1">
      <alignment vertical="center"/>
      <protection locked="0"/>
    </xf>
    <xf numFmtId="4" fontId="0" fillId="2" borderId="23" xfId="0" applyNumberFormat="1" applyFill="1" applyBorder="1" applyAlignment="1" applyProtection="1">
      <alignment vertical="center"/>
      <protection locked="0"/>
    </xf>
    <xf numFmtId="4" fontId="0" fillId="0" borderId="23" xfId="0" applyNumberFormat="1" applyBorder="1" applyAlignment="1">
      <alignment vertical="center"/>
    </xf>
    <xf numFmtId="0" fontId="23" fillId="2" borderId="23" xfId="0" applyFont="1" applyFill="1" applyBorder="1" applyAlignment="1" applyProtection="1">
      <alignment horizontal="left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26" fillId="4" borderId="0" xfId="0" applyNumberFormat="1" applyFont="1" applyFill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8" xfId="0" applyFont="1" applyFill="1" applyBorder="1" applyAlignment="1">
      <alignment horizontal="left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>
      <selection activeCell="E14" sqref="E14:AJ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ht="12" customHeight="1">
      <c r="B5" s="18"/>
      <c r="D5" s="22" t="s">
        <v>12</v>
      </c>
      <c r="K5" s="231" t="s">
        <v>13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18"/>
      <c r="BE5" s="228" t="s">
        <v>14</v>
      </c>
      <c r="BS5" s="15" t="s">
        <v>6</v>
      </c>
    </row>
    <row r="6" spans="1:74" ht="36.950000000000003" customHeight="1">
      <c r="B6" s="18"/>
      <c r="D6" s="24" t="s">
        <v>15</v>
      </c>
      <c r="K6" s="232" t="s">
        <v>410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18"/>
      <c r="BE6" s="229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229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22</v>
      </c>
      <c r="AR8" s="18"/>
      <c r="BE8" s="229"/>
      <c r="BS8" s="15" t="s">
        <v>6</v>
      </c>
    </row>
    <row r="9" spans="1:74" ht="14.45" customHeight="1">
      <c r="B9" s="18"/>
      <c r="AR9" s="18"/>
      <c r="BE9" s="229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25</v>
      </c>
      <c r="AR10" s="18"/>
      <c r="BE10" s="229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28</v>
      </c>
      <c r="AR11" s="18"/>
      <c r="BE11" s="229"/>
      <c r="BS11" s="15" t="s">
        <v>6</v>
      </c>
    </row>
    <row r="12" spans="1:74" ht="6.95" customHeight="1">
      <c r="B12" s="18"/>
      <c r="AR12" s="18"/>
      <c r="BE12" s="229"/>
      <c r="BS12" s="15" t="s">
        <v>6</v>
      </c>
    </row>
    <row r="13" spans="1:74" ht="12" customHeight="1">
      <c r="B13" s="18"/>
      <c r="D13" s="25" t="s">
        <v>29</v>
      </c>
      <c r="AK13" s="25" t="s">
        <v>24</v>
      </c>
      <c r="AN13" s="27" t="s">
        <v>30</v>
      </c>
      <c r="AR13" s="18"/>
      <c r="BE13" s="229"/>
      <c r="BS13" s="15" t="s">
        <v>6</v>
      </c>
    </row>
    <row r="14" spans="1:74" ht="12.75">
      <c r="B14" s="18"/>
      <c r="E14" s="233" t="s">
        <v>30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5" t="s">
        <v>27</v>
      </c>
      <c r="AN14" s="27" t="s">
        <v>30</v>
      </c>
      <c r="AR14" s="18"/>
      <c r="BE14" s="229"/>
      <c r="BS14" s="15" t="s">
        <v>6</v>
      </c>
    </row>
    <row r="15" spans="1:74" ht="6.95" customHeight="1">
      <c r="B15" s="18"/>
      <c r="AR15" s="18"/>
      <c r="BE15" s="229"/>
      <c r="BS15" s="15" t="s">
        <v>4</v>
      </c>
    </row>
    <row r="16" spans="1:74" ht="12" customHeight="1">
      <c r="B16" s="18"/>
      <c r="D16" s="25" t="s">
        <v>31</v>
      </c>
      <c r="AK16" s="25" t="s">
        <v>24</v>
      </c>
      <c r="AN16" s="23" t="s">
        <v>1</v>
      </c>
      <c r="AR16" s="18"/>
      <c r="BE16" s="229"/>
      <c r="BS16" s="15" t="s">
        <v>4</v>
      </c>
    </row>
    <row r="17" spans="2:71" ht="18.399999999999999" customHeight="1">
      <c r="B17" s="18"/>
      <c r="E17" s="23" t="s">
        <v>32</v>
      </c>
      <c r="AK17" s="25" t="s">
        <v>27</v>
      </c>
      <c r="AN17" s="23" t="s">
        <v>1</v>
      </c>
      <c r="AR17" s="18"/>
      <c r="BE17" s="229"/>
      <c r="BS17" s="15" t="s">
        <v>33</v>
      </c>
    </row>
    <row r="18" spans="2:71" ht="6.95" customHeight="1">
      <c r="B18" s="18"/>
      <c r="AR18" s="18"/>
      <c r="BE18" s="229"/>
      <c r="BS18" s="15" t="s">
        <v>6</v>
      </c>
    </row>
    <row r="19" spans="2:71" ht="12" customHeight="1">
      <c r="B19" s="18"/>
      <c r="D19" s="25" t="s">
        <v>34</v>
      </c>
      <c r="AK19" s="25" t="s">
        <v>24</v>
      </c>
      <c r="AN19" s="23" t="s">
        <v>1</v>
      </c>
      <c r="AR19" s="18"/>
      <c r="BE19" s="229"/>
      <c r="BS19" s="15" t="s">
        <v>6</v>
      </c>
    </row>
    <row r="20" spans="2:71" ht="18.399999999999999" customHeight="1">
      <c r="B20" s="18"/>
      <c r="E20" s="23" t="s">
        <v>32</v>
      </c>
      <c r="AK20" s="25" t="s">
        <v>27</v>
      </c>
      <c r="AN20" s="23" t="s">
        <v>1</v>
      </c>
      <c r="AR20" s="18"/>
      <c r="BE20" s="229"/>
      <c r="BS20" s="15" t="s">
        <v>33</v>
      </c>
    </row>
    <row r="21" spans="2:71" ht="6.95" customHeight="1">
      <c r="B21" s="18"/>
      <c r="AR21" s="18"/>
      <c r="BE21" s="229"/>
    </row>
    <row r="22" spans="2:71" ht="12" customHeight="1">
      <c r="B22" s="18"/>
      <c r="D22" s="25" t="s">
        <v>35</v>
      </c>
      <c r="AR22" s="18"/>
      <c r="BE22" s="229"/>
    </row>
    <row r="23" spans="2:71" ht="16.5" customHeight="1">
      <c r="B23" s="18"/>
      <c r="E23" s="235" t="s">
        <v>1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18"/>
      <c r="BE23" s="229"/>
    </row>
    <row r="24" spans="2:71" ht="6.95" customHeight="1">
      <c r="B24" s="18"/>
      <c r="AR24" s="18"/>
      <c r="BE24" s="22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29"/>
    </row>
    <row r="26" spans="2:71" ht="14.45" customHeight="1">
      <c r="B26" s="18"/>
      <c r="D26" s="30" t="s">
        <v>36</v>
      </c>
      <c r="AK26" s="236">
        <f>ROUND(AG94,2)</f>
        <v>0</v>
      </c>
      <c r="AL26" s="215"/>
      <c r="AM26" s="215"/>
      <c r="AN26" s="215"/>
      <c r="AO26" s="215"/>
      <c r="AR26" s="18"/>
      <c r="BE26" s="229"/>
    </row>
    <row r="27" spans="2:71" ht="14.45" customHeight="1">
      <c r="B27" s="18"/>
      <c r="D27" s="30" t="s">
        <v>37</v>
      </c>
      <c r="AK27" s="236">
        <f>ROUND(AG97, 2)</f>
        <v>0</v>
      </c>
      <c r="AL27" s="236"/>
      <c r="AM27" s="236"/>
      <c r="AN27" s="236"/>
      <c r="AO27" s="236"/>
      <c r="AR27" s="18"/>
      <c r="BE27" s="229"/>
    </row>
    <row r="28" spans="2:71" s="1" customFormat="1" ht="6.95" customHeight="1">
      <c r="B28" s="32"/>
      <c r="AR28" s="32"/>
      <c r="BE28" s="229"/>
    </row>
    <row r="29" spans="2:71" s="1" customFormat="1" ht="25.9" customHeight="1">
      <c r="B29" s="32"/>
      <c r="D29" s="33" t="s">
        <v>38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37">
        <f>ROUND(AK26 + AK27, 2)</f>
        <v>0</v>
      </c>
      <c r="AL29" s="238"/>
      <c r="AM29" s="238"/>
      <c r="AN29" s="238"/>
      <c r="AO29" s="238"/>
      <c r="AR29" s="32"/>
      <c r="BE29" s="229"/>
    </row>
    <row r="30" spans="2:71" s="1" customFormat="1" ht="6.95" customHeight="1">
      <c r="B30" s="32"/>
      <c r="AR30" s="32"/>
      <c r="BE30" s="229"/>
    </row>
    <row r="31" spans="2:71" s="1" customFormat="1" ht="12.75">
      <c r="B31" s="32"/>
      <c r="L31" s="239" t="s">
        <v>39</v>
      </c>
      <c r="M31" s="239"/>
      <c r="N31" s="239"/>
      <c r="O31" s="239"/>
      <c r="P31" s="239"/>
      <c r="W31" s="239" t="s">
        <v>40</v>
      </c>
      <c r="X31" s="239"/>
      <c r="Y31" s="239"/>
      <c r="Z31" s="239"/>
      <c r="AA31" s="239"/>
      <c r="AB31" s="239"/>
      <c r="AC31" s="239"/>
      <c r="AD31" s="239"/>
      <c r="AE31" s="239"/>
      <c r="AK31" s="239" t="s">
        <v>41</v>
      </c>
      <c r="AL31" s="239"/>
      <c r="AM31" s="239"/>
      <c r="AN31" s="239"/>
      <c r="AO31" s="239"/>
      <c r="AR31" s="32"/>
      <c r="BE31" s="229"/>
    </row>
    <row r="32" spans="2:71" s="2" customFormat="1" ht="14.45" customHeight="1">
      <c r="B32" s="36"/>
      <c r="D32" s="25" t="s">
        <v>42</v>
      </c>
      <c r="F32" s="37" t="s">
        <v>43</v>
      </c>
      <c r="L32" s="218">
        <v>0.2</v>
      </c>
      <c r="M32" s="217"/>
      <c r="N32" s="217"/>
      <c r="O32" s="217"/>
      <c r="P32" s="217"/>
      <c r="Q32" s="38"/>
      <c r="R32" s="38"/>
      <c r="S32" s="38"/>
      <c r="T32" s="38"/>
      <c r="U32" s="38"/>
      <c r="V32" s="38"/>
      <c r="W32" s="216">
        <f>ROUND(AZ94 + SUM(CD97:CD101), 2)</f>
        <v>0</v>
      </c>
      <c r="X32" s="217"/>
      <c r="Y32" s="217"/>
      <c r="Z32" s="217"/>
      <c r="AA32" s="217"/>
      <c r="AB32" s="217"/>
      <c r="AC32" s="217"/>
      <c r="AD32" s="217"/>
      <c r="AE32" s="217"/>
      <c r="AF32" s="38"/>
      <c r="AG32" s="38"/>
      <c r="AH32" s="38"/>
      <c r="AI32" s="38"/>
      <c r="AJ32" s="38"/>
      <c r="AK32" s="216">
        <f>ROUND(AV94 + SUM(BY97:BY101), 2)</f>
        <v>0</v>
      </c>
      <c r="AL32" s="217"/>
      <c r="AM32" s="217"/>
      <c r="AN32" s="217"/>
      <c r="AO32" s="217"/>
      <c r="AP32" s="38"/>
      <c r="AQ32" s="38"/>
      <c r="AR32" s="39"/>
      <c r="AS32" s="38"/>
      <c r="AT32" s="38"/>
      <c r="AU32" s="38"/>
      <c r="AV32" s="38"/>
      <c r="AW32" s="38"/>
      <c r="AX32" s="38"/>
      <c r="AY32" s="38"/>
      <c r="AZ32" s="38"/>
      <c r="BE32" s="230"/>
    </row>
    <row r="33" spans="2:57" s="2" customFormat="1" ht="14.45" customHeight="1">
      <c r="B33" s="36"/>
      <c r="F33" s="37" t="s">
        <v>44</v>
      </c>
      <c r="L33" s="218">
        <v>0.2</v>
      </c>
      <c r="M33" s="217"/>
      <c r="N33" s="217"/>
      <c r="O33" s="217"/>
      <c r="P33" s="217"/>
      <c r="Q33" s="38"/>
      <c r="R33" s="38"/>
      <c r="S33" s="38"/>
      <c r="T33" s="38"/>
      <c r="U33" s="38"/>
      <c r="V33" s="38"/>
      <c r="W33" s="216">
        <f>ROUND(BA94 + SUM(CE97:CE101), 2)</f>
        <v>0</v>
      </c>
      <c r="X33" s="217"/>
      <c r="Y33" s="217"/>
      <c r="Z33" s="217"/>
      <c r="AA33" s="217"/>
      <c r="AB33" s="217"/>
      <c r="AC33" s="217"/>
      <c r="AD33" s="217"/>
      <c r="AE33" s="217"/>
      <c r="AF33" s="38"/>
      <c r="AG33" s="38"/>
      <c r="AH33" s="38"/>
      <c r="AI33" s="38"/>
      <c r="AJ33" s="38"/>
      <c r="AK33" s="216">
        <f>ROUND(AW94 + SUM(BZ97:BZ101), 2)</f>
        <v>0</v>
      </c>
      <c r="AL33" s="217"/>
      <c r="AM33" s="217"/>
      <c r="AN33" s="217"/>
      <c r="AO33" s="217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30"/>
    </row>
    <row r="34" spans="2:57" s="2" customFormat="1" ht="14.45" hidden="1" customHeight="1">
      <c r="B34" s="36"/>
      <c r="F34" s="25" t="s">
        <v>45</v>
      </c>
      <c r="L34" s="223">
        <v>0.2</v>
      </c>
      <c r="M34" s="224"/>
      <c r="N34" s="224"/>
      <c r="O34" s="224"/>
      <c r="P34" s="224"/>
      <c r="W34" s="225">
        <f>ROUND(BB94 + SUM(CF97:CF101), 2)</f>
        <v>0</v>
      </c>
      <c r="X34" s="224"/>
      <c r="Y34" s="224"/>
      <c r="Z34" s="224"/>
      <c r="AA34" s="224"/>
      <c r="AB34" s="224"/>
      <c r="AC34" s="224"/>
      <c r="AD34" s="224"/>
      <c r="AE34" s="224"/>
      <c r="AK34" s="225">
        <v>0</v>
      </c>
      <c r="AL34" s="224"/>
      <c r="AM34" s="224"/>
      <c r="AN34" s="224"/>
      <c r="AO34" s="224"/>
      <c r="AR34" s="36"/>
      <c r="BE34" s="230"/>
    </row>
    <row r="35" spans="2:57" s="2" customFormat="1" ht="14.45" hidden="1" customHeight="1">
      <c r="B35" s="36"/>
      <c r="F35" s="25" t="s">
        <v>46</v>
      </c>
      <c r="L35" s="223">
        <v>0.2</v>
      </c>
      <c r="M35" s="224"/>
      <c r="N35" s="224"/>
      <c r="O35" s="224"/>
      <c r="P35" s="224"/>
      <c r="W35" s="225">
        <f>ROUND(BC94 + SUM(CG97:CG101), 2)</f>
        <v>0</v>
      </c>
      <c r="X35" s="224"/>
      <c r="Y35" s="224"/>
      <c r="Z35" s="224"/>
      <c r="AA35" s="224"/>
      <c r="AB35" s="224"/>
      <c r="AC35" s="224"/>
      <c r="AD35" s="224"/>
      <c r="AE35" s="224"/>
      <c r="AK35" s="225">
        <v>0</v>
      </c>
      <c r="AL35" s="224"/>
      <c r="AM35" s="224"/>
      <c r="AN35" s="224"/>
      <c r="AO35" s="224"/>
      <c r="AR35" s="36"/>
    </row>
    <row r="36" spans="2:57" s="2" customFormat="1" ht="14.45" hidden="1" customHeight="1">
      <c r="B36" s="36"/>
      <c r="F36" s="37" t="s">
        <v>47</v>
      </c>
      <c r="L36" s="218">
        <v>0</v>
      </c>
      <c r="M36" s="217"/>
      <c r="N36" s="217"/>
      <c r="O36" s="217"/>
      <c r="P36" s="217"/>
      <c r="Q36" s="38"/>
      <c r="R36" s="38"/>
      <c r="S36" s="38"/>
      <c r="T36" s="38"/>
      <c r="U36" s="38"/>
      <c r="V36" s="38"/>
      <c r="W36" s="216">
        <f>ROUND(BD94 + SUM(CH97:CH101), 2)</f>
        <v>0</v>
      </c>
      <c r="X36" s="217"/>
      <c r="Y36" s="217"/>
      <c r="Z36" s="217"/>
      <c r="AA36" s="217"/>
      <c r="AB36" s="217"/>
      <c r="AC36" s="217"/>
      <c r="AD36" s="217"/>
      <c r="AE36" s="217"/>
      <c r="AF36" s="38"/>
      <c r="AG36" s="38"/>
      <c r="AH36" s="38"/>
      <c r="AI36" s="38"/>
      <c r="AJ36" s="38"/>
      <c r="AK36" s="216">
        <v>0</v>
      </c>
      <c r="AL36" s="217"/>
      <c r="AM36" s="217"/>
      <c r="AN36" s="217"/>
      <c r="AO36" s="217"/>
      <c r="AP36" s="38"/>
      <c r="AQ36" s="38"/>
      <c r="AR36" s="39"/>
      <c r="AS36" s="38"/>
      <c r="AT36" s="38"/>
      <c r="AU36" s="38"/>
      <c r="AV36" s="38"/>
      <c r="AW36" s="38"/>
      <c r="AX36" s="38"/>
      <c r="AY36" s="38"/>
      <c r="AZ36" s="38"/>
    </row>
    <row r="37" spans="2:57" s="1" customFormat="1" ht="6.95" customHeight="1">
      <c r="B37" s="32"/>
      <c r="AR37" s="32"/>
    </row>
    <row r="38" spans="2:57" s="1" customFormat="1" ht="25.9" customHeight="1">
      <c r="B38" s="32"/>
      <c r="C38" s="40"/>
      <c r="D38" s="41" t="s">
        <v>48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3" t="s">
        <v>49</v>
      </c>
      <c r="U38" s="42"/>
      <c r="V38" s="42"/>
      <c r="W38" s="42"/>
      <c r="X38" s="219" t="s">
        <v>50</v>
      </c>
      <c r="Y38" s="220"/>
      <c r="Z38" s="220"/>
      <c r="AA38" s="220"/>
      <c r="AB38" s="220"/>
      <c r="AC38" s="42"/>
      <c r="AD38" s="42"/>
      <c r="AE38" s="42"/>
      <c r="AF38" s="42"/>
      <c r="AG38" s="42"/>
      <c r="AH38" s="42"/>
      <c r="AI38" s="42"/>
      <c r="AJ38" s="42"/>
      <c r="AK38" s="221">
        <f>SUM(AK29:AK36)</f>
        <v>0</v>
      </c>
      <c r="AL38" s="220"/>
      <c r="AM38" s="220"/>
      <c r="AN38" s="220"/>
      <c r="AO38" s="222"/>
      <c r="AP38" s="40"/>
      <c r="AQ38" s="40"/>
      <c r="AR38" s="32"/>
    </row>
    <row r="39" spans="2:57" s="1" customFormat="1" ht="6.95" customHeight="1">
      <c r="B39" s="32"/>
      <c r="AR39" s="32"/>
    </row>
    <row r="40" spans="2:57" s="1" customFormat="1" ht="14.45" customHeight="1">
      <c r="B40" s="32"/>
      <c r="AR40" s="32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2"/>
      <c r="D49" s="44" t="s">
        <v>51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52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2"/>
      <c r="D60" s="46" t="s">
        <v>53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54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53</v>
      </c>
      <c r="AI60" s="34"/>
      <c r="AJ60" s="34"/>
      <c r="AK60" s="34"/>
      <c r="AL60" s="34"/>
      <c r="AM60" s="46" t="s">
        <v>54</v>
      </c>
      <c r="AN60" s="34"/>
      <c r="AO60" s="34"/>
      <c r="AR60" s="32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2"/>
      <c r="D64" s="44" t="s">
        <v>55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56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2"/>
      <c r="D75" s="46" t="s">
        <v>53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54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53</v>
      </c>
      <c r="AI75" s="34"/>
      <c r="AJ75" s="34"/>
      <c r="AK75" s="34"/>
      <c r="AL75" s="34"/>
      <c r="AM75" s="46" t="s">
        <v>54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19" t="s">
        <v>57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5" t="s">
        <v>12</v>
      </c>
      <c r="L84" s="3" t="str">
        <f>K5</f>
        <v>0124</v>
      </c>
      <c r="AR84" s="51"/>
    </row>
    <row r="85" spans="1:91" s="4" customFormat="1" ht="36.950000000000003" customHeight="1">
      <c r="B85" s="52"/>
      <c r="C85" s="53" t="s">
        <v>15</v>
      </c>
      <c r="L85" s="253" t="str">
        <f>K6</f>
        <v>Parkovisko Olejkárska</v>
      </c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5" t="s">
        <v>19</v>
      </c>
      <c r="L87" s="54" t="str">
        <f>IF(K8="","",K8)</f>
        <v>Bratislava</v>
      </c>
      <c r="AI87" s="25" t="s">
        <v>21</v>
      </c>
      <c r="AM87" s="255" t="str">
        <f>IF(AN8= "","",AN8)</f>
        <v>24. 1. 2024</v>
      </c>
      <c r="AN87" s="255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5" t="s">
        <v>23</v>
      </c>
      <c r="L89" s="3" t="str">
        <f>IF(E11= "","",E11)</f>
        <v>Dopravný podnik Bratislava, akciová spoločnosť</v>
      </c>
      <c r="AI89" s="25" t="s">
        <v>31</v>
      </c>
      <c r="AM89" s="260" t="str">
        <f>IF(E17="","",E17)</f>
        <v xml:space="preserve"> </v>
      </c>
      <c r="AN89" s="261"/>
      <c r="AO89" s="261"/>
      <c r="AP89" s="261"/>
      <c r="AR89" s="32"/>
      <c r="AS89" s="256" t="s">
        <v>58</v>
      </c>
      <c r="AT89" s="257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5" t="s">
        <v>29</v>
      </c>
      <c r="L90" s="3" t="str">
        <f>IF(E14= "Vyplň údaj","",E14)</f>
        <v/>
      </c>
      <c r="AI90" s="25" t="s">
        <v>34</v>
      </c>
      <c r="AM90" s="260" t="str">
        <f>IF(E20="","",E20)</f>
        <v xml:space="preserve"> </v>
      </c>
      <c r="AN90" s="261"/>
      <c r="AO90" s="261"/>
      <c r="AP90" s="261"/>
      <c r="AR90" s="32"/>
      <c r="AS90" s="258"/>
      <c r="AT90" s="259"/>
      <c r="BD90" s="59"/>
    </row>
    <row r="91" spans="1:91" s="1" customFormat="1" ht="10.9" customHeight="1">
      <c r="B91" s="32"/>
      <c r="AR91" s="32"/>
      <c r="AS91" s="258"/>
      <c r="AT91" s="259"/>
      <c r="BD91" s="59"/>
    </row>
    <row r="92" spans="1:91" s="1" customFormat="1" ht="29.25" customHeight="1">
      <c r="B92" s="32"/>
      <c r="C92" s="247" t="s">
        <v>59</v>
      </c>
      <c r="D92" s="245"/>
      <c r="E92" s="245"/>
      <c r="F92" s="245"/>
      <c r="G92" s="245"/>
      <c r="H92" s="60"/>
      <c r="I92" s="244" t="s">
        <v>60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8" t="s">
        <v>61</v>
      </c>
      <c r="AH92" s="245"/>
      <c r="AI92" s="245"/>
      <c r="AJ92" s="245"/>
      <c r="AK92" s="245"/>
      <c r="AL92" s="245"/>
      <c r="AM92" s="245"/>
      <c r="AN92" s="244" t="s">
        <v>62</v>
      </c>
      <c r="AO92" s="245"/>
      <c r="AP92" s="246"/>
      <c r="AQ92" s="61" t="s">
        <v>63</v>
      </c>
      <c r="AR92" s="32"/>
      <c r="AS92" s="62" t="s">
        <v>64</v>
      </c>
      <c r="AT92" s="63" t="s">
        <v>65</v>
      </c>
      <c r="AU92" s="63" t="s">
        <v>66</v>
      </c>
      <c r="AV92" s="63" t="s">
        <v>67</v>
      </c>
      <c r="AW92" s="63" t="s">
        <v>68</v>
      </c>
      <c r="AX92" s="63" t="s">
        <v>69</v>
      </c>
      <c r="AY92" s="63" t="s">
        <v>70</v>
      </c>
      <c r="AZ92" s="63" t="s">
        <v>71</v>
      </c>
      <c r="BA92" s="63" t="s">
        <v>72</v>
      </c>
      <c r="BB92" s="63" t="s">
        <v>73</v>
      </c>
      <c r="BC92" s="63" t="s">
        <v>74</v>
      </c>
      <c r="BD92" s="64" t="s">
        <v>75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76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2">
        <f>ROUND(AG95,2)</f>
        <v>0</v>
      </c>
      <c r="AH94" s="252"/>
      <c r="AI94" s="252"/>
      <c r="AJ94" s="252"/>
      <c r="AK94" s="252"/>
      <c r="AL94" s="252"/>
      <c r="AM94" s="252"/>
      <c r="AN94" s="226">
        <f>SUM(AG94,AT94)</f>
        <v>0</v>
      </c>
      <c r="AO94" s="226"/>
      <c r="AP94" s="226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ROUND(AZ94*L32,2)</f>
        <v>0</v>
      </c>
      <c r="AW94" s="72">
        <f>ROUND(BA94*L33,2)</f>
        <v>0</v>
      </c>
      <c r="AX94" s="72">
        <f>ROUND(BB94*L32,2)</f>
        <v>0</v>
      </c>
      <c r="AY94" s="72">
        <f>ROUND(BC94*L33,2)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77</v>
      </c>
      <c r="BT94" s="75" t="s">
        <v>78</v>
      </c>
      <c r="BU94" s="76" t="s">
        <v>79</v>
      </c>
      <c r="BV94" s="75" t="s">
        <v>80</v>
      </c>
      <c r="BW94" s="75" t="s">
        <v>5</v>
      </c>
      <c r="BX94" s="75" t="s">
        <v>81</v>
      </c>
      <c r="CL94" s="75" t="s">
        <v>1</v>
      </c>
    </row>
    <row r="95" spans="1:91" s="6" customFormat="1" ht="37.5" customHeight="1">
      <c r="A95" s="77" t="s">
        <v>82</v>
      </c>
      <c r="B95" s="78"/>
      <c r="C95" s="79"/>
      <c r="D95" s="249" t="s">
        <v>83</v>
      </c>
      <c r="E95" s="249"/>
      <c r="F95" s="249"/>
      <c r="G95" s="249"/>
      <c r="H95" s="249"/>
      <c r="I95" s="80"/>
      <c r="J95" s="249" t="s">
        <v>410</v>
      </c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50">
        <f>'Parkovisko Olejkárska'!J32</f>
        <v>0</v>
      </c>
      <c r="AH95" s="251"/>
      <c r="AI95" s="251"/>
      <c r="AJ95" s="251"/>
      <c r="AK95" s="251"/>
      <c r="AL95" s="251"/>
      <c r="AM95" s="251"/>
      <c r="AN95" s="250">
        <f>SUM(AG95,AT95)</f>
        <v>0</v>
      </c>
      <c r="AO95" s="251"/>
      <c r="AP95" s="251"/>
      <c r="AQ95" s="81" t="s">
        <v>85</v>
      </c>
      <c r="AR95" s="78"/>
      <c r="AS95" s="82">
        <v>0</v>
      </c>
      <c r="AT95" s="83">
        <f>ROUND(SUM(AV95:AW95),2)</f>
        <v>0</v>
      </c>
      <c r="AU95" s="84">
        <f>'Parkovisko Olejkárska'!P137</f>
        <v>0</v>
      </c>
      <c r="AV95" s="83">
        <f>'Parkovisko Olejkárska'!J35</f>
        <v>0</v>
      </c>
      <c r="AW95" s="83">
        <f>'Parkovisko Olejkárska'!J36</f>
        <v>0</v>
      </c>
      <c r="AX95" s="83">
        <f>'Parkovisko Olejkárska'!J37</f>
        <v>0</v>
      </c>
      <c r="AY95" s="83">
        <f>'Parkovisko Olejkárska'!J38</f>
        <v>0</v>
      </c>
      <c r="AZ95" s="83">
        <f>'Parkovisko Olejkárska'!F35</f>
        <v>0</v>
      </c>
      <c r="BA95" s="83">
        <f>'Parkovisko Olejkárska'!F36</f>
        <v>0</v>
      </c>
      <c r="BB95" s="83">
        <f>'Parkovisko Olejkárska'!F37</f>
        <v>0</v>
      </c>
      <c r="BC95" s="83">
        <f>'Parkovisko Olejkárska'!F38</f>
        <v>0</v>
      </c>
      <c r="BD95" s="85">
        <f>'Parkovisko Olejkárska'!F39</f>
        <v>0</v>
      </c>
      <c r="BT95" s="86" t="s">
        <v>86</v>
      </c>
      <c r="BV95" s="86" t="s">
        <v>80</v>
      </c>
      <c r="BW95" s="86" t="s">
        <v>87</v>
      </c>
      <c r="BX95" s="86" t="s">
        <v>5</v>
      </c>
      <c r="CL95" s="86" t="s">
        <v>1</v>
      </c>
      <c r="CM95" s="86" t="s">
        <v>78</v>
      </c>
    </row>
    <row r="96" spans="1:91">
      <c r="B96" s="18"/>
      <c r="AR96" s="18"/>
    </row>
    <row r="97" spans="2:89" s="1" customFormat="1" ht="30" customHeight="1">
      <c r="B97" s="32"/>
      <c r="C97" s="67" t="s">
        <v>88</v>
      </c>
      <c r="AG97" s="226">
        <f>ROUND(SUM(AG98:AG101), 2)</f>
        <v>0</v>
      </c>
      <c r="AH97" s="226"/>
      <c r="AI97" s="226"/>
      <c r="AJ97" s="226"/>
      <c r="AK97" s="226"/>
      <c r="AL97" s="226"/>
      <c r="AM97" s="226"/>
      <c r="AN97" s="226">
        <f>ROUND(SUM(AN98:AN101), 2)</f>
        <v>0</v>
      </c>
      <c r="AO97" s="226"/>
      <c r="AP97" s="226"/>
      <c r="AQ97" s="87"/>
      <c r="AR97" s="32"/>
      <c r="AS97" s="62" t="s">
        <v>89</v>
      </c>
      <c r="AT97" s="63" t="s">
        <v>90</v>
      </c>
      <c r="AU97" s="63" t="s">
        <v>42</v>
      </c>
      <c r="AV97" s="64" t="s">
        <v>65</v>
      </c>
    </row>
    <row r="98" spans="2:89" s="1" customFormat="1" ht="19.899999999999999" customHeight="1">
      <c r="B98" s="32"/>
      <c r="D98" s="241" t="s">
        <v>91</v>
      </c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G98" s="242">
        <f>ROUND(AG94 * AS98, 2)</f>
        <v>0</v>
      </c>
      <c r="AH98" s="243"/>
      <c r="AI98" s="243"/>
      <c r="AJ98" s="243"/>
      <c r="AK98" s="243"/>
      <c r="AL98" s="243"/>
      <c r="AM98" s="243"/>
      <c r="AN98" s="243">
        <f>ROUND(AG98 + AV98, 2)</f>
        <v>0</v>
      </c>
      <c r="AO98" s="243"/>
      <c r="AP98" s="243"/>
      <c r="AR98" s="32"/>
      <c r="AS98" s="90">
        <v>0</v>
      </c>
      <c r="AT98" s="91" t="s">
        <v>92</v>
      </c>
      <c r="AU98" s="91" t="s">
        <v>43</v>
      </c>
      <c r="AV98" s="92">
        <f>ROUND(IF(AU98="základná",AG98*L32,IF(AU98="znížená",AG98*L33,0)), 2)</f>
        <v>0</v>
      </c>
      <c r="BV98" s="15" t="s">
        <v>93</v>
      </c>
      <c r="BY98" s="93">
        <f>IF(AU98="základná",AV98,0)</f>
        <v>0</v>
      </c>
      <c r="BZ98" s="93">
        <f>IF(AU98="znížená",AV98,0)</f>
        <v>0</v>
      </c>
      <c r="CA98" s="93">
        <v>0</v>
      </c>
      <c r="CB98" s="93">
        <v>0</v>
      </c>
      <c r="CC98" s="93">
        <v>0</v>
      </c>
      <c r="CD98" s="93">
        <f>IF(AU98="základná",AG98,0)</f>
        <v>0</v>
      </c>
      <c r="CE98" s="93">
        <f>IF(AU98="znížená",AG98,0)</f>
        <v>0</v>
      </c>
      <c r="CF98" s="93">
        <f>IF(AU98="zákl. prenesená",AG98,0)</f>
        <v>0</v>
      </c>
      <c r="CG98" s="93">
        <f>IF(AU98="zníž. prenesená",AG98,0)</f>
        <v>0</v>
      </c>
      <c r="CH98" s="93">
        <f>IF(AU98="nulová",AG98,0)</f>
        <v>0</v>
      </c>
      <c r="CI98" s="15">
        <f>IF(AU98="základná",1,IF(AU98="znížená",2,IF(AU98="zákl. prenesená",4,IF(AU98="zníž. prenesená",5,3))))</f>
        <v>1</v>
      </c>
      <c r="CJ98" s="15">
        <f>IF(AT98="stavebná časť",1,IF(AT98="investičná časť",2,3))</f>
        <v>1</v>
      </c>
      <c r="CK98" s="15" t="str">
        <f>IF(D98="Vyplň vlastné","","x")</f>
        <v>x</v>
      </c>
    </row>
    <row r="99" spans="2:89" s="1" customFormat="1" ht="19.899999999999999" customHeight="1">
      <c r="B99" s="32"/>
      <c r="D99" s="240" t="s">
        <v>94</v>
      </c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G99" s="242">
        <f>ROUND(AG94 * AS99, 2)</f>
        <v>0</v>
      </c>
      <c r="AH99" s="243"/>
      <c r="AI99" s="243"/>
      <c r="AJ99" s="243"/>
      <c r="AK99" s="243"/>
      <c r="AL99" s="243"/>
      <c r="AM99" s="243"/>
      <c r="AN99" s="243">
        <f>ROUND(AG99 + AV99, 2)</f>
        <v>0</v>
      </c>
      <c r="AO99" s="243"/>
      <c r="AP99" s="243"/>
      <c r="AR99" s="32"/>
      <c r="AS99" s="90">
        <v>0</v>
      </c>
      <c r="AT99" s="91" t="s">
        <v>92</v>
      </c>
      <c r="AU99" s="91" t="s">
        <v>43</v>
      </c>
      <c r="AV99" s="92">
        <f>ROUND(IF(AU99="základná",AG99*L32,IF(AU99="znížená",AG99*L33,0)), 2)</f>
        <v>0</v>
      </c>
      <c r="BV99" s="15" t="s">
        <v>95</v>
      </c>
      <c r="BY99" s="93">
        <f>IF(AU99="základná",AV99,0)</f>
        <v>0</v>
      </c>
      <c r="BZ99" s="93">
        <f>IF(AU99="znížená",AV99,0)</f>
        <v>0</v>
      </c>
      <c r="CA99" s="93">
        <v>0</v>
      </c>
      <c r="CB99" s="93">
        <v>0</v>
      </c>
      <c r="CC99" s="93">
        <v>0</v>
      </c>
      <c r="CD99" s="93">
        <f>IF(AU99="základná",AG99,0)</f>
        <v>0</v>
      </c>
      <c r="CE99" s="93">
        <f>IF(AU99="znížená",AG99,0)</f>
        <v>0</v>
      </c>
      <c r="CF99" s="93">
        <f>IF(AU99="zákl. prenesená",AG99,0)</f>
        <v>0</v>
      </c>
      <c r="CG99" s="93">
        <f>IF(AU99="zníž. prenesená",AG99,0)</f>
        <v>0</v>
      </c>
      <c r="CH99" s="93">
        <f>IF(AU99="nulová",AG99,0)</f>
        <v>0</v>
      </c>
      <c r="CI99" s="15">
        <f>IF(AU99="základná",1,IF(AU99="znížená",2,IF(AU99="zákl. prenesená",4,IF(AU99="zníž. prenesená",5,3))))</f>
        <v>1</v>
      </c>
      <c r="CJ99" s="15">
        <f>IF(AT99="stavebná časť",1,IF(AT99="investičná časť",2,3))</f>
        <v>1</v>
      </c>
      <c r="CK99" s="15" t="str">
        <f>IF(D99="Vyplň vlastné","","x")</f>
        <v/>
      </c>
    </row>
    <row r="100" spans="2:89" s="1" customFormat="1" ht="19.899999999999999" customHeight="1">
      <c r="B100" s="32"/>
      <c r="D100" s="240" t="s">
        <v>94</v>
      </c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G100" s="242">
        <f>ROUND(AG94 * AS100, 2)</f>
        <v>0</v>
      </c>
      <c r="AH100" s="243"/>
      <c r="AI100" s="243"/>
      <c r="AJ100" s="243"/>
      <c r="AK100" s="243"/>
      <c r="AL100" s="243"/>
      <c r="AM100" s="243"/>
      <c r="AN100" s="243">
        <f>ROUND(AG100 + AV100, 2)</f>
        <v>0</v>
      </c>
      <c r="AO100" s="243"/>
      <c r="AP100" s="243"/>
      <c r="AR100" s="32"/>
      <c r="AS100" s="90">
        <v>0</v>
      </c>
      <c r="AT100" s="91" t="s">
        <v>92</v>
      </c>
      <c r="AU100" s="91" t="s">
        <v>43</v>
      </c>
      <c r="AV100" s="92">
        <f>ROUND(IF(AU100="základná",AG100*L32,IF(AU100="znížená",AG100*L33,0)), 2)</f>
        <v>0</v>
      </c>
      <c r="BV100" s="15" t="s">
        <v>95</v>
      </c>
      <c r="BY100" s="93">
        <f>IF(AU100="základná",AV100,0)</f>
        <v>0</v>
      </c>
      <c r="BZ100" s="93">
        <f>IF(AU100="znížená",AV100,0)</f>
        <v>0</v>
      </c>
      <c r="CA100" s="93">
        <v>0</v>
      </c>
      <c r="CB100" s="93">
        <v>0</v>
      </c>
      <c r="CC100" s="93">
        <v>0</v>
      </c>
      <c r="CD100" s="93">
        <f>IF(AU100="základná",AG100,0)</f>
        <v>0</v>
      </c>
      <c r="CE100" s="93">
        <f>IF(AU100="znížená",AG100,0)</f>
        <v>0</v>
      </c>
      <c r="CF100" s="93">
        <f>IF(AU100="zákl. prenesená",AG100,0)</f>
        <v>0</v>
      </c>
      <c r="CG100" s="93">
        <f>IF(AU100="zníž. prenesená",AG100,0)</f>
        <v>0</v>
      </c>
      <c r="CH100" s="93">
        <f>IF(AU100="nulová",AG100,0)</f>
        <v>0</v>
      </c>
      <c r="CI100" s="15">
        <f>IF(AU100="základná",1,IF(AU100="znížená",2,IF(AU100="zákl. prenesená",4,IF(AU100="zníž. prenesená",5,3))))</f>
        <v>1</v>
      </c>
      <c r="CJ100" s="15">
        <f>IF(AT100="stavebná časť",1,IF(AT100="investičná časť",2,3))</f>
        <v>1</v>
      </c>
      <c r="CK100" s="15" t="str">
        <f>IF(D100="Vyplň vlastné","","x")</f>
        <v/>
      </c>
    </row>
    <row r="101" spans="2:89" s="1" customFormat="1" ht="19.899999999999999" customHeight="1">
      <c r="B101" s="32"/>
      <c r="D101" s="240" t="s">
        <v>94</v>
      </c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G101" s="242">
        <f>ROUND(AG94 * AS101, 2)</f>
        <v>0</v>
      </c>
      <c r="AH101" s="243"/>
      <c r="AI101" s="243"/>
      <c r="AJ101" s="243"/>
      <c r="AK101" s="243"/>
      <c r="AL101" s="243"/>
      <c r="AM101" s="243"/>
      <c r="AN101" s="243">
        <f>ROUND(AG101 + AV101, 2)</f>
        <v>0</v>
      </c>
      <c r="AO101" s="243"/>
      <c r="AP101" s="243"/>
      <c r="AR101" s="32"/>
      <c r="AS101" s="94">
        <v>0</v>
      </c>
      <c r="AT101" s="95" t="s">
        <v>92</v>
      </c>
      <c r="AU101" s="95" t="s">
        <v>43</v>
      </c>
      <c r="AV101" s="96">
        <f>ROUND(IF(AU101="základná",AG101*L32,IF(AU101="znížená",AG101*L33,0)), 2)</f>
        <v>0</v>
      </c>
      <c r="BV101" s="15" t="s">
        <v>95</v>
      </c>
      <c r="BY101" s="93">
        <f>IF(AU101="základná",AV101,0)</f>
        <v>0</v>
      </c>
      <c r="BZ101" s="93">
        <f>IF(AU101="znížená",AV101,0)</f>
        <v>0</v>
      </c>
      <c r="CA101" s="93">
        <v>0</v>
      </c>
      <c r="CB101" s="93">
        <v>0</v>
      </c>
      <c r="CC101" s="93">
        <v>0</v>
      </c>
      <c r="CD101" s="93">
        <f>IF(AU101="základná",AG101,0)</f>
        <v>0</v>
      </c>
      <c r="CE101" s="93">
        <f>IF(AU101="znížená",AG101,0)</f>
        <v>0</v>
      </c>
      <c r="CF101" s="93">
        <f>IF(AU101="zákl. prenesená",AG101,0)</f>
        <v>0</v>
      </c>
      <c r="CG101" s="93">
        <f>IF(AU101="zníž. prenesená",AG101,0)</f>
        <v>0</v>
      </c>
      <c r="CH101" s="93">
        <f>IF(AU101="nulová",AG101,0)</f>
        <v>0</v>
      </c>
      <c r="CI101" s="15">
        <f>IF(AU101="základná",1,IF(AU101="znížená",2,IF(AU101="zákl. prenesená",4,IF(AU101="zníž. prenesená",5,3))))</f>
        <v>1</v>
      </c>
      <c r="CJ101" s="15">
        <f>IF(AT101="stavebná časť",1,IF(AT101="investičná časť",2,3))</f>
        <v>1</v>
      </c>
      <c r="CK101" s="15" t="str">
        <f>IF(D101="Vyplň vlastné","","x")</f>
        <v/>
      </c>
    </row>
    <row r="102" spans="2:89" s="1" customFormat="1" ht="10.9" customHeight="1">
      <c r="B102" s="32"/>
      <c r="AR102" s="32"/>
    </row>
    <row r="103" spans="2:89" s="1" customFormat="1" ht="30" customHeight="1">
      <c r="B103" s="32"/>
      <c r="C103" s="97" t="s">
        <v>96</v>
      </c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227">
        <f>ROUND(AG94 + AG97, 2)</f>
        <v>0</v>
      </c>
      <c r="AH103" s="227"/>
      <c r="AI103" s="227"/>
      <c r="AJ103" s="227"/>
      <c r="AK103" s="227"/>
      <c r="AL103" s="227"/>
      <c r="AM103" s="227"/>
      <c r="AN103" s="227">
        <f>ROUND(AN94 + AN97, 2)</f>
        <v>0</v>
      </c>
      <c r="AO103" s="227"/>
      <c r="AP103" s="227"/>
      <c r="AQ103" s="98"/>
      <c r="AR103" s="32"/>
    </row>
    <row r="104" spans="2:89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32"/>
    </row>
  </sheetData>
  <sheetProtection algorithmName="SHA-512" hashValue="LAJbx50REdjtU3nh2UH7H4bpKK119jBCL1ec64yWeOupoYL0HINtEm3WpVDSQaajNIq8CmiXvaYlKwKaJt/s+w==" saltValue="8+qs+Ccqyl5B27oCfqsMQA==" spinCount="100000" sheet="1" objects="1" scenarios="1" formatColumns="0" formatRows="0"/>
  <mergeCells count="60">
    <mergeCell ref="L85:AO85"/>
    <mergeCell ref="AM87:AN87"/>
    <mergeCell ref="AS89:AT91"/>
    <mergeCell ref="AM89:AP89"/>
    <mergeCell ref="AM90:AP90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3:AE33"/>
    <mergeCell ref="AG97:AM97"/>
    <mergeCell ref="AN97:AP97"/>
    <mergeCell ref="AG103:AM103"/>
    <mergeCell ref="AN103:AP103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</mergeCells>
  <dataValidations count="2">
    <dataValidation type="list" allowBlank="1" showInputMessage="1" showErrorMessage="1" error="Povolené sú hodnoty základná, znížená, nulová." sqref="AU97:AU101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7:AT101" xr:uid="{00000000-0002-0000-0000-000001000000}">
      <formula1>"stavebná časť, technologická časť, investičná časť"</formula1>
    </dataValidation>
  </dataValidations>
  <hyperlinks>
    <hyperlink ref="A95" location="'03a - PARKOVISKO2_Nová p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2:BM258"/>
  <sheetViews>
    <sheetView showGridLines="0" topLeftCell="B41" zoomScale="110" zoomScaleNormal="110" workbookViewId="0">
      <selection activeCell="J17" sqref="J1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5" t="s">
        <v>87</v>
      </c>
      <c r="AZ2" s="100" t="s">
        <v>97</v>
      </c>
      <c r="BA2" s="100" t="s">
        <v>98</v>
      </c>
      <c r="BB2" s="100" t="s">
        <v>1</v>
      </c>
      <c r="BC2" s="100" t="s">
        <v>99</v>
      </c>
      <c r="BD2" s="100" t="s">
        <v>100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  <c r="AZ3" s="100" t="s">
        <v>101</v>
      </c>
      <c r="BA3" s="100" t="s">
        <v>1</v>
      </c>
      <c r="BB3" s="100" t="s">
        <v>1</v>
      </c>
      <c r="BC3" s="100" t="s">
        <v>102</v>
      </c>
      <c r="BD3" s="100" t="s">
        <v>100</v>
      </c>
    </row>
    <row r="4" spans="2:56" ht="24.95" customHeight="1">
      <c r="B4" s="18"/>
      <c r="D4" s="19" t="s">
        <v>103</v>
      </c>
      <c r="L4" s="18"/>
      <c r="M4" s="101" t="s">
        <v>9</v>
      </c>
      <c r="AT4" s="15" t="s">
        <v>4</v>
      </c>
      <c r="AZ4" s="100" t="s">
        <v>104</v>
      </c>
      <c r="BA4" s="100" t="s">
        <v>1</v>
      </c>
      <c r="BB4" s="100" t="s">
        <v>1</v>
      </c>
      <c r="BC4" s="100" t="s">
        <v>105</v>
      </c>
      <c r="BD4" s="100" t="s">
        <v>100</v>
      </c>
    </row>
    <row r="5" spans="2:56" ht="6.95" customHeight="1">
      <c r="B5" s="18"/>
      <c r="L5" s="18"/>
      <c r="AZ5" s="100" t="s">
        <v>106</v>
      </c>
      <c r="BA5" s="100" t="s">
        <v>1</v>
      </c>
      <c r="BB5" s="100" t="s">
        <v>1</v>
      </c>
      <c r="BC5" s="100" t="s">
        <v>107</v>
      </c>
      <c r="BD5" s="100" t="s">
        <v>100</v>
      </c>
    </row>
    <row r="6" spans="2:56" ht="12" customHeight="1">
      <c r="B6" s="18"/>
      <c r="D6" s="25" t="s">
        <v>15</v>
      </c>
      <c r="L6" s="18"/>
      <c r="AZ6" s="100" t="s">
        <v>108</v>
      </c>
      <c r="BA6" s="100" t="s">
        <v>109</v>
      </c>
      <c r="BB6" s="100" t="s">
        <v>1</v>
      </c>
      <c r="BC6" s="100" t="s">
        <v>110</v>
      </c>
      <c r="BD6" s="100" t="s">
        <v>100</v>
      </c>
    </row>
    <row r="7" spans="2:56" ht="16.5" customHeight="1">
      <c r="B7" s="18"/>
      <c r="E7" s="262" t="str">
        <f>'Rekapitulácia stavby'!K6</f>
        <v>Parkovisko Olejkárska</v>
      </c>
      <c r="F7" s="263"/>
      <c r="G7" s="263"/>
      <c r="H7" s="263"/>
      <c r="L7" s="18"/>
      <c r="AZ7" s="100" t="s">
        <v>111</v>
      </c>
      <c r="BA7" s="100" t="s">
        <v>112</v>
      </c>
      <c r="BB7" s="100" t="s">
        <v>1</v>
      </c>
      <c r="BC7" s="100" t="s">
        <v>113</v>
      </c>
      <c r="BD7" s="100" t="s">
        <v>100</v>
      </c>
    </row>
    <row r="8" spans="2:56" s="1" customFormat="1" ht="12" customHeight="1">
      <c r="B8" s="32"/>
      <c r="D8" s="25" t="s">
        <v>114</v>
      </c>
      <c r="L8" s="32"/>
    </row>
    <row r="9" spans="2:56" s="1" customFormat="1" ht="30" customHeight="1">
      <c r="B9" s="32"/>
      <c r="E9" s="265" t="s">
        <v>409</v>
      </c>
      <c r="F9" s="266"/>
      <c r="G9" s="266"/>
      <c r="H9" s="266"/>
      <c r="L9" s="32"/>
    </row>
    <row r="10" spans="2:56" s="1" customFormat="1">
      <c r="B10" s="32"/>
      <c r="L10" s="32"/>
    </row>
    <row r="11" spans="2:56" s="1" customFormat="1" ht="12" customHeight="1">
      <c r="B11" s="32"/>
      <c r="D11" s="25" t="s">
        <v>17</v>
      </c>
      <c r="F11" s="23" t="s">
        <v>1</v>
      </c>
      <c r="I11" s="25" t="s">
        <v>18</v>
      </c>
      <c r="J11" s="23" t="s">
        <v>1</v>
      </c>
      <c r="L11" s="32"/>
    </row>
    <row r="12" spans="2:56" s="1" customFormat="1" ht="12" customHeight="1">
      <c r="B12" s="32"/>
      <c r="D12" s="25" t="s">
        <v>19</v>
      </c>
      <c r="F12" s="23" t="s">
        <v>20</v>
      </c>
      <c r="I12" s="25" t="s">
        <v>21</v>
      </c>
      <c r="J12" s="55" t="str">
        <f>'Rekapitulácia stavby'!AN8</f>
        <v>24. 1. 2024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5" t="s">
        <v>23</v>
      </c>
      <c r="I14" s="25" t="s">
        <v>24</v>
      </c>
      <c r="J14" s="23" t="s">
        <v>25</v>
      </c>
      <c r="L14" s="32"/>
    </row>
    <row r="15" spans="2:56" s="1" customFormat="1" ht="18" customHeight="1">
      <c r="B15" s="32"/>
      <c r="E15" s="23" t="s">
        <v>26</v>
      </c>
      <c r="I15" s="25" t="s">
        <v>27</v>
      </c>
      <c r="J15" s="23" t="s">
        <v>28</v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5" t="s">
        <v>29</v>
      </c>
      <c r="I17" s="25" t="s">
        <v>24</v>
      </c>
      <c r="J17" s="26" t="str">
        <f>'Rekapitulácia stavby'!AN13</f>
        <v>Vyplň údaj</v>
      </c>
      <c r="L17" s="32"/>
    </row>
    <row r="18" spans="2:12" s="1" customFormat="1" ht="18" customHeight="1">
      <c r="B18" s="32"/>
      <c r="E18" s="267" t="str">
        <f>'Rekapitulácia stavby'!E14</f>
        <v>Vyplň údaj</v>
      </c>
      <c r="F18" s="231"/>
      <c r="G18" s="231"/>
      <c r="H18" s="231"/>
      <c r="I18" s="25" t="s">
        <v>27</v>
      </c>
      <c r="J18" s="26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5" t="s">
        <v>31</v>
      </c>
      <c r="I20" s="25" t="s">
        <v>24</v>
      </c>
      <c r="J20" s="23" t="str">
        <f>IF('Rekapitulácia stavby'!AN16="","",'Rekapitulácia stavby'!AN16)</f>
        <v/>
      </c>
      <c r="L20" s="32"/>
    </row>
    <row r="21" spans="2:12" s="1" customFormat="1" ht="18" customHeight="1">
      <c r="B21" s="32"/>
      <c r="E21" s="23" t="str">
        <f>IF('Rekapitulácia stavby'!E17="","",'Rekapitulácia stavby'!E17)</f>
        <v xml:space="preserve"> </v>
      </c>
      <c r="I21" s="25" t="s">
        <v>27</v>
      </c>
      <c r="J21" s="23" t="str">
        <f>IF('Rekapitulácia stavby'!AN17="","",'Rekapitulácia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5" t="s">
        <v>34</v>
      </c>
      <c r="I23" s="25" t="s">
        <v>24</v>
      </c>
      <c r="J23" s="23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3" t="str">
        <f>IF('Rekapitulácia stavby'!E20="","",'Rekapitulácia stavby'!E20)</f>
        <v xml:space="preserve"> </v>
      </c>
      <c r="I24" s="25" t="s">
        <v>27</v>
      </c>
      <c r="J24" s="23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5" t="s">
        <v>35</v>
      </c>
      <c r="L26" s="32"/>
    </row>
    <row r="27" spans="2:12" s="7" customFormat="1" ht="16.5" customHeight="1">
      <c r="B27" s="102"/>
      <c r="E27" s="235" t="s">
        <v>1</v>
      </c>
      <c r="F27" s="235"/>
      <c r="G27" s="235"/>
      <c r="H27" s="235"/>
      <c r="L27" s="10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14.45" customHeight="1">
      <c r="B30" s="32"/>
      <c r="D30" s="23" t="s">
        <v>115</v>
      </c>
      <c r="J30" s="31">
        <f>J96</f>
        <v>0</v>
      </c>
      <c r="L30" s="32"/>
    </row>
    <row r="31" spans="2:12" s="1" customFormat="1" ht="14.45" customHeight="1">
      <c r="B31" s="32"/>
      <c r="D31" s="30" t="s">
        <v>91</v>
      </c>
      <c r="J31" s="31">
        <f>J110</f>
        <v>0</v>
      </c>
      <c r="L31" s="32"/>
    </row>
    <row r="32" spans="2:12" s="1" customFormat="1" ht="25.35" customHeight="1">
      <c r="B32" s="32"/>
      <c r="D32" s="103" t="s">
        <v>38</v>
      </c>
      <c r="J32" s="69">
        <f>ROUND(J30 + J31,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8" t="s">
        <v>42</v>
      </c>
      <c r="E35" s="37" t="s">
        <v>43</v>
      </c>
      <c r="F35" s="104">
        <f>ROUND((ROUND((SUM(BE110:BE117) + SUM(BE137:BE251)),  2) + SUM(BE253:BE257)), 2)</f>
        <v>0</v>
      </c>
      <c r="G35" s="105"/>
      <c r="H35" s="105"/>
      <c r="I35" s="106">
        <v>0.2</v>
      </c>
      <c r="J35" s="104">
        <f>ROUND((ROUND(((SUM(BE110:BE117) + SUM(BE137:BE251))*I35),  2) + (SUM(BE253:BE257)*I35)), 2)</f>
        <v>0</v>
      </c>
      <c r="L35" s="32"/>
    </row>
    <row r="36" spans="2:12" s="1" customFormat="1" ht="14.45" customHeight="1">
      <c r="B36" s="32"/>
      <c r="E36" s="37" t="s">
        <v>44</v>
      </c>
      <c r="F36" s="104">
        <f>ROUND((ROUND((SUM(BF110:BF117) + SUM(BF137:BF251)),  2) + SUM(BF253:BF257)), 2)</f>
        <v>0</v>
      </c>
      <c r="G36" s="105"/>
      <c r="H36" s="105"/>
      <c r="I36" s="106">
        <v>0.2</v>
      </c>
      <c r="J36" s="104">
        <f>ROUND((ROUND(((SUM(BF110:BF117) + SUM(BF137:BF251))*I36),  2) + (SUM(BF253:BF257)*I36)), 2)</f>
        <v>0</v>
      </c>
      <c r="L36" s="32"/>
    </row>
    <row r="37" spans="2:12" s="1" customFormat="1" ht="14.45" hidden="1" customHeight="1">
      <c r="B37" s="32"/>
      <c r="E37" s="25" t="s">
        <v>45</v>
      </c>
      <c r="F37" s="107">
        <f>ROUND((ROUND((SUM(BG110:BG117) + SUM(BG137:BG251)),  2) + SUM(BG253:BG257)), 2)</f>
        <v>0</v>
      </c>
      <c r="I37" s="108">
        <v>0.2</v>
      </c>
      <c r="J37" s="107">
        <f>0</f>
        <v>0</v>
      </c>
      <c r="L37" s="32"/>
    </row>
    <row r="38" spans="2:12" s="1" customFormat="1" ht="14.45" hidden="1" customHeight="1">
      <c r="B38" s="32"/>
      <c r="E38" s="25" t="s">
        <v>46</v>
      </c>
      <c r="F38" s="107">
        <f>ROUND((ROUND((SUM(BH110:BH117) + SUM(BH137:BH251)),  2) + SUM(BH253:BH257)), 2)</f>
        <v>0</v>
      </c>
      <c r="I38" s="108">
        <v>0.2</v>
      </c>
      <c r="J38" s="107">
        <f>0</f>
        <v>0</v>
      </c>
      <c r="L38" s="32"/>
    </row>
    <row r="39" spans="2:12" s="1" customFormat="1" ht="14.45" hidden="1" customHeight="1">
      <c r="B39" s="32"/>
      <c r="E39" s="37" t="s">
        <v>47</v>
      </c>
      <c r="F39" s="104">
        <f>ROUND((ROUND((SUM(BI110:BI117) + SUM(BI137:BI251)),  2) + SUM(BI253:BI257)), 2)</f>
        <v>0</v>
      </c>
      <c r="G39" s="105"/>
      <c r="H39" s="105"/>
      <c r="I39" s="106">
        <v>0</v>
      </c>
      <c r="J39" s="104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8"/>
      <c r="D41" s="109" t="s">
        <v>48</v>
      </c>
      <c r="E41" s="60"/>
      <c r="F41" s="60"/>
      <c r="G41" s="110" t="s">
        <v>49</v>
      </c>
      <c r="H41" s="111" t="s">
        <v>50</v>
      </c>
      <c r="I41" s="60"/>
      <c r="J41" s="112">
        <f>SUM(J32:J39)</f>
        <v>0</v>
      </c>
      <c r="K41" s="113"/>
      <c r="L41" s="32"/>
    </row>
    <row r="42" spans="2:12" s="1" customFormat="1" ht="14.45" customHeight="1">
      <c r="B42" s="32"/>
      <c r="L42" s="32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2"/>
      <c r="D50" s="44" t="s">
        <v>51</v>
      </c>
      <c r="E50" s="45"/>
      <c r="F50" s="45"/>
      <c r="G50" s="44" t="s">
        <v>52</v>
      </c>
      <c r="H50" s="45"/>
      <c r="I50" s="45"/>
      <c r="J50" s="45"/>
      <c r="K50" s="45"/>
      <c r="L50" s="32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2"/>
      <c r="D61" s="46" t="s">
        <v>53</v>
      </c>
      <c r="E61" s="34"/>
      <c r="F61" s="114" t="s">
        <v>54</v>
      </c>
      <c r="G61" s="46" t="s">
        <v>53</v>
      </c>
      <c r="H61" s="34"/>
      <c r="I61" s="34"/>
      <c r="J61" s="115" t="s">
        <v>54</v>
      </c>
      <c r="K61" s="34"/>
      <c r="L61" s="32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2"/>
      <c r="D65" s="44" t="s">
        <v>55</v>
      </c>
      <c r="E65" s="45"/>
      <c r="F65" s="45"/>
      <c r="G65" s="44" t="s">
        <v>56</v>
      </c>
      <c r="H65" s="45"/>
      <c r="I65" s="45"/>
      <c r="J65" s="45"/>
      <c r="K65" s="45"/>
      <c r="L65" s="32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2"/>
      <c r="D76" s="46" t="s">
        <v>53</v>
      </c>
      <c r="E76" s="34"/>
      <c r="F76" s="114" t="s">
        <v>54</v>
      </c>
      <c r="G76" s="46" t="s">
        <v>53</v>
      </c>
      <c r="H76" s="34"/>
      <c r="I76" s="34"/>
      <c r="J76" s="115" t="s">
        <v>54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19" t="s">
        <v>116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5" t="s">
        <v>15</v>
      </c>
      <c r="L84" s="32"/>
    </row>
    <row r="85" spans="2:47" s="1" customFormat="1" ht="16.5" customHeight="1">
      <c r="B85" s="32"/>
      <c r="E85" s="262" t="str">
        <f>E7</f>
        <v>Parkovisko Olejkárska</v>
      </c>
      <c r="F85" s="263"/>
      <c r="G85" s="263"/>
      <c r="H85" s="263"/>
      <c r="L85" s="32"/>
    </row>
    <row r="86" spans="2:47" s="1" customFormat="1" ht="12" customHeight="1">
      <c r="B86" s="32"/>
      <c r="C86" s="25" t="s">
        <v>114</v>
      </c>
      <c r="L86" s="32"/>
    </row>
    <row r="87" spans="2:47" s="1" customFormat="1" ht="30" customHeight="1">
      <c r="B87" s="32"/>
      <c r="E87" s="253" t="str">
        <f>E9</f>
        <v>Nová parkovacia plocha pri vstupe/vjazde do areálu _len čast pri fasade</v>
      </c>
      <c r="F87" s="264"/>
      <c r="G87" s="264"/>
      <c r="H87" s="26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5" t="s">
        <v>19</v>
      </c>
      <c r="F89" s="23" t="str">
        <f>F12</f>
        <v>Bratislava</v>
      </c>
      <c r="I89" s="25" t="s">
        <v>21</v>
      </c>
      <c r="J89" s="55" t="str">
        <f>IF(J12="","",J12)</f>
        <v>24. 1. 2024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5" t="s">
        <v>23</v>
      </c>
      <c r="F91" s="23" t="str">
        <f>E15</f>
        <v>Dopravný podnik Bratislava, akciová spoločnosť</v>
      </c>
      <c r="I91" s="25" t="s">
        <v>31</v>
      </c>
      <c r="J91" s="28" t="str">
        <f>E21</f>
        <v xml:space="preserve"> </v>
      </c>
      <c r="L91" s="32"/>
    </row>
    <row r="92" spans="2:47" s="1" customFormat="1" ht="15.2" customHeight="1">
      <c r="B92" s="32"/>
      <c r="C92" s="25" t="s">
        <v>29</v>
      </c>
      <c r="F92" s="23" t="str">
        <f>IF(E18="","",E18)</f>
        <v>Vyplň údaj</v>
      </c>
      <c r="I92" s="25" t="s">
        <v>34</v>
      </c>
      <c r="J92" s="28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6" t="s">
        <v>117</v>
      </c>
      <c r="D94" s="98"/>
      <c r="E94" s="98"/>
      <c r="F94" s="98"/>
      <c r="G94" s="98"/>
      <c r="H94" s="98"/>
      <c r="I94" s="98"/>
      <c r="J94" s="117" t="s">
        <v>118</v>
      </c>
      <c r="K94" s="98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8" t="s">
        <v>119</v>
      </c>
      <c r="J96" s="69">
        <f>J137</f>
        <v>0</v>
      </c>
      <c r="L96" s="32"/>
      <c r="AU96" s="15" t="s">
        <v>120</v>
      </c>
    </row>
    <row r="97" spans="2:65" s="8" customFormat="1" ht="24.95" customHeight="1">
      <c r="B97" s="119"/>
      <c r="D97" s="120" t="s">
        <v>121</v>
      </c>
      <c r="E97" s="121"/>
      <c r="F97" s="121"/>
      <c r="G97" s="121"/>
      <c r="H97" s="121"/>
      <c r="I97" s="121"/>
      <c r="J97" s="122">
        <f>J138</f>
        <v>0</v>
      </c>
      <c r="L97" s="119"/>
    </row>
    <row r="98" spans="2:65" s="9" customFormat="1" ht="19.899999999999999" customHeight="1">
      <c r="B98" s="123"/>
      <c r="D98" s="124" t="s">
        <v>122</v>
      </c>
      <c r="E98" s="125"/>
      <c r="F98" s="125"/>
      <c r="G98" s="125"/>
      <c r="H98" s="125"/>
      <c r="I98" s="125"/>
      <c r="J98" s="126">
        <f>J139</f>
        <v>0</v>
      </c>
      <c r="L98" s="123"/>
    </row>
    <row r="99" spans="2:65" s="9" customFormat="1" ht="19.899999999999999" customHeight="1">
      <c r="B99" s="123"/>
      <c r="D99" s="124" t="s">
        <v>123</v>
      </c>
      <c r="E99" s="125"/>
      <c r="F99" s="125"/>
      <c r="G99" s="125"/>
      <c r="H99" s="125"/>
      <c r="I99" s="125"/>
      <c r="J99" s="126">
        <f>J181</f>
        <v>0</v>
      </c>
      <c r="L99" s="123"/>
    </row>
    <row r="100" spans="2:65" s="9" customFormat="1" ht="19.899999999999999" customHeight="1">
      <c r="B100" s="123"/>
      <c r="D100" s="124" t="s">
        <v>124</v>
      </c>
      <c r="E100" s="125"/>
      <c r="F100" s="125"/>
      <c r="G100" s="125"/>
      <c r="H100" s="125"/>
      <c r="I100" s="125"/>
      <c r="J100" s="126">
        <f>J202</f>
        <v>0</v>
      </c>
      <c r="L100" s="123"/>
    </row>
    <row r="101" spans="2:65" s="9" customFormat="1" ht="19.899999999999999" customHeight="1">
      <c r="B101" s="123"/>
      <c r="D101" s="124" t="s">
        <v>125</v>
      </c>
      <c r="E101" s="125"/>
      <c r="F101" s="125"/>
      <c r="G101" s="125"/>
      <c r="H101" s="125"/>
      <c r="I101" s="125"/>
      <c r="J101" s="126">
        <f>J206</f>
        <v>0</v>
      </c>
      <c r="L101" s="123"/>
    </row>
    <row r="102" spans="2:65" s="9" customFormat="1" ht="19.899999999999999" customHeight="1">
      <c r="B102" s="123"/>
      <c r="D102" s="124" t="s">
        <v>126</v>
      </c>
      <c r="E102" s="125"/>
      <c r="F102" s="125"/>
      <c r="G102" s="125"/>
      <c r="H102" s="125"/>
      <c r="I102" s="125"/>
      <c r="J102" s="126">
        <f>J231</f>
        <v>0</v>
      </c>
      <c r="L102" s="123"/>
    </row>
    <row r="103" spans="2:65" s="8" customFormat="1" ht="24.95" customHeight="1">
      <c r="B103" s="119"/>
      <c r="D103" s="120" t="s">
        <v>127</v>
      </c>
      <c r="E103" s="121"/>
      <c r="F103" s="121"/>
      <c r="G103" s="121"/>
      <c r="H103" s="121"/>
      <c r="I103" s="121"/>
      <c r="J103" s="122">
        <f>J233</f>
        <v>0</v>
      </c>
      <c r="L103" s="119"/>
    </row>
    <row r="104" spans="2:65" s="9" customFormat="1" ht="19.899999999999999" customHeight="1">
      <c r="B104" s="123"/>
      <c r="D104" s="124" t="s">
        <v>128</v>
      </c>
      <c r="E104" s="125"/>
      <c r="F104" s="125"/>
      <c r="G104" s="125"/>
      <c r="H104" s="125"/>
      <c r="I104" s="125"/>
      <c r="J104" s="126">
        <f>J234</f>
        <v>0</v>
      </c>
      <c r="L104" s="123"/>
    </row>
    <row r="105" spans="2:65" s="8" customFormat="1" ht="24.95" customHeight="1">
      <c r="B105" s="119"/>
      <c r="D105" s="120" t="s">
        <v>129</v>
      </c>
      <c r="E105" s="121"/>
      <c r="F105" s="121"/>
      <c r="G105" s="121"/>
      <c r="H105" s="121"/>
      <c r="I105" s="121"/>
      <c r="J105" s="122">
        <f>J242</f>
        <v>0</v>
      </c>
      <c r="L105" s="119"/>
    </row>
    <row r="106" spans="2:65" s="8" customFormat="1" ht="24.95" customHeight="1">
      <c r="B106" s="119"/>
      <c r="D106" s="120" t="s">
        <v>130</v>
      </c>
      <c r="E106" s="121"/>
      <c r="F106" s="121"/>
      <c r="G106" s="121"/>
      <c r="H106" s="121"/>
      <c r="I106" s="121"/>
      <c r="J106" s="122">
        <f>J246</f>
        <v>0</v>
      </c>
      <c r="L106" s="119"/>
    </row>
    <row r="107" spans="2:65" s="8" customFormat="1" ht="21.75" customHeight="1">
      <c r="B107" s="119"/>
      <c r="D107" s="127" t="s">
        <v>131</v>
      </c>
      <c r="J107" s="128">
        <f>J252</f>
        <v>0</v>
      </c>
      <c r="L107" s="119"/>
    </row>
    <row r="108" spans="2:65" s="1" customFormat="1" ht="21.75" customHeight="1">
      <c r="B108" s="32"/>
      <c r="L108" s="32"/>
    </row>
    <row r="109" spans="2:65" s="1" customFormat="1" ht="6.95" customHeight="1">
      <c r="B109" s="32"/>
      <c r="L109" s="32"/>
    </row>
    <row r="110" spans="2:65" s="1" customFormat="1" ht="29.25" customHeight="1">
      <c r="B110" s="32"/>
      <c r="C110" s="118" t="s">
        <v>132</v>
      </c>
      <c r="J110" s="129">
        <f>ROUND(J111 + J112 + J113 + J114 + J115 + J116,2)</f>
        <v>0</v>
      </c>
      <c r="L110" s="32"/>
      <c r="N110" s="130" t="s">
        <v>42</v>
      </c>
    </row>
    <row r="111" spans="2:65" s="1" customFormat="1" ht="18" customHeight="1">
      <c r="B111" s="32"/>
      <c r="D111" s="240" t="s">
        <v>133</v>
      </c>
      <c r="E111" s="241"/>
      <c r="F111" s="241"/>
      <c r="J111" s="89">
        <v>0</v>
      </c>
      <c r="L111" s="131"/>
      <c r="M111" s="132"/>
      <c r="N111" s="133" t="s">
        <v>44</v>
      </c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134</v>
      </c>
      <c r="AZ111" s="132"/>
      <c r="BA111" s="132"/>
      <c r="BB111" s="132"/>
      <c r="BC111" s="132"/>
      <c r="BD111" s="132"/>
      <c r="BE111" s="135">
        <f t="shared" ref="BE111:BE116" si="0">IF(N111="základná",J111,0)</f>
        <v>0</v>
      </c>
      <c r="BF111" s="135">
        <f t="shared" ref="BF111:BF116" si="1">IF(N111="znížená",J111,0)</f>
        <v>0</v>
      </c>
      <c r="BG111" s="135">
        <f t="shared" ref="BG111:BG116" si="2">IF(N111="zákl. prenesená",J111,0)</f>
        <v>0</v>
      </c>
      <c r="BH111" s="135">
        <f t="shared" ref="BH111:BH116" si="3">IF(N111="zníž. prenesená",J111,0)</f>
        <v>0</v>
      </c>
      <c r="BI111" s="135">
        <f t="shared" ref="BI111:BI116" si="4">IF(N111="nulová",J111,0)</f>
        <v>0</v>
      </c>
      <c r="BJ111" s="134" t="s">
        <v>100</v>
      </c>
      <c r="BK111" s="132"/>
      <c r="BL111" s="132"/>
      <c r="BM111" s="132"/>
    </row>
    <row r="112" spans="2:65" s="1" customFormat="1" ht="18" customHeight="1">
      <c r="B112" s="32"/>
      <c r="D112" s="240" t="s">
        <v>135</v>
      </c>
      <c r="E112" s="241"/>
      <c r="F112" s="241"/>
      <c r="J112" s="89">
        <v>0</v>
      </c>
      <c r="L112" s="131"/>
      <c r="M112" s="132"/>
      <c r="N112" s="133" t="s">
        <v>44</v>
      </c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134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100</v>
      </c>
      <c r="BK112" s="132"/>
      <c r="BL112" s="132"/>
      <c r="BM112" s="132"/>
    </row>
    <row r="113" spans="2:65" s="1" customFormat="1" ht="18" customHeight="1">
      <c r="B113" s="32"/>
      <c r="D113" s="240" t="s">
        <v>136</v>
      </c>
      <c r="E113" s="241"/>
      <c r="F113" s="241"/>
      <c r="J113" s="89">
        <v>0</v>
      </c>
      <c r="L113" s="131"/>
      <c r="M113" s="132"/>
      <c r="N113" s="133" t="s">
        <v>44</v>
      </c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134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100</v>
      </c>
      <c r="BK113" s="132"/>
      <c r="BL113" s="132"/>
      <c r="BM113" s="132"/>
    </row>
    <row r="114" spans="2:65" s="1" customFormat="1" ht="18" customHeight="1">
      <c r="B114" s="32"/>
      <c r="D114" s="240" t="s">
        <v>137</v>
      </c>
      <c r="E114" s="241"/>
      <c r="F114" s="241"/>
      <c r="J114" s="89">
        <v>0</v>
      </c>
      <c r="L114" s="131"/>
      <c r="M114" s="132"/>
      <c r="N114" s="133" t="s">
        <v>44</v>
      </c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134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100</v>
      </c>
      <c r="BK114" s="132"/>
      <c r="BL114" s="132"/>
      <c r="BM114" s="132"/>
    </row>
    <row r="115" spans="2:65" s="1" customFormat="1" ht="18" customHeight="1">
      <c r="B115" s="32"/>
      <c r="D115" s="240" t="s">
        <v>138</v>
      </c>
      <c r="E115" s="241"/>
      <c r="F115" s="241"/>
      <c r="J115" s="89">
        <v>0</v>
      </c>
      <c r="L115" s="131"/>
      <c r="M115" s="132"/>
      <c r="N115" s="133" t="s">
        <v>44</v>
      </c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134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100</v>
      </c>
      <c r="BK115" s="132"/>
      <c r="BL115" s="132"/>
      <c r="BM115" s="132"/>
    </row>
    <row r="116" spans="2:65" s="1" customFormat="1" ht="18" customHeight="1">
      <c r="B116" s="32"/>
      <c r="D116" s="88" t="s">
        <v>139</v>
      </c>
      <c r="J116" s="89">
        <f>ROUND(J30*T116,2)</f>
        <v>0</v>
      </c>
      <c r="L116" s="131"/>
      <c r="M116" s="132"/>
      <c r="N116" s="133" t="s">
        <v>44</v>
      </c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140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100</v>
      </c>
      <c r="BK116" s="132"/>
      <c r="BL116" s="132"/>
      <c r="BM116" s="132"/>
    </row>
    <row r="117" spans="2:65" s="1" customFormat="1">
      <c r="B117" s="32"/>
      <c r="L117" s="32"/>
    </row>
    <row r="118" spans="2:65" s="1" customFormat="1" ht="29.25" customHeight="1">
      <c r="B118" s="32"/>
      <c r="C118" s="97" t="s">
        <v>96</v>
      </c>
      <c r="D118" s="98"/>
      <c r="E118" s="98"/>
      <c r="F118" s="98"/>
      <c r="G118" s="98"/>
      <c r="H118" s="98"/>
      <c r="I118" s="98"/>
      <c r="J118" s="99">
        <f>ROUND(J96+J110,2)</f>
        <v>0</v>
      </c>
      <c r="K118" s="98"/>
      <c r="L118" s="32"/>
    </row>
    <row r="119" spans="2:65" s="1" customFormat="1" ht="6.95" customHeight="1"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2"/>
    </row>
    <row r="123" spans="2:65" s="1" customFormat="1" ht="6.95" customHeight="1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2"/>
    </row>
    <row r="124" spans="2:65" s="1" customFormat="1" ht="24.95" customHeight="1">
      <c r="B124" s="32"/>
      <c r="C124" s="19" t="s">
        <v>141</v>
      </c>
      <c r="L124" s="32"/>
    </row>
    <row r="125" spans="2:65" s="1" customFormat="1" ht="6.95" customHeight="1">
      <c r="B125" s="32"/>
      <c r="L125" s="32"/>
    </row>
    <row r="126" spans="2:65" s="1" customFormat="1" ht="12" customHeight="1">
      <c r="B126" s="32"/>
      <c r="C126" s="25" t="s">
        <v>15</v>
      </c>
      <c r="L126" s="32"/>
    </row>
    <row r="127" spans="2:65" s="1" customFormat="1" ht="16.5" customHeight="1">
      <c r="B127" s="32"/>
      <c r="E127" s="262" t="str">
        <f>E7</f>
        <v>Parkovisko Olejkárska</v>
      </c>
      <c r="F127" s="263"/>
      <c r="G127" s="263"/>
      <c r="H127" s="263"/>
      <c r="L127" s="32"/>
    </row>
    <row r="128" spans="2:65" s="1" customFormat="1" ht="12" customHeight="1">
      <c r="B128" s="32"/>
      <c r="C128" s="25" t="s">
        <v>114</v>
      </c>
      <c r="L128" s="32"/>
    </row>
    <row r="129" spans="2:65" s="1" customFormat="1" ht="30" customHeight="1">
      <c r="B129" s="32"/>
      <c r="E129" s="253" t="str">
        <f>E9</f>
        <v>Nová parkovacia plocha pri vstupe/vjazde do areálu _len čast pri fasade</v>
      </c>
      <c r="F129" s="264"/>
      <c r="G129" s="264"/>
      <c r="H129" s="264"/>
      <c r="L129" s="32"/>
    </row>
    <row r="130" spans="2:65" s="1" customFormat="1" ht="6.95" customHeight="1">
      <c r="B130" s="32"/>
      <c r="L130" s="32"/>
    </row>
    <row r="131" spans="2:65" s="1" customFormat="1" ht="12" customHeight="1">
      <c r="B131" s="32"/>
      <c r="C131" s="25" t="s">
        <v>19</v>
      </c>
      <c r="F131" s="23" t="str">
        <f>F12</f>
        <v>Bratislava</v>
      </c>
      <c r="I131" s="25" t="s">
        <v>21</v>
      </c>
      <c r="J131" s="55" t="str">
        <f>IF(J12="","",J12)</f>
        <v>24. 1. 2024</v>
      </c>
      <c r="L131" s="32"/>
    </row>
    <row r="132" spans="2:65" s="1" customFormat="1" ht="6.95" customHeight="1">
      <c r="B132" s="32"/>
      <c r="L132" s="32"/>
    </row>
    <row r="133" spans="2:65" s="1" customFormat="1" ht="15.2" customHeight="1">
      <c r="B133" s="32"/>
      <c r="C133" s="25" t="s">
        <v>23</v>
      </c>
      <c r="F133" s="23" t="str">
        <f>E15</f>
        <v>Dopravný podnik Bratislava, akciová spoločnosť</v>
      </c>
      <c r="I133" s="25" t="s">
        <v>31</v>
      </c>
      <c r="J133" s="28" t="str">
        <f>E21</f>
        <v xml:space="preserve"> </v>
      </c>
      <c r="L133" s="32"/>
    </row>
    <row r="134" spans="2:65" s="1" customFormat="1" ht="15.2" customHeight="1">
      <c r="B134" s="32"/>
      <c r="C134" s="25" t="s">
        <v>29</v>
      </c>
      <c r="F134" s="23" t="str">
        <f>IF(E18="","",E18)</f>
        <v>Vyplň údaj</v>
      </c>
      <c r="I134" s="25" t="s">
        <v>34</v>
      </c>
      <c r="J134" s="28" t="str">
        <f>E24</f>
        <v xml:space="preserve"> 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36"/>
      <c r="C136" s="137" t="s">
        <v>142</v>
      </c>
      <c r="D136" s="138" t="s">
        <v>63</v>
      </c>
      <c r="E136" s="138" t="s">
        <v>59</v>
      </c>
      <c r="F136" s="138" t="s">
        <v>60</v>
      </c>
      <c r="G136" s="138" t="s">
        <v>143</v>
      </c>
      <c r="H136" s="138" t="s">
        <v>144</v>
      </c>
      <c r="I136" s="138" t="s">
        <v>145</v>
      </c>
      <c r="J136" s="139" t="s">
        <v>118</v>
      </c>
      <c r="K136" s="140" t="s">
        <v>146</v>
      </c>
      <c r="L136" s="136"/>
      <c r="M136" s="62" t="s">
        <v>1</v>
      </c>
      <c r="N136" s="63" t="s">
        <v>42</v>
      </c>
      <c r="O136" s="63" t="s">
        <v>147</v>
      </c>
      <c r="P136" s="63" t="s">
        <v>148</v>
      </c>
      <c r="Q136" s="63" t="s">
        <v>149</v>
      </c>
      <c r="R136" s="63" t="s">
        <v>150</v>
      </c>
      <c r="S136" s="63" t="s">
        <v>151</v>
      </c>
      <c r="T136" s="64" t="s">
        <v>152</v>
      </c>
    </row>
    <row r="137" spans="2:65" s="1" customFormat="1" ht="22.9" customHeight="1">
      <c r="B137" s="32"/>
      <c r="C137" s="67" t="s">
        <v>115</v>
      </c>
      <c r="J137" s="141">
        <f>BK137</f>
        <v>0</v>
      </c>
      <c r="L137" s="32"/>
      <c r="M137" s="65"/>
      <c r="N137" s="56"/>
      <c r="O137" s="56"/>
      <c r="P137" s="142">
        <f>P138+P233+P242+P246+P252</f>
        <v>0</v>
      </c>
      <c r="Q137" s="56"/>
      <c r="R137" s="142">
        <f>R138+R233+R242+R246+R252</f>
        <v>104.08159043449999</v>
      </c>
      <c r="S137" s="56"/>
      <c r="T137" s="143">
        <f>T138+T233+T242+T246+T252</f>
        <v>26.458218000000002</v>
      </c>
      <c r="AT137" s="15" t="s">
        <v>77</v>
      </c>
      <c r="AU137" s="15" t="s">
        <v>120</v>
      </c>
      <c r="BK137" s="144">
        <f>BK138+BK233+BK242+BK246+BK252</f>
        <v>0</v>
      </c>
    </row>
    <row r="138" spans="2:65" s="11" customFormat="1" ht="25.9" customHeight="1">
      <c r="B138" s="145"/>
      <c r="D138" s="146" t="s">
        <v>77</v>
      </c>
      <c r="E138" s="147" t="s">
        <v>153</v>
      </c>
      <c r="F138" s="147" t="s">
        <v>154</v>
      </c>
      <c r="I138" s="148"/>
      <c r="J138" s="128">
        <f>BK138</f>
        <v>0</v>
      </c>
      <c r="L138" s="145"/>
      <c r="M138" s="149"/>
      <c r="P138" s="150">
        <f>P139+P181+P202+P206+P231</f>
        <v>0</v>
      </c>
      <c r="R138" s="150">
        <f>R139+R181+R202+R206+R231</f>
        <v>104.01340543449999</v>
      </c>
      <c r="T138" s="151">
        <f>T139+T181+T202+T206+T231</f>
        <v>26.458218000000002</v>
      </c>
      <c r="AR138" s="146" t="s">
        <v>86</v>
      </c>
      <c r="AT138" s="152" t="s">
        <v>77</v>
      </c>
      <c r="AU138" s="152" t="s">
        <v>78</v>
      </c>
      <c r="AY138" s="146" t="s">
        <v>155</v>
      </c>
      <c r="BK138" s="153">
        <f>BK139+BK181+BK202+BK206+BK231</f>
        <v>0</v>
      </c>
    </row>
    <row r="139" spans="2:65" s="11" customFormat="1" ht="22.9" customHeight="1">
      <c r="B139" s="145"/>
      <c r="D139" s="146" t="s">
        <v>77</v>
      </c>
      <c r="E139" s="154" t="s">
        <v>86</v>
      </c>
      <c r="F139" s="154" t="s">
        <v>156</v>
      </c>
      <c r="I139" s="148"/>
      <c r="J139" s="155">
        <f>BK139</f>
        <v>0</v>
      </c>
      <c r="L139" s="145"/>
      <c r="M139" s="149"/>
      <c r="P139" s="150">
        <f>SUM(P140:P180)</f>
        <v>0</v>
      </c>
      <c r="R139" s="150">
        <f>SUM(R140:R180)</f>
        <v>0</v>
      </c>
      <c r="T139" s="151">
        <f>SUM(T140:T180)</f>
        <v>26.278218000000003</v>
      </c>
      <c r="AR139" s="146" t="s">
        <v>86</v>
      </c>
      <c r="AT139" s="152" t="s">
        <v>77</v>
      </c>
      <c r="AU139" s="152" t="s">
        <v>86</v>
      </c>
      <c r="AY139" s="146" t="s">
        <v>155</v>
      </c>
      <c r="BK139" s="153">
        <f>SUM(BK140:BK180)</f>
        <v>0</v>
      </c>
    </row>
    <row r="140" spans="2:65" s="1" customFormat="1" ht="33" customHeight="1">
      <c r="B140" s="32"/>
      <c r="C140" s="156" t="s">
        <v>86</v>
      </c>
      <c r="D140" s="156" t="s">
        <v>157</v>
      </c>
      <c r="E140" s="157" t="s">
        <v>158</v>
      </c>
      <c r="F140" s="158" t="s">
        <v>159</v>
      </c>
      <c r="G140" s="159" t="s">
        <v>160</v>
      </c>
      <c r="H140" s="160">
        <v>4.1109999999999998</v>
      </c>
      <c r="I140" s="161"/>
      <c r="J140" s="162">
        <f>ROUND(I140*H140,2)</f>
        <v>0</v>
      </c>
      <c r="K140" s="163"/>
      <c r="L140" s="32"/>
      <c r="M140" s="164" t="s">
        <v>1</v>
      </c>
      <c r="N140" s="130" t="s">
        <v>44</v>
      </c>
      <c r="P140" s="165">
        <f>O140*H140</f>
        <v>0</v>
      </c>
      <c r="Q140" s="165">
        <v>0</v>
      </c>
      <c r="R140" s="165">
        <f>Q140*H140</f>
        <v>0</v>
      </c>
      <c r="S140" s="165">
        <v>0.13800000000000001</v>
      </c>
      <c r="T140" s="166">
        <f>S140*H140</f>
        <v>0.56731799999999999</v>
      </c>
      <c r="AR140" s="167" t="s">
        <v>161</v>
      </c>
      <c r="AT140" s="167" t="s">
        <v>157</v>
      </c>
      <c r="AU140" s="167" t="s">
        <v>100</v>
      </c>
      <c r="AY140" s="15" t="s">
        <v>155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15" t="s">
        <v>100</v>
      </c>
      <c r="BK140" s="93">
        <f>ROUND(I140*H140,2)</f>
        <v>0</v>
      </c>
      <c r="BL140" s="15" t="s">
        <v>161</v>
      </c>
      <c r="BM140" s="167" t="s">
        <v>162</v>
      </c>
    </row>
    <row r="141" spans="2:65" s="12" customFormat="1">
      <c r="B141" s="168"/>
      <c r="D141" s="169" t="s">
        <v>163</v>
      </c>
      <c r="E141" s="170" t="s">
        <v>1</v>
      </c>
      <c r="F141" s="171" t="s">
        <v>164</v>
      </c>
      <c r="H141" s="172">
        <v>4.1109999999999998</v>
      </c>
      <c r="I141" s="173"/>
      <c r="L141" s="168"/>
      <c r="M141" s="174"/>
      <c r="T141" s="175"/>
      <c r="AT141" s="170" t="s">
        <v>163</v>
      </c>
      <c r="AU141" s="170" t="s">
        <v>100</v>
      </c>
      <c r="AV141" s="12" t="s">
        <v>100</v>
      </c>
      <c r="AW141" s="12" t="s">
        <v>33</v>
      </c>
      <c r="AX141" s="12" t="s">
        <v>78</v>
      </c>
      <c r="AY141" s="170" t="s">
        <v>155</v>
      </c>
    </row>
    <row r="142" spans="2:65" s="13" customFormat="1">
      <c r="B142" s="176"/>
      <c r="D142" s="169" t="s">
        <v>163</v>
      </c>
      <c r="E142" s="177" t="s">
        <v>165</v>
      </c>
      <c r="F142" s="178" t="s">
        <v>166</v>
      </c>
      <c r="H142" s="179">
        <v>4.1109999999999998</v>
      </c>
      <c r="I142" s="180"/>
      <c r="L142" s="176"/>
      <c r="M142" s="181"/>
      <c r="T142" s="182"/>
      <c r="AT142" s="177" t="s">
        <v>163</v>
      </c>
      <c r="AU142" s="177" t="s">
        <v>100</v>
      </c>
      <c r="AV142" s="13" t="s">
        <v>161</v>
      </c>
      <c r="AW142" s="13" t="s">
        <v>33</v>
      </c>
      <c r="AX142" s="13" t="s">
        <v>86</v>
      </c>
      <c r="AY142" s="177" t="s">
        <v>155</v>
      </c>
    </row>
    <row r="143" spans="2:65" s="1" customFormat="1" ht="33" customHeight="1">
      <c r="B143" s="32"/>
      <c r="C143" s="156" t="s">
        <v>100</v>
      </c>
      <c r="D143" s="156" t="s">
        <v>157</v>
      </c>
      <c r="E143" s="157" t="s">
        <v>167</v>
      </c>
      <c r="F143" s="158" t="s">
        <v>168</v>
      </c>
      <c r="G143" s="159" t="s">
        <v>160</v>
      </c>
      <c r="H143" s="160">
        <v>11.55</v>
      </c>
      <c r="I143" s="161"/>
      <c r="J143" s="162">
        <f>ROUND(I143*H143,2)</f>
        <v>0</v>
      </c>
      <c r="K143" s="163"/>
      <c r="L143" s="32"/>
      <c r="M143" s="164" t="s">
        <v>1</v>
      </c>
      <c r="N143" s="130" t="s">
        <v>44</v>
      </c>
      <c r="P143" s="165">
        <f>O143*H143</f>
        <v>0</v>
      </c>
      <c r="Q143" s="165">
        <v>0</v>
      </c>
      <c r="R143" s="165">
        <f>Q143*H143</f>
        <v>0</v>
      </c>
      <c r="S143" s="165">
        <v>0.22500000000000001</v>
      </c>
      <c r="T143" s="166">
        <f>S143*H143</f>
        <v>2.5987500000000003</v>
      </c>
      <c r="AR143" s="167" t="s">
        <v>161</v>
      </c>
      <c r="AT143" s="167" t="s">
        <v>157</v>
      </c>
      <c r="AU143" s="167" t="s">
        <v>100</v>
      </c>
      <c r="AY143" s="15" t="s">
        <v>155</v>
      </c>
      <c r="BE143" s="93">
        <f>IF(N143="základná",J143,0)</f>
        <v>0</v>
      </c>
      <c r="BF143" s="93">
        <f>IF(N143="znížená",J143,0)</f>
        <v>0</v>
      </c>
      <c r="BG143" s="93">
        <f>IF(N143="zákl. prenesená",J143,0)</f>
        <v>0</v>
      </c>
      <c r="BH143" s="93">
        <f>IF(N143="zníž. prenesená",J143,0)</f>
        <v>0</v>
      </c>
      <c r="BI143" s="93">
        <f>IF(N143="nulová",J143,0)</f>
        <v>0</v>
      </c>
      <c r="BJ143" s="15" t="s">
        <v>100</v>
      </c>
      <c r="BK143" s="93">
        <f>ROUND(I143*H143,2)</f>
        <v>0</v>
      </c>
      <c r="BL143" s="15" t="s">
        <v>161</v>
      </c>
      <c r="BM143" s="167" t="s">
        <v>169</v>
      </c>
    </row>
    <row r="144" spans="2:65" s="12" customFormat="1">
      <c r="B144" s="168"/>
      <c r="D144" s="169" t="s">
        <v>163</v>
      </c>
      <c r="E144" s="170" t="s">
        <v>1</v>
      </c>
      <c r="F144" s="171" t="s">
        <v>108</v>
      </c>
      <c r="H144" s="172">
        <v>11.55</v>
      </c>
      <c r="I144" s="173"/>
      <c r="L144" s="168"/>
      <c r="M144" s="174"/>
      <c r="T144" s="175"/>
      <c r="AT144" s="170" t="s">
        <v>163</v>
      </c>
      <c r="AU144" s="170" t="s">
        <v>100</v>
      </c>
      <c r="AV144" s="12" t="s">
        <v>100</v>
      </c>
      <c r="AW144" s="12" t="s">
        <v>33</v>
      </c>
      <c r="AX144" s="12" t="s">
        <v>86</v>
      </c>
      <c r="AY144" s="170" t="s">
        <v>155</v>
      </c>
    </row>
    <row r="145" spans="2:65" s="1" customFormat="1" ht="24.2" customHeight="1">
      <c r="B145" s="32"/>
      <c r="C145" s="156" t="s">
        <v>170</v>
      </c>
      <c r="D145" s="156" t="s">
        <v>157</v>
      </c>
      <c r="E145" s="157" t="s">
        <v>171</v>
      </c>
      <c r="F145" s="158" t="s">
        <v>172</v>
      </c>
      <c r="G145" s="159" t="s">
        <v>160</v>
      </c>
      <c r="H145" s="160">
        <v>11.55</v>
      </c>
      <c r="I145" s="161"/>
      <c r="J145" s="162">
        <f>ROUND(I145*H145,2)</f>
        <v>0</v>
      </c>
      <c r="K145" s="163"/>
      <c r="L145" s="32"/>
      <c r="M145" s="164" t="s">
        <v>1</v>
      </c>
      <c r="N145" s="130" t="s">
        <v>44</v>
      </c>
      <c r="P145" s="165">
        <f>O145*H145</f>
        <v>0</v>
      </c>
      <c r="Q145" s="165">
        <v>0</v>
      </c>
      <c r="R145" s="165">
        <f>Q145*H145</f>
        <v>0</v>
      </c>
      <c r="S145" s="165">
        <v>0.25</v>
      </c>
      <c r="T145" s="166">
        <f>S145*H145</f>
        <v>2.8875000000000002</v>
      </c>
      <c r="AR145" s="167" t="s">
        <v>161</v>
      </c>
      <c r="AT145" s="167" t="s">
        <v>157</v>
      </c>
      <c r="AU145" s="167" t="s">
        <v>100</v>
      </c>
      <c r="AY145" s="15" t="s">
        <v>155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15" t="s">
        <v>100</v>
      </c>
      <c r="BK145" s="93">
        <f>ROUND(I145*H145,2)</f>
        <v>0</v>
      </c>
      <c r="BL145" s="15" t="s">
        <v>161</v>
      </c>
      <c r="BM145" s="167" t="s">
        <v>173</v>
      </c>
    </row>
    <row r="146" spans="2:65" s="12" customFormat="1">
      <c r="B146" s="168"/>
      <c r="D146" s="169" t="s">
        <v>163</v>
      </c>
      <c r="E146" s="170" t="s">
        <v>1</v>
      </c>
      <c r="F146" s="171" t="s">
        <v>174</v>
      </c>
      <c r="H146" s="172">
        <v>11.55</v>
      </c>
      <c r="I146" s="173"/>
      <c r="L146" s="168"/>
      <c r="M146" s="174"/>
      <c r="T146" s="175"/>
      <c r="AT146" s="170" t="s">
        <v>163</v>
      </c>
      <c r="AU146" s="170" t="s">
        <v>100</v>
      </c>
      <c r="AV146" s="12" t="s">
        <v>100</v>
      </c>
      <c r="AW146" s="12" t="s">
        <v>33</v>
      </c>
      <c r="AX146" s="12" t="s">
        <v>78</v>
      </c>
      <c r="AY146" s="170" t="s">
        <v>155</v>
      </c>
    </row>
    <row r="147" spans="2:65" s="13" customFormat="1">
      <c r="B147" s="176"/>
      <c r="D147" s="169" t="s">
        <v>163</v>
      </c>
      <c r="E147" s="177" t="s">
        <v>108</v>
      </c>
      <c r="F147" s="178" t="s">
        <v>166</v>
      </c>
      <c r="H147" s="179">
        <v>11.55</v>
      </c>
      <c r="I147" s="180"/>
      <c r="L147" s="176"/>
      <c r="M147" s="181"/>
      <c r="T147" s="182"/>
      <c r="AT147" s="177" t="s">
        <v>163</v>
      </c>
      <c r="AU147" s="177" t="s">
        <v>100</v>
      </c>
      <c r="AV147" s="13" t="s">
        <v>161</v>
      </c>
      <c r="AW147" s="13" t="s">
        <v>33</v>
      </c>
      <c r="AX147" s="13" t="s">
        <v>86</v>
      </c>
      <c r="AY147" s="177" t="s">
        <v>155</v>
      </c>
    </row>
    <row r="148" spans="2:65" s="1" customFormat="1" ht="24.2" customHeight="1">
      <c r="B148" s="32"/>
      <c r="C148" s="156" t="s">
        <v>161</v>
      </c>
      <c r="D148" s="156" t="s">
        <v>157</v>
      </c>
      <c r="E148" s="157" t="s">
        <v>175</v>
      </c>
      <c r="F148" s="158" t="s">
        <v>176</v>
      </c>
      <c r="G148" s="159" t="s">
        <v>177</v>
      </c>
      <c r="H148" s="160">
        <v>22.05</v>
      </c>
      <c r="I148" s="161"/>
      <c r="J148" s="162">
        <f>ROUND(I148*H148,2)</f>
        <v>0</v>
      </c>
      <c r="K148" s="163"/>
      <c r="L148" s="32"/>
      <c r="M148" s="164" t="s">
        <v>1</v>
      </c>
      <c r="N148" s="130" t="s">
        <v>44</v>
      </c>
      <c r="P148" s="165">
        <f>O148*H148</f>
        <v>0</v>
      </c>
      <c r="Q148" s="165">
        <v>0</v>
      </c>
      <c r="R148" s="165">
        <f>Q148*H148</f>
        <v>0</v>
      </c>
      <c r="S148" s="165">
        <v>0.14499999999999999</v>
      </c>
      <c r="T148" s="166">
        <f>S148*H148</f>
        <v>3.1972499999999999</v>
      </c>
      <c r="AR148" s="167" t="s">
        <v>178</v>
      </c>
      <c r="AT148" s="167" t="s">
        <v>157</v>
      </c>
      <c r="AU148" s="167" t="s">
        <v>100</v>
      </c>
      <c r="AY148" s="15" t="s">
        <v>155</v>
      </c>
      <c r="BE148" s="93">
        <f>IF(N148="základná",J148,0)</f>
        <v>0</v>
      </c>
      <c r="BF148" s="93">
        <f>IF(N148="znížená",J148,0)</f>
        <v>0</v>
      </c>
      <c r="BG148" s="93">
        <f>IF(N148="zákl. prenesená",J148,0)</f>
        <v>0</v>
      </c>
      <c r="BH148" s="93">
        <f>IF(N148="zníž. prenesená",J148,0)</f>
        <v>0</v>
      </c>
      <c r="BI148" s="93">
        <f>IF(N148="nulová",J148,0)</f>
        <v>0</v>
      </c>
      <c r="BJ148" s="15" t="s">
        <v>100</v>
      </c>
      <c r="BK148" s="93">
        <f>ROUND(I148*H148,2)</f>
        <v>0</v>
      </c>
      <c r="BL148" s="15" t="s">
        <v>178</v>
      </c>
      <c r="BM148" s="167" t="s">
        <v>179</v>
      </c>
    </row>
    <row r="149" spans="2:65" s="12" customFormat="1">
      <c r="B149" s="168"/>
      <c r="D149" s="169" t="s">
        <v>163</v>
      </c>
      <c r="E149" s="170" t="s">
        <v>1</v>
      </c>
      <c r="F149" s="171" t="s">
        <v>180</v>
      </c>
      <c r="H149" s="172">
        <v>22.05</v>
      </c>
      <c r="I149" s="173"/>
      <c r="L149" s="168"/>
      <c r="M149" s="174"/>
      <c r="T149" s="175"/>
      <c r="AT149" s="170" t="s">
        <v>163</v>
      </c>
      <c r="AU149" s="170" t="s">
        <v>100</v>
      </c>
      <c r="AV149" s="12" t="s">
        <v>100</v>
      </c>
      <c r="AW149" s="12" t="s">
        <v>33</v>
      </c>
      <c r="AX149" s="12" t="s">
        <v>78</v>
      </c>
      <c r="AY149" s="170" t="s">
        <v>155</v>
      </c>
    </row>
    <row r="150" spans="2:65" s="13" customFormat="1">
      <c r="B150" s="176"/>
      <c r="D150" s="169" t="s">
        <v>163</v>
      </c>
      <c r="E150" s="177" t="s">
        <v>1</v>
      </c>
      <c r="F150" s="178" t="s">
        <v>166</v>
      </c>
      <c r="H150" s="179">
        <v>22.05</v>
      </c>
      <c r="I150" s="180"/>
      <c r="L150" s="176"/>
      <c r="M150" s="181"/>
      <c r="T150" s="182"/>
      <c r="AT150" s="177" t="s">
        <v>163</v>
      </c>
      <c r="AU150" s="177" t="s">
        <v>100</v>
      </c>
      <c r="AV150" s="13" t="s">
        <v>161</v>
      </c>
      <c r="AW150" s="13" t="s">
        <v>33</v>
      </c>
      <c r="AX150" s="13" t="s">
        <v>86</v>
      </c>
      <c r="AY150" s="177" t="s">
        <v>155</v>
      </c>
    </row>
    <row r="151" spans="2:65" s="1" customFormat="1" ht="24.2" customHeight="1">
      <c r="B151" s="32"/>
      <c r="C151" s="156" t="s">
        <v>181</v>
      </c>
      <c r="D151" s="156" t="s">
        <v>157</v>
      </c>
      <c r="E151" s="157" t="s">
        <v>182</v>
      </c>
      <c r="F151" s="158" t="s">
        <v>183</v>
      </c>
      <c r="G151" s="159" t="s">
        <v>184</v>
      </c>
      <c r="H151" s="160">
        <v>6.5490000000000004</v>
      </c>
      <c r="I151" s="161"/>
      <c r="J151" s="162">
        <f>ROUND(I151*H151,2)</f>
        <v>0</v>
      </c>
      <c r="K151" s="163"/>
      <c r="L151" s="32"/>
      <c r="M151" s="164" t="s">
        <v>1</v>
      </c>
      <c r="N151" s="130" t="s">
        <v>44</v>
      </c>
      <c r="P151" s="165">
        <f>O151*H151</f>
        <v>0</v>
      </c>
      <c r="Q151" s="165">
        <v>0</v>
      </c>
      <c r="R151" s="165">
        <f>Q151*H151</f>
        <v>0</v>
      </c>
      <c r="S151" s="165">
        <v>2.6</v>
      </c>
      <c r="T151" s="166">
        <f>S151*H151</f>
        <v>17.0274</v>
      </c>
      <c r="AR151" s="167" t="s">
        <v>161</v>
      </c>
      <c r="AT151" s="167" t="s">
        <v>157</v>
      </c>
      <c r="AU151" s="167" t="s">
        <v>100</v>
      </c>
      <c r="AY151" s="15" t="s">
        <v>155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15" t="s">
        <v>100</v>
      </c>
      <c r="BK151" s="93">
        <f>ROUND(I151*H151,2)</f>
        <v>0</v>
      </c>
      <c r="BL151" s="15" t="s">
        <v>161</v>
      </c>
      <c r="BM151" s="167" t="s">
        <v>185</v>
      </c>
    </row>
    <row r="152" spans="2:65" s="12" customFormat="1" ht="22.5">
      <c r="B152" s="168"/>
      <c r="D152" s="169" t="s">
        <v>163</v>
      </c>
      <c r="E152" s="170" t="s">
        <v>1</v>
      </c>
      <c r="F152" s="171" t="s">
        <v>186</v>
      </c>
      <c r="H152" s="172">
        <v>6.5490000000000004</v>
      </c>
      <c r="I152" s="173"/>
      <c r="L152" s="168"/>
      <c r="M152" s="174"/>
      <c r="T152" s="175"/>
      <c r="AT152" s="170" t="s">
        <v>163</v>
      </c>
      <c r="AU152" s="170" t="s">
        <v>100</v>
      </c>
      <c r="AV152" s="12" t="s">
        <v>100</v>
      </c>
      <c r="AW152" s="12" t="s">
        <v>33</v>
      </c>
      <c r="AX152" s="12" t="s">
        <v>78</v>
      </c>
      <c r="AY152" s="170" t="s">
        <v>155</v>
      </c>
    </row>
    <row r="153" spans="2:65" s="13" customFormat="1">
      <c r="B153" s="176"/>
      <c r="D153" s="169" t="s">
        <v>163</v>
      </c>
      <c r="E153" s="177" t="s">
        <v>1</v>
      </c>
      <c r="F153" s="178" t="s">
        <v>166</v>
      </c>
      <c r="H153" s="179">
        <v>6.5490000000000004</v>
      </c>
      <c r="I153" s="180"/>
      <c r="L153" s="176"/>
      <c r="M153" s="181"/>
      <c r="T153" s="182"/>
      <c r="AT153" s="177" t="s">
        <v>163</v>
      </c>
      <c r="AU153" s="177" t="s">
        <v>100</v>
      </c>
      <c r="AV153" s="13" t="s">
        <v>161</v>
      </c>
      <c r="AW153" s="13" t="s">
        <v>33</v>
      </c>
      <c r="AX153" s="13" t="s">
        <v>86</v>
      </c>
      <c r="AY153" s="177" t="s">
        <v>155</v>
      </c>
    </row>
    <row r="154" spans="2:65" s="1" customFormat="1" ht="24.2" customHeight="1">
      <c r="B154" s="32"/>
      <c r="C154" s="156" t="s">
        <v>187</v>
      </c>
      <c r="D154" s="156" t="s">
        <v>157</v>
      </c>
      <c r="E154" s="157" t="s">
        <v>188</v>
      </c>
      <c r="F154" s="158" t="s">
        <v>189</v>
      </c>
      <c r="G154" s="159" t="s">
        <v>184</v>
      </c>
      <c r="H154" s="160">
        <v>44.411999999999999</v>
      </c>
      <c r="I154" s="161"/>
      <c r="J154" s="162">
        <f>ROUND(I154*H154,2)</f>
        <v>0</v>
      </c>
      <c r="K154" s="163"/>
      <c r="L154" s="32"/>
      <c r="M154" s="164" t="s">
        <v>1</v>
      </c>
      <c r="N154" s="130" t="s">
        <v>44</v>
      </c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AR154" s="167" t="s">
        <v>161</v>
      </c>
      <c r="AT154" s="167" t="s">
        <v>157</v>
      </c>
      <c r="AU154" s="167" t="s">
        <v>100</v>
      </c>
      <c r="AY154" s="15" t="s">
        <v>155</v>
      </c>
      <c r="BE154" s="93">
        <f>IF(N154="základná",J154,0)</f>
        <v>0</v>
      </c>
      <c r="BF154" s="93">
        <f>IF(N154="znížená",J154,0)</f>
        <v>0</v>
      </c>
      <c r="BG154" s="93">
        <f>IF(N154="zákl. prenesená",J154,0)</f>
        <v>0</v>
      </c>
      <c r="BH154" s="93">
        <f>IF(N154="zníž. prenesená",J154,0)</f>
        <v>0</v>
      </c>
      <c r="BI154" s="93">
        <f>IF(N154="nulová",J154,0)</f>
        <v>0</v>
      </c>
      <c r="BJ154" s="15" t="s">
        <v>100</v>
      </c>
      <c r="BK154" s="93">
        <f>ROUND(I154*H154,2)</f>
        <v>0</v>
      </c>
      <c r="BL154" s="15" t="s">
        <v>161</v>
      </c>
      <c r="BM154" s="167" t="s">
        <v>190</v>
      </c>
    </row>
    <row r="155" spans="2:65" s="12" customFormat="1">
      <c r="B155" s="168"/>
      <c r="D155" s="169" t="s">
        <v>163</v>
      </c>
      <c r="E155" s="170" t="s">
        <v>1</v>
      </c>
      <c r="F155" s="171" t="s">
        <v>191</v>
      </c>
      <c r="H155" s="172">
        <v>41.674999999999997</v>
      </c>
      <c r="I155" s="173"/>
      <c r="L155" s="168"/>
      <c r="M155" s="174"/>
      <c r="T155" s="175"/>
      <c r="AT155" s="170" t="s">
        <v>163</v>
      </c>
      <c r="AU155" s="170" t="s">
        <v>100</v>
      </c>
      <c r="AV155" s="12" t="s">
        <v>100</v>
      </c>
      <c r="AW155" s="12" t="s">
        <v>33</v>
      </c>
      <c r="AX155" s="12" t="s">
        <v>78</v>
      </c>
      <c r="AY155" s="170" t="s">
        <v>155</v>
      </c>
    </row>
    <row r="156" spans="2:65" s="12" customFormat="1" ht="22.5">
      <c r="B156" s="168"/>
      <c r="D156" s="169" t="s">
        <v>163</v>
      </c>
      <c r="E156" s="170" t="s">
        <v>1</v>
      </c>
      <c r="F156" s="171" t="s">
        <v>192</v>
      </c>
      <c r="H156" s="172">
        <v>2.7370000000000001</v>
      </c>
      <c r="I156" s="173"/>
      <c r="L156" s="168"/>
      <c r="M156" s="174"/>
      <c r="T156" s="175"/>
      <c r="AT156" s="170" t="s">
        <v>163</v>
      </c>
      <c r="AU156" s="170" t="s">
        <v>100</v>
      </c>
      <c r="AV156" s="12" t="s">
        <v>100</v>
      </c>
      <c r="AW156" s="12" t="s">
        <v>33</v>
      </c>
      <c r="AX156" s="12" t="s">
        <v>78</v>
      </c>
      <c r="AY156" s="170" t="s">
        <v>155</v>
      </c>
    </row>
    <row r="157" spans="2:65" s="13" customFormat="1">
      <c r="B157" s="176"/>
      <c r="D157" s="169" t="s">
        <v>163</v>
      </c>
      <c r="E157" s="177" t="s">
        <v>97</v>
      </c>
      <c r="F157" s="178" t="s">
        <v>166</v>
      </c>
      <c r="H157" s="179">
        <v>44.411999999999999</v>
      </c>
      <c r="I157" s="180"/>
      <c r="L157" s="176"/>
      <c r="M157" s="181"/>
      <c r="T157" s="182"/>
      <c r="AT157" s="177" t="s">
        <v>163</v>
      </c>
      <c r="AU157" s="177" t="s">
        <v>100</v>
      </c>
      <c r="AV157" s="13" t="s">
        <v>161</v>
      </c>
      <c r="AW157" s="13" t="s">
        <v>33</v>
      </c>
      <c r="AX157" s="13" t="s">
        <v>86</v>
      </c>
      <c r="AY157" s="177" t="s">
        <v>155</v>
      </c>
    </row>
    <row r="158" spans="2:65" s="1" customFormat="1" ht="24.2" customHeight="1">
      <c r="B158" s="32"/>
      <c r="C158" s="156" t="s">
        <v>193</v>
      </c>
      <c r="D158" s="156" t="s">
        <v>157</v>
      </c>
      <c r="E158" s="157" t="s">
        <v>194</v>
      </c>
      <c r="F158" s="158" t="s">
        <v>195</v>
      </c>
      <c r="G158" s="159" t="s">
        <v>184</v>
      </c>
      <c r="H158" s="160">
        <v>22.206</v>
      </c>
      <c r="I158" s="161"/>
      <c r="J158" s="162">
        <f>ROUND(I158*H158,2)</f>
        <v>0</v>
      </c>
      <c r="K158" s="163"/>
      <c r="L158" s="32"/>
      <c r="M158" s="164" t="s">
        <v>1</v>
      </c>
      <c r="N158" s="130" t="s">
        <v>44</v>
      </c>
      <c r="P158" s="165">
        <f>O158*H158</f>
        <v>0</v>
      </c>
      <c r="Q158" s="165">
        <v>0</v>
      </c>
      <c r="R158" s="165">
        <f>Q158*H158</f>
        <v>0</v>
      </c>
      <c r="S158" s="165">
        <v>0</v>
      </c>
      <c r="T158" s="166">
        <f>S158*H158</f>
        <v>0</v>
      </c>
      <c r="AR158" s="167" t="s">
        <v>161</v>
      </c>
      <c r="AT158" s="167" t="s">
        <v>157</v>
      </c>
      <c r="AU158" s="167" t="s">
        <v>100</v>
      </c>
      <c r="AY158" s="15" t="s">
        <v>155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15" t="s">
        <v>100</v>
      </c>
      <c r="BK158" s="93">
        <f>ROUND(I158*H158,2)</f>
        <v>0</v>
      </c>
      <c r="BL158" s="15" t="s">
        <v>161</v>
      </c>
      <c r="BM158" s="167" t="s">
        <v>196</v>
      </c>
    </row>
    <row r="159" spans="2:65" s="12" customFormat="1">
      <c r="B159" s="168"/>
      <c r="D159" s="169" t="s">
        <v>163</v>
      </c>
      <c r="E159" s="170" t="s">
        <v>1</v>
      </c>
      <c r="F159" s="171" t="s">
        <v>197</v>
      </c>
      <c r="H159" s="172">
        <v>22.206</v>
      </c>
      <c r="I159" s="173"/>
      <c r="L159" s="168"/>
      <c r="M159" s="174"/>
      <c r="T159" s="175"/>
      <c r="AT159" s="170" t="s">
        <v>163</v>
      </c>
      <c r="AU159" s="170" t="s">
        <v>100</v>
      </c>
      <c r="AV159" s="12" t="s">
        <v>100</v>
      </c>
      <c r="AW159" s="12" t="s">
        <v>33</v>
      </c>
      <c r="AX159" s="12" t="s">
        <v>78</v>
      </c>
      <c r="AY159" s="170" t="s">
        <v>155</v>
      </c>
    </row>
    <row r="160" spans="2:65" s="13" customFormat="1">
      <c r="B160" s="176"/>
      <c r="D160" s="169" t="s">
        <v>163</v>
      </c>
      <c r="E160" s="177" t="s">
        <v>1</v>
      </c>
      <c r="F160" s="178" t="s">
        <v>166</v>
      </c>
      <c r="H160" s="179">
        <v>22.206</v>
      </c>
      <c r="I160" s="180"/>
      <c r="L160" s="176"/>
      <c r="M160" s="181"/>
      <c r="T160" s="182"/>
      <c r="AT160" s="177" t="s">
        <v>163</v>
      </c>
      <c r="AU160" s="177" t="s">
        <v>100</v>
      </c>
      <c r="AV160" s="13" t="s">
        <v>161</v>
      </c>
      <c r="AW160" s="13" t="s">
        <v>33</v>
      </c>
      <c r="AX160" s="13" t="s">
        <v>86</v>
      </c>
      <c r="AY160" s="177" t="s">
        <v>155</v>
      </c>
    </row>
    <row r="161" spans="2:65" s="1" customFormat="1" ht="37.9" customHeight="1">
      <c r="B161" s="32"/>
      <c r="C161" s="156" t="s">
        <v>198</v>
      </c>
      <c r="D161" s="156" t="s">
        <v>157</v>
      </c>
      <c r="E161" s="157" t="s">
        <v>199</v>
      </c>
      <c r="F161" s="158" t="s">
        <v>200</v>
      </c>
      <c r="G161" s="159" t="s">
        <v>184</v>
      </c>
      <c r="H161" s="160">
        <v>44.411999999999999</v>
      </c>
      <c r="I161" s="161"/>
      <c r="J161" s="162">
        <f>ROUND(I161*H161,2)</f>
        <v>0</v>
      </c>
      <c r="K161" s="163"/>
      <c r="L161" s="32"/>
      <c r="M161" s="164" t="s">
        <v>1</v>
      </c>
      <c r="N161" s="130" t="s">
        <v>44</v>
      </c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AR161" s="167" t="s">
        <v>161</v>
      </c>
      <c r="AT161" s="167" t="s">
        <v>157</v>
      </c>
      <c r="AU161" s="167" t="s">
        <v>100</v>
      </c>
      <c r="AY161" s="15" t="s">
        <v>155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15" t="s">
        <v>100</v>
      </c>
      <c r="BK161" s="93">
        <f>ROUND(I161*H161,2)</f>
        <v>0</v>
      </c>
      <c r="BL161" s="15" t="s">
        <v>161</v>
      </c>
      <c r="BM161" s="167" t="s">
        <v>201</v>
      </c>
    </row>
    <row r="162" spans="2:65" s="12" customFormat="1">
      <c r="B162" s="168"/>
      <c r="D162" s="169" t="s">
        <v>163</v>
      </c>
      <c r="E162" s="170" t="s">
        <v>1</v>
      </c>
      <c r="F162" s="171" t="s">
        <v>97</v>
      </c>
      <c r="H162" s="172">
        <v>44.411999999999999</v>
      </c>
      <c r="I162" s="173"/>
      <c r="L162" s="168"/>
      <c r="M162" s="174"/>
      <c r="T162" s="175"/>
      <c r="AT162" s="170" t="s">
        <v>163</v>
      </c>
      <c r="AU162" s="170" t="s">
        <v>100</v>
      </c>
      <c r="AV162" s="12" t="s">
        <v>100</v>
      </c>
      <c r="AW162" s="12" t="s">
        <v>33</v>
      </c>
      <c r="AX162" s="12" t="s">
        <v>86</v>
      </c>
      <c r="AY162" s="170" t="s">
        <v>155</v>
      </c>
    </row>
    <row r="163" spans="2:65" s="1" customFormat="1" ht="24.2" customHeight="1">
      <c r="B163" s="32"/>
      <c r="C163" s="156" t="s">
        <v>202</v>
      </c>
      <c r="D163" s="156" t="s">
        <v>157</v>
      </c>
      <c r="E163" s="157" t="s">
        <v>203</v>
      </c>
      <c r="F163" s="158" t="s">
        <v>204</v>
      </c>
      <c r="G163" s="159" t="s">
        <v>184</v>
      </c>
      <c r="H163" s="160">
        <v>44.411999999999999</v>
      </c>
      <c r="I163" s="161"/>
      <c r="J163" s="162">
        <f>ROUND(I163*H163,2)</f>
        <v>0</v>
      </c>
      <c r="K163" s="163"/>
      <c r="L163" s="32"/>
      <c r="M163" s="164" t="s">
        <v>1</v>
      </c>
      <c r="N163" s="130" t="s">
        <v>44</v>
      </c>
      <c r="P163" s="165">
        <f>O163*H163</f>
        <v>0</v>
      </c>
      <c r="Q163" s="165">
        <v>0</v>
      </c>
      <c r="R163" s="165">
        <f>Q163*H163</f>
        <v>0</v>
      </c>
      <c r="S163" s="165">
        <v>0</v>
      </c>
      <c r="T163" s="166">
        <f>S163*H163</f>
        <v>0</v>
      </c>
      <c r="AR163" s="167" t="s">
        <v>161</v>
      </c>
      <c r="AT163" s="167" t="s">
        <v>157</v>
      </c>
      <c r="AU163" s="167" t="s">
        <v>100</v>
      </c>
      <c r="AY163" s="15" t="s">
        <v>155</v>
      </c>
      <c r="BE163" s="93">
        <f>IF(N163="základná",J163,0)</f>
        <v>0</v>
      </c>
      <c r="BF163" s="93">
        <f>IF(N163="znížená",J163,0)</f>
        <v>0</v>
      </c>
      <c r="BG163" s="93">
        <f>IF(N163="zákl. prenesená",J163,0)</f>
        <v>0</v>
      </c>
      <c r="BH163" s="93">
        <f>IF(N163="zníž. prenesená",J163,0)</f>
        <v>0</v>
      </c>
      <c r="BI163" s="93">
        <f>IF(N163="nulová",J163,0)</f>
        <v>0</v>
      </c>
      <c r="BJ163" s="15" t="s">
        <v>100</v>
      </c>
      <c r="BK163" s="93">
        <f>ROUND(I163*H163,2)</f>
        <v>0</v>
      </c>
      <c r="BL163" s="15" t="s">
        <v>161</v>
      </c>
      <c r="BM163" s="167" t="s">
        <v>205</v>
      </c>
    </row>
    <row r="164" spans="2:65" s="12" customFormat="1">
      <c r="B164" s="168"/>
      <c r="D164" s="169" t="s">
        <v>163</v>
      </c>
      <c r="E164" s="170" t="s">
        <v>1</v>
      </c>
      <c r="F164" s="171" t="s">
        <v>97</v>
      </c>
      <c r="H164" s="172">
        <v>44.411999999999999</v>
      </c>
      <c r="I164" s="173"/>
      <c r="L164" s="168"/>
      <c r="M164" s="174"/>
      <c r="T164" s="175"/>
      <c r="AT164" s="170" t="s">
        <v>163</v>
      </c>
      <c r="AU164" s="170" t="s">
        <v>100</v>
      </c>
      <c r="AV164" s="12" t="s">
        <v>100</v>
      </c>
      <c r="AW164" s="12" t="s">
        <v>33</v>
      </c>
      <c r="AX164" s="12" t="s">
        <v>86</v>
      </c>
      <c r="AY164" s="170" t="s">
        <v>155</v>
      </c>
    </row>
    <row r="165" spans="2:65" s="1" customFormat="1" ht="33" customHeight="1">
      <c r="B165" s="32"/>
      <c r="C165" s="156" t="s">
        <v>206</v>
      </c>
      <c r="D165" s="156" t="s">
        <v>157</v>
      </c>
      <c r="E165" s="157" t="s">
        <v>207</v>
      </c>
      <c r="F165" s="158" t="s">
        <v>208</v>
      </c>
      <c r="G165" s="159" t="s">
        <v>184</v>
      </c>
      <c r="H165" s="160">
        <v>41.674999999999997</v>
      </c>
      <c r="I165" s="161"/>
      <c r="J165" s="162">
        <f>ROUND(I165*H165,2)</f>
        <v>0</v>
      </c>
      <c r="K165" s="163"/>
      <c r="L165" s="32"/>
      <c r="M165" s="164" t="s">
        <v>1</v>
      </c>
      <c r="N165" s="130" t="s">
        <v>44</v>
      </c>
      <c r="P165" s="165">
        <f>O165*H165</f>
        <v>0</v>
      </c>
      <c r="Q165" s="165">
        <v>0</v>
      </c>
      <c r="R165" s="165">
        <f>Q165*H165</f>
        <v>0</v>
      </c>
      <c r="S165" s="165">
        <v>0</v>
      </c>
      <c r="T165" s="166">
        <f>S165*H165</f>
        <v>0</v>
      </c>
      <c r="AR165" s="167" t="s">
        <v>161</v>
      </c>
      <c r="AT165" s="167" t="s">
        <v>157</v>
      </c>
      <c r="AU165" s="167" t="s">
        <v>100</v>
      </c>
      <c r="AY165" s="15" t="s">
        <v>155</v>
      </c>
      <c r="BE165" s="93">
        <f>IF(N165="základná",J165,0)</f>
        <v>0</v>
      </c>
      <c r="BF165" s="93">
        <f>IF(N165="znížená",J165,0)</f>
        <v>0</v>
      </c>
      <c r="BG165" s="93">
        <f>IF(N165="zákl. prenesená",J165,0)</f>
        <v>0</v>
      </c>
      <c r="BH165" s="93">
        <f>IF(N165="zníž. prenesená",J165,0)</f>
        <v>0</v>
      </c>
      <c r="BI165" s="93">
        <f>IF(N165="nulová",J165,0)</f>
        <v>0</v>
      </c>
      <c r="BJ165" s="15" t="s">
        <v>100</v>
      </c>
      <c r="BK165" s="93">
        <f>ROUND(I165*H165,2)</f>
        <v>0</v>
      </c>
      <c r="BL165" s="15" t="s">
        <v>161</v>
      </c>
      <c r="BM165" s="167" t="s">
        <v>209</v>
      </c>
    </row>
    <row r="166" spans="2:65" s="12" customFormat="1">
      <c r="B166" s="168"/>
      <c r="D166" s="169" t="s">
        <v>163</v>
      </c>
      <c r="E166" s="170" t="s">
        <v>1</v>
      </c>
      <c r="F166" s="171" t="s">
        <v>210</v>
      </c>
      <c r="H166" s="172">
        <v>41.674999999999997</v>
      </c>
      <c r="I166" s="173"/>
      <c r="L166" s="168"/>
      <c r="M166" s="174"/>
      <c r="T166" s="175"/>
      <c r="AT166" s="170" t="s">
        <v>163</v>
      </c>
      <c r="AU166" s="170" t="s">
        <v>100</v>
      </c>
      <c r="AV166" s="12" t="s">
        <v>100</v>
      </c>
      <c r="AW166" s="12" t="s">
        <v>33</v>
      </c>
      <c r="AX166" s="12" t="s">
        <v>78</v>
      </c>
      <c r="AY166" s="170" t="s">
        <v>155</v>
      </c>
    </row>
    <row r="167" spans="2:65" s="13" customFormat="1">
      <c r="B167" s="176"/>
      <c r="D167" s="169" t="s">
        <v>163</v>
      </c>
      <c r="E167" s="177" t="s">
        <v>106</v>
      </c>
      <c r="F167" s="178" t="s">
        <v>166</v>
      </c>
      <c r="H167" s="179">
        <v>41.674999999999997</v>
      </c>
      <c r="I167" s="180"/>
      <c r="L167" s="176"/>
      <c r="M167" s="181"/>
      <c r="T167" s="182"/>
      <c r="AT167" s="177" t="s">
        <v>163</v>
      </c>
      <c r="AU167" s="177" t="s">
        <v>100</v>
      </c>
      <c r="AV167" s="13" t="s">
        <v>161</v>
      </c>
      <c r="AW167" s="13" t="s">
        <v>33</v>
      </c>
      <c r="AX167" s="13" t="s">
        <v>86</v>
      </c>
      <c r="AY167" s="177" t="s">
        <v>155</v>
      </c>
    </row>
    <row r="168" spans="2:65" s="1" customFormat="1" ht="37.9" customHeight="1">
      <c r="B168" s="32"/>
      <c r="C168" s="156" t="s">
        <v>211</v>
      </c>
      <c r="D168" s="156" t="s">
        <v>157</v>
      </c>
      <c r="E168" s="157" t="s">
        <v>212</v>
      </c>
      <c r="F168" s="158" t="s">
        <v>213</v>
      </c>
      <c r="G168" s="159" t="s">
        <v>184</v>
      </c>
      <c r="H168" s="160">
        <v>1041.875</v>
      </c>
      <c r="I168" s="161"/>
      <c r="J168" s="162">
        <f>ROUND(I168*H168,2)</f>
        <v>0</v>
      </c>
      <c r="K168" s="163"/>
      <c r="L168" s="32"/>
      <c r="M168" s="164" t="s">
        <v>1</v>
      </c>
      <c r="N168" s="130" t="s">
        <v>44</v>
      </c>
      <c r="P168" s="165">
        <f>O168*H168</f>
        <v>0</v>
      </c>
      <c r="Q168" s="165">
        <v>0</v>
      </c>
      <c r="R168" s="165">
        <f>Q168*H168</f>
        <v>0</v>
      </c>
      <c r="S168" s="165">
        <v>0</v>
      </c>
      <c r="T168" s="166">
        <f>S168*H168</f>
        <v>0</v>
      </c>
      <c r="AR168" s="167" t="s">
        <v>161</v>
      </c>
      <c r="AT168" s="167" t="s">
        <v>157</v>
      </c>
      <c r="AU168" s="167" t="s">
        <v>100</v>
      </c>
      <c r="AY168" s="15" t="s">
        <v>155</v>
      </c>
      <c r="BE168" s="93">
        <f>IF(N168="základná",J168,0)</f>
        <v>0</v>
      </c>
      <c r="BF168" s="93">
        <f>IF(N168="znížená",J168,0)</f>
        <v>0</v>
      </c>
      <c r="BG168" s="93">
        <f>IF(N168="zákl. prenesená",J168,0)</f>
        <v>0</v>
      </c>
      <c r="BH168" s="93">
        <f>IF(N168="zníž. prenesená",J168,0)</f>
        <v>0</v>
      </c>
      <c r="BI168" s="93">
        <f>IF(N168="nulová",J168,0)</f>
        <v>0</v>
      </c>
      <c r="BJ168" s="15" t="s">
        <v>100</v>
      </c>
      <c r="BK168" s="93">
        <f>ROUND(I168*H168,2)</f>
        <v>0</v>
      </c>
      <c r="BL168" s="15" t="s">
        <v>161</v>
      </c>
      <c r="BM168" s="167" t="s">
        <v>214</v>
      </c>
    </row>
    <row r="169" spans="2:65" s="12" customFormat="1">
      <c r="B169" s="168"/>
      <c r="D169" s="169" t="s">
        <v>163</v>
      </c>
      <c r="E169" s="170" t="s">
        <v>1</v>
      </c>
      <c r="F169" s="171" t="s">
        <v>215</v>
      </c>
      <c r="H169" s="172">
        <v>1041.875</v>
      </c>
      <c r="I169" s="173"/>
      <c r="L169" s="168"/>
      <c r="M169" s="174"/>
      <c r="T169" s="175"/>
      <c r="AT169" s="170" t="s">
        <v>163</v>
      </c>
      <c r="AU169" s="170" t="s">
        <v>100</v>
      </c>
      <c r="AV169" s="12" t="s">
        <v>100</v>
      </c>
      <c r="AW169" s="12" t="s">
        <v>33</v>
      </c>
      <c r="AX169" s="12" t="s">
        <v>78</v>
      </c>
      <c r="AY169" s="170" t="s">
        <v>155</v>
      </c>
    </row>
    <row r="170" spans="2:65" s="13" customFormat="1">
      <c r="B170" s="176"/>
      <c r="D170" s="169" t="s">
        <v>163</v>
      </c>
      <c r="E170" s="177" t="s">
        <v>1</v>
      </c>
      <c r="F170" s="178" t="s">
        <v>166</v>
      </c>
      <c r="H170" s="179">
        <v>1041.875</v>
      </c>
      <c r="I170" s="180"/>
      <c r="L170" s="176"/>
      <c r="M170" s="181"/>
      <c r="T170" s="182"/>
      <c r="AT170" s="177" t="s">
        <v>163</v>
      </c>
      <c r="AU170" s="177" t="s">
        <v>100</v>
      </c>
      <c r="AV170" s="13" t="s">
        <v>161</v>
      </c>
      <c r="AW170" s="13" t="s">
        <v>33</v>
      </c>
      <c r="AX170" s="13" t="s">
        <v>86</v>
      </c>
      <c r="AY170" s="177" t="s">
        <v>155</v>
      </c>
    </row>
    <row r="171" spans="2:65" s="1" customFormat="1" ht="16.5" customHeight="1">
      <c r="B171" s="32"/>
      <c r="C171" s="156" t="s">
        <v>216</v>
      </c>
      <c r="D171" s="156" t="s">
        <v>157</v>
      </c>
      <c r="E171" s="157" t="s">
        <v>217</v>
      </c>
      <c r="F171" s="158" t="s">
        <v>218</v>
      </c>
      <c r="G171" s="159" t="s">
        <v>184</v>
      </c>
      <c r="H171" s="160">
        <v>41.674999999999997</v>
      </c>
      <c r="I171" s="161"/>
      <c r="J171" s="162">
        <f>ROUND(I171*H171,2)</f>
        <v>0</v>
      </c>
      <c r="K171" s="163"/>
      <c r="L171" s="32"/>
      <c r="M171" s="164" t="s">
        <v>1</v>
      </c>
      <c r="N171" s="130" t="s">
        <v>44</v>
      </c>
      <c r="P171" s="165">
        <f>O171*H171</f>
        <v>0</v>
      </c>
      <c r="Q171" s="165">
        <v>0</v>
      </c>
      <c r="R171" s="165">
        <f>Q171*H171</f>
        <v>0</v>
      </c>
      <c r="S171" s="165">
        <v>0</v>
      </c>
      <c r="T171" s="166">
        <f>S171*H171</f>
        <v>0</v>
      </c>
      <c r="AR171" s="167" t="s">
        <v>161</v>
      </c>
      <c r="AT171" s="167" t="s">
        <v>157</v>
      </c>
      <c r="AU171" s="167" t="s">
        <v>100</v>
      </c>
      <c r="AY171" s="15" t="s">
        <v>155</v>
      </c>
      <c r="BE171" s="93">
        <f>IF(N171="základná",J171,0)</f>
        <v>0</v>
      </c>
      <c r="BF171" s="93">
        <f>IF(N171="znížená",J171,0)</f>
        <v>0</v>
      </c>
      <c r="BG171" s="93">
        <f>IF(N171="zákl. prenesená",J171,0)</f>
        <v>0</v>
      </c>
      <c r="BH171" s="93">
        <f>IF(N171="zníž. prenesená",J171,0)</f>
        <v>0</v>
      </c>
      <c r="BI171" s="93">
        <f>IF(N171="nulová",J171,0)</f>
        <v>0</v>
      </c>
      <c r="BJ171" s="15" t="s">
        <v>100</v>
      </c>
      <c r="BK171" s="93">
        <f>ROUND(I171*H171,2)</f>
        <v>0</v>
      </c>
      <c r="BL171" s="15" t="s">
        <v>161</v>
      </c>
      <c r="BM171" s="167" t="s">
        <v>219</v>
      </c>
    </row>
    <row r="172" spans="2:65" s="12" customFormat="1">
      <c r="B172" s="168"/>
      <c r="D172" s="169" t="s">
        <v>163</v>
      </c>
      <c r="E172" s="170" t="s">
        <v>1</v>
      </c>
      <c r="F172" s="171" t="s">
        <v>106</v>
      </c>
      <c r="H172" s="172">
        <v>41.674999999999997</v>
      </c>
      <c r="I172" s="173"/>
      <c r="L172" s="168"/>
      <c r="M172" s="174"/>
      <c r="T172" s="175"/>
      <c r="AT172" s="170" t="s">
        <v>163</v>
      </c>
      <c r="AU172" s="170" t="s">
        <v>100</v>
      </c>
      <c r="AV172" s="12" t="s">
        <v>100</v>
      </c>
      <c r="AW172" s="12" t="s">
        <v>33</v>
      </c>
      <c r="AX172" s="12" t="s">
        <v>86</v>
      </c>
      <c r="AY172" s="170" t="s">
        <v>155</v>
      </c>
    </row>
    <row r="173" spans="2:65" s="1" customFormat="1" ht="24.2" customHeight="1">
      <c r="B173" s="32"/>
      <c r="C173" s="156" t="s">
        <v>220</v>
      </c>
      <c r="D173" s="156" t="s">
        <v>157</v>
      </c>
      <c r="E173" s="157" t="s">
        <v>221</v>
      </c>
      <c r="F173" s="158" t="s">
        <v>222</v>
      </c>
      <c r="G173" s="159" t="s">
        <v>223</v>
      </c>
      <c r="H173" s="160">
        <v>75.015000000000001</v>
      </c>
      <c r="I173" s="161"/>
      <c r="J173" s="162">
        <f>ROUND(I173*H173,2)</f>
        <v>0</v>
      </c>
      <c r="K173" s="163"/>
      <c r="L173" s="32"/>
      <c r="M173" s="164" t="s">
        <v>1</v>
      </c>
      <c r="N173" s="130" t="s">
        <v>44</v>
      </c>
      <c r="P173" s="165">
        <f>O173*H173</f>
        <v>0</v>
      </c>
      <c r="Q173" s="165">
        <v>0</v>
      </c>
      <c r="R173" s="165">
        <f>Q173*H173</f>
        <v>0</v>
      </c>
      <c r="S173" s="165">
        <v>0</v>
      </c>
      <c r="T173" s="166">
        <f>S173*H173</f>
        <v>0</v>
      </c>
      <c r="AR173" s="167" t="s">
        <v>161</v>
      </c>
      <c r="AT173" s="167" t="s">
        <v>157</v>
      </c>
      <c r="AU173" s="167" t="s">
        <v>100</v>
      </c>
      <c r="AY173" s="15" t="s">
        <v>155</v>
      </c>
      <c r="BE173" s="93">
        <f>IF(N173="základná",J173,0)</f>
        <v>0</v>
      </c>
      <c r="BF173" s="93">
        <f>IF(N173="znížená",J173,0)</f>
        <v>0</v>
      </c>
      <c r="BG173" s="93">
        <f>IF(N173="zákl. prenesená",J173,0)</f>
        <v>0</v>
      </c>
      <c r="BH173" s="93">
        <f>IF(N173="zníž. prenesená",J173,0)</f>
        <v>0</v>
      </c>
      <c r="BI173" s="93">
        <f>IF(N173="nulová",J173,0)</f>
        <v>0</v>
      </c>
      <c r="BJ173" s="15" t="s">
        <v>100</v>
      </c>
      <c r="BK173" s="93">
        <f>ROUND(I173*H173,2)</f>
        <v>0</v>
      </c>
      <c r="BL173" s="15" t="s">
        <v>161</v>
      </c>
      <c r="BM173" s="167" t="s">
        <v>224</v>
      </c>
    </row>
    <row r="174" spans="2:65" s="12" customFormat="1">
      <c r="B174" s="168"/>
      <c r="D174" s="169" t="s">
        <v>163</v>
      </c>
      <c r="E174" s="170" t="s">
        <v>1</v>
      </c>
      <c r="F174" s="171" t="s">
        <v>225</v>
      </c>
      <c r="H174" s="172">
        <v>75.015000000000001</v>
      </c>
      <c r="I174" s="173"/>
      <c r="L174" s="168"/>
      <c r="M174" s="174"/>
      <c r="T174" s="175"/>
      <c r="AT174" s="170" t="s">
        <v>163</v>
      </c>
      <c r="AU174" s="170" t="s">
        <v>100</v>
      </c>
      <c r="AV174" s="12" t="s">
        <v>100</v>
      </c>
      <c r="AW174" s="12" t="s">
        <v>33</v>
      </c>
      <c r="AX174" s="12" t="s">
        <v>86</v>
      </c>
      <c r="AY174" s="170" t="s">
        <v>155</v>
      </c>
    </row>
    <row r="175" spans="2:65" s="1" customFormat="1" ht="24.2" customHeight="1">
      <c r="B175" s="32"/>
      <c r="C175" s="156" t="s">
        <v>226</v>
      </c>
      <c r="D175" s="156" t="s">
        <v>157</v>
      </c>
      <c r="E175" s="157" t="s">
        <v>227</v>
      </c>
      <c r="F175" s="158" t="s">
        <v>228</v>
      </c>
      <c r="G175" s="159" t="s">
        <v>184</v>
      </c>
      <c r="H175" s="160">
        <v>2.7370000000000001</v>
      </c>
      <c r="I175" s="161"/>
      <c r="J175" s="162">
        <f>ROUND(I175*H175,2)</f>
        <v>0</v>
      </c>
      <c r="K175" s="163"/>
      <c r="L175" s="32"/>
      <c r="M175" s="164" t="s">
        <v>1</v>
      </c>
      <c r="N175" s="130" t="s">
        <v>44</v>
      </c>
      <c r="P175" s="165">
        <f>O175*H175</f>
        <v>0</v>
      </c>
      <c r="Q175" s="165">
        <v>0</v>
      </c>
      <c r="R175" s="165">
        <f>Q175*H175</f>
        <v>0</v>
      </c>
      <c r="S175" s="165">
        <v>0</v>
      </c>
      <c r="T175" s="166">
        <f>S175*H175</f>
        <v>0</v>
      </c>
      <c r="AR175" s="167" t="s">
        <v>161</v>
      </c>
      <c r="AT175" s="167" t="s">
        <v>157</v>
      </c>
      <c r="AU175" s="167" t="s">
        <v>100</v>
      </c>
      <c r="AY175" s="15" t="s">
        <v>155</v>
      </c>
      <c r="BE175" s="93">
        <f>IF(N175="základná",J175,0)</f>
        <v>0</v>
      </c>
      <c r="BF175" s="93">
        <f>IF(N175="znížená",J175,0)</f>
        <v>0</v>
      </c>
      <c r="BG175" s="93">
        <f>IF(N175="zákl. prenesená",J175,0)</f>
        <v>0</v>
      </c>
      <c r="BH175" s="93">
        <f>IF(N175="zníž. prenesená",J175,0)</f>
        <v>0</v>
      </c>
      <c r="BI175" s="93">
        <f>IF(N175="nulová",J175,0)</f>
        <v>0</v>
      </c>
      <c r="BJ175" s="15" t="s">
        <v>100</v>
      </c>
      <c r="BK175" s="93">
        <f>ROUND(I175*H175,2)</f>
        <v>0</v>
      </c>
      <c r="BL175" s="15" t="s">
        <v>161</v>
      </c>
      <c r="BM175" s="167" t="s">
        <v>229</v>
      </c>
    </row>
    <row r="176" spans="2:65" s="12" customFormat="1" ht="22.5">
      <c r="B176" s="168"/>
      <c r="D176" s="169" t="s">
        <v>163</v>
      </c>
      <c r="E176" s="170" t="s">
        <v>1</v>
      </c>
      <c r="F176" s="171" t="s">
        <v>230</v>
      </c>
      <c r="H176" s="172">
        <v>2.7370000000000001</v>
      </c>
      <c r="I176" s="173"/>
      <c r="L176" s="168"/>
      <c r="M176" s="174"/>
      <c r="T176" s="175"/>
      <c r="AT176" s="170" t="s">
        <v>163</v>
      </c>
      <c r="AU176" s="170" t="s">
        <v>100</v>
      </c>
      <c r="AV176" s="12" t="s">
        <v>100</v>
      </c>
      <c r="AW176" s="12" t="s">
        <v>33</v>
      </c>
      <c r="AX176" s="12" t="s">
        <v>78</v>
      </c>
      <c r="AY176" s="170" t="s">
        <v>155</v>
      </c>
    </row>
    <row r="177" spans="2:65" s="13" customFormat="1">
      <c r="B177" s="176"/>
      <c r="D177" s="169" t="s">
        <v>163</v>
      </c>
      <c r="E177" s="177" t="s">
        <v>104</v>
      </c>
      <c r="F177" s="178" t="s">
        <v>166</v>
      </c>
      <c r="H177" s="179">
        <v>2.7370000000000001</v>
      </c>
      <c r="I177" s="180"/>
      <c r="L177" s="176"/>
      <c r="M177" s="181"/>
      <c r="T177" s="182"/>
      <c r="AT177" s="177" t="s">
        <v>163</v>
      </c>
      <c r="AU177" s="177" t="s">
        <v>100</v>
      </c>
      <c r="AV177" s="13" t="s">
        <v>161</v>
      </c>
      <c r="AW177" s="13" t="s">
        <v>33</v>
      </c>
      <c r="AX177" s="13" t="s">
        <v>86</v>
      </c>
      <c r="AY177" s="177" t="s">
        <v>155</v>
      </c>
    </row>
    <row r="178" spans="2:65" s="1" customFormat="1" ht="21.75" customHeight="1">
      <c r="B178" s="32"/>
      <c r="C178" s="156" t="s">
        <v>231</v>
      </c>
      <c r="D178" s="156" t="s">
        <v>157</v>
      </c>
      <c r="E178" s="157" t="s">
        <v>232</v>
      </c>
      <c r="F178" s="158" t="s">
        <v>233</v>
      </c>
      <c r="G178" s="159" t="s">
        <v>160</v>
      </c>
      <c r="H178" s="160">
        <v>126.89100000000001</v>
      </c>
      <c r="I178" s="161"/>
      <c r="J178" s="162">
        <f>ROUND(I178*H178,2)</f>
        <v>0</v>
      </c>
      <c r="K178" s="163"/>
      <c r="L178" s="32"/>
      <c r="M178" s="164" t="s">
        <v>1</v>
      </c>
      <c r="N178" s="130" t="s">
        <v>44</v>
      </c>
      <c r="P178" s="165">
        <f>O178*H178</f>
        <v>0</v>
      </c>
      <c r="Q178" s="165">
        <v>0</v>
      </c>
      <c r="R178" s="165">
        <f>Q178*H178</f>
        <v>0</v>
      </c>
      <c r="S178" s="165">
        <v>0</v>
      </c>
      <c r="T178" s="166">
        <f>S178*H178</f>
        <v>0</v>
      </c>
      <c r="AR178" s="167" t="s">
        <v>161</v>
      </c>
      <c r="AT178" s="167" t="s">
        <v>157</v>
      </c>
      <c r="AU178" s="167" t="s">
        <v>100</v>
      </c>
      <c r="AY178" s="15" t="s">
        <v>155</v>
      </c>
      <c r="BE178" s="93">
        <f>IF(N178="základná",J178,0)</f>
        <v>0</v>
      </c>
      <c r="BF178" s="93">
        <f>IF(N178="znížená",J178,0)</f>
        <v>0</v>
      </c>
      <c r="BG178" s="93">
        <f>IF(N178="zákl. prenesená",J178,0)</f>
        <v>0</v>
      </c>
      <c r="BH178" s="93">
        <f>IF(N178="zníž. prenesená",J178,0)</f>
        <v>0</v>
      </c>
      <c r="BI178" s="93">
        <f>IF(N178="nulová",J178,0)</f>
        <v>0</v>
      </c>
      <c r="BJ178" s="15" t="s">
        <v>100</v>
      </c>
      <c r="BK178" s="93">
        <f>ROUND(I178*H178,2)</f>
        <v>0</v>
      </c>
      <c r="BL178" s="15" t="s">
        <v>161</v>
      </c>
      <c r="BM178" s="167" t="s">
        <v>234</v>
      </c>
    </row>
    <row r="179" spans="2:65" s="12" customFormat="1">
      <c r="B179" s="168"/>
      <c r="D179" s="169" t="s">
        <v>163</v>
      </c>
      <c r="E179" s="170" t="s">
        <v>1</v>
      </c>
      <c r="F179" s="171" t="s">
        <v>235</v>
      </c>
      <c r="H179" s="172">
        <v>126.89100000000001</v>
      </c>
      <c r="I179" s="173"/>
      <c r="L179" s="168"/>
      <c r="M179" s="174"/>
      <c r="T179" s="175"/>
      <c r="AT179" s="170" t="s">
        <v>163</v>
      </c>
      <c r="AU179" s="170" t="s">
        <v>100</v>
      </c>
      <c r="AV179" s="12" t="s">
        <v>100</v>
      </c>
      <c r="AW179" s="12" t="s">
        <v>33</v>
      </c>
      <c r="AX179" s="12" t="s">
        <v>78</v>
      </c>
      <c r="AY179" s="170" t="s">
        <v>155</v>
      </c>
    </row>
    <row r="180" spans="2:65" s="13" customFormat="1">
      <c r="B180" s="176"/>
      <c r="D180" s="169" t="s">
        <v>163</v>
      </c>
      <c r="E180" s="177" t="s">
        <v>101</v>
      </c>
      <c r="F180" s="178" t="s">
        <v>166</v>
      </c>
      <c r="H180" s="179">
        <v>126.89100000000001</v>
      </c>
      <c r="I180" s="180"/>
      <c r="L180" s="176"/>
      <c r="M180" s="181"/>
      <c r="T180" s="182"/>
      <c r="AT180" s="177" t="s">
        <v>163</v>
      </c>
      <c r="AU180" s="177" t="s">
        <v>100</v>
      </c>
      <c r="AV180" s="13" t="s">
        <v>161</v>
      </c>
      <c r="AW180" s="13" t="s">
        <v>33</v>
      </c>
      <c r="AX180" s="13" t="s">
        <v>86</v>
      </c>
      <c r="AY180" s="177" t="s">
        <v>155</v>
      </c>
    </row>
    <row r="181" spans="2:65" s="11" customFormat="1" ht="22.9" customHeight="1">
      <c r="B181" s="145"/>
      <c r="D181" s="146" t="s">
        <v>77</v>
      </c>
      <c r="E181" s="154" t="s">
        <v>181</v>
      </c>
      <c r="F181" s="154" t="s">
        <v>236</v>
      </c>
      <c r="I181" s="148"/>
      <c r="J181" s="155">
        <f>BK181</f>
        <v>0</v>
      </c>
      <c r="L181" s="145"/>
      <c r="M181" s="149"/>
      <c r="P181" s="150">
        <f>SUM(P182:P201)</f>
        <v>0</v>
      </c>
      <c r="R181" s="150">
        <f>SUM(R182:R201)</f>
        <v>96.253185159999987</v>
      </c>
      <c r="T181" s="151">
        <f>SUM(T182:T201)</f>
        <v>0</v>
      </c>
      <c r="AR181" s="146" t="s">
        <v>86</v>
      </c>
      <c r="AT181" s="152" t="s">
        <v>77</v>
      </c>
      <c r="AU181" s="152" t="s">
        <v>86</v>
      </c>
      <c r="AY181" s="146" t="s">
        <v>155</v>
      </c>
      <c r="BK181" s="153">
        <f>SUM(BK182:BK201)</f>
        <v>0</v>
      </c>
    </row>
    <row r="182" spans="2:65" s="1" customFormat="1" ht="24.2" customHeight="1">
      <c r="B182" s="32"/>
      <c r="C182" s="156" t="s">
        <v>237</v>
      </c>
      <c r="D182" s="156" t="s">
        <v>157</v>
      </c>
      <c r="E182" s="157" t="s">
        <v>238</v>
      </c>
      <c r="F182" s="158" t="s">
        <v>239</v>
      </c>
      <c r="G182" s="159" t="s">
        <v>160</v>
      </c>
      <c r="H182" s="160">
        <v>126.89100000000001</v>
      </c>
      <c r="I182" s="161"/>
      <c r="J182" s="162">
        <f>ROUND(I182*H182,2)</f>
        <v>0</v>
      </c>
      <c r="K182" s="163"/>
      <c r="L182" s="32"/>
      <c r="M182" s="164" t="s">
        <v>1</v>
      </c>
      <c r="N182" s="130" t="s">
        <v>44</v>
      </c>
      <c r="P182" s="165">
        <f>O182*H182</f>
        <v>0</v>
      </c>
      <c r="Q182" s="165">
        <v>0.46166000000000001</v>
      </c>
      <c r="R182" s="165">
        <f>Q182*H182</f>
        <v>58.580499060000001</v>
      </c>
      <c r="S182" s="165">
        <v>0</v>
      </c>
      <c r="T182" s="166">
        <f>S182*H182</f>
        <v>0</v>
      </c>
      <c r="AR182" s="167" t="s">
        <v>161</v>
      </c>
      <c r="AT182" s="167" t="s">
        <v>157</v>
      </c>
      <c r="AU182" s="167" t="s">
        <v>100</v>
      </c>
      <c r="AY182" s="15" t="s">
        <v>155</v>
      </c>
      <c r="BE182" s="93">
        <f>IF(N182="základná",J182,0)</f>
        <v>0</v>
      </c>
      <c r="BF182" s="93">
        <f>IF(N182="znížená",J182,0)</f>
        <v>0</v>
      </c>
      <c r="BG182" s="93">
        <f>IF(N182="zákl. prenesená",J182,0)</f>
        <v>0</v>
      </c>
      <c r="BH182" s="93">
        <f>IF(N182="zníž. prenesená",J182,0)</f>
        <v>0</v>
      </c>
      <c r="BI182" s="93">
        <f>IF(N182="nulová",J182,0)</f>
        <v>0</v>
      </c>
      <c r="BJ182" s="15" t="s">
        <v>100</v>
      </c>
      <c r="BK182" s="93">
        <f>ROUND(I182*H182,2)</f>
        <v>0</v>
      </c>
      <c r="BL182" s="15" t="s">
        <v>161</v>
      </c>
      <c r="BM182" s="167" t="s">
        <v>240</v>
      </c>
    </row>
    <row r="183" spans="2:65" s="12" customFormat="1">
      <c r="B183" s="168"/>
      <c r="D183" s="169" t="s">
        <v>163</v>
      </c>
      <c r="E183" s="170" t="s">
        <v>1</v>
      </c>
      <c r="F183" s="171" t="s">
        <v>101</v>
      </c>
      <c r="H183" s="172">
        <v>126.89100000000001</v>
      </c>
      <c r="I183" s="173"/>
      <c r="L183" s="168"/>
      <c r="M183" s="174"/>
      <c r="T183" s="175"/>
      <c r="AT183" s="170" t="s">
        <v>163</v>
      </c>
      <c r="AU183" s="170" t="s">
        <v>100</v>
      </c>
      <c r="AV183" s="12" t="s">
        <v>100</v>
      </c>
      <c r="AW183" s="12" t="s">
        <v>33</v>
      </c>
      <c r="AX183" s="12" t="s">
        <v>86</v>
      </c>
      <c r="AY183" s="170" t="s">
        <v>155</v>
      </c>
    </row>
    <row r="184" spans="2:65" s="1" customFormat="1" ht="33" customHeight="1">
      <c r="B184" s="32"/>
      <c r="C184" s="156" t="s">
        <v>241</v>
      </c>
      <c r="D184" s="156" t="s">
        <v>157</v>
      </c>
      <c r="E184" s="157" t="s">
        <v>242</v>
      </c>
      <c r="F184" s="158" t="s">
        <v>243</v>
      </c>
      <c r="G184" s="159" t="s">
        <v>160</v>
      </c>
      <c r="H184" s="160">
        <v>11.55</v>
      </c>
      <c r="I184" s="161"/>
      <c r="J184" s="162">
        <f>ROUND(I184*H184,2)</f>
        <v>0</v>
      </c>
      <c r="K184" s="163"/>
      <c r="L184" s="32"/>
      <c r="M184" s="164" t="s">
        <v>1</v>
      </c>
      <c r="N184" s="130" t="s">
        <v>44</v>
      </c>
      <c r="P184" s="165">
        <f>O184*H184</f>
        <v>0</v>
      </c>
      <c r="Q184" s="165">
        <v>0.26375999999999999</v>
      </c>
      <c r="R184" s="165">
        <f>Q184*H184</f>
        <v>3.0464280000000001</v>
      </c>
      <c r="S184" s="165">
        <v>0</v>
      </c>
      <c r="T184" s="166">
        <f>S184*H184</f>
        <v>0</v>
      </c>
      <c r="AR184" s="167" t="s">
        <v>161</v>
      </c>
      <c r="AT184" s="167" t="s">
        <v>157</v>
      </c>
      <c r="AU184" s="167" t="s">
        <v>100</v>
      </c>
      <c r="AY184" s="15" t="s">
        <v>155</v>
      </c>
      <c r="BE184" s="93">
        <f>IF(N184="základná",J184,0)</f>
        <v>0</v>
      </c>
      <c r="BF184" s="93">
        <f>IF(N184="znížená",J184,0)</f>
        <v>0</v>
      </c>
      <c r="BG184" s="93">
        <f>IF(N184="zákl. prenesená",J184,0)</f>
        <v>0</v>
      </c>
      <c r="BH184" s="93">
        <f>IF(N184="zníž. prenesená",J184,0)</f>
        <v>0</v>
      </c>
      <c r="BI184" s="93">
        <f>IF(N184="nulová",J184,0)</f>
        <v>0</v>
      </c>
      <c r="BJ184" s="15" t="s">
        <v>100</v>
      </c>
      <c r="BK184" s="93">
        <f>ROUND(I184*H184,2)</f>
        <v>0</v>
      </c>
      <c r="BL184" s="15" t="s">
        <v>161</v>
      </c>
      <c r="BM184" s="167" t="s">
        <v>244</v>
      </c>
    </row>
    <row r="185" spans="2:65" s="12" customFormat="1">
      <c r="B185" s="168"/>
      <c r="D185" s="169" t="s">
        <v>163</v>
      </c>
      <c r="E185" s="170" t="s">
        <v>1</v>
      </c>
      <c r="F185" s="171" t="s">
        <v>108</v>
      </c>
      <c r="H185" s="172">
        <v>11.55</v>
      </c>
      <c r="I185" s="173"/>
      <c r="L185" s="168"/>
      <c r="M185" s="174"/>
      <c r="T185" s="175"/>
      <c r="AT185" s="170" t="s">
        <v>163</v>
      </c>
      <c r="AU185" s="170" t="s">
        <v>100</v>
      </c>
      <c r="AV185" s="12" t="s">
        <v>100</v>
      </c>
      <c r="AW185" s="12" t="s">
        <v>33</v>
      </c>
      <c r="AX185" s="12" t="s">
        <v>86</v>
      </c>
      <c r="AY185" s="170" t="s">
        <v>155</v>
      </c>
    </row>
    <row r="186" spans="2:65" s="1" customFormat="1" ht="33" customHeight="1">
      <c r="B186" s="32"/>
      <c r="C186" s="156" t="s">
        <v>245</v>
      </c>
      <c r="D186" s="156" t="s">
        <v>157</v>
      </c>
      <c r="E186" s="157" t="s">
        <v>246</v>
      </c>
      <c r="F186" s="158" t="s">
        <v>247</v>
      </c>
      <c r="G186" s="159" t="s">
        <v>160</v>
      </c>
      <c r="H186" s="160">
        <v>11.55</v>
      </c>
      <c r="I186" s="161"/>
      <c r="J186" s="162">
        <f>ROUND(I186*H186,2)</f>
        <v>0</v>
      </c>
      <c r="K186" s="163"/>
      <c r="L186" s="32"/>
      <c r="M186" s="164" t="s">
        <v>1</v>
      </c>
      <c r="N186" s="130" t="s">
        <v>44</v>
      </c>
      <c r="P186" s="165">
        <f>O186*H186</f>
        <v>0</v>
      </c>
      <c r="Q186" s="165">
        <v>8.0999999999999996E-4</v>
      </c>
      <c r="R186" s="165">
        <f>Q186*H186</f>
        <v>9.3554999999999992E-3</v>
      </c>
      <c r="S186" s="165">
        <v>0</v>
      </c>
      <c r="T186" s="166">
        <f>S186*H186</f>
        <v>0</v>
      </c>
      <c r="AR186" s="167" t="s">
        <v>161</v>
      </c>
      <c r="AT186" s="167" t="s">
        <v>157</v>
      </c>
      <c r="AU186" s="167" t="s">
        <v>100</v>
      </c>
      <c r="AY186" s="15" t="s">
        <v>155</v>
      </c>
      <c r="BE186" s="93">
        <f>IF(N186="základná",J186,0)</f>
        <v>0</v>
      </c>
      <c r="BF186" s="93">
        <f>IF(N186="znížená",J186,0)</f>
        <v>0</v>
      </c>
      <c r="BG186" s="93">
        <f>IF(N186="zákl. prenesená",J186,0)</f>
        <v>0</v>
      </c>
      <c r="BH186" s="93">
        <f>IF(N186="zníž. prenesená",J186,0)</f>
        <v>0</v>
      </c>
      <c r="BI186" s="93">
        <f>IF(N186="nulová",J186,0)</f>
        <v>0</v>
      </c>
      <c r="BJ186" s="15" t="s">
        <v>100</v>
      </c>
      <c r="BK186" s="93">
        <f>ROUND(I186*H186,2)</f>
        <v>0</v>
      </c>
      <c r="BL186" s="15" t="s">
        <v>161</v>
      </c>
      <c r="BM186" s="167" t="s">
        <v>248</v>
      </c>
    </row>
    <row r="187" spans="2:65" s="12" customFormat="1">
      <c r="B187" s="168"/>
      <c r="D187" s="169" t="s">
        <v>163</v>
      </c>
      <c r="E187" s="170" t="s">
        <v>1</v>
      </c>
      <c r="F187" s="171" t="s">
        <v>108</v>
      </c>
      <c r="H187" s="172">
        <v>11.55</v>
      </c>
      <c r="I187" s="173"/>
      <c r="L187" s="168"/>
      <c r="M187" s="174"/>
      <c r="T187" s="175"/>
      <c r="AT187" s="170" t="s">
        <v>163</v>
      </c>
      <c r="AU187" s="170" t="s">
        <v>100</v>
      </c>
      <c r="AV187" s="12" t="s">
        <v>100</v>
      </c>
      <c r="AW187" s="12" t="s">
        <v>33</v>
      </c>
      <c r="AX187" s="12" t="s">
        <v>86</v>
      </c>
      <c r="AY187" s="170" t="s">
        <v>155</v>
      </c>
    </row>
    <row r="188" spans="2:65" s="1" customFormat="1" ht="33" customHeight="1">
      <c r="B188" s="32"/>
      <c r="C188" s="156" t="s">
        <v>249</v>
      </c>
      <c r="D188" s="156" t="s">
        <v>157</v>
      </c>
      <c r="E188" s="157" t="s">
        <v>250</v>
      </c>
      <c r="F188" s="158" t="s">
        <v>251</v>
      </c>
      <c r="G188" s="159" t="s">
        <v>160</v>
      </c>
      <c r="H188" s="160">
        <v>11.55</v>
      </c>
      <c r="I188" s="161"/>
      <c r="J188" s="162">
        <f>ROUND(I188*H188,2)</f>
        <v>0</v>
      </c>
      <c r="K188" s="163"/>
      <c r="L188" s="32"/>
      <c r="M188" s="164" t="s">
        <v>1</v>
      </c>
      <c r="N188" s="130" t="s">
        <v>44</v>
      </c>
      <c r="P188" s="165">
        <f>O188*H188</f>
        <v>0</v>
      </c>
      <c r="Q188" s="165">
        <v>0.12966</v>
      </c>
      <c r="R188" s="165">
        <f>Q188*H188</f>
        <v>1.497573</v>
      </c>
      <c r="S188" s="165">
        <v>0</v>
      </c>
      <c r="T188" s="166">
        <f>S188*H188</f>
        <v>0</v>
      </c>
      <c r="AR188" s="167" t="s">
        <v>161</v>
      </c>
      <c r="AT188" s="167" t="s">
        <v>157</v>
      </c>
      <c r="AU188" s="167" t="s">
        <v>100</v>
      </c>
      <c r="AY188" s="15" t="s">
        <v>155</v>
      </c>
      <c r="BE188" s="93">
        <f>IF(N188="základná",J188,0)</f>
        <v>0</v>
      </c>
      <c r="BF188" s="93">
        <f>IF(N188="znížená",J188,0)</f>
        <v>0</v>
      </c>
      <c r="BG188" s="93">
        <f>IF(N188="zákl. prenesená",J188,0)</f>
        <v>0</v>
      </c>
      <c r="BH188" s="93">
        <f>IF(N188="zníž. prenesená",J188,0)</f>
        <v>0</v>
      </c>
      <c r="BI188" s="93">
        <f>IF(N188="nulová",J188,0)</f>
        <v>0</v>
      </c>
      <c r="BJ188" s="15" t="s">
        <v>100</v>
      </c>
      <c r="BK188" s="93">
        <f>ROUND(I188*H188,2)</f>
        <v>0</v>
      </c>
      <c r="BL188" s="15" t="s">
        <v>161</v>
      </c>
      <c r="BM188" s="167" t="s">
        <v>252</v>
      </c>
    </row>
    <row r="189" spans="2:65" s="12" customFormat="1">
      <c r="B189" s="168"/>
      <c r="D189" s="169" t="s">
        <v>163</v>
      </c>
      <c r="E189" s="170" t="s">
        <v>1</v>
      </c>
      <c r="F189" s="171" t="s">
        <v>108</v>
      </c>
      <c r="H189" s="172">
        <v>11.55</v>
      </c>
      <c r="I189" s="173"/>
      <c r="L189" s="168"/>
      <c r="M189" s="174"/>
      <c r="T189" s="175"/>
      <c r="AT189" s="170" t="s">
        <v>163</v>
      </c>
      <c r="AU189" s="170" t="s">
        <v>100</v>
      </c>
      <c r="AV189" s="12" t="s">
        <v>100</v>
      </c>
      <c r="AW189" s="12" t="s">
        <v>33</v>
      </c>
      <c r="AX189" s="12" t="s">
        <v>86</v>
      </c>
      <c r="AY189" s="170" t="s">
        <v>155</v>
      </c>
    </row>
    <row r="190" spans="2:65" s="1" customFormat="1" ht="37.9" customHeight="1">
      <c r="B190" s="32"/>
      <c r="C190" s="156" t="s">
        <v>7</v>
      </c>
      <c r="D190" s="156" t="s">
        <v>157</v>
      </c>
      <c r="E190" s="157" t="s">
        <v>253</v>
      </c>
      <c r="F190" s="158" t="s">
        <v>254</v>
      </c>
      <c r="G190" s="159" t="s">
        <v>160</v>
      </c>
      <c r="H190" s="160">
        <v>13.23</v>
      </c>
      <c r="I190" s="161"/>
      <c r="J190" s="162">
        <f>ROUND(I190*H190,2)</f>
        <v>0</v>
      </c>
      <c r="K190" s="163"/>
      <c r="L190" s="32"/>
      <c r="M190" s="164" t="s">
        <v>1</v>
      </c>
      <c r="N190" s="130" t="s">
        <v>44</v>
      </c>
      <c r="P190" s="165">
        <f>O190*H190</f>
        <v>0</v>
      </c>
      <c r="Q190" s="165">
        <v>0.13800000000000001</v>
      </c>
      <c r="R190" s="165">
        <f>Q190*H190</f>
        <v>1.8257400000000001</v>
      </c>
      <c r="S190" s="165">
        <v>0</v>
      </c>
      <c r="T190" s="166">
        <f>S190*H190</f>
        <v>0</v>
      </c>
      <c r="AR190" s="167" t="s">
        <v>161</v>
      </c>
      <c r="AT190" s="167" t="s">
        <v>157</v>
      </c>
      <c r="AU190" s="167" t="s">
        <v>100</v>
      </c>
      <c r="AY190" s="15" t="s">
        <v>155</v>
      </c>
      <c r="BE190" s="93">
        <f>IF(N190="základná",J190,0)</f>
        <v>0</v>
      </c>
      <c r="BF190" s="93">
        <f>IF(N190="znížená",J190,0)</f>
        <v>0</v>
      </c>
      <c r="BG190" s="93">
        <f>IF(N190="zákl. prenesená",J190,0)</f>
        <v>0</v>
      </c>
      <c r="BH190" s="93">
        <f>IF(N190="zníž. prenesená",J190,0)</f>
        <v>0</v>
      </c>
      <c r="BI190" s="93">
        <f>IF(N190="nulová",J190,0)</f>
        <v>0</v>
      </c>
      <c r="BJ190" s="15" t="s">
        <v>100</v>
      </c>
      <c r="BK190" s="93">
        <f>ROUND(I190*H190,2)</f>
        <v>0</v>
      </c>
      <c r="BL190" s="15" t="s">
        <v>161</v>
      </c>
      <c r="BM190" s="167" t="s">
        <v>255</v>
      </c>
    </row>
    <row r="191" spans="2:65" s="12" customFormat="1">
      <c r="B191" s="168"/>
      <c r="D191" s="169" t="s">
        <v>163</v>
      </c>
      <c r="E191" s="170" t="s">
        <v>1</v>
      </c>
      <c r="F191" s="171" t="s">
        <v>256</v>
      </c>
      <c r="H191" s="172">
        <v>13.23</v>
      </c>
      <c r="I191" s="173"/>
      <c r="L191" s="168"/>
      <c r="M191" s="174"/>
      <c r="T191" s="175"/>
      <c r="AT191" s="170" t="s">
        <v>163</v>
      </c>
      <c r="AU191" s="170" t="s">
        <v>100</v>
      </c>
      <c r="AV191" s="12" t="s">
        <v>100</v>
      </c>
      <c r="AW191" s="12" t="s">
        <v>33</v>
      </c>
      <c r="AX191" s="12" t="s">
        <v>78</v>
      </c>
      <c r="AY191" s="170" t="s">
        <v>155</v>
      </c>
    </row>
    <row r="192" spans="2:65" s="13" customFormat="1">
      <c r="B192" s="176"/>
      <c r="D192" s="169" t="s">
        <v>163</v>
      </c>
      <c r="E192" s="177" t="s">
        <v>111</v>
      </c>
      <c r="F192" s="178" t="s">
        <v>166</v>
      </c>
      <c r="H192" s="179">
        <v>13.23</v>
      </c>
      <c r="I192" s="180"/>
      <c r="L192" s="176"/>
      <c r="M192" s="181"/>
      <c r="T192" s="182"/>
      <c r="AT192" s="177" t="s">
        <v>163</v>
      </c>
      <c r="AU192" s="177" t="s">
        <v>100</v>
      </c>
      <c r="AV192" s="13" t="s">
        <v>161</v>
      </c>
      <c r="AW192" s="13" t="s">
        <v>33</v>
      </c>
      <c r="AX192" s="13" t="s">
        <v>86</v>
      </c>
      <c r="AY192" s="177" t="s">
        <v>155</v>
      </c>
    </row>
    <row r="193" spans="2:65" s="1" customFormat="1" ht="24.2" customHeight="1">
      <c r="B193" s="32"/>
      <c r="C193" s="183" t="s">
        <v>257</v>
      </c>
      <c r="D193" s="183" t="s">
        <v>258</v>
      </c>
      <c r="E193" s="184" t="s">
        <v>259</v>
      </c>
      <c r="F193" s="185" t="s">
        <v>260</v>
      </c>
      <c r="G193" s="186" t="s">
        <v>160</v>
      </c>
      <c r="H193" s="187">
        <v>13.891999999999999</v>
      </c>
      <c r="I193" s="188"/>
      <c r="J193" s="189">
        <f>ROUND(I193*H193,2)</f>
        <v>0</v>
      </c>
      <c r="K193" s="190"/>
      <c r="L193" s="191"/>
      <c r="M193" s="192" t="s">
        <v>1</v>
      </c>
      <c r="N193" s="193" t="s">
        <v>44</v>
      </c>
      <c r="P193" s="165">
        <f>O193*H193</f>
        <v>0</v>
      </c>
      <c r="Q193" s="165">
        <v>0.184</v>
      </c>
      <c r="R193" s="165">
        <f>Q193*H193</f>
        <v>2.5561279999999997</v>
      </c>
      <c r="S193" s="165">
        <v>0</v>
      </c>
      <c r="T193" s="166">
        <f>S193*H193</f>
        <v>0</v>
      </c>
      <c r="AR193" s="167" t="s">
        <v>198</v>
      </c>
      <c r="AT193" s="167" t="s">
        <v>258</v>
      </c>
      <c r="AU193" s="167" t="s">
        <v>100</v>
      </c>
      <c r="AY193" s="15" t="s">
        <v>155</v>
      </c>
      <c r="BE193" s="93">
        <f>IF(N193="základná",J193,0)</f>
        <v>0</v>
      </c>
      <c r="BF193" s="93">
        <f>IF(N193="znížená",J193,0)</f>
        <v>0</v>
      </c>
      <c r="BG193" s="93">
        <f>IF(N193="zákl. prenesená",J193,0)</f>
        <v>0</v>
      </c>
      <c r="BH193" s="93">
        <f>IF(N193="zníž. prenesená",J193,0)</f>
        <v>0</v>
      </c>
      <c r="BI193" s="93">
        <f>IF(N193="nulová",J193,0)</f>
        <v>0</v>
      </c>
      <c r="BJ193" s="15" t="s">
        <v>100</v>
      </c>
      <c r="BK193" s="93">
        <f>ROUND(I193*H193,2)</f>
        <v>0</v>
      </c>
      <c r="BL193" s="15" t="s">
        <v>161</v>
      </c>
      <c r="BM193" s="167" t="s">
        <v>261</v>
      </c>
    </row>
    <row r="194" spans="2:65" s="12" customFormat="1">
      <c r="B194" s="168"/>
      <c r="D194" s="169" t="s">
        <v>163</v>
      </c>
      <c r="F194" s="171" t="s">
        <v>262</v>
      </c>
      <c r="H194" s="172">
        <v>13.891999999999999</v>
      </c>
      <c r="I194" s="173"/>
      <c r="L194" s="168"/>
      <c r="M194" s="174"/>
      <c r="T194" s="175"/>
      <c r="AT194" s="170" t="s">
        <v>163</v>
      </c>
      <c r="AU194" s="170" t="s">
        <v>100</v>
      </c>
      <c r="AV194" s="12" t="s">
        <v>100</v>
      </c>
      <c r="AW194" s="12" t="s">
        <v>4</v>
      </c>
      <c r="AX194" s="12" t="s">
        <v>86</v>
      </c>
      <c r="AY194" s="170" t="s">
        <v>155</v>
      </c>
    </row>
    <row r="195" spans="2:65" s="1" customFormat="1" ht="44.25" customHeight="1">
      <c r="B195" s="32"/>
      <c r="C195" s="156" t="s">
        <v>263</v>
      </c>
      <c r="D195" s="156" t="s">
        <v>157</v>
      </c>
      <c r="E195" s="157" t="s">
        <v>264</v>
      </c>
      <c r="F195" s="158" t="s">
        <v>265</v>
      </c>
      <c r="G195" s="159" t="s">
        <v>160</v>
      </c>
      <c r="H195" s="160">
        <v>113.661</v>
      </c>
      <c r="I195" s="161"/>
      <c r="J195" s="162">
        <f>ROUND(I195*H195,2)</f>
        <v>0</v>
      </c>
      <c r="K195" s="163"/>
      <c r="L195" s="32"/>
      <c r="M195" s="164" t="s">
        <v>1</v>
      </c>
      <c r="N195" s="130" t="s">
        <v>44</v>
      </c>
      <c r="P195" s="165">
        <f>O195*H195</f>
        <v>0</v>
      </c>
      <c r="Q195" s="165">
        <v>0.112</v>
      </c>
      <c r="R195" s="165">
        <f>Q195*H195</f>
        <v>12.730032</v>
      </c>
      <c r="S195" s="165">
        <v>0</v>
      </c>
      <c r="T195" s="166">
        <f>S195*H195</f>
        <v>0</v>
      </c>
      <c r="AR195" s="167" t="s">
        <v>161</v>
      </c>
      <c r="AT195" s="167" t="s">
        <v>157</v>
      </c>
      <c r="AU195" s="167" t="s">
        <v>100</v>
      </c>
      <c r="AY195" s="15" t="s">
        <v>155</v>
      </c>
      <c r="BE195" s="93">
        <f>IF(N195="základná",J195,0)</f>
        <v>0</v>
      </c>
      <c r="BF195" s="93">
        <f>IF(N195="znížená",J195,0)</f>
        <v>0</v>
      </c>
      <c r="BG195" s="93">
        <f>IF(N195="zákl. prenesená",J195,0)</f>
        <v>0</v>
      </c>
      <c r="BH195" s="93">
        <f>IF(N195="zníž. prenesená",J195,0)</f>
        <v>0</v>
      </c>
      <c r="BI195" s="93">
        <f>IF(N195="nulová",J195,0)</f>
        <v>0</v>
      </c>
      <c r="BJ195" s="15" t="s">
        <v>100</v>
      </c>
      <c r="BK195" s="93">
        <f>ROUND(I195*H195,2)</f>
        <v>0</v>
      </c>
      <c r="BL195" s="15" t="s">
        <v>161</v>
      </c>
      <c r="BM195" s="167" t="s">
        <v>266</v>
      </c>
    </row>
    <row r="196" spans="2:65" s="12" customFormat="1">
      <c r="B196" s="168"/>
      <c r="D196" s="169" t="s">
        <v>163</v>
      </c>
      <c r="E196" s="170" t="s">
        <v>1</v>
      </c>
      <c r="F196" s="171" t="s">
        <v>267</v>
      </c>
      <c r="H196" s="172">
        <v>113.661</v>
      </c>
      <c r="I196" s="173"/>
      <c r="L196" s="168"/>
      <c r="M196" s="174"/>
      <c r="T196" s="175"/>
      <c r="AT196" s="170" t="s">
        <v>163</v>
      </c>
      <c r="AU196" s="170" t="s">
        <v>100</v>
      </c>
      <c r="AV196" s="12" t="s">
        <v>100</v>
      </c>
      <c r="AW196" s="12" t="s">
        <v>33</v>
      </c>
      <c r="AX196" s="12" t="s">
        <v>78</v>
      </c>
      <c r="AY196" s="170" t="s">
        <v>155</v>
      </c>
    </row>
    <row r="197" spans="2:65" s="13" customFormat="1">
      <c r="B197" s="176"/>
      <c r="D197" s="169" t="s">
        <v>163</v>
      </c>
      <c r="E197" s="177" t="s">
        <v>1</v>
      </c>
      <c r="F197" s="178" t="s">
        <v>166</v>
      </c>
      <c r="H197" s="179">
        <v>113.661</v>
      </c>
      <c r="I197" s="180"/>
      <c r="L197" s="176"/>
      <c r="M197" s="181"/>
      <c r="T197" s="182"/>
      <c r="AT197" s="177" t="s">
        <v>163</v>
      </c>
      <c r="AU197" s="177" t="s">
        <v>100</v>
      </c>
      <c r="AV197" s="13" t="s">
        <v>161</v>
      </c>
      <c r="AW197" s="13" t="s">
        <v>33</v>
      </c>
      <c r="AX197" s="13" t="s">
        <v>86</v>
      </c>
      <c r="AY197" s="177" t="s">
        <v>155</v>
      </c>
    </row>
    <row r="198" spans="2:65" s="1" customFormat="1" ht="24.2" customHeight="1">
      <c r="B198" s="32"/>
      <c r="C198" s="183" t="s">
        <v>268</v>
      </c>
      <c r="D198" s="183" t="s">
        <v>258</v>
      </c>
      <c r="E198" s="184" t="s">
        <v>269</v>
      </c>
      <c r="F198" s="185" t="s">
        <v>270</v>
      </c>
      <c r="G198" s="186" t="s">
        <v>160</v>
      </c>
      <c r="H198" s="187">
        <v>119.34399999999999</v>
      </c>
      <c r="I198" s="188"/>
      <c r="J198" s="189">
        <f>ROUND(I198*H198,2)</f>
        <v>0</v>
      </c>
      <c r="K198" s="190"/>
      <c r="L198" s="191"/>
      <c r="M198" s="192" t="s">
        <v>1</v>
      </c>
      <c r="N198" s="193" t="s">
        <v>44</v>
      </c>
      <c r="P198" s="165">
        <f>O198*H198</f>
        <v>0</v>
      </c>
      <c r="Q198" s="165">
        <v>0.13339999999999999</v>
      </c>
      <c r="R198" s="165">
        <f>Q198*H198</f>
        <v>15.920489599999998</v>
      </c>
      <c r="S198" s="165">
        <v>0</v>
      </c>
      <c r="T198" s="166">
        <f>S198*H198</f>
        <v>0</v>
      </c>
      <c r="AR198" s="167" t="s">
        <v>198</v>
      </c>
      <c r="AT198" s="167" t="s">
        <v>258</v>
      </c>
      <c r="AU198" s="167" t="s">
        <v>100</v>
      </c>
      <c r="AY198" s="15" t="s">
        <v>155</v>
      </c>
      <c r="BE198" s="93">
        <f>IF(N198="základná",J198,0)</f>
        <v>0</v>
      </c>
      <c r="BF198" s="93">
        <f>IF(N198="znížená",J198,0)</f>
        <v>0</v>
      </c>
      <c r="BG198" s="93">
        <f>IF(N198="zákl. prenesená",J198,0)</f>
        <v>0</v>
      </c>
      <c r="BH198" s="93">
        <f>IF(N198="zníž. prenesená",J198,0)</f>
        <v>0</v>
      </c>
      <c r="BI198" s="93">
        <f>IF(N198="nulová",J198,0)</f>
        <v>0</v>
      </c>
      <c r="BJ198" s="15" t="s">
        <v>100</v>
      </c>
      <c r="BK198" s="93">
        <f>ROUND(I198*H198,2)</f>
        <v>0</v>
      </c>
      <c r="BL198" s="15" t="s">
        <v>161</v>
      </c>
      <c r="BM198" s="167" t="s">
        <v>271</v>
      </c>
    </row>
    <row r="199" spans="2:65" s="12" customFormat="1">
      <c r="B199" s="168"/>
      <c r="D199" s="169" t="s">
        <v>163</v>
      </c>
      <c r="F199" s="171" t="s">
        <v>272</v>
      </c>
      <c r="H199" s="172">
        <v>119.34399999999999</v>
      </c>
      <c r="I199" s="173"/>
      <c r="L199" s="168"/>
      <c r="M199" s="174"/>
      <c r="T199" s="175"/>
      <c r="AT199" s="170" t="s">
        <v>163</v>
      </c>
      <c r="AU199" s="170" t="s">
        <v>100</v>
      </c>
      <c r="AV199" s="12" t="s">
        <v>100</v>
      </c>
      <c r="AW199" s="12" t="s">
        <v>4</v>
      </c>
      <c r="AX199" s="12" t="s">
        <v>86</v>
      </c>
      <c r="AY199" s="170" t="s">
        <v>155</v>
      </c>
    </row>
    <row r="200" spans="2:65" s="1" customFormat="1" ht="21.75" customHeight="1">
      <c r="B200" s="32"/>
      <c r="C200" s="156" t="s">
        <v>273</v>
      </c>
      <c r="D200" s="156" t="s">
        <v>157</v>
      </c>
      <c r="E200" s="157" t="s">
        <v>274</v>
      </c>
      <c r="F200" s="158" t="s">
        <v>275</v>
      </c>
      <c r="G200" s="159" t="s">
        <v>177</v>
      </c>
      <c r="H200" s="160">
        <v>24.15</v>
      </c>
      <c r="I200" s="161"/>
      <c r="J200" s="162">
        <f>ROUND(I200*H200,2)</f>
        <v>0</v>
      </c>
      <c r="K200" s="163"/>
      <c r="L200" s="32"/>
      <c r="M200" s="164" t="s">
        <v>1</v>
      </c>
      <c r="N200" s="130" t="s">
        <v>44</v>
      </c>
      <c r="P200" s="165">
        <f>O200*H200</f>
        <v>0</v>
      </c>
      <c r="Q200" s="165">
        <v>3.5999999999999999E-3</v>
      </c>
      <c r="R200" s="165">
        <f>Q200*H200</f>
        <v>8.693999999999999E-2</v>
      </c>
      <c r="S200" s="165">
        <v>0</v>
      </c>
      <c r="T200" s="166">
        <f>S200*H200</f>
        <v>0</v>
      </c>
      <c r="AR200" s="167" t="s">
        <v>161</v>
      </c>
      <c r="AT200" s="167" t="s">
        <v>157</v>
      </c>
      <c r="AU200" s="167" t="s">
        <v>100</v>
      </c>
      <c r="AY200" s="15" t="s">
        <v>155</v>
      </c>
      <c r="BE200" s="93">
        <f>IF(N200="základná",J200,0)</f>
        <v>0</v>
      </c>
      <c r="BF200" s="93">
        <f>IF(N200="znížená",J200,0)</f>
        <v>0</v>
      </c>
      <c r="BG200" s="93">
        <f>IF(N200="zákl. prenesená",J200,0)</f>
        <v>0</v>
      </c>
      <c r="BH200" s="93">
        <f>IF(N200="zníž. prenesená",J200,0)</f>
        <v>0</v>
      </c>
      <c r="BI200" s="93">
        <f>IF(N200="nulová",J200,0)</f>
        <v>0</v>
      </c>
      <c r="BJ200" s="15" t="s">
        <v>100</v>
      </c>
      <c r="BK200" s="93">
        <f>ROUND(I200*H200,2)</f>
        <v>0</v>
      </c>
      <c r="BL200" s="15" t="s">
        <v>161</v>
      </c>
      <c r="BM200" s="167" t="s">
        <v>276</v>
      </c>
    </row>
    <row r="201" spans="2:65" s="12" customFormat="1">
      <c r="B201" s="168"/>
      <c r="D201" s="169" t="s">
        <v>163</v>
      </c>
      <c r="E201" s="170" t="s">
        <v>1</v>
      </c>
      <c r="F201" s="171" t="s">
        <v>277</v>
      </c>
      <c r="H201" s="172">
        <v>24.15</v>
      </c>
      <c r="I201" s="173"/>
      <c r="L201" s="168"/>
      <c r="M201" s="174"/>
      <c r="T201" s="175"/>
      <c r="AT201" s="170" t="s">
        <v>163</v>
      </c>
      <c r="AU201" s="170" t="s">
        <v>100</v>
      </c>
      <c r="AV201" s="12" t="s">
        <v>100</v>
      </c>
      <c r="AW201" s="12" t="s">
        <v>33</v>
      </c>
      <c r="AX201" s="12" t="s">
        <v>86</v>
      </c>
      <c r="AY201" s="170" t="s">
        <v>155</v>
      </c>
    </row>
    <row r="202" spans="2:65" s="11" customFormat="1" ht="22.9" customHeight="1">
      <c r="B202" s="145"/>
      <c r="D202" s="146" t="s">
        <v>77</v>
      </c>
      <c r="E202" s="154" t="s">
        <v>198</v>
      </c>
      <c r="F202" s="154" t="s">
        <v>278</v>
      </c>
      <c r="I202" s="148"/>
      <c r="J202" s="155">
        <f>BK202</f>
        <v>0</v>
      </c>
      <c r="L202" s="145"/>
      <c r="M202" s="149"/>
      <c r="P202" s="150">
        <f>SUM(P203:P205)</f>
        <v>0</v>
      </c>
      <c r="R202" s="150">
        <f>SUM(R203:R205)</f>
        <v>0.11700000000000001</v>
      </c>
      <c r="T202" s="151">
        <f>SUM(T203:T205)</f>
        <v>0.18</v>
      </c>
      <c r="AR202" s="146" t="s">
        <v>86</v>
      </c>
      <c r="AT202" s="152" t="s">
        <v>77</v>
      </c>
      <c r="AU202" s="152" t="s">
        <v>86</v>
      </c>
      <c r="AY202" s="146" t="s">
        <v>155</v>
      </c>
      <c r="BK202" s="153">
        <f>SUM(BK203:BK205)</f>
        <v>0</v>
      </c>
    </row>
    <row r="203" spans="2:65" s="1" customFormat="1" ht="37.9" customHeight="1">
      <c r="B203" s="32"/>
      <c r="C203" s="156" t="s">
        <v>279</v>
      </c>
      <c r="D203" s="156" t="s">
        <v>157</v>
      </c>
      <c r="E203" s="157" t="s">
        <v>280</v>
      </c>
      <c r="F203" s="158" t="s">
        <v>281</v>
      </c>
      <c r="G203" s="159" t="s">
        <v>282</v>
      </c>
      <c r="H203" s="160">
        <v>1</v>
      </c>
      <c r="I203" s="161"/>
      <c r="J203" s="162">
        <f>ROUND(I203*H203,2)</f>
        <v>0</v>
      </c>
      <c r="K203" s="163"/>
      <c r="L203" s="32"/>
      <c r="M203" s="164" t="s">
        <v>1</v>
      </c>
      <c r="N203" s="130" t="s">
        <v>44</v>
      </c>
      <c r="P203" s="165">
        <f>O203*H203</f>
        <v>0</v>
      </c>
      <c r="Q203" s="165">
        <v>0.1</v>
      </c>
      <c r="R203" s="165">
        <f>Q203*H203</f>
        <v>0.1</v>
      </c>
      <c r="S203" s="165">
        <v>0</v>
      </c>
      <c r="T203" s="166">
        <f>S203*H203</f>
        <v>0</v>
      </c>
      <c r="AR203" s="167" t="s">
        <v>161</v>
      </c>
      <c r="AT203" s="167" t="s">
        <v>157</v>
      </c>
      <c r="AU203" s="167" t="s">
        <v>100</v>
      </c>
      <c r="AY203" s="15" t="s">
        <v>155</v>
      </c>
      <c r="BE203" s="93">
        <f>IF(N203="základná",J203,0)</f>
        <v>0</v>
      </c>
      <c r="BF203" s="93">
        <f>IF(N203="znížená",J203,0)</f>
        <v>0</v>
      </c>
      <c r="BG203" s="93">
        <f>IF(N203="zákl. prenesená",J203,0)</f>
        <v>0</v>
      </c>
      <c r="BH203" s="93">
        <f>IF(N203="zníž. prenesená",J203,0)</f>
        <v>0</v>
      </c>
      <c r="BI203" s="93">
        <f>IF(N203="nulová",J203,0)</f>
        <v>0</v>
      </c>
      <c r="BJ203" s="15" t="s">
        <v>100</v>
      </c>
      <c r="BK203" s="93">
        <f>ROUND(I203*H203,2)</f>
        <v>0</v>
      </c>
      <c r="BL203" s="15" t="s">
        <v>161</v>
      </c>
      <c r="BM203" s="167" t="s">
        <v>283</v>
      </c>
    </row>
    <row r="204" spans="2:65" s="1" customFormat="1" ht="37.9" customHeight="1">
      <c r="B204" s="32"/>
      <c r="C204" s="156" t="s">
        <v>284</v>
      </c>
      <c r="D204" s="156" t="s">
        <v>157</v>
      </c>
      <c r="E204" s="157" t="s">
        <v>285</v>
      </c>
      <c r="F204" s="158" t="s">
        <v>286</v>
      </c>
      <c r="G204" s="159" t="s">
        <v>282</v>
      </c>
      <c r="H204" s="160">
        <v>1</v>
      </c>
      <c r="I204" s="161"/>
      <c r="J204" s="162">
        <f>ROUND(I204*H204,2)</f>
        <v>0</v>
      </c>
      <c r="K204" s="163"/>
      <c r="L204" s="32"/>
      <c r="M204" s="164" t="s">
        <v>1</v>
      </c>
      <c r="N204" s="130" t="s">
        <v>44</v>
      </c>
      <c r="P204" s="165">
        <f>O204*H204</f>
        <v>0</v>
      </c>
      <c r="Q204" s="165">
        <v>0</v>
      </c>
      <c r="R204" s="165">
        <f>Q204*H204</f>
        <v>0</v>
      </c>
      <c r="S204" s="165">
        <v>0.1</v>
      </c>
      <c r="T204" s="166">
        <f>S204*H204</f>
        <v>0.1</v>
      </c>
      <c r="AR204" s="167" t="s">
        <v>161</v>
      </c>
      <c r="AT204" s="167" t="s">
        <v>157</v>
      </c>
      <c r="AU204" s="167" t="s">
        <v>100</v>
      </c>
      <c r="AY204" s="15" t="s">
        <v>155</v>
      </c>
      <c r="BE204" s="93">
        <f>IF(N204="základná",J204,0)</f>
        <v>0</v>
      </c>
      <c r="BF204" s="93">
        <f>IF(N204="znížená",J204,0)</f>
        <v>0</v>
      </c>
      <c r="BG204" s="93">
        <f>IF(N204="zákl. prenesená",J204,0)</f>
        <v>0</v>
      </c>
      <c r="BH204" s="93">
        <f>IF(N204="zníž. prenesená",J204,0)</f>
        <v>0</v>
      </c>
      <c r="BI204" s="93">
        <f>IF(N204="nulová",J204,0)</f>
        <v>0</v>
      </c>
      <c r="BJ204" s="15" t="s">
        <v>100</v>
      </c>
      <c r="BK204" s="93">
        <f>ROUND(I204*H204,2)</f>
        <v>0</v>
      </c>
      <c r="BL204" s="15" t="s">
        <v>161</v>
      </c>
      <c r="BM204" s="167" t="s">
        <v>287</v>
      </c>
    </row>
    <row r="205" spans="2:65" s="1" customFormat="1" ht="24.2" customHeight="1">
      <c r="B205" s="32"/>
      <c r="C205" s="156" t="s">
        <v>288</v>
      </c>
      <c r="D205" s="156" t="s">
        <v>157</v>
      </c>
      <c r="E205" s="157" t="s">
        <v>289</v>
      </c>
      <c r="F205" s="158" t="s">
        <v>290</v>
      </c>
      <c r="G205" s="159" t="s">
        <v>282</v>
      </c>
      <c r="H205" s="160">
        <v>1</v>
      </c>
      <c r="I205" s="161"/>
      <c r="J205" s="162">
        <f>ROUND(I205*H205,2)</f>
        <v>0</v>
      </c>
      <c r="K205" s="163"/>
      <c r="L205" s="32"/>
      <c r="M205" s="164" t="s">
        <v>1</v>
      </c>
      <c r="N205" s="130" t="s">
        <v>44</v>
      </c>
      <c r="P205" s="165">
        <f>O205*H205</f>
        <v>0</v>
      </c>
      <c r="Q205" s="165">
        <v>1.7000000000000001E-2</v>
      </c>
      <c r="R205" s="165">
        <f>Q205*H205</f>
        <v>1.7000000000000001E-2</v>
      </c>
      <c r="S205" s="165">
        <v>0.08</v>
      </c>
      <c r="T205" s="166">
        <f>S205*H205</f>
        <v>0.08</v>
      </c>
      <c r="AR205" s="167" t="s">
        <v>161</v>
      </c>
      <c r="AT205" s="167" t="s">
        <v>157</v>
      </c>
      <c r="AU205" s="167" t="s">
        <v>100</v>
      </c>
      <c r="AY205" s="15" t="s">
        <v>155</v>
      </c>
      <c r="BE205" s="93">
        <f>IF(N205="základná",J205,0)</f>
        <v>0</v>
      </c>
      <c r="BF205" s="93">
        <f>IF(N205="znížená",J205,0)</f>
        <v>0</v>
      </c>
      <c r="BG205" s="93">
        <f>IF(N205="zákl. prenesená",J205,0)</f>
        <v>0</v>
      </c>
      <c r="BH205" s="93">
        <f>IF(N205="zníž. prenesená",J205,0)</f>
        <v>0</v>
      </c>
      <c r="BI205" s="93">
        <f>IF(N205="nulová",J205,0)</f>
        <v>0</v>
      </c>
      <c r="BJ205" s="15" t="s">
        <v>100</v>
      </c>
      <c r="BK205" s="93">
        <f>ROUND(I205*H205,2)</f>
        <v>0</v>
      </c>
      <c r="BL205" s="15" t="s">
        <v>161</v>
      </c>
      <c r="BM205" s="167" t="s">
        <v>291</v>
      </c>
    </row>
    <row r="206" spans="2:65" s="11" customFormat="1" ht="22.9" customHeight="1">
      <c r="B206" s="145"/>
      <c r="D206" s="146" t="s">
        <v>77</v>
      </c>
      <c r="E206" s="154" t="s">
        <v>202</v>
      </c>
      <c r="F206" s="154" t="s">
        <v>292</v>
      </c>
      <c r="I206" s="148"/>
      <c r="J206" s="155">
        <f>BK206</f>
        <v>0</v>
      </c>
      <c r="L206" s="145"/>
      <c r="M206" s="149"/>
      <c r="P206" s="150">
        <f>SUM(P207:P230)</f>
        <v>0</v>
      </c>
      <c r="R206" s="150">
        <f>SUM(R207:R230)</f>
        <v>7.6432202745000009</v>
      </c>
      <c r="T206" s="151">
        <f>SUM(T207:T230)</f>
        <v>0</v>
      </c>
      <c r="AR206" s="146" t="s">
        <v>86</v>
      </c>
      <c r="AT206" s="152" t="s">
        <v>77</v>
      </c>
      <c r="AU206" s="152" t="s">
        <v>86</v>
      </c>
      <c r="AY206" s="146" t="s">
        <v>155</v>
      </c>
      <c r="BK206" s="153">
        <f>SUM(BK207:BK230)</f>
        <v>0</v>
      </c>
    </row>
    <row r="207" spans="2:65" s="1" customFormat="1" ht="33" customHeight="1">
      <c r="B207" s="32"/>
      <c r="C207" s="156" t="s">
        <v>293</v>
      </c>
      <c r="D207" s="156" t="s">
        <v>157</v>
      </c>
      <c r="E207" s="157" t="s">
        <v>294</v>
      </c>
      <c r="F207" s="158" t="s">
        <v>295</v>
      </c>
      <c r="G207" s="159" t="s">
        <v>177</v>
      </c>
      <c r="H207" s="160">
        <v>22.05</v>
      </c>
      <c r="I207" s="161"/>
      <c r="J207" s="162">
        <f>ROUND(I207*H207,2)</f>
        <v>0</v>
      </c>
      <c r="K207" s="163"/>
      <c r="L207" s="32"/>
      <c r="M207" s="164" t="s">
        <v>1</v>
      </c>
      <c r="N207" s="130" t="s">
        <v>44</v>
      </c>
      <c r="P207" s="165">
        <f>O207*H207</f>
        <v>0</v>
      </c>
      <c r="Q207" s="165">
        <v>0.11700439</v>
      </c>
      <c r="R207" s="165">
        <f>Q207*H207</f>
        <v>2.5799467995000001</v>
      </c>
      <c r="S207" s="165">
        <v>0</v>
      </c>
      <c r="T207" s="166">
        <f>S207*H207</f>
        <v>0</v>
      </c>
      <c r="AR207" s="167" t="s">
        <v>161</v>
      </c>
      <c r="AT207" s="167" t="s">
        <v>157</v>
      </c>
      <c r="AU207" s="167" t="s">
        <v>100</v>
      </c>
      <c r="AY207" s="15" t="s">
        <v>155</v>
      </c>
      <c r="BE207" s="93">
        <f>IF(N207="základná",J207,0)</f>
        <v>0</v>
      </c>
      <c r="BF207" s="93">
        <f>IF(N207="znížená",J207,0)</f>
        <v>0</v>
      </c>
      <c r="BG207" s="93">
        <f>IF(N207="zákl. prenesená",J207,0)</f>
        <v>0</v>
      </c>
      <c r="BH207" s="93">
        <f>IF(N207="zníž. prenesená",J207,0)</f>
        <v>0</v>
      </c>
      <c r="BI207" s="93">
        <f>IF(N207="nulová",J207,0)</f>
        <v>0</v>
      </c>
      <c r="BJ207" s="15" t="s">
        <v>100</v>
      </c>
      <c r="BK207" s="93">
        <f>ROUND(I207*H207,2)</f>
        <v>0</v>
      </c>
      <c r="BL207" s="15" t="s">
        <v>161</v>
      </c>
      <c r="BM207" s="167" t="s">
        <v>296</v>
      </c>
    </row>
    <row r="208" spans="2:65" s="12" customFormat="1">
      <c r="B208" s="168"/>
      <c r="D208" s="169" t="s">
        <v>163</v>
      </c>
      <c r="E208" s="170" t="s">
        <v>1</v>
      </c>
      <c r="F208" s="171" t="s">
        <v>297</v>
      </c>
      <c r="H208" s="172">
        <v>22.05</v>
      </c>
      <c r="I208" s="173"/>
      <c r="L208" s="168"/>
      <c r="M208" s="174"/>
      <c r="T208" s="175"/>
      <c r="AT208" s="170" t="s">
        <v>163</v>
      </c>
      <c r="AU208" s="170" t="s">
        <v>100</v>
      </c>
      <c r="AV208" s="12" t="s">
        <v>100</v>
      </c>
      <c r="AW208" s="12" t="s">
        <v>33</v>
      </c>
      <c r="AX208" s="12" t="s">
        <v>78</v>
      </c>
      <c r="AY208" s="170" t="s">
        <v>155</v>
      </c>
    </row>
    <row r="209" spans="2:65" s="13" customFormat="1">
      <c r="B209" s="176"/>
      <c r="D209" s="169" t="s">
        <v>163</v>
      </c>
      <c r="E209" s="177" t="s">
        <v>1</v>
      </c>
      <c r="F209" s="178" t="s">
        <v>166</v>
      </c>
      <c r="H209" s="179">
        <v>22.05</v>
      </c>
      <c r="I209" s="180"/>
      <c r="L209" s="176"/>
      <c r="M209" s="181"/>
      <c r="T209" s="182"/>
      <c r="AT209" s="177" t="s">
        <v>163</v>
      </c>
      <c r="AU209" s="177" t="s">
        <v>100</v>
      </c>
      <c r="AV209" s="13" t="s">
        <v>161</v>
      </c>
      <c r="AW209" s="13" t="s">
        <v>33</v>
      </c>
      <c r="AX209" s="13" t="s">
        <v>86</v>
      </c>
      <c r="AY209" s="177" t="s">
        <v>155</v>
      </c>
    </row>
    <row r="210" spans="2:65" s="1" customFormat="1" ht="24.2" customHeight="1">
      <c r="B210" s="32"/>
      <c r="C210" s="183" t="s">
        <v>298</v>
      </c>
      <c r="D210" s="183" t="s">
        <v>258</v>
      </c>
      <c r="E210" s="184" t="s">
        <v>299</v>
      </c>
      <c r="F210" s="185" t="s">
        <v>300</v>
      </c>
      <c r="G210" s="186" t="s">
        <v>282</v>
      </c>
      <c r="H210" s="187">
        <v>24.75</v>
      </c>
      <c r="I210" s="188"/>
      <c r="J210" s="189">
        <f>ROUND(I210*H210,2)</f>
        <v>0</v>
      </c>
      <c r="K210" s="190"/>
      <c r="L210" s="191"/>
      <c r="M210" s="192" t="s">
        <v>1</v>
      </c>
      <c r="N210" s="193" t="s">
        <v>44</v>
      </c>
      <c r="P210" s="165">
        <f>O210*H210</f>
        <v>0</v>
      </c>
      <c r="Q210" s="165">
        <v>0.09</v>
      </c>
      <c r="R210" s="165">
        <f>Q210*H210</f>
        <v>2.2275</v>
      </c>
      <c r="S210" s="165">
        <v>0</v>
      </c>
      <c r="T210" s="166">
        <f>S210*H210</f>
        <v>0</v>
      </c>
      <c r="AR210" s="167" t="s">
        <v>198</v>
      </c>
      <c r="AT210" s="167" t="s">
        <v>258</v>
      </c>
      <c r="AU210" s="167" t="s">
        <v>100</v>
      </c>
      <c r="AY210" s="15" t="s">
        <v>155</v>
      </c>
      <c r="BE210" s="93">
        <f>IF(N210="základná",J210,0)</f>
        <v>0</v>
      </c>
      <c r="BF210" s="93">
        <f>IF(N210="znížená",J210,0)</f>
        <v>0</v>
      </c>
      <c r="BG210" s="93">
        <f>IF(N210="zákl. prenesená",J210,0)</f>
        <v>0</v>
      </c>
      <c r="BH210" s="93">
        <f>IF(N210="zníž. prenesená",J210,0)</f>
        <v>0</v>
      </c>
      <c r="BI210" s="93">
        <f>IF(N210="nulová",J210,0)</f>
        <v>0</v>
      </c>
      <c r="BJ210" s="15" t="s">
        <v>100</v>
      </c>
      <c r="BK210" s="93">
        <f>ROUND(I210*H210,2)</f>
        <v>0</v>
      </c>
      <c r="BL210" s="15" t="s">
        <v>161</v>
      </c>
      <c r="BM210" s="167" t="s">
        <v>301</v>
      </c>
    </row>
    <row r="211" spans="2:65" s="12" customFormat="1" ht="22.5">
      <c r="B211" s="168"/>
      <c r="D211" s="169" t="s">
        <v>163</v>
      </c>
      <c r="F211" s="171" t="s">
        <v>302</v>
      </c>
      <c r="H211" s="172">
        <v>24.75</v>
      </c>
      <c r="I211" s="173"/>
      <c r="L211" s="168"/>
      <c r="M211" s="174"/>
      <c r="T211" s="175"/>
      <c r="AT211" s="170" t="s">
        <v>163</v>
      </c>
      <c r="AU211" s="170" t="s">
        <v>100</v>
      </c>
      <c r="AV211" s="12" t="s">
        <v>100</v>
      </c>
      <c r="AW211" s="12" t="s">
        <v>4</v>
      </c>
      <c r="AX211" s="12" t="s">
        <v>86</v>
      </c>
      <c r="AY211" s="170" t="s">
        <v>155</v>
      </c>
    </row>
    <row r="212" spans="2:65" s="1" customFormat="1" ht="37.9" customHeight="1">
      <c r="B212" s="32"/>
      <c r="C212" s="156" t="s">
        <v>303</v>
      </c>
      <c r="D212" s="156" t="s">
        <v>157</v>
      </c>
      <c r="E212" s="157" t="s">
        <v>304</v>
      </c>
      <c r="F212" s="158" t="s">
        <v>305</v>
      </c>
      <c r="G212" s="159" t="s">
        <v>177</v>
      </c>
      <c r="H212" s="160">
        <v>22.05</v>
      </c>
      <c r="I212" s="161"/>
      <c r="J212" s="162">
        <f>ROUND(I212*H212,2)</f>
        <v>0</v>
      </c>
      <c r="K212" s="163"/>
      <c r="L212" s="32"/>
      <c r="M212" s="164" t="s">
        <v>1</v>
      </c>
      <c r="N212" s="130" t="s">
        <v>44</v>
      </c>
      <c r="P212" s="165">
        <f>O212*H212</f>
        <v>0</v>
      </c>
      <c r="Q212" s="165">
        <v>9.8530000000000006E-2</v>
      </c>
      <c r="R212" s="165">
        <f>Q212*H212</f>
        <v>2.1725865000000004</v>
      </c>
      <c r="S212" s="165">
        <v>0</v>
      </c>
      <c r="T212" s="166">
        <f>S212*H212</f>
        <v>0</v>
      </c>
      <c r="AR212" s="167" t="s">
        <v>161</v>
      </c>
      <c r="AT212" s="167" t="s">
        <v>157</v>
      </c>
      <c r="AU212" s="167" t="s">
        <v>100</v>
      </c>
      <c r="AY212" s="15" t="s">
        <v>155</v>
      </c>
      <c r="BE212" s="93">
        <f>IF(N212="základná",J212,0)</f>
        <v>0</v>
      </c>
      <c r="BF212" s="93">
        <f>IF(N212="znížená",J212,0)</f>
        <v>0</v>
      </c>
      <c r="BG212" s="93">
        <f>IF(N212="zákl. prenesená",J212,0)</f>
        <v>0</v>
      </c>
      <c r="BH212" s="93">
        <f>IF(N212="zníž. prenesená",J212,0)</f>
        <v>0</v>
      </c>
      <c r="BI212" s="93">
        <f>IF(N212="nulová",J212,0)</f>
        <v>0</v>
      </c>
      <c r="BJ212" s="15" t="s">
        <v>100</v>
      </c>
      <c r="BK212" s="93">
        <f>ROUND(I212*H212,2)</f>
        <v>0</v>
      </c>
      <c r="BL212" s="15" t="s">
        <v>161</v>
      </c>
      <c r="BM212" s="167" t="s">
        <v>306</v>
      </c>
    </row>
    <row r="213" spans="2:65" s="12" customFormat="1">
      <c r="B213" s="168"/>
      <c r="D213" s="169" t="s">
        <v>163</v>
      </c>
      <c r="E213" s="170" t="s">
        <v>1</v>
      </c>
      <c r="F213" s="171" t="s">
        <v>297</v>
      </c>
      <c r="H213" s="172">
        <v>22.05</v>
      </c>
      <c r="I213" s="173"/>
      <c r="L213" s="168"/>
      <c r="M213" s="174"/>
      <c r="T213" s="175"/>
      <c r="AT213" s="170" t="s">
        <v>163</v>
      </c>
      <c r="AU213" s="170" t="s">
        <v>100</v>
      </c>
      <c r="AV213" s="12" t="s">
        <v>100</v>
      </c>
      <c r="AW213" s="12" t="s">
        <v>33</v>
      </c>
      <c r="AX213" s="12" t="s">
        <v>78</v>
      </c>
      <c r="AY213" s="170" t="s">
        <v>155</v>
      </c>
    </row>
    <row r="214" spans="2:65" s="13" customFormat="1">
      <c r="B214" s="176"/>
      <c r="D214" s="169" t="s">
        <v>163</v>
      </c>
      <c r="E214" s="177" t="s">
        <v>1</v>
      </c>
      <c r="F214" s="178" t="s">
        <v>166</v>
      </c>
      <c r="H214" s="179">
        <v>22.05</v>
      </c>
      <c r="I214" s="180"/>
      <c r="L214" s="176"/>
      <c r="M214" s="181"/>
      <c r="T214" s="182"/>
      <c r="AT214" s="177" t="s">
        <v>163</v>
      </c>
      <c r="AU214" s="177" t="s">
        <v>100</v>
      </c>
      <c r="AV214" s="13" t="s">
        <v>161</v>
      </c>
      <c r="AW214" s="13" t="s">
        <v>33</v>
      </c>
      <c r="AX214" s="13" t="s">
        <v>86</v>
      </c>
      <c r="AY214" s="177" t="s">
        <v>155</v>
      </c>
    </row>
    <row r="215" spans="2:65" s="1" customFormat="1" ht="21.75" customHeight="1">
      <c r="B215" s="32"/>
      <c r="C215" s="183" t="s">
        <v>307</v>
      </c>
      <c r="D215" s="183" t="s">
        <v>258</v>
      </c>
      <c r="E215" s="184" t="s">
        <v>308</v>
      </c>
      <c r="F215" s="185" t="s">
        <v>309</v>
      </c>
      <c r="G215" s="186" t="s">
        <v>282</v>
      </c>
      <c r="H215" s="187">
        <v>24.704999999999998</v>
      </c>
      <c r="I215" s="188"/>
      <c r="J215" s="189">
        <f>ROUND(I215*H215,2)</f>
        <v>0</v>
      </c>
      <c r="K215" s="190"/>
      <c r="L215" s="191"/>
      <c r="M215" s="192" t="s">
        <v>1</v>
      </c>
      <c r="N215" s="193" t="s">
        <v>44</v>
      </c>
      <c r="P215" s="165">
        <f>O215*H215</f>
        <v>0</v>
      </c>
      <c r="Q215" s="165">
        <v>2.3E-2</v>
      </c>
      <c r="R215" s="165">
        <f>Q215*H215</f>
        <v>0.56821499999999991</v>
      </c>
      <c r="S215" s="165">
        <v>0</v>
      </c>
      <c r="T215" s="166">
        <f>S215*H215</f>
        <v>0</v>
      </c>
      <c r="AR215" s="167" t="s">
        <v>198</v>
      </c>
      <c r="AT215" s="167" t="s">
        <v>258</v>
      </c>
      <c r="AU215" s="167" t="s">
        <v>100</v>
      </c>
      <c r="AY215" s="15" t="s">
        <v>155</v>
      </c>
      <c r="BE215" s="93">
        <f>IF(N215="základná",J215,0)</f>
        <v>0</v>
      </c>
      <c r="BF215" s="93">
        <f>IF(N215="znížená",J215,0)</f>
        <v>0</v>
      </c>
      <c r="BG215" s="93">
        <f>IF(N215="zákl. prenesená",J215,0)</f>
        <v>0</v>
      </c>
      <c r="BH215" s="93">
        <f>IF(N215="zníž. prenesená",J215,0)</f>
        <v>0</v>
      </c>
      <c r="BI215" s="93">
        <f>IF(N215="nulová",J215,0)</f>
        <v>0</v>
      </c>
      <c r="BJ215" s="15" t="s">
        <v>100</v>
      </c>
      <c r="BK215" s="93">
        <f>ROUND(I215*H215,2)</f>
        <v>0</v>
      </c>
      <c r="BL215" s="15" t="s">
        <v>161</v>
      </c>
      <c r="BM215" s="167" t="s">
        <v>310</v>
      </c>
    </row>
    <row r="216" spans="2:65" s="12" customFormat="1" ht="22.5">
      <c r="B216" s="168"/>
      <c r="D216" s="169" t="s">
        <v>163</v>
      </c>
      <c r="F216" s="171" t="s">
        <v>311</v>
      </c>
      <c r="H216" s="172">
        <v>24.704999999999998</v>
      </c>
      <c r="I216" s="173"/>
      <c r="L216" s="168"/>
      <c r="M216" s="174"/>
      <c r="T216" s="175"/>
      <c r="AT216" s="170" t="s">
        <v>163</v>
      </c>
      <c r="AU216" s="170" t="s">
        <v>100</v>
      </c>
      <c r="AV216" s="12" t="s">
        <v>100</v>
      </c>
      <c r="AW216" s="12" t="s">
        <v>4</v>
      </c>
      <c r="AX216" s="12" t="s">
        <v>86</v>
      </c>
      <c r="AY216" s="170" t="s">
        <v>155</v>
      </c>
    </row>
    <row r="217" spans="2:65" s="1" customFormat="1" ht="24.2" customHeight="1">
      <c r="B217" s="32"/>
      <c r="C217" s="156" t="s">
        <v>312</v>
      </c>
      <c r="D217" s="156" t="s">
        <v>157</v>
      </c>
      <c r="E217" s="157" t="s">
        <v>313</v>
      </c>
      <c r="F217" s="158" t="s">
        <v>314</v>
      </c>
      <c r="G217" s="159" t="s">
        <v>177</v>
      </c>
      <c r="H217" s="160">
        <v>22.05</v>
      </c>
      <c r="I217" s="161"/>
      <c r="J217" s="162">
        <f>ROUND(I217*H217,2)</f>
        <v>0</v>
      </c>
      <c r="K217" s="163"/>
      <c r="L217" s="32"/>
      <c r="M217" s="164" t="s">
        <v>1</v>
      </c>
      <c r="N217" s="130" t="s">
        <v>44</v>
      </c>
      <c r="P217" s="165">
        <f>O217*H217</f>
        <v>0</v>
      </c>
      <c r="Q217" s="165">
        <v>4.3E-3</v>
      </c>
      <c r="R217" s="165">
        <f>Q217*H217</f>
        <v>9.4814999999999997E-2</v>
      </c>
      <c r="S217" s="165">
        <v>0</v>
      </c>
      <c r="T217" s="166">
        <f>S217*H217</f>
        <v>0</v>
      </c>
      <c r="AR217" s="167" t="s">
        <v>161</v>
      </c>
      <c r="AT217" s="167" t="s">
        <v>157</v>
      </c>
      <c r="AU217" s="167" t="s">
        <v>100</v>
      </c>
      <c r="AY217" s="15" t="s">
        <v>155</v>
      </c>
      <c r="BE217" s="93">
        <f>IF(N217="základná",J217,0)</f>
        <v>0</v>
      </c>
      <c r="BF217" s="93">
        <f>IF(N217="znížená",J217,0)</f>
        <v>0</v>
      </c>
      <c r="BG217" s="93">
        <f>IF(N217="zákl. prenesená",J217,0)</f>
        <v>0</v>
      </c>
      <c r="BH217" s="93">
        <f>IF(N217="zníž. prenesená",J217,0)</f>
        <v>0</v>
      </c>
      <c r="BI217" s="93">
        <f>IF(N217="nulová",J217,0)</f>
        <v>0</v>
      </c>
      <c r="BJ217" s="15" t="s">
        <v>100</v>
      </c>
      <c r="BK217" s="93">
        <f>ROUND(I217*H217,2)</f>
        <v>0</v>
      </c>
      <c r="BL217" s="15" t="s">
        <v>161</v>
      </c>
      <c r="BM217" s="167" t="s">
        <v>315</v>
      </c>
    </row>
    <row r="218" spans="2:65" s="12" customFormat="1">
      <c r="B218" s="168"/>
      <c r="D218" s="169" t="s">
        <v>163</v>
      </c>
      <c r="E218" s="170" t="s">
        <v>1</v>
      </c>
      <c r="F218" s="171" t="s">
        <v>316</v>
      </c>
      <c r="H218" s="172">
        <v>22.05</v>
      </c>
      <c r="I218" s="173"/>
      <c r="L218" s="168"/>
      <c r="M218" s="174"/>
      <c r="T218" s="175"/>
      <c r="AT218" s="170" t="s">
        <v>163</v>
      </c>
      <c r="AU218" s="170" t="s">
        <v>100</v>
      </c>
      <c r="AV218" s="12" t="s">
        <v>100</v>
      </c>
      <c r="AW218" s="12" t="s">
        <v>33</v>
      </c>
      <c r="AX218" s="12" t="s">
        <v>78</v>
      </c>
      <c r="AY218" s="170" t="s">
        <v>155</v>
      </c>
    </row>
    <row r="219" spans="2:65" s="13" customFormat="1">
      <c r="B219" s="176"/>
      <c r="D219" s="169" t="s">
        <v>163</v>
      </c>
      <c r="E219" s="177" t="s">
        <v>1</v>
      </c>
      <c r="F219" s="178" t="s">
        <v>166</v>
      </c>
      <c r="H219" s="179">
        <v>22.05</v>
      </c>
      <c r="I219" s="180"/>
      <c r="L219" s="176"/>
      <c r="M219" s="181"/>
      <c r="T219" s="182"/>
      <c r="AT219" s="177" t="s">
        <v>163</v>
      </c>
      <c r="AU219" s="177" t="s">
        <v>100</v>
      </c>
      <c r="AV219" s="13" t="s">
        <v>161</v>
      </c>
      <c r="AW219" s="13" t="s">
        <v>33</v>
      </c>
      <c r="AX219" s="13" t="s">
        <v>86</v>
      </c>
      <c r="AY219" s="177" t="s">
        <v>155</v>
      </c>
    </row>
    <row r="220" spans="2:65" s="1" customFormat="1" ht="24.2" customHeight="1">
      <c r="B220" s="32"/>
      <c r="C220" s="156" t="s">
        <v>317</v>
      </c>
      <c r="D220" s="156" t="s">
        <v>157</v>
      </c>
      <c r="E220" s="157" t="s">
        <v>318</v>
      </c>
      <c r="F220" s="158" t="s">
        <v>319</v>
      </c>
      <c r="G220" s="159" t="s">
        <v>177</v>
      </c>
      <c r="H220" s="160">
        <v>24.15</v>
      </c>
      <c r="I220" s="161"/>
      <c r="J220" s="162">
        <f>ROUND(I220*H220,2)</f>
        <v>0</v>
      </c>
      <c r="K220" s="163"/>
      <c r="L220" s="32"/>
      <c r="M220" s="164" t="s">
        <v>1</v>
      </c>
      <c r="N220" s="130" t="s">
        <v>44</v>
      </c>
      <c r="P220" s="165">
        <f>O220*H220</f>
        <v>0</v>
      </c>
      <c r="Q220" s="165">
        <v>2.4999999999999999E-7</v>
      </c>
      <c r="R220" s="165">
        <f>Q220*H220</f>
        <v>6.0374999999999994E-6</v>
      </c>
      <c r="S220" s="165">
        <v>0</v>
      </c>
      <c r="T220" s="166">
        <f>S220*H220</f>
        <v>0</v>
      </c>
      <c r="AR220" s="167" t="s">
        <v>161</v>
      </c>
      <c r="AT220" s="167" t="s">
        <v>157</v>
      </c>
      <c r="AU220" s="167" t="s">
        <v>100</v>
      </c>
      <c r="AY220" s="15" t="s">
        <v>155</v>
      </c>
      <c r="BE220" s="93">
        <f>IF(N220="základná",J220,0)</f>
        <v>0</v>
      </c>
      <c r="BF220" s="93">
        <f>IF(N220="znížená",J220,0)</f>
        <v>0</v>
      </c>
      <c r="BG220" s="93">
        <f>IF(N220="zákl. prenesená",J220,0)</f>
        <v>0</v>
      </c>
      <c r="BH220" s="93">
        <f>IF(N220="zníž. prenesená",J220,0)</f>
        <v>0</v>
      </c>
      <c r="BI220" s="93">
        <f>IF(N220="nulová",J220,0)</f>
        <v>0</v>
      </c>
      <c r="BJ220" s="15" t="s">
        <v>100</v>
      </c>
      <c r="BK220" s="93">
        <f>ROUND(I220*H220,2)</f>
        <v>0</v>
      </c>
      <c r="BL220" s="15" t="s">
        <v>161</v>
      </c>
      <c r="BM220" s="167" t="s">
        <v>320</v>
      </c>
    </row>
    <row r="221" spans="2:65" s="12" customFormat="1">
      <c r="B221" s="168"/>
      <c r="D221" s="169" t="s">
        <v>163</v>
      </c>
      <c r="E221" s="170" t="s">
        <v>1</v>
      </c>
      <c r="F221" s="171" t="s">
        <v>277</v>
      </c>
      <c r="H221" s="172">
        <v>24.15</v>
      </c>
      <c r="I221" s="173"/>
      <c r="L221" s="168"/>
      <c r="M221" s="174"/>
      <c r="T221" s="175"/>
      <c r="AT221" s="170" t="s">
        <v>163</v>
      </c>
      <c r="AU221" s="170" t="s">
        <v>100</v>
      </c>
      <c r="AV221" s="12" t="s">
        <v>100</v>
      </c>
      <c r="AW221" s="12" t="s">
        <v>33</v>
      </c>
      <c r="AX221" s="12" t="s">
        <v>86</v>
      </c>
      <c r="AY221" s="170" t="s">
        <v>155</v>
      </c>
    </row>
    <row r="222" spans="2:65" s="1" customFormat="1" ht="24.2" customHeight="1">
      <c r="B222" s="32"/>
      <c r="C222" s="156" t="s">
        <v>321</v>
      </c>
      <c r="D222" s="156" t="s">
        <v>157</v>
      </c>
      <c r="E222" s="157" t="s">
        <v>322</v>
      </c>
      <c r="F222" s="158" t="s">
        <v>323</v>
      </c>
      <c r="G222" s="159" t="s">
        <v>177</v>
      </c>
      <c r="H222" s="160">
        <v>24.15</v>
      </c>
      <c r="I222" s="161"/>
      <c r="J222" s="162">
        <f>ROUND(I222*H222,2)</f>
        <v>0</v>
      </c>
      <c r="K222" s="163"/>
      <c r="L222" s="32"/>
      <c r="M222" s="164" t="s">
        <v>1</v>
      </c>
      <c r="N222" s="130" t="s">
        <v>44</v>
      </c>
      <c r="P222" s="165">
        <f>O222*H222</f>
        <v>0</v>
      </c>
      <c r="Q222" s="165">
        <v>6.2500000000000003E-6</v>
      </c>
      <c r="R222" s="165">
        <f>Q222*H222</f>
        <v>1.509375E-4</v>
      </c>
      <c r="S222" s="165">
        <v>0</v>
      </c>
      <c r="T222" s="166">
        <f>S222*H222</f>
        <v>0</v>
      </c>
      <c r="AR222" s="167" t="s">
        <v>161</v>
      </c>
      <c r="AT222" s="167" t="s">
        <v>157</v>
      </c>
      <c r="AU222" s="167" t="s">
        <v>100</v>
      </c>
      <c r="AY222" s="15" t="s">
        <v>155</v>
      </c>
      <c r="BE222" s="93">
        <f>IF(N222="základná",J222,0)</f>
        <v>0</v>
      </c>
      <c r="BF222" s="93">
        <f>IF(N222="znížená",J222,0)</f>
        <v>0</v>
      </c>
      <c r="BG222" s="93">
        <f>IF(N222="zákl. prenesená",J222,0)</f>
        <v>0</v>
      </c>
      <c r="BH222" s="93">
        <f>IF(N222="zníž. prenesená",J222,0)</f>
        <v>0</v>
      </c>
      <c r="BI222" s="93">
        <f>IF(N222="nulová",J222,0)</f>
        <v>0</v>
      </c>
      <c r="BJ222" s="15" t="s">
        <v>100</v>
      </c>
      <c r="BK222" s="93">
        <f>ROUND(I222*H222,2)</f>
        <v>0</v>
      </c>
      <c r="BL222" s="15" t="s">
        <v>161</v>
      </c>
      <c r="BM222" s="167" t="s">
        <v>324</v>
      </c>
    </row>
    <row r="223" spans="2:65" s="12" customFormat="1">
      <c r="B223" s="168"/>
      <c r="D223" s="169" t="s">
        <v>163</v>
      </c>
      <c r="E223" s="170" t="s">
        <v>1</v>
      </c>
      <c r="F223" s="171" t="s">
        <v>277</v>
      </c>
      <c r="H223" s="172">
        <v>24.15</v>
      </c>
      <c r="I223" s="173"/>
      <c r="L223" s="168"/>
      <c r="M223" s="174"/>
      <c r="T223" s="175"/>
      <c r="AT223" s="170" t="s">
        <v>163</v>
      </c>
      <c r="AU223" s="170" t="s">
        <v>100</v>
      </c>
      <c r="AV223" s="12" t="s">
        <v>100</v>
      </c>
      <c r="AW223" s="12" t="s">
        <v>33</v>
      </c>
      <c r="AX223" s="12" t="s">
        <v>86</v>
      </c>
      <c r="AY223" s="170" t="s">
        <v>155</v>
      </c>
    </row>
    <row r="224" spans="2:65" s="1" customFormat="1" ht="21.75" customHeight="1">
      <c r="B224" s="32"/>
      <c r="C224" s="156" t="s">
        <v>325</v>
      </c>
      <c r="D224" s="156" t="s">
        <v>157</v>
      </c>
      <c r="E224" s="157" t="s">
        <v>326</v>
      </c>
      <c r="F224" s="158" t="s">
        <v>327</v>
      </c>
      <c r="G224" s="159" t="s">
        <v>223</v>
      </c>
      <c r="H224" s="160">
        <v>26.457999999999998</v>
      </c>
      <c r="I224" s="161"/>
      <c r="J224" s="162">
        <f>ROUND(I224*H224,2)</f>
        <v>0</v>
      </c>
      <c r="K224" s="163"/>
      <c r="L224" s="32"/>
      <c r="M224" s="164" t="s">
        <v>1</v>
      </c>
      <c r="N224" s="130" t="s">
        <v>44</v>
      </c>
      <c r="P224" s="165">
        <f>O224*H224</f>
        <v>0</v>
      </c>
      <c r="Q224" s="165">
        <v>0</v>
      </c>
      <c r="R224" s="165">
        <f>Q224*H224</f>
        <v>0</v>
      </c>
      <c r="S224" s="165">
        <v>0</v>
      </c>
      <c r="T224" s="166">
        <f>S224*H224</f>
        <v>0</v>
      </c>
      <c r="AR224" s="167" t="s">
        <v>161</v>
      </c>
      <c r="AT224" s="167" t="s">
        <v>157</v>
      </c>
      <c r="AU224" s="167" t="s">
        <v>100</v>
      </c>
      <c r="AY224" s="15" t="s">
        <v>155</v>
      </c>
      <c r="BE224" s="93">
        <f>IF(N224="základná",J224,0)</f>
        <v>0</v>
      </c>
      <c r="BF224" s="93">
        <f>IF(N224="znížená",J224,0)</f>
        <v>0</v>
      </c>
      <c r="BG224" s="93">
        <f>IF(N224="zákl. prenesená",J224,0)</f>
        <v>0</v>
      </c>
      <c r="BH224" s="93">
        <f>IF(N224="zníž. prenesená",J224,0)</f>
        <v>0</v>
      </c>
      <c r="BI224" s="93">
        <f>IF(N224="nulová",J224,0)</f>
        <v>0</v>
      </c>
      <c r="BJ224" s="15" t="s">
        <v>100</v>
      </c>
      <c r="BK224" s="93">
        <f>ROUND(I224*H224,2)</f>
        <v>0</v>
      </c>
      <c r="BL224" s="15" t="s">
        <v>161</v>
      </c>
      <c r="BM224" s="167" t="s">
        <v>328</v>
      </c>
    </row>
    <row r="225" spans="2:65" s="1" customFormat="1" ht="24.2" customHeight="1">
      <c r="B225" s="32"/>
      <c r="C225" s="156" t="s">
        <v>329</v>
      </c>
      <c r="D225" s="156" t="s">
        <v>157</v>
      </c>
      <c r="E225" s="157" t="s">
        <v>330</v>
      </c>
      <c r="F225" s="158" t="s">
        <v>331</v>
      </c>
      <c r="G225" s="159" t="s">
        <v>223</v>
      </c>
      <c r="H225" s="160">
        <v>661.45</v>
      </c>
      <c r="I225" s="161"/>
      <c r="J225" s="162">
        <f>ROUND(I225*H225,2)</f>
        <v>0</v>
      </c>
      <c r="K225" s="163"/>
      <c r="L225" s="32"/>
      <c r="M225" s="164" t="s">
        <v>1</v>
      </c>
      <c r="N225" s="130" t="s">
        <v>44</v>
      </c>
      <c r="P225" s="165">
        <f>O225*H225</f>
        <v>0</v>
      </c>
      <c r="Q225" s="165">
        <v>0</v>
      </c>
      <c r="R225" s="165">
        <f>Q225*H225</f>
        <v>0</v>
      </c>
      <c r="S225" s="165">
        <v>0</v>
      </c>
      <c r="T225" s="166">
        <f>S225*H225</f>
        <v>0</v>
      </c>
      <c r="AR225" s="167" t="s">
        <v>161</v>
      </c>
      <c r="AT225" s="167" t="s">
        <v>157</v>
      </c>
      <c r="AU225" s="167" t="s">
        <v>100</v>
      </c>
      <c r="AY225" s="15" t="s">
        <v>155</v>
      </c>
      <c r="BE225" s="93">
        <f>IF(N225="základná",J225,0)</f>
        <v>0</v>
      </c>
      <c r="BF225" s="93">
        <f>IF(N225="znížená",J225,0)</f>
        <v>0</v>
      </c>
      <c r="BG225" s="93">
        <f>IF(N225="zákl. prenesená",J225,0)</f>
        <v>0</v>
      </c>
      <c r="BH225" s="93">
        <f>IF(N225="zníž. prenesená",J225,0)</f>
        <v>0</v>
      </c>
      <c r="BI225" s="93">
        <f>IF(N225="nulová",J225,0)</f>
        <v>0</v>
      </c>
      <c r="BJ225" s="15" t="s">
        <v>100</v>
      </c>
      <c r="BK225" s="93">
        <f>ROUND(I225*H225,2)</f>
        <v>0</v>
      </c>
      <c r="BL225" s="15" t="s">
        <v>161</v>
      </c>
      <c r="BM225" s="167" t="s">
        <v>332</v>
      </c>
    </row>
    <row r="226" spans="2:65" s="12" customFormat="1">
      <c r="B226" s="168"/>
      <c r="D226" s="169" t="s">
        <v>163</v>
      </c>
      <c r="F226" s="171" t="s">
        <v>333</v>
      </c>
      <c r="H226" s="172">
        <v>661.45</v>
      </c>
      <c r="I226" s="173"/>
      <c r="L226" s="168"/>
      <c r="M226" s="174"/>
      <c r="T226" s="175"/>
      <c r="AT226" s="170" t="s">
        <v>163</v>
      </c>
      <c r="AU226" s="170" t="s">
        <v>100</v>
      </c>
      <c r="AV226" s="12" t="s">
        <v>100</v>
      </c>
      <c r="AW226" s="12" t="s">
        <v>4</v>
      </c>
      <c r="AX226" s="12" t="s">
        <v>86</v>
      </c>
      <c r="AY226" s="170" t="s">
        <v>155</v>
      </c>
    </row>
    <row r="227" spans="2:65" s="1" customFormat="1" ht="24.2" customHeight="1">
      <c r="B227" s="32"/>
      <c r="C227" s="156" t="s">
        <v>334</v>
      </c>
      <c r="D227" s="156" t="s">
        <v>157</v>
      </c>
      <c r="E227" s="157" t="s">
        <v>335</v>
      </c>
      <c r="F227" s="158" t="s">
        <v>336</v>
      </c>
      <c r="G227" s="159" t="s">
        <v>223</v>
      </c>
      <c r="H227" s="160">
        <v>26.457999999999998</v>
      </c>
      <c r="I227" s="161"/>
      <c r="J227" s="162">
        <f>ROUND(I227*H227,2)</f>
        <v>0</v>
      </c>
      <c r="K227" s="163"/>
      <c r="L227" s="32"/>
      <c r="M227" s="164" t="s">
        <v>1</v>
      </c>
      <c r="N227" s="130" t="s">
        <v>44</v>
      </c>
      <c r="P227" s="165">
        <f>O227*H227</f>
        <v>0</v>
      </c>
      <c r="Q227" s="165">
        <v>0</v>
      </c>
      <c r="R227" s="165">
        <f>Q227*H227</f>
        <v>0</v>
      </c>
      <c r="S227" s="165">
        <v>0</v>
      </c>
      <c r="T227" s="166">
        <f>S227*H227</f>
        <v>0</v>
      </c>
      <c r="AR227" s="167" t="s">
        <v>161</v>
      </c>
      <c r="AT227" s="167" t="s">
        <v>157</v>
      </c>
      <c r="AU227" s="167" t="s">
        <v>100</v>
      </c>
      <c r="AY227" s="15" t="s">
        <v>155</v>
      </c>
      <c r="BE227" s="93">
        <f>IF(N227="základná",J227,0)</f>
        <v>0</v>
      </c>
      <c r="BF227" s="93">
        <f>IF(N227="znížená",J227,0)</f>
        <v>0</v>
      </c>
      <c r="BG227" s="93">
        <f>IF(N227="zákl. prenesená",J227,0)</f>
        <v>0</v>
      </c>
      <c r="BH227" s="93">
        <f>IF(N227="zníž. prenesená",J227,0)</f>
        <v>0</v>
      </c>
      <c r="BI227" s="93">
        <f>IF(N227="nulová",J227,0)</f>
        <v>0</v>
      </c>
      <c r="BJ227" s="15" t="s">
        <v>100</v>
      </c>
      <c r="BK227" s="93">
        <f>ROUND(I227*H227,2)</f>
        <v>0</v>
      </c>
      <c r="BL227" s="15" t="s">
        <v>161</v>
      </c>
      <c r="BM227" s="167" t="s">
        <v>337</v>
      </c>
    </row>
    <row r="228" spans="2:65" s="1" customFormat="1" ht="24.2" customHeight="1">
      <c r="B228" s="32"/>
      <c r="C228" s="156" t="s">
        <v>338</v>
      </c>
      <c r="D228" s="156" t="s">
        <v>157</v>
      </c>
      <c r="E228" s="157" t="s">
        <v>339</v>
      </c>
      <c r="F228" s="158" t="s">
        <v>340</v>
      </c>
      <c r="G228" s="159" t="s">
        <v>223</v>
      </c>
      <c r="H228" s="160">
        <v>26.457999999999998</v>
      </c>
      <c r="I228" s="161"/>
      <c r="J228" s="162">
        <f>ROUND(I228*H228,2)</f>
        <v>0</v>
      </c>
      <c r="K228" s="163"/>
      <c r="L228" s="32"/>
      <c r="M228" s="164" t="s">
        <v>1</v>
      </c>
      <c r="N228" s="130" t="s">
        <v>44</v>
      </c>
      <c r="P228" s="165">
        <f>O228*H228</f>
        <v>0</v>
      </c>
      <c r="Q228" s="165">
        <v>0</v>
      </c>
      <c r="R228" s="165">
        <f>Q228*H228</f>
        <v>0</v>
      </c>
      <c r="S228" s="165">
        <v>0</v>
      </c>
      <c r="T228" s="166">
        <f>S228*H228</f>
        <v>0</v>
      </c>
      <c r="AR228" s="167" t="s">
        <v>161</v>
      </c>
      <c r="AT228" s="167" t="s">
        <v>157</v>
      </c>
      <c r="AU228" s="167" t="s">
        <v>100</v>
      </c>
      <c r="AY228" s="15" t="s">
        <v>155</v>
      </c>
      <c r="BE228" s="93">
        <f>IF(N228="základná",J228,0)</f>
        <v>0</v>
      </c>
      <c r="BF228" s="93">
        <f>IF(N228="znížená",J228,0)</f>
        <v>0</v>
      </c>
      <c r="BG228" s="93">
        <f>IF(N228="zákl. prenesená",J228,0)</f>
        <v>0</v>
      </c>
      <c r="BH228" s="93">
        <f>IF(N228="zníž. prenesená",J228,0)</f>
        <v>0</v>
      </c>
      <c r="BI228" s="93">
        <f>IF(N228="nulová",J228,0)</f>
        <v>0</v>
      </c>
      <c r="BJ228" s="15" t="s">
        <v>100</v>
      </c>
      <c r="BK228" s="93">
        <f>ROUND(I228*H228,2)</f>
        <v>0</v>
      </c>
      <c r="BL228" s="15" t="s">
        <v>161</v>
      </c>
      <c r="BM228" s="167" t="s">
        <v>341</v>
      </c>
    </row>
    <row r="229" spans="2:65" s="1" customFormat="1" ht="24.2" customHeight="1">
      <c r="B229" s="32"/>
      <c r="C229" s="156" t="s">
        <v>342</v>
      </c>
      <c r="D229" s="156" t="s">
        <v>157</v>
      </c>
      <c r="E229" s="157" t="s">
        <v>343</v>
      </c>
      <c r="F229" s="158" t="s">
        <v>344</v>
      </c>
      <c r="G229" s="159" t="s">
        <v>223</v>
      </c>
      <c r="H229" s="160">
        <v>26.457999999999998</v>
      </c>
      <c r="I229" s="161"/>
      <c r="J229" s="162">
        <f>ROUND(I229*H229,2)</f>
        <v>0</v>
      </c>
      <c r="K229" s="163"/>
      <c r="L229" s="32"/>
      <c r="M229" s="164" t="s">
        <v>1</v>
      </c>
      <c r="N229" s="130" t="s">
        <v>44</v>
      </c>
      <c r="P229" s="165">
        <f>O229*H229</f>
        <v>0</v>
      </c>
      <c r="Q229" s="165">
        <v>0</v>
      </c>
      <c r="R229" s="165">
        <f>Q229*H229</f>
        <v>0</v>
      </c>
      <c r="S229" s="165">
        <v>0</v>
      </c>
      <c r="T229" s="166">
        <f>S229*H229</f>
        <v>0</v>
      </c>
      <c r="AR229" s="167" t="s">
        <v>161</v>
      </c>
      <c r="AT229" s="167" t="s">
        <v>157</v>
      </c>
      <c r="AU229" s="167" t="s">
        <v>100</v>
      </c>
      <c r="AY229" s="15" t="s">
        <v>155</v>
      </c>
      <c r="BE229" s="93">
        <f>IF(N229="základná",J229,0)</f>
        <v>0</v>
      </c>
      <c r="BF229" s="93">
        <f>IF(N229="znížená",J229,0)</f>
        <v>0</v>
      </c>
      <c r="BG229" s="93">
        <f>IF(N229="zákl. prenesená",J229,0)</f>
        <v>0</v>
      </c>
      <c r="BH229" s="93">
        <f>IF(N229="zníž. prenesená",J229,0)</f>
        <v>0</v>
      </c>
      <c r="BI229" s="93">
        <f>IF(N229="nulová",J229,0)</f>
        <v>0</v>
      </c>
      <c r="BJ229" s="15" t="s">
        <v>100</v>
      </c>
      <c r="BK229" s="93">
        <f>ROUND(I229*H229,2)</f>
        <v>0</v>
      </c>
      <c r="BL229" s="15" t="s">
        <v>161</v>
      </c>
      <c r="BM229" s="167" t="s">
        <v>345</v>
      </c>
    </row>
    <row r="230" spans="2:65" s="1" customFormat="1" ht="24.2" customHeight="1">
      <c r="B230" s="32"/>
      <c r="C230" s="156" t="s">
        <v>346</v>
      </c>
      <c r="D230" s="156" t="s">
        <v>157</v>
      </c>
      <c r="E230" s="157" t="s">
        <v>347</v>
      </c>
      <c r="F230" s="158" t="s">
        <v>348</v>
      </c>
      <c r="G230" s="159" t="s">
        <v>223</v>
      </c>
      <c r="H230" s="160">
        <v>26.457999999999998</v>
      </c>
      <c r="I230" s="161"/>
      <c r="J230" s="162">
        <f>ROUND(I230*H230,2)</f>
        <v>0</v>
      </c>
      <c r="K230" s="163"/>
      <c r="L230" s="32"/>
      <c r="M230" s="164" t="s">
        <v>1</v>
      </c>
      <c r="N230" s="130" t="s">
        <v>44</v>
      </c>
      <c r="P230" s="165">
        <f>O230*H230</f>
        <v>0</v>
      </c>
      <c r="Q230" s="165">
        <v>0</v>
      </c>
      <c r="R230" s="165">
        <f>Q230*H230</f>
        <v>0</v>
      </c>
      <c r="S230" s="165">
        <v>0</v>
      </c>
      <c r="T230" s="166">
        <f>S230*H230</f>
        <v>0</v>
      </c>
      <c r="AR230" s="167" t="s">
        <v>161</v>
      </c>
      <c r="AT230" s="167" t="s">
        <v>157</v>
      </c>
      <c r="AU230" s="167" t="s">
        <v>100</v>
      </c>
      <c r="AY230" s="15" t="s">
        <v>155</v>
      </c>
      <c r="BE230" s="93">
        <f>IF(N230="základná",J230,0)</f>
        <v>0</v>
      </c>
      <c r="BF230" s="93">
        <f>IF(N230="znížená",J230,0)</f>
        <v>0</v>
      </c>
      <c r="BG230" s="93">
        <f>IF(N230="zákl. prenesená",J230,0)</f>
        <v>0</v>
      </c>
      <c r="BH230" s="93">
        <f>IF(N230="zníž. prenesená",J230,0)</f>
        <v>0</v>
      </c>
      <c r="BI230" s="93">
        <f>IF(N230="nulová",J230,0)</f>
        <v>0</v>
      </c>
      <c r="BJ230" s="15" t="s">
        <v>100</v>
      </c>
      <c r="BK230" s="93">
        <f>ROUND(I230*H230,2)</f>
        <v>0</v>
      </c>
      <c r="BL230" s="15" t="s">
        <v>161</v>
      </c>
      <c r="BM230" s="167" t="s">
        <v>349</v>
      </c>
    </row>
    <row r="231" spans="2:65" s="11" customFormat="1" ht="22.9" customHeight="1">
      <c r="B231" s="145"/>
      <c r="D231" s="146" t="s">
        <v>77</v>
      </c>
      <c r="E231" s="154" t="s">
        <v>350</v>
      </c>
      <c r="F231" s="154" t="s">
        <v>351</v>
      </c>
      <c r="I231" s="148"/>
      <c r="J231" s="155">
        <f>BK231</f>
        <v>0</v>
      </c>
      <c r="L231" s="145"/>
      <c r="M231" s="149"/>
      <c r="P231" s="150">
        <f>P232</f>
        <v>0</v>
      </c>
      <c r="R231" s="150">
        <f>R232</f>
        <v>0</v>
      </c>
      <c r="T231" s="151">
        <f>T232</f>
        <v>0</v>
      </c>
      <c r="AR231" s="146" t="s">
        <v>86</v>
      </c>
      <c r="AT231" s="152" t="s">
        <v>77</v>
      </c>
      <c r="AU231" s="152" t="s">
        <v>86</v>
      </c>
      <c r="AY231" s="146" t="s">
        <v>155</v>
      </c>
      <c r="BK231" s="153">
        <f>BK232</f>
        <v>0</v>
      </c>
    </row>
    <row r="232" spans="2:65" s="1" customFormat="1" ht="33" customHeight="1">
      <c r="B232" s="32"/>
      <c r="C232" s="156" t="s">
        <v>352</v>
      </c>
      <c r="D232" s="156" t="s">
        <v>157</v>
      </c>
      <c r="E232" s="157" t="s">
        <v>353</v>
      </c>
      <c r="F232" s="158" t="s">
        <v>354</v>
      </c>
      <c r="G232" s="159" t="s">
        <v>223</v>
      </c>
      <c r="H232" s="160">
        <v>104.01300000000001</v>
      </c>
      <c r="I232" s="161"/>
      <c r="J232" s="162">
        <f>ROUND(I232*H232,2)</f>
        <v>0</v>
      </c>
      <c r="K232" s="163"/>
      <c r="L232" s="32"/>
      <c r="M232" s="164" t="s">
        <v>1</v>
      </c>
      <c r="N232" s="130" t="s">
        <v>44</v>
      </c>
      <c r="P232" s="165">
        <f>O232*H232</f>
        <v>0</v>
      </c>
      <c r="Q232" s="165">
        <v>0</v>
      </c>
      <c r="R232" s="165">
        <f>Q232*H232</f>
        <v>0</v>
      </c>
      <c r="S232" s="165">
        <v>0</v>
      </c>
      <c r="T232" s="166">
        <f>S232*H232</f>
        <v>0</v>
      </c>
      <c r="AR232" s="167" t="s">
        <v>161</v>
      </c>
      <c r="AT232" s="167" t="s">
        <v>157</v>
      </c>
      <c r="AU232" s="167" t="s">
        <v>100</v>
      </c>
      <c r="AY232" s="15" t="s">
        <v>155</v>
      </c>
      <c r="BE232" s="93">
        <f>IF(N232="základná",J232,0)</f>
        <v>0</v>
      </c>
      <c r="BF232" s="93">
        <f>IF(N232="znížená",J232,0)</f>
        <v>0</v>
      </c>
      <c r="BG232" s="93">
        <f>IF(N232="zákl. prenesená",J232,0)</f>
        <v>0</v>
      </c>
      <c r="BH232" s="93">
        <f>IF(N232="zníž. prenesená",J232,0)</f>
        <v>0</v>
      </c>
      <c r="BI232" s="93">
        <f>IF(N232="nulová",J232,0)</f>
        <v>0</v>
      </c>
      <c r="BJ232" s="15" t="s">
        <v>100</v>
      </c>
      <c r="BK232" s="93">
        <f>ROUND(I232*H232,2)</f>
        <v>0</v>
      </c>
      <c r="BL232" s="15" t="s">
        <v>161</v>
      </c>
      <c r="BM232" s="167" t="s">
        <v>355</v>
      </c>
    </row>
    <row r="233" spans="2:65" s="11" customFormat="1" ht="25.9" customHeight="1">
      <c r="B233" s="145"/>
      <c r="D233" s="146" t="s">
        <v>77</v>
      </c>
      <c r="E233" s="147" t="s">
        <v>356</v>
      </c>
      <c r="F233" s="147" t="s">
        <v>357</v>
      </c>
      <c r="I233" s="148"/>
      <c r="J233" s="128">
        <f>BK233</f>
        <v>0</v>
      </c>
      <c r="L233" s="145"/>
      <c r="M233" s="149"/>
      <c r="P233" s="150">
        <f>P234</f>
        <v>0</v>
      </c>
      <c r="R233" s="150">
        <f>R234</f>
        <v>6.8184999999999996E-2</v>
      </c>
      <c r="T233" s="151">
        <f>T234</f>
        <v>0</v>
      </c>
      <c r="AR233" s="146" t="s">
        <v>100</v>
      </c>
      <c r="AT233" s="152" t="s">
        <v>77</v>
      </c>
      <c r="AU233" s="152" t="s">
        <v>78</v>
      </c>
      <c r="AY233" s="146" t="s">
        <v>155</v>
      </c>
      <c r="BK233" s="153">
        <f>BK234</f>
        <v>0</v>
      </c>
    </row>
    <row r="234" spans="2:65" s="11" customFormat="1" ht="22.9" customHeight="1">
      <c r="B234" s="145"/>
      <c r="D234" s="146" t="s">
        <v>77</v>
      </c>
      <c r="E234" s="154" t="s">
        <v>358</v>
      </c>
      <c r="F234" s="154" t="s">
        <v>359</v>
      </c>
      <c r="I234" s="148"/>
      <c r="J234" s="155">
        <f>BK234</f>
        <v>0</v>
      </c>
      <c r="L234" s="145"/>
      <c r="M234" s="149"/>
      <c r="P234" s="150">
        <f>SUM(P235:P241)</f>
        <v>0</v>
      </c>
      <c r="R234" s="150">
        <f>SUM(R235:R241)</f>
        <v>6.8184999999999996E-2</v>
      </c>
      <c r="T234" s="151">
        <f>SUM(T235:T241)</f>
        <v>0</v>
      </c>
      <c r="AR234" s="146" t="s">
        <v>100</v>
      </c>
      <c r="AT234" s="152" t="s">
        <v>77</v>
      </c>
      <c r="AU234" s="152" t="s">
        <v>86</v>
      </c>
      <c r="AY234" s="146" t="s">
        <v>155</v>
      </c>
      <c r="BK234" s="153">
        <f>SUM(BK235:BK241)</f>
        <v>0</v>
      </c>
    </row>
    <row r="235" spans="2:65" s="1" customFormat="1" ht="24.2" customHeight="1">
      <c r="B235" s="32"/>
      <c r="C235" s="156" t="s">
        <v>360</v>
      </c>
      <c r="D235" s="156" t="s">
        <v>157</v>
      </c>
      <c r="E235" s="157" t="s">
        <v>361</v>
      </c>
      <c r="F235" s="158" t="s">
        <v>362</v>
      </c>
      <c r="G235" s="159" t="s">
        <v>160</v>
      </c>
      <c r="H235" s="160">
        <v>22.356000000000002</v>
      </c>
      <c r="I235" s="161"/>
      <c r="J235" s="162">
        <f>ROUND(I235*H235,2)</f>
        <v>0</v>
      </c>
      <c r="K235" s="163"/>
      <c r="L235" s="32"/>
      <c r="M235" s="164" t="s">
        <v>1</v>
      </c>
      <c r="N235" s="130" t="s">
        <v>44</v>
      </c>
      <c r="P235" s="165">
        <f>O235*H235</f>
        <v>0</v>
      </c>
      <c r="Q235" s="165">
        <v>7.5000000000000002E-4</v>
      </c>
      <c r="R235" s="165">
        <f>Q235*H235</f>
        <v>1.6767000000000001E-2</v>
      </c>
      <c r="S235" s="165">
        <v>0</v>
      </c>
      <c r="T235" s="166">
        <f>S235*H235</f>
        <v>0</v>
      </c>
      <c r="AR235" s="167" t="s">
        <v>237</v>
      </c>
      <c r="AT235" s="167" t="s">
        <v>157</v>
      </c>
      <c r="AU235" s="167" t="s">
        <v>100</v>
      </c>
      <c r="AY235" s="15" t="s">
        <v>155</v>
      </c>
      <c r="BE235" s="93">
        <f>IF(N235="základná",J235,0)</f>
        <v>0</v>
      </c>
      <c r="BF235" s="93">
        <f>IF(N235="znížená",J235,0)</f>
        <v>0</v>
      </c>
      <c r="BG235" s="93">
        <f>IF(N235="zákl. prenesená",J235,0)</f>
        <v>0</v>
      </c>
      <c r="BH235" s="93">
        <f>IF(N235="zníž. prenesená",J235,0)</f>
        <v>0</v>
      </c>
      <c r="BI235" s="93">
        <f>IF(N235="nulová",J235,0)</f>
        <v>0</v>
      </c>
      <c r="BJ235" s="15" t="s">
        <v>100</v>
      </c>
      <c r="BK235" s="93">
        <f>ROUND(I235*H235,2)</f>
        <v>0</v>
      </c>
      <c r="BL235" s="15" t="s">
        <v>237</v>
      </c>
      <c r="BM235" s="167" t="s">
        <v>363</v>
      </c>
    </row>
    <row r="236" spans="2:65" s="12" customFormat="1">
      <c r="B236" s="168"/>
      <c r="D236" s="169" t="s">
        <v>163</v>
      </c>
      <c r="E236" s="170" t="s">
        <v>1</v>
      </c>
      <c r="F236" s="171" t="s">
        <v>364</v>
      </c>
      <c r="H236" s="172">
        <v>2.8780000000000001</v>
      </c>
      <c r="I236" s="173"/>
      <c r="L236" s="168"/>
      <c r="M236" s="174"/>
      <c r="T236" s="175"/>
      <c r="AT236" s="170" t="s">
        <v>163</v>
      </c>
      <c r="AU236" s="170" t="s">
        <v>100</v>
      </c>
      <c r="AV236" s="12" t="s">
        <v>100</v>
      </c>
      <c r="AW236" s="12" t="s">
        <v>33</v>
      </c>
      <c r="AX236" s="12" t="s">
        <v>78</v>
      </c>
      <c r="AY236" s="170" t="s">
        <v>155</v>
      </c>
    </row>
    <row r="237" spans="2:65" s="12" customFormat="1">
      <c r="B237" s="168"/>
      <c r="D237" s="169" t="s">
        <v>163</v>
      </c>
      <c r="E237" s="170" t="s">
        <v>1</v>
      </c>
      <c r="F237" s="171" t="s">
        <v>365</v>
      </c>
      <c r="H237" s="172">
        <v>19.478000000000002</v>
      </c>
      <c r="I237" s="173"/>
      <c r="L237" s="168"/>
      <c r="M237" s="174"/>
      <c r="T237" s="175"/>
      <c r="AT237" s="170" t="s">
        <v>163</v>
      </c>
      <c r="AU237" s="170" t="s">
        <v>100</v>
      </c>
      <c r="AV237" s="12" t="s">
        <v>100</v>
      </c>
      <c r="AW237" s="12" t="s">
        <v>33</v>
      </c>
      <c r="AX237" s="12" t="s">
        <v>78</v>
      </c>
      <c r="AY237" s="170" t="s">
        <v>155</v>
      </c>
    </row>
    <row r="238" spans="2:65" s="13" customFormat="1">
      <c r="B238" s="176"/>
      <c r="D238" s="169" t="s">
        <v>163</v>
      </c>
      <c r="E238" s="177" t="s">
        <v>1</v>
      </c>
      <c r="F238" s="178" t="s">
        <v>166</v>
      </c>
      <c r="H238" s="179">
        <v>22.356000000000002</v>
      </c>
      <c r="I238" s="180"/>
      <c r="L238" s="176"/>
      <c r="M238" s="181"/>
      <c r="T238" s="182"/>
      <c r="AT238" s="177" t="s">
        <v>163</v>
      </c>
      <c r="AU238" s="177" t="s">
        <v>100</v>
      </c>
      <c r="AV238" s="13" t="s">
        <v>161</v>
      </c>
      <c r="AW238" s="13" t="s">
        <v>33</v>
      </c>
      <c r="AX238" s="13" t="s">
        <v>86</v>
      </c>
      <c r="AY238" s="177" t="s">
        <v>155</v>
      </c>
    </row>
    <row r="239" spans="2:65" s="1" customFormat="1" ht="37.9" customHeight="1">
      <c r="B239" s="32"/>
      <c r="C239" s="183" t="s">
        <v>366</v>
      </c>
      <c r="D239" s="183" t="s">
        <v>258</v>
      </c>
      <c r="E239" s="184" t="s">
        <v>367</v>
      </c>
      <c r="F239" s="185" t="s">
        <v>368</v>
      </c>
      <c r="G239" s="186" t="s">
        <v>160</v>
      </c>
      <c r="H239" s="187">
        <v>25.709</v>
      </c>
      <c r="I239" s="188"/>
      <c r="J239" s="189">
        <f>ROUND(I239*H239,2)</f>
        <v>0</v>
      </c>
      <c r="K239" s="190"/>
      <c r="L239" s="191"/>
      <c r="M239" s="192" t="s">
        <v>1</v>
      </c>
      <c r="N239" s="193" t="s">
        <v>44</v>
      </c>
      <c r="P239" s="165">
        <f>O239*H239</f>
        <v>0</v>
      </c>
      <c r="Q239" s="165">
        <v>2E-3</v>
      </c>
      <c r="R239" s="165">
        <f>Q239*H239</f>
        <v>5.1417999999999998E-2</v>
      </c>
      <c r="S239" s="165">
        <v>0</v>
      </c>
      <c r="T239" s="166">
        <f>S239*H239</f>
        <v>0</v>
      </c>
      <c r="AR239" s="167" t="s">
        <v>312</v>
      </c>
      <c r="AT239" s="167" t="s">
        <v>258</v>
      </c>
      <c r="AU239" s="167" t="s">
        <v>100</v>
      </c>
      <c r="AY239" s="15" t="s">
        <v>155</v>
      </c>
      <c r="BE239" s="93">
        <f>IF(N239="základná",J239,0)</f>
        <v>0</v>
      </c>
      <c r="BF239" s="93">
        <f>IF(N239="znížená",J239,0)</f>
        <v>0</v>
      </c>
      <c r="BG239" s="93">
        <f>IF(N239="zákl. prenesená",J239,0)</f>
        <v>0</v>
      </c>
      <c r="BH239" s="93">
        <f>IF(N239="zníž. prenesená",J239,0)</f>
        <v>0</v>
      </c>
      <c r="BI239" s="93">
        <f>IF(N239="nulová",J239,0)</f>
        <v>0</v>
      </c>
      <c r="BJ239" s="15" t="s">
        <v>100</v>
      </c>
      <c r="BK239" s="93">
        <f>ROUND(I239*H239,2)</f>
        <v>0</v>
      </c>
      <c r="BL239" s="15" t="s">
        <v>237</v>
      </c>
      <c r="BM239" s="167" t="s">
        <v>369</v>
      </c>
    </row>
    <row r="240" spans="2:65" s="12" customFormat="1">
      <c r="B240" s="168"/>
      <c r="D240" s="169" t="s">
        <v>163</v>
      </c>
      <c r="F240" s="171" t="s">
        <v>370</v>
      </c>
      <c r="H240" s="172">
        <v>25.709</v>
      </c>
      <c r="I240" s="173"/>
      <c r="L240" s="168"/>
      <c r="M240" s="174"/>
      <c r="T240" s="175"/>
      <c r="AT240" s="170" t="s">
        <v>163</v>
      </c>
      <c r="AU240" s="170" t="s">
        <v>100</v>
      </c>
      <c r="AV240" s="12" t="s">
        <v>100</v>
      </c>
      <c r="AW240" s="12" t="s">
        <v>4</v>
      </c>
      <c r="AX240" s="12" t="s">
        <v>86</v>
      </c>
      <c r="AY240" s="170" t="s">
        <v>155</v>
      </c>
    </row>
    <row r="241" spans="2:65" s="1" customFormat="1" ht="24.2" customHeight="1">
      <c r="B241" s="32"/>
      <c r="C241" s="156" t="s">
        <v>371</v>
      </c>
      <c r="D241" s="156" t="s">
        <v>157</v>
      </c>
      <c r="E241" s="157" t="s">
        <v>372</v>
      </c>
      <c r="F241" s="158" t="s">
        <v>373</v>
      </c>
      <c r="G241" s="159" t="s">
        <v>374</v>
      </c>
      <c r="H241" s="160"/>
      <c r="I241" s="161"/>
      <c r="J241" s="162">
        <f>ROUND(I241*H241,2)</f>
        <v>0</v>
      </c>
      <c r="K241" s="163"/>
      <c r="L241" s="32"/>
      <c r="M241" s="164" t="s">
        <v>1</v>
      </c>
      <c r="N241" s="130" t="s">
        <v>44</v>
      </c>
      <c r="P241" s="165">
        <f>O241*H241</f>
        <v>0</v>
      </c>
      <c r="Q241" s="165">
        <v>0</v>
      </c>
      <c r="R241" s="165">
        <f>Q241*H241</f>
        <v>0</v>
      </c>
      <c r="S241" s="165">
        <v>0</v>
      </c>
      <c r="T241" s="166">
        <f>S241*H241</f>
        <v>0</v>
      </c>
      <c r="AR241" s="167" t="s">
        <v>237</v>
      </c>
      <c r="AT241" s="167" t="s">
        <v>157</v>
      </c>
      <c r="AU241" s="167" t="s">
        <v>100</v>
      </c>
      <c r="AY241" s="15" t="s">
        <v>155</v>
      </c>
      <c r="BE241" s="93">
        <f>IF(N241="základná",J241,0)</f>
        <v>0</v>
      </c>
      <c r="BF241" s="93">
        <f>IF(N241="znížená",J241,0)</f>
        <v>0</v>
      </c>
      <c r="BG241" s="93">
        <f>IF(N241="zákl. prenesená",J241,0)</f>
        <v>0</v>
      </c>
      <c r="BH241" s="93">
        <f>IF(N241="zníž. prenesená",J241,0)</f>
        <v>0</v>
      </c>
      <c r="BI241" s="93">
        <f>IF(N241="nulová",J241,0)</f>
        <v>0</v>
      </c>
      <c r="BJ241" s="15" t="s">
        <v>100</v>
      </c>
      <c r="BK241" s="93">
        <f>ROUND(I241*H241,2)</f>
        <v>0</v>
      </c>
      <c r="BL241" s="15" t="s">
        <v>237</v>
      </c>
      <c r="BM241" s="167" t="s">
        <v>375</v>
      </c>
    </row>
    <row r="242" spans="2:65" s="11" customFormat="1" ht="25.9" customHeight="1">
      <c r="B242" s="145"/>
      <c r="D242" s="146" t="s">
        <v>77</v>
      </c>
      <c r="E242" s="147" t="s">
        <v>376</v>
      </c>
      <c r="F242" s="147" t="s">
        <v>377</v>
      </c>
      <c r="I242" s="148"/>
      <c r="J242" s="128">
        <f>BK242</f>
        <v>0</v>
      </c>
      <c r="L242" s="145"/>
      <c r="M242" s="149"/>
      <c r="P242" s="150">
        <f>SUM(P243:P245)</f>
        <v>0</v>
      </c>
      <c r="R242" s="150">
        <f>SUM(R243:R245)</f>
        <v>0</v>
      </c>
      <c r="T242" s="151">
        <f>SUM(T243:T245)</f>
        <v>0</v>
      </c>
      <c r="AR242" s="146" t="s">
        <v>161</v>
      </c>
      <c r="AT242" s="152" t="s">
        <v>77</v>
      </c>
      <c r="AU242" s="152" t="s">
        <v>78</v>
      </c>
      <c r="AY242" s="146" t="s">
        <v>155</v>
      </c>
      <c r="BK242" s="153">
        <f>SUM(BK243:BK245)</f>
        <v>0</v>
      </c>
    </row>
    <row r="243" spans="2:65" s="1" customFormat="1" ht="37.9" customHeight="1">
      <c r="B243" s="32"/>
      <c r="C243" s="156" t="s">
        <v>378</v>
      </c>
      <c r="D243" s="156" t="s">
        <v>157</v>
      </c>
      <c r="E243" s="157" t="s">
        <v>379</v>
      </c>
      <c r="F243" s="158" t="s">
        <v>380</v>
      </c>
      <c r="G243" s="159" t="s">
        <v>381</v>
      </c>
      <c r="H243" s="160">
        <v>35</v>
      </c>
      <c r="I243" s="161"/>
      <c r="J243" s="162">
        <f>ROUND(I243*H243,2)</f>
        <v>0</v>
      </c>
      <c r="K243" s="163"/>
      <c r="L243" s="32"/>
      <c r="M243" s="164" t="s">
        <v>1</v>
      </c>
      <c r="N243" s="130" t="s">
        <v>44</v>
      </c>
      <c r="P243" s="165">
        <f>O243*H243</f>
        <v>0</v>
      </c>
      <c r="Q243" s="165">
        <v>0</v>
      </c>
      <c r="R243" s="165">
        <f>Q243*H243</f>
        <v>0</v>
      </c>
      <c r="S243" s="165">
        <v>0</v>
      </c>
      <c r="T243" s="166">
        <f>S243*H243</f>
        <v>0</v>
      </c>
      <c r="AR243" s="167" t="s">
        <v>178</v>
      </c>
      <c r="AT243" s="167" t="s">
        <v>157</v>
      </c>
      <c r="AU243" s="167" t="s">
        <v>86</v>
      </c>
      <c r="AY243" s="15" t="s">
        <v>155</v>
      </c>
      <c r="BE243" s="93">
        <f>IF(N243="základná",J243,0)</f>
        <v>0</v>
      </c>
      <c r="BF243" s="93">
        <f>IF(N243="znížená",J243,0)</f>
        <v>0</v>
      </c>
      <c r="BG243" s="93">
        <f>IF(N243="zákl. prenesená",J243,0)</f>
        <v>0</v>
      </c>
      <c r="BH243" s="93">
        <f>IF(N243="zníž. prenesená",J243,0)</f>
        <v>0</v>
      </c>
      <c r="BI243" s="93">
        <f>IF(N243="nulová",J243,0)</f>
        <v>0</v>
      </c>
      <c r="BJ243" s="15" t="s">
        <v>100</v>
      </c>
      <c r="BK243" s="93">
        <f>ROUND(I243*H243,2)</f>
        <v>0</v>
      </c>
      <c r="BL243" s="15" t="s">
        <v>178</v>
      </c>
      <c r="BM243" s="167" t="s">
        <v>382</v>
      </c>
    </row>
    <row r="244" spans="2:65" s="12" customFormat="1" ht="33.75">
      <c r="B244" s="168"/>
      <c r="D244" s="169" t="s">
        <v>163</v>
      </c>
      <c r="E244" s="170" t="s">
        <v>1</v>
      </c>
      <c r="F244" s="171" t="s">
        <v>383</v>
      </c>
      <c r="H244" s="172">
        <v>35</v>
      </c>
      <c r="I244" s="173"/>
      <c r="L244" s="168"/>
      <c r="M244" s="174"/>
      <c r="T244" s="175"/>
      <c r="AT244" s="170" t="s">
        <v>163</v>
      </c>
      <c r="AU244" s="170" t="s">
        <v>86</v>
      </c>
      <c r="AV244" s="12" t="s">
        <v>100</v>
      </c>
      <c r="AW244" s="12" t="s">
        <v>33</v>
      </c>
      <c r="AX244" s="12" t="s">
        <v>78</v>
      </c>
      <c r="AY244" s="170" t="s">
        <v>155</v>
      </c>
    </row>
    <row r="245" spans="2:65" s="13" customFormat="1">
      <c r="B245" s="176"/>
      <c r="D245" s="169" t="s">
        <v>163</v>
      </c>
      <c r="E245" s="177" t="s">
        <v>1</v>
      </c>
      <c r="F245" s="178" t="s">
        <v>166</v>
      </c>
      <c r="H245" s="179">
        <v>35</v>
      </c>
      <c r="I245" s="180"/>
      <c r="L245" s="176"/>
      <c r="M245" s="181"/>
      <c r="T245" s="182"/>
      <c r="AT245" s="177" t="s">
        <v>163</v>
      </c>
      <c r="AU245" s="177" t="s">
        <v>86</v>
      </c>
      <c r="AV245" s="13" t="s">
        <v>161</v>
      </c>
      <c r="AW245" s="13" t="s">
        <v>33</v>
      </c>
      <c r="AX245" s="13" t="s">
        <v>86</v>
      </c>
      <c r="AY245" s="177" t="s">
        <v>155</v>
      </c>
    </row>
    <row r="246" spans="2:65" s="11" customFormat="1" ht="25.9" customHeight="1">
      <c r="B246" s="145"/>
      <c r="D246" s="146" t="s">
        <v>77</v>
      </c>
      <c r="E246" s="147" t="s">
        <v>384</v>
      </c>
      <c r="F246" s="147" t="s">
        <v>385</v>
      </c>
      <c r="I246" s="148"/>
      <c r="J246" s="128">
        <f>BK246</f>
        <v>0</v>
      </c>
      <c r="L246" s="145"/>
      <c r="M246" s="149"/>
      <c r="P246" s="150">
        <f>SUM(P247:P251)</f>
        <v>0</v>
      </c>
      <c r="R246" s="150">
        <f>SUM(R247:R251)</f>
        <v>0</v>
      </c>
      <c r="T246" s="151">
        <f>SUM(T247:T251)</f>
        <v>0</v>
      </c>
      <c r="AR246" s="146" t="s">
        <v>86</v>
      </c>
      <c r="AT246" s="152" t="s">
        <v>77</v>
      </c>
      <c r="AU246" s="152" t="s">
        <v>78</v>
      </c>
      <c r="AY246" s="146" t="s">
        <v>155</v>
      </c>
      <c r="BK246" s="153">
        <f>SUM(BK247:BK251)</f>
        <v>0</v>
      </c>
    </row>
    <row r="247" spans="2:65" s="1" customFormat="1" ht="62.65" customHeight="1">
      <c r="B247" s="32"/>
      <c r="C247" s="156" t="s">
        <v>386</v>
      </c>
      <c r="D247" s="156" t="s">
        <v>157</v>
      </c>
      <c r="E247" s="157" t="s">
        <v>387</v>
      </c>
      <c r="F247" s="158" t="s">
        <v>388</v>
      </c>
      <c r="G247" s="159" t="s">
        <v>1</v>
      </c>
      <c r="H247" s="160">
        <v>0</v>
      </c>
      <c r="I247" s="161"/>
      <c r="J247" s="162">
        <f>ROUND(I247*H247,2)</f>
        <v>0</v>
      </c>
      <c r="K247" s="163"/>
      <c r="L247" s="32"/>
      <c r="M247" s="164" t="s">
        <v>1</v>
      </c>
      <c r="N247" s="130" t="s">
        <v>44</v>
      </c>
      <c r="P247" s="165">
        <f>O247*H247</f>
        <v>0</v>
      </c>
      <c r="Q247" s="165">
        <v>0</v>
      </c>
      <c r="R247" s="165">
        <f>Q247*H247</f>
        <v>0</v>
      </c>
      <c r="S247" s="165">
        <v>0</v>
      </c>
      <c r="T247" s="166">
        <f>S247*H247</f>
        <v>0</v>
      </c>
      <c r="AR247" s="167" t="s">
        <v>161</v>
      </c>
      <c r="AT247" s="167" t="s">
        <v>157</v>
      </c>
      <c r="AU247" s="167" t="s">
        <v>86</v>
      </c>
      <c r="AY247" s="15" t="s">
        <v>155</v>
      </c>
      <c r="BE247" s="93">
        <f>IF(N247="základná",J247,0)</f>
        <v>0</v>
      </c>
      <c r="BF247" s="93">
        <f>IF(N247="znížená",J247,0)</f>
        <v>0</v>
      </c>
      <c r="BG247" s="93">
        <f>IF(N247="zákl. prenesená",J247,0)</f>
        <v>0</v>
      </c>
      <c r="BH247" s="93">
        <f>IF(N247="zníž. prenesená",J247,0)</f>
        <v>0</v>
      </c>
      <c r="BI247" s="93">
        <f>IF(N247="nulová",J247,0)</f>
        <v>0</v>
      </c>
      <c r="BJ247" s="15" t="s">
        <v>100</v>
      </c>
      <c r="BK247" s="93">
        <f>ROUND(I247*H247,2)</f>
        <v>0</v>
      </c>
      <c r="BL247" s="15" t="s">
        <v>161</v>
      </c>
      <c r="BM247" s="167" t="s">
        <v>389</v>
      </c>
    </row>
    <row r="248" spans="2:65" s="1" customFormat="1" ht="185.25">
      <c r="B248" s="32"/>
      <c r="D248" s="169" t="s">
        <v>390</v>
      </c>
      <c r="F248" s="194" t="s">
        <v>391</v>
      </c>
      <c r="I248" s="132"/>
      <c r="L248" s="32"/>
      <c r="M248" s="195"/>
      <c r="T248" s="59"/>
      <c r="AT248" s="15" t="s">
        <v>390</v>
      </c>
      <c r="AU248" s="15" t="s">
        <v>86</v>
      </c>
    </row>
    <row r="249" spans="2:65" s="1" customFormat="1" ht="55.5" customHeight="1">
      <c r="B249" s="32"/>
      <c r="C249" s="156" t="s">
        <v>392</v>
      </c>
      <c r="D249" s="156" t="s">
        <v>157</v>
      </c>
      <c r="E249" s="157" t="s">
        <v>393</v>
      </c>
      <c r="F249" s="158" t="s">
        <v>394</v>
      </c>
      <c r="G249" s="159" t="s">
        <v>1</v>
      </c>
      <c r="H249" s="160">
        <v>0</v>
      </c>
      <c r="I249" s="161"/>
      <c r="J249" s="162">
        <f>ROUND(I249*H249,2)</f>
        <v>0</v>
      </c>
      <c r="K249" s="163"/>
      <c r="L249" s="32"/>
      <c r="M249" s="164" t="s">
        <v>1</v>
      </c>
      <c r="N249" s="130" t="s">
        <v>44</v>
      </c>
      <c r="P249" s="165">
        <f>O249*H249</f>
        <v>0</v>
      </c>
      <c r="Q249" s="165">
        <v>0</v>
      </c>
      <c r="R249" s="165">
        <f>Q249*H249</f>
        <v>0</v>
      </c>
      <c r="S249" s="165">
        <v>0</v>
      </c>
      <c r="T249" s="166">
        <f>S249*H249</f>
        <v>0</v>
      </c>
      <c r="AR249" s="167" t="s">
        <v>178</v>
      </c>
      <c r="AT249" s="167" t="s">
        <v>157</v>
      </c>
      <c r="AU249" s="167" t="s">
        <v>86</v>
      </c>
      <c r="AY249" s="15" t="s">
        <v>155</v>
      </c>
      <c r="BE249" s="93">
        <f>IF(N249="základná",J249,0)</f>
        <v>0</v>
      </c>
      <c r="BF249" s="93">
        <f>IF(N249="znížená",J249,0)</f>
        <v>0</v>
      </c>
      <c r="BG249" s="93">
        <f>IF(N249="zákl. prenesená",J249,0)</f>
        <v>0</v>
      </c>
      <c r="BH249" s="93">
        <f>IF(N249="zníž. prenesená",J249,0)</f>
        <v>0</v>
      </c>
      <c r="BI249" s="93">
        <f>IF(N249="nulová",J249,0)</f>
        <v>0</v>
      </c>
      <c r="BJ249" s="15" t="s">
        <v>100</v>
      </c>
      <c r="BK249" s="93">
        <f>ROUND(I249*H249,2)</f>
        <v>0</v>
      </c>
      <c r="BL249" s="15" t="s">
        <v>178</v>
      </c>
      <c r="BM249" s="167" t="s">
        <v>395</v>
      </c>
    </row>
    <row r="250" spans="2:65" s="1" customFormat="1" ht="29.25">
      <c r="B250" s="32"/>
      <c r="D250" s="169" t="s">
        <v>390</v>
      </c>
      <c r="F250" s="194" t="s">
        <v>396</v>
      </c>
      <c r="I250" s="132"/>
      <c r="L250" s="32"/>
      <c r="M250" s="195"/>
      <c r="T250" s="59"/>
      <c r="AT250" s="15" t="s">
        <v>390</v>
      </c>
      <c r="AU250" s="15" t="s">
        <v>86</v>
      </c>
    </row>
    <row r="251" spans="2:65" s="1" customFormat="1" ht="49.15" customHeight="1">
      <c r="B251" s="32"/>
      <c r="C251" s="156" t="s">
        <v>397</v>
      </c>
      <c r="D251" s="156" t="s">
        <v>157</v>
      </c>
      <c r="E251" s="157" t="s">
        <v>398</v>
      </c>
      <c r="F251" s="158" t="s">
        <v>399</v>
      </c>
      <c r="G251" s="159" t="s">
        <v>1</v>
      </c>
      <c r="H251" s="160">
        <v>0</v>
      </c>
      <c r="I251" s="161"/>
      <c r="J251" s="162">
        <f>ROUND(I251*H251,2)</f>
        <v>0</v>
      </c>
      <c r="K251" s="163"/>
      <c r="L251" s="32"/>
      <c r="M251" s="164" t="s">
        <v>1</v>
      </c>
      <c r="N251" s="130" t="s">
        <v>44</v>
      </c>
      <c r="P251" s="165">
        <f>O251*H251</f>
        <v>0</v>
      </c>
      <c r="Q251" s="165">
        <v>0</v>
      </c>
      <c r="R251" s="165">
        <f>Q251*H251</f>
        <v>0</v>
      </c>
      <c r="S251" s="165">
        <v>0</v>
      </c>
      <c r="T251" s="166">
        <f>S251*H251</f>
        <v>0</v>
      </c>
      <c r="AR251" s="167" t="s">
        <v>178</v>
      </c>
      <c r="AT251" s="167" t="s">
        <v>157</v>
      </c>
      <c r="AU251" s="167" t="s">
        <v>86</v>
      </c>
      <c r="AY251" s="15" t="s">
        <v>155</v>
      </c>
      <c r="BE251" s="93">
        <f>IF(N251="základná",J251,0)</f>
        <v>0</v>
      </c>
      <c r="BF251" s="93">
        <f>IF(N251="znížená",J251,0)</f>
        <v>0</v>
      </c>
      <c r="BG251" s="93">
        <f>IF(N251="zákl. prenesená",J251,0)</f>
        <v>0</v>
      </c>
      <c r="BH251" s="93">
        <f>IF(N251="zníž. prenesená",J251,0)</f>
        <v>0</v>
      </c>
      <c r="BI251" s="93">
        <f>IF(N251="nulová",J251,0)</f>
        <v>0</v>
      </c>
      <c r="BJ251" s="15" t="s">
        <v>100</v>
      </c>
      <c r="BK251" s="93">
        <f>ROUND(I251*H251,2)</f>
        <v>0</v>
      </c>
      <c r="BL251" s="15" t="s">
        <v>178</v>
      </c>
      <c r="BM251" s="167" t="s">
        <v>400</v>
      </c>
    </row>
    <row r="252" spans="2:65" s="1" customFormat="1" ht="49.9" customHeight="1">
      <c r="B252" s="32"/>
      <c r="E252" s="147" t="s">
        <v>401</v>
      </c>
      <c r="F252" s="147" t="s">
        <v>402</v>
      </c>
      <c r="J252" s="128">
        <f t="shared" ref="J252:J257" si="5">BK252</f>
        <v>0</v>
      </c>
      <c r="L252" s="32"/>
      <c r="M252" s="195"/>
      <c r="T252" s="59"/>
      <c r="AT252" s="15" t="s">
        <v>77</v>
      </c>
      <c r="AU252" s="15" t="s">
        <v>78</v>
      </c>
      <c r="AY252" s="15" t="s">
        <v>403</v>
      </c>
      <c r="BK252" s="93">
        <f>SUM(BK253:BK257)</f>
        <v>0</v>
      </c>
    </row>
    <row r="253" spans="2:65" s="1" customFormat="1" ht="16.350000000000001" customHeight="1">
      <c r="B253" s="32"/>
      <c r="C253" s="196" t="s">
        <v>1</v>
      </c>
      <c r="D253" s="196" t="s">
        <v>157</v>
      </c>
      <c r="E253" s="197" t="s">
        <v>1</v>
      </c>
      <c r="F253" s="198" t="s">
        <v>1</v>
      </c>
      <c r="G253" s="199" t="s">
        <v>1</v>
      </c>
      <c r="H253" s="200"/>
      <c r="I253" s="201"/>
      <c r="J253" s="202">
        <f t="shared" si="5"/>
        <v>0</v>
      </c>
      <c r="K253" s="163"/>
      <c r="L253" s="32"/>
      <c r="M253" s="203" t="s">
        <v>1</v>
      </c>
      <c r="N253" s="204" t="s">
        <v>44</v>
      </c>
      <c r="T253" s="59"/>
      <c r="AT253" s="15" t="s">
        <v>403</v>
      </c>
      <c r="AU253" s="15" t="s">
        <v>86</v>
      </c>
      <c r="AY253" s="15" t="s">
        <v>403</v>
      </c>
      <c r="BE253" s="93">
        <f>IF(N253="základná",J253,0)</f>
        <v>0</v>
      </c>
      <c r="BF253" s="93">
        <f>IF(N253="znížená",J253,0)</f>
        <v>0</v>
      </c>
      <c r="BG253" s="93">
        <f>IF(N253="zákl. prenesená",J253,0)</f>
        <v>0</v>
      </c>
      <c r="BH253" s="93">
        <f>IF(N253="zníž. prenesená",J253,0)</f>
        <v>0</v>
      </c>
      <c r="BI253" s="93">
        <f>IF(N253="nulová",J253,0)</f>
        <v>0</v>
      </c>
      <c r="BJ253" s="15" t="s">
        <v>100</v>
      </c>
      <c r="BK253" s="93">
        <f>I253*H253</f>
        <v>0</v>
      </c>
    </row>
    <row r="254" spans="2:65" s="1" customFormat="1" ht="16.350000000000001" customHeight="1">
      <c r="B254" s="32"/>
      <c r="C254" s="196" t="s">
        <v>1</v>
      </c>
      <c r="D254" s="196" t="s">
        <v>157</v>
      </c>
      <c r="E254" s="197" t="s">
        <v>1</v>
      </c>
      <c r="F254" s="198" t="s">
        <v>1</v>
      </c>
      <c r="G254" s="199" t="s">
        <v>1</v>
      </c>
      <c r="H254" s="200"/>
      <c r="I254" s="201"/>
      <c r="J254" s="202">
        <f t="shared" si="5"/>
        <v>0</v>
      </c>
      <c r="K254" s="163"/>
      <c r="L254" s="32"/>
      <c r="M254" s="203" t="s">
        <v>1</v>
      </c>
      <c r="N254" s="204" t="s">
        <v>44</v>
      </c>
      <c r="T254" s="59"/>
      <c r="AT254" s="15" t="s">
        <v>403</v>
      </c>
      <c r="AU254" s="15" t="s">
        <v>86</v>
      </c>
      <c r="AY254" s="15" t="s">
        <v>403</v>
      </c>
      <c r="BE254" s="93">
        <f>IF(N254="základná",J254,0)</f>
        <v>0</v>
      </c>
      <c r="BF254" s="93">
        <f>IF(N254="znížená",J254,0)</f>
        <v>0</v>
      </c>
      <c r="BG254" s="93">
        <f>IF(N254="zákl. prenesená",J254,0)</f>
        <v>0</v>
      </c>
      <c r="BH254" s="93">
        <f>IF(N254="zníž. prenesená",J254,0)</f>
        <v>0</v>
      </c>
      <c r="BI254" s="93">
        <f>IF(N254="nulová",J254,0)</f>
        <v>0</v>
      </c>
      <c r="BJ254" s="15" t="s">
        <v>100</v>
      </c>
      <c r="BK254" s="93">
        <f>I254*H254</f>
        <v>0</v>
      </c>
    </row>
    <row r="255" spans="2:65" s="1" customFormat="1" ht="16.350000000000001" customHeight="1">
      <c r="B255" s="32"/>
      <c r="C255" s="196" t="s">
        <v>1</v>
      </c>
      <c r="D255" s="196" t="s">
        <v>157</v>
      </c>
      <c r="E255" s="197" t="s">
        <v>1</v>
      </c>
      <c r="F255" s="198" t="s">
        <v>1</v>
      </c>
      <c r="G255" s="199" t="s">
        <v>1</v>
      </c>
      <c r="H255" s="200"/>
      <c r="I255" s="201"/>
      <c r="J255" s="202">
        <f t="shared" si="5"/>
        <v>0</v>
      </c>
      <c r="K255" s="163"/>
      <c r="L255" s="32"/>
      <c r="M255" s="203" t="s">
        <v>1</v>
      </c>
      <c r="N255" s="204" t="s">
        <v>44</v>
      </c>
      <c r="T255" s="59"/>
      <c r="AT255" s="15" t="s">
        <v>403</v>
      </c>
      <c r="AU255" s="15" t="s">
        <v>86</v>
      </c>
      <c r="AY255" s="15" t="s">
        <v>403</v>
      </c>
      <c r="BE255" s="93">
        <f>IF(N255="základná",J255,0)</f>
        <v>0</v>
      </c>
      <c r="BF255" s="93">
        <f>IF(N255="znížená",J255,0)</f>
        <v>0</v>
      </c>
      <c r="BG255" s="93">
        <f>IF(N255="zákl. prenesená",J255,0)</f>
        <v>0</v>
      </c>
      <c r="BH255" s="93">
        <f>IF(N255="zníž. prenesená",J255,0)</f>
        <v>0</v>
      </c>
      <c r="BI255" s="93">
        <f>IF(N255="nulová",J255,0)</f>
        <v>0</v>
      </c>
      <c r="BJ255" s="15" t="s">
        <v>100</v>
      </c>
      <c r="BK255" s="93">
        <f>I255*H255</f>
        <v>0</v>
      </c>
    </row>
    <row r="256" spans="2:65" s="1" customFormat="1" ht="16.350000000000001" customHeight="1">
      <c r="B256" s="32"/>
      <c r="C256" s="196" t="s">
        <v>1</v>
      </c>
      <c r="D256" s="196" t="s">
        <v>157</v>
      </c>
      <c r="E256" s="197" t="s">
        <v>1</v>
      </c>
      <c r="F256" s="198" t="s">
        <v>1</v>
      </c>
      <c r="G256" s="199" t="s">
        <v>1</v>
      </c>
      <c r="H256" s="200"/>
      <c r="I256" s="201"/>
      <c r="J256" s="202">
        <f t="shared" si="5"/>
        <v>0</v>
      </c>
      <c r="K256" s="163"/>
      <c r="L256" s="32"/>
      <c r="M256" s="203" t="s">
        <v>1</v>
      </c>
      <c r="N256" s="204" t="s">
        <v>44</v>
      </c>
      <c r="T256" s="59"/>
      <c r="AT256" s="15" t="s">
        <v>403</v>
      </c>
      <c r="AU256" s="15" t="s">
        <v>86</v>
      </c>
      <c r="AY256" s="15" t="s">
        <v>403</v>
      </c>
      <c r="BE256" s="93">
        <f>IF(N256="základná",J256,0)</f>
        <v>0</v>
      </c>
      <c r="BF256" s="93">
        <f>IF(N256="znížená",J256,0)</f>
        <v>0</v>
      </c>
      <c r="BG256" s="93">
        <f>IF(N256="zákl. prenesená",J256,0)</f>
        <v>0</v>
      </c>
      <c r="BH256" s="93">
        <f>IF(N256="zníž. prenesená",J256,0)</f>
        <v>0</v>
      </c>
      <c r="BI256" s="93">
        <f>IF(N256="nulová",J256,0)</f>
        <v>0</v>
      </c>
      <c r="BJ256" s="15" t="s">
        <v>100</v>
      </c>
      <c r="BK256" s="93">
        <f>I256*H256</f>
        <v>0</v>
      </c>
    </row>
    <row r="257" spans="2:63" s="1" customFormat="1" ht="16.350000000000001" customHeight="1">
      <c r="B257" s="32"/>
      <c r="C257" s="196" t="s">
        <v>1</v>
      </c>
      <c r="D257" s="196" t="s">
        <v>157</v>
      </c>
      <c r="E257" s="197" t="s">
        <v>1</v>
      </c>
      <c r="F257" s="198" t="s">
        <v>1</v>
      </c>
      <c r="G257" s="199" t="s">
        <v>1</v>
      </c>
      <c r="H257" s="200"/>
      <c r="I257" s="201"/>
      <c r="J257" s="202">
        <f t="shared" si="5"/>
        <v>0</v>
      </c>
      <c r="K257" s="163"/>
      <c r="L257" s="32"/>
      <c r="M257" s="203" t="s">
        <v>1</v>
      </c>
      <c r="N257" s="204" t="s">
        <v>44</v>
      </c>
      <c r="O257" s="205"/>
      <c r="P257" s="205"/>
      <c r="Q257" s="205"/>
      <c r="R257" s="205"/>
      <c r="S257" s="205"/>
      <c r="T257" s="206"/>
      <c r="AT257" s="15" t="s">
        <v>403</v>
      </c>
      <c r="AU257" s="15" t="s">
        <v>86</v>
      </c>
      <c r="AY257" s="15" t="s">
        <v>403</v>
      </c>
      <c r="BE257" s="93">
        <f>IF(N257="základná",J257,0)</f>
        <v>0</v>
      </c>
      <c r="BF257" s="93">
        <f>IF(N257="znížená",J257,0)</f>
        <v>0</v>
      </c>
      <c r="BG257" s="93">
        <f>IF(N257="zákl. prenesená",J257,0)</f>
        <v>0</v>
      </c>
      <c r="BH257" s="93">
        <f>IF(N257="zníž. prenesená",J257,0)</f>
        <v>0</v>
      </c>
      <c r="BI257" s="93">
        <f>IF(N257="nulová",J257,0)</f>
        <v>0</v>
      </c>
      <c r="BJ257" s="15" t="s">
        <v>100</v>
      </c>
      <c r="BK257" s="93">
        <f>I257*H257</f>
        <v>0</v>
      </c>
    </row>
    <row r="258" spans="2:63" s="1" customFormat="1" ht="6.95" customHeight="1">
      <c r="B258" s="47"/>
      <c r="C258" s="48"/>
      <c r="D258" s="48"/>
      <c r="E258" s="48"/>
      <c r="F258" s="48"/>
      <c r="G258" s="48"/>
      <c r="H258" s="48"/>
      <c r="I258" s="48"/>
      <c r="J258" s="48"/>
      <c r="K258" s="48"/>
      <c r="L258" s="32"/>
    </row>
  </sheetData>
  <sheetProtection algorithmName="SHA-512" hashValue="h/OU6arhCerwUJaulQ/WzeLAKyMG1GWePR5yhhtHgONNTaQJB/aEcNcK9E7WFFv5mPIOMMZxS28xXr7Lqr3QKg==" saltValue="v7RLSDB+04wP3qmUEW4lAg==" spinCount="100000" sheet="1" objects="1" scenarios="1" formatColumns="0" formatRows="0" autoFilter="0"/>
  <autoFilter ref="C136:K257" xr:uid="{00000000-0009-0000-0000-000001000000}"/>
  <mergeCells count="14">
    <mergeCell ref="D115:F115"/>
    <mergeCell ref="E127:H127"/>
    <mergeCell ref="E129:H129"/>
    <mergeCell ref="L2:V2"/>
    <mergeCell ref="E87:H87"/>
    <mergeCell ref="D111:F111"/>
    <mergeCell ref="D112:F112"/>
    <mergeCell ref="D113:F113"/>
    <mergeCell ref="D114:F114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53:D258" xr:uid="{00000000-0002-0000-0100-000000000000}">
      <formula1>"K, M"</formula1>
    </dataValidation>
    <dataValidation type="list" allowBlank="1" showInputMessage="1" showErrorMessage="1" error="Povolené sú hodnoty základná, znížená, nulová." sqref="N253:N258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63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6"/>
      <c r="C3" s="17"/>
      <c r="D3" s="17"/>
      <c r="E3" s="17"/>
      <c r="F3" s="17"/>
      <c r="G3" s="17"/>
      <c r="H3" s="18"/>
    </row>
    <row r="4" spans="2:8" ht="24.95" customHeight="1">
      <c r="B4" s="18"/>
      <c r="C4" s="19" t="s">
        <v>404</v>
      </c>
      <c r="H4" s="18"/>
    </row>
    <row r="5" spans="2:8" ht="12" customHeight="1">
      <c r="B5" s="18"/>
      <c r="C5" s="22" t="s">
        <v>12</v>
      </c>
      <c r="D5" s="235" t="s">
        <v>13</v>
      </c>
      <c r="E5" s="215"/>
      <c r="F5" s="215"/>
      <c r="H5" s="18"/>
    </row>
    <row r="6" spans="2:8" ht="36.950000000000003" customHeight="1">
      <c r="B6" s="18"/>
      <c r="C6" s="24" t="s">
        <v>15</v>
      </c>
      <c r="D6" s="232" t="s">
        <v>16</v>
      </c>
      <c r="E6" s="215"/>
      <c r="F6" s="215"/>
      <c r="H6" s="18"/>
    </row>
    <row r="7" spans="2:8" ht="16.5" customHeight="1">
      <c r="B7" s="18"/>
      <c r="C7" s="25" t="s">
        <v>21</v>
      </c>
      <c r="D7" s="55" t="str">
        <f>'Rekapitulácia stavby'!AN8</f>
        <v>24. 1. 2024</v>
      </c>
      <c r="H7" s="18"/>
    </row>
    <row r="8" spans="2:8" s="1" customFormat="1" ht="10.9" customHeight="1">
      <c r="B8" s="32"/>
      <c r="H8" s="32"/>
    </row>
    <row r="9" spans="2:8" s="10" customFormat="1" ht="29.25" customHeight="1">
      <c r="B9" s="136"/>
      <c r="C9" s="137" t="s">
        <v>59</v>
      </c>
      <c r="D9" s="138" t="s">
        <v>60</v>
      </c>
      <c r="E9" s="138" t="s">
        <v>143</v>
      </c>
      <c r="F9" s="139" t="s">
        <v>405</v>
      </c>
      <c r="H9" s="136"/>
    </row>
    <row r="10" spans="2:8" s="1" customFormat="1" ht="26.45" customHeight="1">
      <c r="B10" s="32"/>
      <c r="C10" s="207" t="s">
        <v>406</v>
      </c>
      <c r="D10" s="207" t="s">
        <v>84</v>
      </c>
      <c r="H10" s="32"/>
    </row>
    <row r="11" spans="2:8" s="1" customFormat="1" ht="16.899999999999999" customHeight="1">
      <c r="B11" s="32"/>
      <c r="C11" s="208" t="s">
        <v>97</v>
      </c>
      <c r="D11" s="209" t="s">
        <v>98</v>
      </c>
      <c r="E11" s="210" t="s">
        <v>1</v>
      </c>
      <c r="F11" s="211">
        <v>44.411999999999999</v>
      </c>
      <c r="H11" s="32"/>
    </row>
    <row r="12" spans="2:8" s="1" customFormat="1" ht="16.899999999999999" customHeight="1">
      <c r="B12" s="32"/>
      <c r="C12" s="212" t="s">
        <v>1</v>
      </c>
      <c r="D12" s="212" t="s">
        <v>191</v>
      </c>
      <c r="E12" s="15" t="s">
        <v>1</v>
      </c>
      <c r="F12" s="213">
        <v>41.674999999999997</v>
      </c>
      <c r="H12" s="32"/>
    </row>
    <row r="13" spans="2:8" s="1" customFormat="1" ht="16.899999999999999" customHeight="1">
      <c r="B13" s="32"/>
      <c r="C13" s="212" t="s">
        <v>1</v>
      </c>
      <c r="D13" s="212" t="s">
        <v>192</v>
      </c>
      <c r="E13" s="15" t="s">
        <v>1</v>
      </c>
      <c r="F13" s="213">
        <v>2.7370000000000001</v>
      </c>
      <c r="H13" s="32"/>
    </row>
    <row r="14" spans="2:8" s="1" customFormat="1" ht="16.899999999999999" customHeight="1">
      <c r="B14" s="32"/>
      <c r="C14" s="212" t="s">
        <v>97</v>
      </c>
      <c r="D14" s="212" t="s">
        <v>166</v>
      </c>
      <c r="E14" s="15" t="s">
        <v>1</v>
      </c>
      <c r="F14" s="213">
        <v>44.411999999999999</v>
      </c>
      <c r="H14" s="32"/>
    </row>
    <row r="15" spans="2:8" s="1" customFormat="1" ht="16.899999999999999" customHeight="1">
      <c r="B15" s="32"/>
      <c r="C15" s="214" t="s">
        <v>407</v>
      </c>
      <c r="H15" s="32"/>
    </row>
    <row r="16" spans="2:8" s="1" customFormat="1" ht="16.899999999999999" customHeight="1">
      <c r="B16" s="32"/>
      <c r="C16" s="212" t="s">
        <v>188</v>
      </c>
      <c r="D16" s="212" t="s">
        <v>189</v>
      </c>
      <c r="E16" s="15" t="s">
        <v>184</v>
      </c>
      <c r="F16" s="213">
        <v>44.411999999999999</v>
      </c>
      <c r="H16" s="32"/>
    </row>
    <row r="17" spans="2:8" s="1" customFormat="1" ht="16.899999999999999" customHeight="1">
      <c r="B17" s="32"/>
      <c r="C17" s="212" t="s">
        <v>194</v>
      </c>
      <c r="D17" s="212" t="s">
        <v>195</v>
      </c>
      <c r="E17" s="15" t="s">
        <v>184</v>
      </c>
      <c r="F17" s="213">
        <v>22.206</v>
      </c>
      <c r="H17" s="32"/>
    </row>
    <row r="18" spans="2:8" s="1" customFormat="1" ht="22.5">
      <c r="B18" s="32"/>
      <c r="C18" s="212" t="s">
        <v>199</v>
      </c>
      <c r="D18" s="212" t="s">
        <v>200</v>
      </c>
      <c r="E18" s="15" t="s">
        <v>184</v>
      </c>
      <c r="F18" s="213">
        <v>44.411999999999999</v>
      </c>
      <c r="H18" s="32"/>
    </row>
    <row r="19" spans="2:8" s="1" customFormat="1" ht="16.899999999999999" customHeight="1">
      <c r="B19" s="32"/>
      <c r="C19" s="212" t="s">
        <v>203</v>
      </c>
      <c r="D19" s="212" t="s">
        <v>204</v>
      </c>
      <c r="E19" s="15" t="s">
        <v>184</v>
      </c>
      <c r="F19" s="213">
        <v>44.411999999999999</v>
      </c>
      <c r="H19" s="32"/>
    </row>
    <row r="20" spans="2:8" s="1" customFormat="1" ht="22.5">
      <c r="B20" s="32"/>
      <c r="C20" s="212" t="s">
        <v>207</v>
      </c>
      <c r="D20" s="212" t="s">
        <v>208</v>
      </c>
      <c r="E20" s="15" t="s">
        <v>184</v>
      </c>
      <c r="F20" s="213">
        <v>41.674999999999997</v>
      </c>
      <c r="H20" s="32"/>
    </row>
    <row r="21" spans="2:8" s="1" customFormat="1" ht="16.899999999999999" customHeight="1">
      <c r="B21" s="32"/>
      <c r="C21" s="212" t="s">
        <v>232</v>
      </c>
      <c r="D21" s="212" t="s">
        <v>233</v>
      </c>
      <c r="E21" s="15" t="s">
        <v>160</v>
      </c>
      <c r="F21" s="213">
        <v>126.89100000000001</v>
      </c>
      <c r="H21" s="32"/>
    </row>
    <row r="22" spans="2:8" s="1" customFormat="1" ht="16.899999999999999" customHeight="1">
      <c r="B22" s="32"/>
      <c r="C22" s="208" t="s">
        <v>106</v>
      </c>
      <c r="D22" s="209" t="s">
        <v>1</v>
      </c>
      <c r="E22" s="210" t="s">
        <v>1</v>
      </c>
      <c r="F22" s="211">
        <v>41.674999999999997</v>
      </c>
      <c r="H22" s="32"/>
    </row>
    <row r="23" spans="2:8" s="1" customFormat="1" ht="16.899999999999999" customHeight="1">
      <c r="B23" s="32"/>
      <c r="C23" s="212" t="s">
        <v>1</v>
      </c>
      <c r="D23" s="212" t="s">
        <v>210</v>
      </c>
      <c r="E23" s="15" t="s">
        <v>1</v>
      </c>
      <c r="F23" s="213">
        <v>41.674999999999997</v>
      </c>
      <c r="H23" s="32"/>
    </row>
    <row r="24" spans="2:8" s="1" customFormat="1" ht="16.899999999999999" customHeight="1">
      <c r="B24" s="32"/>
      <c r="C24" s="212" t="s">
        <v>106</v>
      </c>
      <c r="D24" s="212" t="s">
        <v>166</v>
      </c>
      <c r="E24" s="15" t="s">
        <v>1</v>
      </c>
      <c r="F24" s="213">
        <v>41.674999999999997</v>
      </c>
      <c r="H24" s="32"/>
    </row>
    <row r="25" spans="2:8" s="1" customFormat="1" ht="16.899999999999999" customHeight="1">
      <c r="B25" s="32"/>
      <c r="C25" s="214" t="s">
        <v>407</v>
      </c>
      <c r="H25" s="32"/>
    </row>
    <row r="26" spans="2:8" s="1" customFormat="1" ht="22.5">
      <c r="B26" s="32"/>
      <c r="C26" s="212" t="s">
        <v>207</v>
      </c>
      <c r="D26" s="212" t="s">
        <v>208</v>
      </c>
      <c r="E26" s="15" t="s">
        <v>184</v>
      </c>
      <c r="F26" s="213">
        <v>41.674999999999997</v>
      </c>
      <c r="H26" s="32"/>
    </row>
    <row r="27" spans="2:8" s="1" customFormat="1" ht="22.5">
      <c r="B27" s="32"/>
      <c r="C27" s="212" t="s">
        <v>212</v>
      </c>
      <c r="D27" s="212" t="s">
        <v>213</v>
      </c>
      <c r="E27" s="15" t="s">
        <v>184</v>
      </c>
      <c r="F27" s="213">
        <v>1041.875</v>
      </c>
      <c r="H27" s="32"/>
    </row>
    <row r="28" spans="2:8" s="1" customFormat="1" ht="16.899999999999999" customHeight="1">
      <c r="B28" s="32"/>
      <c r="C28" s="212" t="s">
        <v>217</v>
      </c>
      <c r="D28" s="212" t="s">
        <v>218</v>
      </c>
      <c r="E28" s="15" t="s">
        <v>184</v>
      </c>
      <c r="F28" s="213">
        <v>41.674999999999997</v>
      </c>
      <c r="H28" s="32"/>
    </row>
    <row r="29" spans="2:8" s="1" customFormat="1" ht="16.899999999999999" customHeight="1">
      <c r="B29" s="32"/>
      <c r="C29" s="212" t="s">
        <v>221</v>
      </c>
      <c r="D29" s="212" t="s">
        <v>222</v>
      </c>
      <c r="E29" s="15" t="s">
        <v>223</v>
      </c>
      <c r="F29" s="213">
        <v>75.015000000000001</v>
      </c>
      <c r="H29" s="32"/>
    </row>
    <row r="30" spans="2:8" s="1" customFormat="1" ht="16.899999999999999" customHeight="1">
      <c r="B30" s="32"/>
      <c r="C30" s="208" t="s">
        <v>108</v>
      </c>
      <c r="D30" s="209" t="s">
        <v>109</v>
      </c>
      <c r="E30" s="210" t="s">
        <v>1</v>
      </c>
      <c r="F30" s="211">
        <v>11.55</v>
      </c>
      <c r="H30" s="32"/>
    </row>
    <row r="31" spans="2:8" s="1" customFormat="1" ht="16.899999999999999" customHeight="1">
      <c r="B31" s="32"/>
      <c r="C31" s="212" t="s">
        <v>1</v>
      </c>
      <c r="D31" s="212" t="s">
        <v>174</v>
      </c>
      <c r="E31" s="15" t="s">
        <v>1</v>
      </c>
      <c r="F31" s="213">
        <v>11.55</v>
      </c>
      <c r="H31" s="32"/>
    </row>
    <row r="32" spans="2:8" s="1" customFormat="1" ht="16.899999999999999" customHeight="1">
      <c r="B32" s="32"/>
      <c r="C32" s="212" t="s">
        <v>108</v>
      </c>
      <c r="D32" s="212" t="s">
        <v>166</v>
      </c>
      <c r="E32" s="15" t="s">
        <v>1</v>
      </c>
      <c r="F32" s="213">
        <v>11.55</v>
      </c>
      <c r="H32" s="32"/>
    </row>
    <row r="33" spans="2:8" s="1" customFormat="1" ht="16.899999999999999" customHeight="1">
      <c r="B33" s="32"/>
      <c r="C33" s="214" t="s">
        <v>407</v>
      </c>
      <c r="H33" s="32"/>
    </row>
    <row r="34" spans="2:8" s="1" customFormat="1" ht="16.899999999999999" customHeight="1">
      <c r="B34" s="32"/>
      <c r="C34" s="212" t="s">
        <v>171</v>
      </c>
      <c r="D34" s="212" t="s">
        <v>172</v>
      </c>
      <c r="E34" s="15" t="s">
        <v>160</v>
      </c>
      <c r="F34" s="213">
        <v>11.55</v>
      </c>
      <c r="H34" s="32"/>
    </row>
    <row r="35" spans="2:8" s="1" customFormat="1" ht="16.899999999999999" customHeight="1">
      <c r="B35" s="32"/>
      <c r="C35" s="212" t="s">
        <v>167</v>
      </c>
      <c r="D35" s="212" t="s">
        <v>168</v>
      </c>
      <c r="E35" s="15" t="s">
        <v>160</v>
      </c>
      <c r="F35" s="213">
        <v>11.55</v>
      </c>
      <c r="H35" s="32"/>
    </row>
    <row r="36" spans="2:8" s="1" customFormat="1" ht="22.5">
      <c r="B36" s="32"/>
      <c r="C36" s="212" t="s">
        <v>242</v>
      </c>
      <c r="D36" s="212" t="s">
        <v>243</v>
      </c>
      <c r="E36" s="15" t="s">
        <v>160</v>
      </c>
      <c r="F36" s="213">
        <v>11.55</v>
      </c>
      <c r="H36" s="32"/>
    </row>
    <row r="37" spans="2:8" s="1" customFormat="1" ht="16.899999999999999" customHeight="1">
      <c r="B37" s="32"/>
      <c r="C37" s="212" t="s">
        <v>246</v>
      </c>
      <c r="D37" s="212" t="s">
        <v>247</v>
      </c>
      <c r="E37" s="15" t="s">
        <v>160</v>
      </c>
      <c r="F37" s="213">
        <v>11.55</v>
      </c>
      <c r="H37" s="32"/>
    </row>
    <row r="38" spans="2:8" s="1" customFormat="1" ht="22.5">
      <c r="B38" s="32"/>
      <c r="C38" s="212" t="s">
        <v>250</v>
      </c>
      <c r="D38" s="212" t="s">
        <v>251</v>
      </c>
      <c r="E38" s="15" t="s">
        <v>160</v>
      </c>
      <c r="F38" s="213">
        <v>11.55</v>
      </c>
      <c r="H38" s="32"/>
    </row>
    <row r="39" spans="2:8" s="1" customFormat="1" ht="16.899999999999999" customHeight="1">
      <c r="B39" s="32"/>
      <c r="C39" s="208" t="s">
        <v>408</v>
      </c>
      <c r="D39" s="209" t="s">
        <v>1</v>
      </c>
      <c r="E39" s="210" t="s">
        <v>1</v>
      </c>
      <c r="F39" s="211">
        <v>48.3</v>
      </c>
      <c r="H39" s="32"/>
    </row>
    <row r="40" spans="2:8" s="1" customFormat="1" ht="16.899999999999999" customHeight="1">
      <c r="B40" s="32"/>
      <c r="C40" s="208" t="s">
        <v>165</v>
      </c>
      <c r="D40" s="209" t="s">
        <v>109</v>
      </c>
      <c r="E40" s="210" t="s">
        <v>1</v>
      </c>
      <c r="F40" s="211">
        <v>4.1109999999999998</v>
      </c>
      <c r="H40" s="32"/>
    </row>
    <row r="41" spans="2:8" s="1" customFormat="1" ht="16.899999999999999" customHeight="1">
      <c r="B41" s="32"/>
      <c r="C41" s="212" t="s">
        <v>1</v>
      </c>
      <c r="D41" s="212" t="s">
        <v>164</v>
      </c>
      <c r="E41" s="15" t="s">
        <v>1</v>
      </c>
      <c r="F41" s="213">
        <v>4.1109999999999998</v>
      </c>
      <c r="H41" s="32"/>
    </row>
    <row r="42" spans="2:8" s="1" customFormat="1" ht="16.899999999999999" customHeight="1">
      <c r="B42" s="32"/>
      <c r="C42" s="212" t="s">
        <v>165</v>
      </c>
      <c r="D42" s="212" t="s">
        <v>166</v>
      </c>
      <c r="E42" s="15" t="s">
        <v>1</v>
      </c>
      <c r="F42" s="213">
        <v>4.1109999999999998</v>
      </c>
      <c r="H42" s="32"/>
    </row>
    <row r="43" spans="2:8" s="1" customFormat="1" ht="16.899999999999999" customHeight="1">
      <c r="B43" s="32"/>
      <c r="C43" s="208" t="s">
        <v>101</v>
      </c>
      <c r="D43" s="209" t="s">
        <v>1</v>
      </c>
      <c r="E43" s="210" t="s">
        <v>1</v>
      </c>
      <c r="F43" s="211">
        <v>126.89100000000001</v>
      </c>
      <c r="H43" s="32"/>
    </row>
    <row r="44" spans="2:8" s="1" customFormat="1" ht="16.899999999999999" customHeight="1">
      <c r="B44" s="32"/>
      <c r="C44" s="212" t="s">
        <v>1</v>
      </c>
      <c r="D44" s="212" t="s">
        <v>235</v>
      </c>
      <c r="E44" s="15" t="s">
        <v>1</v>
      </c>
      <c r="F44" s="213">
        <v>126.89100000000001</v>
      </c>
      <c r="H44" s="32"/>
    </row>
    <row r="45" spans="2:8" s="1" customFormat="1" ht="16.899999999999999" customHeight="1">
      <c r="B45" s="32"/>
      <c r="C45" s="212" t="s">
        <v>101</v>
      </c>
      <c r="D45" s="212" t="s">
        <v>166</v>
      </c>
      <c r="E45" s="15" t="s">
        <v>1</v>
      </c>
      <c r="F45" s="213">
        <v>126.89100000000001</v>
      </c>
      <c r="H45" s="32"/>
    </row>
    <row r="46" spans="2:8" s="1" customFormat="1" ht="16.899999999999999" customHeight="1">
      <c r="B46" s="32"/>
      <c r="C46" s="214" t="s">
        <v>407</v>
      </c>
      <c r="H46" s="32"/>
    </row>
    <row r="47" spans="2:8" s="1" customFormat="1" ht="16.899999999999999" customHeight="1">
      <c r="B47" s="32"/>
      <c r="C47" s="212" t="s">
        <v>232</v>
      </c>
      <c r="D47" s="212" t="s">
        <v>233</v>
      </c>
      <c r="E47" s="15" t="s">
        <v>160</v>
      </c>
      <c r="F47" s="213">
        <v>126.89100000000001</v>
      </c>
      <c r="H47" s="32"/>
    </row>
    <row r="48" spans="2:8" s="1" customFormat="1" ht="16.899999999999999" customHeight="1">
      <c r="B48" s="32"/>
      <c r="C48" s="212" t="s">
        <v>238</v>
      </c>
      <c r="D48" s="212" t="s">
        <v>239</v>
      </c>
      <c r="E48" s="15" t="s">
        <v>160</v>
      </c>
      <c r="F48" s="213">
        <v>126.89100000000001</v>
      </c>
      <c r="H48" s="32"/>
    </row>
    <row r="49" spans="2:8" s="1" customFormat="1" ht="22.5">
      <c r="B49" s="32"/>
      <c r="C49" s="212" t="s">
        <v>264</v>
      </c>
      <c r="D49" s="212" t="s">
        <v>265</v>
      </c>
      <c r="E49" s="15" t="s">
        <v>160</v>
      </c>
      <c r="F49" s="213">
        <v>113.661</v>
      </c>
      <c r="H49" s="32"/>
    </row>
    <row r="50" spans="2:8" s="1" customFormat="1" ht="16.899999999999999" customHeight="1">
      <c r="B50" s="32"/>
      <c r="C50" s="208" t="s">
        <v>111</v>
      </c>
      <c r="D50" s="209" t="s">
        <v>112</v>
      </c>
      <c r="E50" s="210" t="s">
        <v>1</v>
      </c>
      <c r="F50" s="211">
        <v>13.23</v>
      </c>
      <c r="H50" s="32"/>
    </row>
    <row r="51" spans="2:8" s="1" customFormat="1" ht="16.899999999999999" customHeight="1">
      <c r="B51" s="32"/>
      <c r="C51" s="212" t="s">
        <v>1</v>
      </c>
      <c r="D51" s="212" t="s">
        <v>256</v>
      </c>
      <c r="E51" s="15" t="s">
        <v>1</v>
      </c>
      <c r="F51" s="213">
        <v>13.23</v>
      </c>
      <c r="H51" s="32"/>
    </row>
    <row r="52" spans="2:8" s="1" customFormat="1" ht="16.899999999999999" customHeight="1">
      <c r="B52" s="32"/>
      <c r="C52" s="212" t="s">
        <v>111</v>
      </c>
      <c r="D52" s="212" t="s">
        <v>166</v>
      </c>
      <c r="E52" s="15" t="s">
        <v>1</v>
      </c>
      <c r="F52" s="213">
        <v>13.23</v>
      </c>
      <c r="H52" s="32"/>
    </row>
    <row r="53" spans="2:8" s="1" customFormat="1" ht="16.899999999999999" customHeight="1">
      <c r="B53" s="32"/>
      <c r="C53" s="214" t="s">
        <v>407</v>
      </c>
      <c r="H53" s="32"/>
    </row>
    <row r="54" spans="2:8" s="1" customFormat="1" ht="22.5">
      <c r="B54" s="32"/>
      <c r="C54" s="212" t="s">
        <v>253</v>
      </c>
      <c r="D54" s="212" t="s">
        <v>254</v>
      </c>
      <c r="E54" s="15" t="s">
        <v>160</v>
      </c>
      <c r="F54" s="213">
        <v>13.23</v>
      </c>
      <c r="H54" s="32"/>
    </row>
    <row r="55" spans="2:8" s="1" customFormat="1" ht="22.5">
      <c r="B55" s="32"/>
      <c r="C55" s="212" t="s">
        <v>264</v>
      </c>
      <c r="D55" s="212" t="s">
        <v>265</v>
      </c>
      <c r="E55" s="15" t="s">
        <v>160</v>
      </c>
      <c r="F55" s="213">
        <v>113.661</v>
      </c>
      <c r="H55" s="32"/>
    </row>
    <row r="56" spans="2:8" s="1" customFormat="1" ht="16.899999999999999" customHeight="1">
      <c r="B56" s="32"/>
      <c r="C56" s="208" t="s">
        <v>104</v>
      </c>
      <c r="D56" s="209" t="s">
        <v>1</v>
      </c>
      <c r="E56" s="210" t="s">
        <v>1</v>
      </c>
      <c r="F56" s="211">
        <v>2.7370000000000001</v>
      </c>
      <c r="H56" s="32"/>
    </row>
    <row r="57" spans="2:8" s="1" customFormat="1" ht="16.899999999999999" customHeight="1">
      <c r="B57" s="32"/>
      <c r="C57" s="212" t="s">
        <v>1</v>
      </c>
      <c r="D57" s="212" t="s">
        <v>230</v>
      </c>
      <c r="E57" s="15" t="s">
        <v>1</v>
      </c>
      <c r="F57" s="213">
        <v>2.7370000000000001</v>
      </c>
      <c r="H57" s="32"/>
    </row>
    <row r="58" spans="2:8" s="1" customFormat="1" ht="16.899999999999999" customHeight="1">
      <c r="B58" s="32"/>
      <c r="C58" s="212" t="s">
        <v>104</v>
      </c>
      <c r="D58" s="212" t="s">
        <v>166</v>
      </c>
      <c r="E58" s="15" t="s">
        <v>1</v>
      </c>
      <c r="F58" s="213">
        <v>2.7370000000000001</v>
      </c>
      <c r="H58" s="32"/>
    </row>
    <row r="59" spans="2:8" s="1" customFormat="1" ht="16.899999999999999" customHeight="1">
      <c r="B59" s="32"/>
      <c r="C59" s="214" t="s">
        <v>407</v>
      </c>
      <c r="H59" s="32"/>
    </row>
    <row r="60" spans="2:8" s="1" customFormat="1" ht="16.899999999999999" customHeight="1">
      <c r="B60" s="32"/>
      <c r="C60" s="212" t="s">
        <v>227</v>
      </c>
      <c r="D60" s="212" t="s">
        <v>228</v>
      </c>
      <c r="E60" s="15" t="s">
        <v>184</v>
      </c>
      <c r="F60" s="213">
        <v>2.7370000000000001</v>
      </c>
      <c r="H60" s="32"/>
    </row>
    <row r="61" spans="2:8" s="1" customFormat="1" ht="22.5">
      <c r="B61" s="32"/>
      <c r="C61" s="212" t="s">
        <v>207</v>
      </c>
      <c r="D61" s="212" t="s">
        <v>208</v>
      </c>
      <c r="E61" s="15" t="s">
        <v>184</v>
      </c>
      <c r="F61" s="213">
        <v>41.674999999999997</v>
      </c>
      <c r="H61" s="32"/>
    </row>
    <row r="62" spans="2:8" s="1" customFormat="1" ht="7.35" customHeight="1">
      <c r="B62" s="47"/>
      <c r="C62" s="48"/>
      <c r="D62" s="48"/>
      <c r="E62" s="48"/>
      <c r="F62" s="48"/>
      <c r="G62" s="48"/>
      <c r="H62" s="32"/>
    </row>
    <row r="63" spans="2:8" s="1" customFormat="1"/>
  </sheetData>
  <sheetProtection algorithmName="SHA-512" hashValue="tGlV6Jzf1m2u39k2PM+7yi1By3DIXlzIgQtsNv1WlKqZq8aJYowm0poL3VOBOnSjPNR1dBhj0jkj17KvIOBIsQ==" saltValue="A0bJr2eX2c2mFwTJqikf/mK6/P/apt7/+/EMklNmGv1QXIO/809bqZEfeIXf8kCU5Uc09Klv0VVvNSUrUCEJ6Q==" spinCount="100000" sheet="1" objects="1" scenarios="1" formatColumns="0" formatRows="0"/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Parkovisko Olejkárska</vt:lpstr>
      <vt:lpstr>Zoznam figúr</vt:lpstr>
      <vt:lpstr>'Parkovisko Olejkárska'!Názvy_tlače</vt:lpstr>
      <vt:lpstr>'Rekapitulácia stavby'!Názvy_tlače</vt:lpstr>
      <vt:lpstr>'Zoznam figúr'!Názvy_tlače</vt:lpstr>
      <vt:lpstr>'Parkovisko Olejkárska'!Oblasť_tlače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Parkovisko Olejkárska_[zadanie]</dc:title>
  <dc:subject>Parkovisko Olejkárska</dc:subject>
  <dc:creator>9483_2136</dc:creator>
  <cp:lastModifiedBy>Cencerová Lucia</cp:lastModifiedBy>
  <dcterms:created xsi:type="dcterms:W3CDTF">2024-05-23T11:10:20Z</dcterms:created>
  <dcterms:modified xsi:type="dcterms:W3CDTF">2024-05-26T18:32:37Z</dcterms:modified>
</cp:coreProperties>
</file>