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17\vo\Prebiehajuce sutaze\Ondrovci\2024 Agrospol Nenince\"/>
    </mc:Choice>
  </mc:AlternateContent>
  <xr:revisionPtr revIDLastSave="0" documentId="13_ncr:1_{A9E8B19B-F9AE-4629-A2DF-AE8295A6F970}" xr6:coauthVersionLast="47" xr6:coauthVersionMax="47" xr10:uidLastSave="{00000000-0000-0000-0000-000000000000}"/>
  <bookViews>
    <workbookView xWindow="-108" yWindow="-108" windowWidth="23256" windowHeight="12576" xr2:uid="{C91181D5-3348-4B2B-BA49-BFEE7B7602C4}"/>
  </bookViews>
  <sheets>
    <sheet name="Rekapitulácia" sheetId="3" r:id="rId1"/>
    <sheet name="Rozpočet" sheetId="2" r:id="rId2"/>
    <sheet name="Parametr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3" l="1"/>
  <c r="B42" i="3"/>
  <c r="C21" i="3"/>
  <c r="C20" i="3"/>
  <c r="C17" i="3"/>
  <c r="C16" i="3"/>
  <c r="C19" i="3" s="1"/>
  <c r="B14" i="3"/>
  <c r="C15" i="3" s="1"/>
  <c r="C18" i="3" s="1"/>
  <c r="I33" i="2"/>
  <c r="G33" i="2"/>
  <c r="E33" i="2"/>
  <c r="I32" i="2"/>
  <c r="H32" i="2"/>
  <c r="E32" i="2"/>
  <c r="I31" i="2"/>
  <c r="H31" i="2"/>
  <c r="G31" i="2"/>
  <c r="E31" i="2"/>
  <c r="I30" i="2"/>
  <c r="H30" i="2"/>
  <c r="G30" i="2"/>
  <c r="E30" i="2"/>
  <c r="I29" i="2"/>
  <c r="H29" i="2"/>
  <c r="G29" i="2"/>
  <c r="E29" i="2"/>
  <c r="I28" i="2"/>
  <c r="H28" i="2"/>
  <c r="G28" i="2"/>
  <c r="E28" i="2"/>
  <c r="I27" i="2"/>
  <c r="H27" i="2"/>
  <c r="G27" i="2"/>
  <c r="E27" i="2"/>
  <c r="I25" i="2"/>
  <c r="H25" i="2"/>
  <c r="G25" i="2"/>
  <c r="E25" i="2"/>
  <c r="I24" i="2"/>
  <c r="H24" i="2"/>
  <c r="G24" i="2"/>
  <c r="E24" i="2"/>
  <c r="I22" i="2"/>
  <c r="H22" i="2"/>
  <c r="G22" i="2"/>
  <c r="E22" i="2"/>
  <c r="I20" i="2"/>
  <c r="H20" i="2"/>
  <c r="G20" i="2"/>
  <c r="E20" i="2"/>
  <c r="I19" i="2"/>
  <c r="H19" i="2"/>
  <c r="G19" i="2"/>
  <c r="E19" i="2"/>
  <c r="I18" i="2"/>
  <c r="H18" i="2"/>
  <c r="G18" i="2"/>
  <c r="E18" i="2"/>
  <c r="I16" i="2"/>
  <c r="H16" i="2"/>
  <c r="G16" i="2"/>
  <c r="E16" i="2"/>
  <c r="I15" i="2"/>
  <c r="H15" i="2"/>
  <c r="G15" i="2"/>
  <c r="E15" i="2"/>
  <c r="I14" i="2"/>
  <c r="H14" i="2"/>
  <c r="G14" i="2"/>
  <c r="E14" i="2"/>
  <c r="I13" i="2"/>
  <c r="H13" i="2"/>
  <c r="G13" i="2"/>
  <c r="E13" i="2"/>
  <c r="I12" i="2"/>
  <c r="H12" i="2"/>
  <c r="G12" i="2"/>
  <c r="E12" i="2"/>
  <c r="I11" i="2"/>
  <c r="H11" i="2"/>
  <c r="G11" i="2"/>
  <c r="E11" i="2"/>
  <c r="I10" i="2"/>
  <c r="H10" i="2"/>
  <c r="G10" i="2"/>
  <c r="E10" i="2"/>
  <c r="I8" i="2"/>
  <c r="H8" i="2"/>
  <c r="G8" i="2"/>
  <c r="E8" i="2"/>
  <c r="I6" i="2"/>
  <c r="H6" i="2"/>
  <c r="G6" i="2"/>
  <c r="E6" i="2"/>
  <c r="I5" i="2"/>
  <c r="H5" i="2"/>
  <c r="G5" i="2"/>
  <c r="E5" i="2"/>
  <c r="I4" i="2"/>
  <c r="H4" i="2"/>
  <c r="G4" i="2"/>
  <c r="E4" i="2"/>
  <c r="C22" i="3" l="1"/>
  <c r="C23" i="3" s="1"/>
  <c r="B15" i="3"/>
  <c r="B18" i="3" s="1"/>
  <c r="C30" i="3" l="1"/>
  <c r="C31" i="3"/>
  <c r="C26" i="3"/>
  <c r="B23" i="3"/>
  <c r="C32" i="3" l="1"/>
  <c r="C25" i="3"/>
  <c r="C24" i="3"/>
  <c r="C27" i="3" l="1"/>
  <c r="C33" i="3" l="1"/>
  <c r="B36" i="3" s="1"/>
  <c r="C36" i="3" s="1"/>
  <c r="C35" i="3" l="1"/>
  <c r="C40" i="3" l="1"/>
  <c r="C39" i="3"/>
  <c r="C37" i="3"/>
</calcChain>
</file>

<file path=xl/sharedStrings.xml><?xml version="1.0" encoding="utf-8"?>
<sst xmlns="http://schemas.openxmlformats.org/spreadsheetml/2006/main" count="188" uniqueCount="135">
  <si>
    <t>Názov</t>
  </si>
  <si>
    <t>Hodnota</t>
  </si>
  <si>
    <t>Nadpis rekapitulácie</t>
  </si>
  <si>
    <t>Zoznam prác a dodávok elektrotechnických zariadení</t>
  </si>
  <si>
    <t>Akcia</t>
  </si>
  <si>
    <t>VÝSTAVBA A STAVEBNÉ ÚPRAVY OBJEKTOV
SENNIK 7000m3</t>
  </si>
  <si>
    <t>Projekt</t>
  </si>
  <si>
    <t xml:space="preserve">BLESKOZVOD A UZEMNENIE
</t>
  </si>
  <si>
    <t>Investor</t>
  </si>
  <si>
    <t>Arospol Nenince, s.r.o.</t>
  </si>
  <si>
    <t>Z. č.</t>
  </si>
  <si>
    <t>CIS17</t>
  </si>
  <si>
    <t>A. č.</t>
  </si>
  <si>
    <t>2024</t>
  </si>
  <si>
    <t>Zmluva</t>
  </si>
  <si>
    <t/>
  </si>
  <si>
    <t>Vypracoval</t>
  </si>
  <si>
    <t>Ing.J.Brisuda</t>
  </si>
  <si>
    <t>Kontroloval</t>
  </si>
  <si>
    <t>Dátum</t>
  </si>
  <si>
    <t>Spracovateľ</t>
  </si>
  <si>
    <t>CÚ</t>
  </si>
  <si>
    <t>Poznámka</t>
  </si>
  <si>
    <t>Uvedené ceny sú v Euro a nezahŕňajú DPH, pokiaľ to nie je uvedené.</t>
  </si>
  <si>
    <t>Doprava dodávok  (3,6) %</t>
  </si>
  <si>
    <t>3,60</t>
  </si>
  <si>
    <t>Presun dodávok  (1) %</t>
  </si>
  <si>
    <t>1,00</t>
  </si>
  <si>
    <t>PPV  (1 nebo 6) %</t>
  </si>
  <si>
    <t>6,00</t>
  </si>
  <si>
    <t>PPV zemných prác, náterov  (1) %</t>
  </si>
  <si>
    <t>0,00</t>
  </si>
  <si>
    <t>Dodáv. dokumentácia  (1 - 1,5) %</t>
  </si>
  <si>
    <t>Riziká a poistenie  (1 - 1,5) %</t>
  </si>
  <si>
    <t>Opravy v záruke  (5 - 7) %</t>
  </si>
  <si>
    <t>GZS  (3,25 alebo 8,4) %</t>
  </si>
  <si>
    <t>Prevádzkové vplyvy  %</t>
  </si>
  <si>
    <t>Kompletizačná činnosť - a</t>
  </si>
  <si>
    <t>Kompletizačná činnosť - b</t>
  </si>
  <si>
    <t>0,952842</t>
  </si>
  <si>
    <t>Kompletizačná činnosť - k1</t>
  </si>
  <si>
    <t>Kompletizačná činnosť - k2</t>
  </si>
  <si>
    <t>Ročný nárast cien 1   %</t>
  </si>
  <si>
    <t>Ročný nárast cien 2   %</t>
  </si>
  <si>
    <t>1. sadzba DPH %
- aj pre prirážky rekapitulácie</t>
  </si>
  <si>
    <t>20</t>
  </si>
  <si>
    <t>2. sadzba DPH %</t>
  </si>
  <si>
    <t>0</t>
  </si>
  <si>
    <t>Percento PM %</t>
  </si>
  <si>
    <t>Mj</t>
  </si>
  <si>
    <t>Počet</t>
  </si>
  <si>
    <t>Materiál</t>
  </si>
  <si>
    <t>Materiál celkom</t>
  </si>
  <si>
    <t>Montáž</t>
  </si>
  <si>
    <t>Montáž celkom</t>
  </si>
  <si>
    <t>Cena</t>
  </si>
  <si>
    <t>Cena celkom</t>
  </si>
  <si>
    <t>BLESKOZVOD A UZEMNENIE</t>
  </si>
  <si>
    <t>BLESKOZVOD VODIČE:</t>
  </si>
  <si>
    <t>ZP 30x4 Zemniaci pás 30x4, pevne</t>
  </si>
  <si>
    <t>m</t>
  </si>
  <si>
    <t>FeZn D10 Drôt 10mm, pevne</t>
  </si>
  <si>
    <t>AlMgSi D8 Drôt 8mm, pevne</t>
  </si>
  <si>
    <t>PODPERA:</t>
  </si>
  <si>
    <t>PV23 Podpera - plech, PV23</t>
  </si>
  <si>
    <t>ks</t>
  </si>
  <si>
    <t>BLESKOZVOD SVORKY:</t>
  </si>
  <si>
    <t>SK Svorka krížová</t>
  </si>
  <si>
    <t>SR 2b svorka páska-páska</t>
  </si>
  <si>
    <t>SR 3b Svorka pás/drôt</t>
  </si>
  <si>
    <t>SS Svorka spojovacia</t>
  </si>
  <si>
    <t>SZb Svorka skúšobná</t>
  </si>
  <si>
    <t>SOa Svorka odkvaporé rúry</t>
  </si>
  <si>
    <t>SP Svorka pripojovacia</t>
  </si>
  <si>
    <t>OCHRANNÝ UHOLNÍK</t>
  </si>
  <si>
    <t>OU 1,7 Ochranný uholník L 1,7m</t>
  </si>
  <si>
    <t>DUDa-18 Držiak ochranného uholníka</t>
  </si>
  <si>
    <t>ŠTÍTOK Štítok označovací</t>
  </si>
  <si>
    <t>ZACHYTÁVAČ:</t>
  </si>
  <si>
    <t>JT2 Zachytávač 2m, vrátane trojnožky  + 3x závažie</t>
  </si>
  <si>
    <t>VÝKOPOVÉ PRÁCE</t>
  </si>
  <si>
    <t xml:space="preserve"> Výkopové práce, strojom</t>
  </si>
  <si>
    <t>m3</t>
  </si>
  <si>
    <t xml:space="preserve"> Zásyp káblovej ryhy</t>
  </si>
  <si>
    <t>OSTATNÉ</t>
  </si>
  <si>
    <t>Demontáž jestvujúceho bleskozvodu</t>
  </si>
  <si>
    <t>hod</t>
  </si>
  <si>
    <t xml:space="preserve"> Prenájom vysokozdvižnej plošiny so strojníkom</t>
  </si>
  <si>
    <t>Projetktová dokumentácia</t>
  </si>
  <si>
    <t xml:space="preserve"> Zakreslenie skutočného vyhotovenia</t>
  </si>
  <si>
    <t xml:space="preserve"> Odborná prehliadka a skúška bleskozvodu</t>
  </si>
  <si>
    <t>zvod</t>
  </si>
  <si>
    <t>Podružný materiál</t>
  </si>
  <si>
    <t>Hodnota A</t>
  </si>
  <si>
    <t>Hodnota B</t>
  </si>
  <si>
    <t>Základné náklady</t>
  </si>
  <si>
    <t>Dodávka</t>
  </si>
  <si>
    <t>Doprava 3,60%, Presun 1,00%</t>
  </si>
  <si>
    <t>Montáž - materiál</t>
  </si>
  <si>
    <t>Montáž - práce</t>
  </si>
  <si>
    <t>Medzisúčet 1</t>
  </si>
  <si>
    <t>PPV 6,00% z montáže: materiál + práce</t>
  </si>
  <si>
    <t>Nátery</t>
  </si>
  <si>
    <t>Zemné práce</t>
  </si>
  <si>
    <t>PPV 0,00% z náterov a zemných prác</t>
  </si>
  <si>
    <t>Medzisúčet 2</t>
  </si>
  <si>
    <t>Dodav. dokumentácia 0,00% z medzisúčtu 2</t>
  </si>
  <si>
    <t>Riziká a poistenie 0,00% z medzisúčtu 2</t>
  </si>
  <si>
    <t>Opravy v záruke 0,00% z medzisúčtu 1</t>
  </si>
  <si>
    <t>Základné náklady celkom</t>
  </si>
  <si>
    <t>Vedľajšie náklady</t>
  </si>
  <si>
    <t>GZS 0,00% z pravej strany medzisúčtu 2</t>
  </si>
  <si>
    <t>Prevádzkové vplyvy 0,00% z medzisúčtu 2</t>
  </si>
  <si>
    <t>Vedľajšie náklady celkom</t>
  </si>
  <si>
    <t>Kompletizačná činnosť</t>
  </si>
  <si>
    <t>Náklady celkom</t>
  </si>
  <si>
    <t>Základ a hodnota DPH 20%</t>
  </si>
  <si>
    <t>Náklady celkom s DPH</t>
  </si>
  <si>
    <t>Ročný nárast cien 0,00%</t>
  </si>
  <si>
    <t>Súčty odstavcov</t>
  </si>
  <si>
    <t>BLESKOZVOD A UZEMNENIE - celkom</t>
  </si>
  <si>
    <t>Názov verejného obstarávateľa:</t>
  </si>
  <si>
    <t>Názov zákazky:</t>
  </si>
  <si>
    <t>Názov uchádzača:</t>
  </si>
  <si>
    <t>Sídlo:</t>
  </si>
  <si>
    <t>Zastúpený:</t>
  </si>
  <si>
    <t>IČO:</t>
  </si>
  <si>
    <t xml:space="preserve">IČ DPH: </t>
  </si>
  <si>
    <t>AGROSPOL Nenince, s. r. o.</t>
  </si>
  <si>
    <t>Stavebné úpravy objektu senníka</t>
  </si>
  <si>
    <t>Č. tel.:</t>
  </si>
  <si>
    <t>email:</t>
  </si>
  <si>
    <t>.....................................................................</t>
  </si>
  <si>
    <t>podpis, pečiatka</t>
  </si>
  <si>
    <t>Miesto a dátum vyhotovenia ponuky: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</si>
</sst>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1">
    <font>
      <sz val="11"/>
      <color theme="1"/>
      <name val="Aptos Narrow"/>
      <family val="2"/>
      <charset val="238"/>
      <scheme val="minor"/>
    </font>
    <font>
      <sz val="9"/>
      <color rgb="FF000000"/>
      <name val="敓潧⁥䥕缀"/>
      <charset val="238"/>
    </font>
    <font>
      <b/>
      <sz val="11"/>
      <color rgb="FF000000"/>
      <name val="敓潧⁥䥕缀"/>
      <charset val="238"/>
    </font>
    <font>
      <b/>
      <sz val="10"/>
      <color rgb="FF000000"/>
      <name val="敓潧⁥䥕缀"/>
      <charset val="238"/>
    </font>
    <font>
      <b/>
      <sz val="9"/>
      <color rgb="FF000000"/>
      <name val="敓潧⁥䥕缀"/>
      <charset val="238"/>
    </font>
    <font>
      <i/>
      <sz val="10"/>
      <color rgb="FF000000"/>
      <name val="敓潧⁥䥕缀"/>
      <charset val="238"/>
    </font>
    <font>
      <b/>
      <i/>
      <sz val="11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vertical="center"/>
    </xf>
    <xf numFmtId="0" fontId="6" fillId="8" borderId="3" xfId="0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/>
    <xf numFmtId="0" fontId="6" fillId="8" borderId="5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0" applyFont="1"/>
    <xf numFmtId="4" fontId="10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</cellXfs>
  <cellStyles count="2">
    <cellStyle name="Normálna" xfId="0" builtinId="0"/>
    <cellStyle name="normálne 2" xfId="1" xr:uid="{7C456D2E-52B6-4B0E-B361-B85CB750E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C12F-32D5-4994-A2D4-E10555F4F82C}">
  <dimension ref="A1:IS47"/>
  <sheetViews>
    <sheetView tabSelected="1" workbookViewId="0">
      <selection activeCell="C50" sqref="C50"/>
    </sheetView>
  </sheetViews>
  <sheetFormatPr defaultRowHeight="14.4"/>
  <cols>
    <col min="1" max="1" width="36.33203125" style="1" bestFit="1" customWidth="1"/>
    <col min="2" max="2" width="16.109375" style="10" customWidth="1"/>
    <col min="3" max="3" width="17.21875" style="10" customWidth="1"/>
    <col min="6" max="6" width="0" hidden="1" customWidth="1"/>
  </cols>
  <sheetData>
    <row r="1" spans="1:253">
      <c r="A1" s="20" t="s">
        <v>121</v>
      </c>
      <c r="B1" s="21"/>
      <c r="C1" s="22" t="s">
        <v>128</v>
      </c>
      <c r="D1" s="23"/>
      <c r="E1" s="23"/>
      <c r="F1" s="23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</row>
    <row r="2" spans="1:253" ht="29.25" customHeight="1">
      <c r="A2" s="26" t="s">
        <v>122</v>
      </c>
      <c r="B2" s="27"/>
      <c r="C2" s="22" t="s">
        <v>129</v>
      </c>
      <c r="D2" s="22"/>
      <c r="E2" s="22"/>
      <c r="F2" s="22"/>
      <c r="G2" s="24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</row>
    <row r="3" spans="1:253">
      <c r="A3" s="26" t="s">
        <v>123</v>
      </c>
      <c r="B3" s="27"/>
      <c r="C3" s="23"/>
      <c r="D3" s="23"/>
      <c r="E3" s="23"/>
      <c r="F3" s="23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</row>
    <row r="4" spans="1:253">
      <c r="A4" s="26" t="s">
        <v>124</v>
      </c>
      <c r="B4" s="27"/>
      <c r="C4" s="23"/>
      <c r="D4" s="23"/>
      <c r="E4" s="23"/>
      <c r="F4" s="23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</row>
    <row r="5" spans="1:253">
      <c r="A5" s="26" t="s">
        <v>125</v>
      </c>
      <c r="B5" s="27"/>
      <c r="C5" s="23"/>
      <c r="D5" s="23"/>
      <c r="E5" s="23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</row>
    <row r="6" spans="1:253">
      <c r="A6" s="26" t="s">
        <v>126</v>
      </c>
      <c r="B6" s="27"/>
      <c r="C6" s="23"/>
      <c r="D6" s="23"/>
      <c r="E6" s="23"/>
      <c r="F6" s="23"/>
      <c r="G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</row>
    <row r="7" spans="1:253" ht="15" thickBot="1">
      <c r="A7" s="28" t="s">
        <v>127</v>
      </c>
      <c r="B7" s="29"/>
      <c r="C7" s="23"/>
      <c r="D7" s="23"/>
      <c r="E7" s="23"/>
      <c r="F7" s="23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</row>
    <row r="8" spans="1:253">
      <c r="A8" s="30" t="s">
        <v>130</v>
      </c>
      <c r="B8" s="30"/>
      <c r="C8" s="23"/>
      <c r="D8" s="23"/>
      <c r="E8" s="23"/>
      <c r="F8" s="31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</row>
    <row r="9" spans="1:253">
      <c r="A9" s="30" t="s">
        <v>131</v>
      </c>
      <c r="B9" s="30"/>
      <c r="C9" s="23"/>
      <c r="D9" s="23"/>
      <c r="E9" s="23"/>
      <c r="F9" s="31"/>
      <c r="G9" s="2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</row>
    <row r="12" spans="1:253">
      <c r="A12" s="2" t="s">
        <v>0</v>
      </c>
      <c r="B12" s="11" t="s">
        <v>93</v>
      </c>
      <c r="C12" s="11" t="s">
        <v>94</v>
      </c>
      <c r="D12" s="3"/>
    </row>
    <row r="13" spans="1:253">
      <c r="A13" s="6" t="s">
        <v>95</v>
      </c>
      <c r="B13" s="13"/>
      <c r="C13" s="13"/>
      <c r="D13" s="3"/>
    </row>
    <row r="14" spans="1:253">
      <c r="A14" s="7" t="s">
        <v>96</v>
      </c>
      <c r="B14" s="16">
        <f>0</f>
        <v>0</v>
      </c>
      <c r="C14" s="16"/>
      <c r="D14" s="3"/>
    </row>
    <row r="15" spans="1:253">
      <c r="A15" s="7" t="s">
        <v>97</v>
      </c>
      <c r="B15" s="16">
        <f>B14 * Parametre!B16 / 100</f>
        <v>0</v>
      </c>
      <c r="C15" s="16">
        <f>B14 * Parametre!B17 / 100</f>
        <v>0</v>
      </c>
      <c r="D15" s="3"/>
    </row>
    <row r="16" spans="1:253">
      <c r="A16" s="7" t="s">
        <v>98</v>
      </c>
      <c r="B16" s="16"/>
      <c r="C16" s="16">
        <f>(Rozpočet!E33) + 0</f>
        <v>0</v>
      </c>
      <c r="D16" s="3"/>
    </row>
    <row r="17" spans="1:4">
      <c r="A17" s="7" t="s">
        <v>99</v>
      </c>
      <c r="B17" s="16"/>
      <c r="C17" s="16">
        <f>0 + (Rozpočet!G33) + 0</f>
        <v>0</v>
      </c>
      <c r="D17" s="3"/>
    </row>
    <row r="18" spans="1:4">
      <c r="A18" s="8" t="s">
        <v>100</v>
      </c>
      <c r="B18" s="18">
        <f>B14 + B15</f>
        <v>0</v>
      </c>
      <c r="C18" s="18">
        <f>C14 + C15 + C16 + C17</f>
        <v>0</v>
      </c>
      <c r="D18" s="3"/>
    </row>
    <row r="19" spans="1:4">
      <c r="A19" s="7" t="s">
        <v>101</v>
      </c>
      <c r="B19" s="16"/>
      <c r="C19" s="16">
        <f>(C16 + C17) * Parametre!B18 / 100</f>
        <v>0</v>
      </c>
      <c r="D19" s="3"/>
    </row>
    <row r="20" spans="1:4">
      <c r="A20" s="7" t="s">
        <v>102</v>
      </c>
      <c r="B20" s="16"/>
      <c r="C20" s="16">
        <f>0 + 0</f>
        <v>0</v>
      </c>
      <c r="D20" s="3"/>
    </row>
    <row r="21" spans="1:4">
      <c r="A21" s="7" t="s">
        <v>103</v>
      </c>
      <c r="B21" s="16"/>
      <c r="C21" s="16">
        <f>0 + 0</f>
        <v>0</v>
      </c>
      <c r="D21" s="3"/>
    </row>
    <row r="22" spans="1:4">
      <c r="A22" s="7" t="s">
        <v>104</v>
      </c>
      <c r="B22" s="16"/>
      <c r="C22" s="16">
        <f>(C20 + C21) * Parametre!B19 / 100</f>
        <v>0</v>
      </c>
      <c r="D22" s="3"/>
    </row>
    <row r="23" spans="1:4">
      <c r="A23" s="8" t="s">
        <v>105</v>
      </c>
      <c r="B23" s="18">
        <f>B18</f>
        <v>0</v>
      </c>
      <c r="C23" s="18">
        <f>C18 + C19 + C20 + C21 + C22</f>
        <v>0</v>
      </c>
      <c r="D23" s="3"/>
    </row>
    <row r="24" spans="1:4">
      <c r="A24" s="7" t="s">
        <v>106</v>
      </c>
      <c r="B24" s="16"/>
      <c r="C24" s="16">
        <f>(B23 + C23) * Parametre!B20 / 100</f>
        <v>0</v>
      </c>
      <c r="D24" s="3"/>
    </row>
    <row r="25" spans="1:4">
      <c r="A25" s="7" t="s">
        <v>107</v>
      </c>
      <c r="B25" s="16"/>
      <c r="C25" s="16">
        <f>(B23 + C23) * Parametre!B21 / 100</f>
        <v>0</v>
      </c>
      <c r="D25" s="3"/>
    </row>
    <row r="26" spans="1:4">
      <c r="A26" s="7" t="s">
        <v>108</v>
      </c>
      <c r="B26" s="16"/>
      <c r="C26" s="16">
        <f>(B18 + C18) * Parametre!B22 / 100</f>
        <v>0</v>
      </c>
      <c r="D26" s="3"/>
    </row>
    <row r="27" spans="1:4">
      <c r="A27" s="6" t="s">
        <v>109</v>
      </c>
      <c r="B27" s="13"/>
      <c r="C27" s="13">
        <f>B23 + C23 + C24 + C25 + C26</f>
        <v>0</v>
      </c>
      <c r="D27" s="3"/>
    </row>
    <row r="28" spans="1:4">
      <c r="A28" s="7" t="s">
        <v>15</v>
      </c>
      <c r="B28" s="16"/>
      <c r="C28" s="16"/>
      <c r="D28" s="3"/>
    </row>
    <row r="29" spans="1:4">
      <c r="A29" s="6" t="s">
        <v>110</v>
      </c>
      <c r="B29" s="13"/>
      <c r="C29" s="13"/>
      <c r="D29" s="3"/>
    </row>
    <row r="30" spans="1:4">
      <c r="A30" s="7" t="s">
        <v>111</v>
      </c>
      <c r="B30" s="16"/>
      <c r="C30" s="16">
        <f>C23 * Parametre!B23 / 100</f>
        <v>0</v>
      </c>
      <c r="D30" s="3"/>
    </row>
    <row r="31" spans="1:4">
      <c r="A31" s="7" t="s">
        <v>112</v>
      </c>
      <c r="B31" s="16"/>
      <c r="C31" s="16">
        <f>C23 * Parametre!B24 / 100</f>
        <v>0</v>
      </c>
      <c r="D31" s="3"/>
    </row>
    <row r="32" spans="1:4">
      <c r="A32" s="6" t="s">
        <v>113</v>
      </c>
      <c r="B32" s="13"/>
      <c r="C32" s="13">
        <f>C30 + C31</f>
        <v>0</v>
      </c>
      <c r="D32" s="3"/>
    </row>
    <row r="33" spans="1:5">
      <c r="A33" s="7" t="s">
        <v>114</v>
      </c>
      <c r="B33" s="16"/>
      <c r="C33" s="16">
        <f>Parametre!B25 * Parametre!B28 * (C27 * Parametre!B27)^Parametre!B26</f>
        <v>0</v>
      </c>
      <c r="D33" s="3"/>
    </row>
    <row r="34" spans="1:5">
      <c r="A34" s="7" t="s">
        <v>15</v>
      </c>
      <c r="B34" s="16"/>
      <c r="C34" s="16"/>
      <c r="D34" s="3"/>
    </row>
    <row r="35" spans="1:5">
      <c r="A35" s="4" t="s">
        <v>115</v>
      </c>
      <c r="B35" s="12"/>
      <c r="C35" s="12">
        <f>C27 + C32 + C33</f>
        <v>0</v>
      </c>
      <c r="D35" s="3"/>
    </row>
    <row r="36" spans="1:5">
      <c r="A36" s="7" t="s">
        <v>116</v>
      </c>
      <c r="B36" s="16">
        <f>(SUM(Rozpočet!E3:E32)) + (SUM(Rozpočet!G3:G31)) + B15 + C15 + C19 + C22 + C24 + C25 + C26 + C32 + C33</f>
        <v>0</v>
      </c>
      <c r="C36" s="16">
        <f>B36 * Parametre!B31 / 100</f>
        <v>0</v>
      </c>
      <c r="D36" s="3"/>
    </row>
    <row r="37" spans="1:5">
      <c r="A37" s="4" t="s">
        <v>117</v>
      </c>
      <c r="B37" s="12"/>
      <c r="C37" s="12">
        <f>C35 + C36 + C44</f>
        <v>0</v>
      </c>
      <c r="D37" s="3"/>
    </row>
    <row r="38" spans="1:5">
      <c r="A38" s="7" t="s">
        <v>15</v>
      </c>
      <c r="B38" s="16"/>
      <c r="C38" s="16"/>
      <c r="D38" s="3"/>
    </row>
    <row r="39" spans="1:5">
      <c r="A39" s="7" t="s">
        <v>118</v>
      </c>
      <c r="B39" s="16"/>
      <c r="C39" s="16">
        <f>C35 * Parametre!B29 / 100</f>
        <v>0</v>
      </c>
      <c r="D39" s="3"/>
    </row>
    <row r="40" spans="1:5">
      <c r="A40" s="7" t="s">
        <v>118</v>
      </c>
      <c r="B40" s="16"/>
      <c r="C40" s="16">
        <f>C35 * Parametre!B30 / 100</f>
        <v>0</v>
      </c>
      <c r="D40" s="3"/>
    </row>
    <row r="41" spans="1:5">
      <c r="A41" s="6" t="s">
        <v>119</v>
      </c>
      <c r="B41" s="19" t="s">
        <v>51</v>
      </c>
      <c r="C41" s="19" t="s">
        <v>53</v>
      </c>
      <c r="D41" s="3"/>
    </row>
    <row r="42" spans="1:5">
      <c r="A42" s="7" t="s">
        <v>57</v>
      </c>
      <c r="B42" s="16">
        <f>(Rozpočet!E33)</f>
        <v>0</v>
      </c>
      <c r="C42" s="16">
        <f>(Rozpočet!G33)</f>
        <v>0</v>
      </c>
      <c r="D42" s="3"/>
    </row>
    <row r="43" spans="1:5">
      <c r="A43" s="7" t="s">
        <v>15</v>
      </c>
      <c r="B43" s="16"/>
      <c r="C43" s="16"/>
      <c r="D43" s="3"/>
    </row>
    <row r="46" spans="1:5">
      <c r="A46" s="36" t="s">
        <v>134</v>
      </c>
      <c r="C46" s="32" t="s">
        <v>132</v>
      </c>
      <c r="D46" s="33"/>
      <c r="E46" s="34"/>
    </row>
    <row r="47" spans="1:5">
      <c r="C47" s="35" t="s">
        <v>133</v>
      </c>
      <c r="D47" s="35"/>
      <c r="E47" s="35"/>
    </row>
  </sheetData>
  <mergeCells count="10">
    <mergeCell ref="C7:F7"/>
    <mergeCell ref="C8:E8"/>
    <mergeCell ref="C9:E9"/>
    <mergeCell ref="C47:E47"/>
    <mergeCell ref="C1:F1"/>
    <mergeCell ref="C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9298B-A771-4B13-844B-3AE8809B2B88}">
  <sheetPr>
    <pageSetUpPr fitToPage="1"/>
  </sheetPr>
  <dimension ref="A1:K33"/>
  <sheetViews>
    <sheetView workbookViewId="0"/>
  </sheetViews>
  <sheetFormatPr defaultRowHeight="14.4"/>
  <cols>
    <col min="1" max="1" width="40.6640625" style="1" bestFit="1" customWidth="1"/>
    <col min="2" max="2" width="4.44140625" style="1" bestFit="1" customWidth="1"/>
    <col min="3" max="3" width="6.44140625" style="10" bestFit="1" customWidth="1"/>
    <col min="4" max="4" width="7.109375" style="10" bestFit="1" customWidth="1"/>
    <col min="5" max="5" width="13.44140625" style="10" bestFit="1" customWidth="1"/>
    <col min="6" max="6" width="6.44140625" style="10" bestFit="1" customWidth="1"/>
    <col min="7" max="7" width="12.5546875" style="10" bestFit="1" customWidth="1"/>
    <col min="8" max="8" width="5.33203125" style="10" bestFit="1" customWidth="1"/>
    <col min="9" max="9" width="11.44140625" style="10" bestFit="1" customWidth="1"/>
    <col min="12" max="12" width="0" hidden="1" customWidth="1"/>
  </cols>
  <sheetData>
    <row r="1" spans="1:11">
      <c r="A1" s="2" t="s">
        <v>0</v>
      </c>
      <c r="B1" s="2" t="s">
        <v>49</v>
      </c>
      <c r="C1" s="11" t="s">
        <v>50</v>
      </c>
      <c r="D1" s="11" t="s">
        <v>51</v>
      </c>
      <c r="E1" s="11" t="s">
        <v>52</v>
      </c>
      <c r="F1" s="11" t="s">
        <v>53</v>
      </c>
      <c r="G1" s="11" t="s">
        <v>54</v>
      </c>
      <c r="H1" s="11" t="s">
        <v>55</v>
      </c>
      <c r="I1" s="11" t="s">
        <v>56</v>
      </c>
      <c r="J1" s="3"/>
      <c r="K1" s="3"/>
    </row>
    <row r="2" spans="1:11">
      <c r="A2" s="4" t="s">
        <v>57</v>
      </c>
      <c r="B2" s="4" t="s">
        <v>15</v>
      </c>
      <c r="C2" s="12"/>
      <c r="D2" s="12"/>
      <c r="E2" s="12"/>
      <c r="F2" s="12"/>
      <c r="G2" s="12"/>
      <c r="H2" s="12"/>
      <c r="I2" s="12"/>
      <c r="J2" s="3"/>
      <c r="K2" s="3"/>
    </row>
    <row r="3" spans="1:11">
      <c r="A3" s="14" t="s">
        <v>58</v>
      </c>
      <c r="B3" s="14" t="s">
        <v>15</v>
      </c>
      <c r="C3" s="15"/>
      <c r="D3" s="15"/>
      <c r="E3" s="15"/>
      <c r="F3" s="15"/>
      <c r="G3" s="15"/>
      <c r="H3" s="15"/>
      <c r="I3" s="15"/>
      <c r="J3" s="3"/>
      <c r="K3" s="3"/>
    </row>
    <row r="4" spans="1:11">
      <c r="A4" s="7" t="s">
        <v>59</v>
      </c>
      <c r="B4" s="7" t="s">
        <v>60</v>
      </c>
      <c r="C4" s="16">
        <v>200</v>
      </c>
      <c r="D4" s="16"/>
      <c r="E4" s="16">
        <f>C4*D4</f>
        <v>0</v>
      </c>
      <c r="F4" s="16"/>
      <c r="G4" s="16">
        <f>C4*F4</f>
        <v>0</v>
      </c>
      <c r="H4" s="16">
        <f t="shared" ref="H4:I6" si="0">D4+F4</f>
        <v>0</v>
      </c>
      <c r="I4" s="16">
        <f t="shared" si="0"/>
        <v>0</v>
      </c>
      <c r="J4" s="3"/>
      <c r="K4" s="3"/>
    </row>
    <row r="5" spans="1:11">
      <c r="A5" s="7" t="s">
        <v>61</v>
      </c>
      <c r="B5" s="7" t="s">
        <v>60</v>
      </c>
      <c r="C5" s="16">
        <v>220</v>
      </c>
      <c r="D5" s="16"/>
      <c r="E5" s="16">
        <f>C5*D5</f>
        <v>0</v>
      </c>
      <c r="F5" s="16"/>
      <c r="G5" s="16">
        <f>C5*F5</f>
        <v>0</v>
      </c>
      <c r="H5" s="16">
        <f t="shared" si="0"/>
        <v>0</v>
      </c>
      <c r="I5" s="16">
        <f t="shared" si="0"/>
        <v>0</v>
      </c>
      <c r="J5" s="3"/>
      <c r="K5" s="3"/>
    </row>
    <row r="6" spans="1:11">
      <c r="A6" s="7" t="s">
        <v>62</v>
      </c>
      <c r="B6" s="7" t="s">
        <v>60</v>
      </c>
      <c r="C6" s="16">
        <v>300</v>
      </c>
      <c r="D6" s="16"/>
      <c r="E6" s="16">
        <f>C6*D6</f>
        <v>0</v>
      </c>
      <c r="F6" s="16"/>
      <c r="G6" s="16">
        <f>C6*F6</f>
        <v>0</v>
      </c>
      <c r="H6" s="16">
        <f t="shared" si="0"/>
        <v>0</v>
      </c>
      <c r="I6" s="16">
        <f t="shared" si="0"/>
        <v>0</v>
      </c>
      <c r="J6" s="3"/>
      <c r="K6" s="3"/>
    </row>
    <row r="7" spans="1:11">
      <c r="A7" s="14" t="s">
        <v>63</v>
      </c>
      <c r="B7" s="14" t="s">
        <v>15</v>
      </c>
      <c r="C7" s="15"/>
      <c r="D7" s="15"/>
      <c r="E7" s="15"/>
      <c r="F7" s="15"/>
      <c r="G7" s="15"/>
      <c r="H7" s="15"/>
      <c r="I7" s="15"/>
      <c r="J7" s="3"/>
      <c r="K7" s="3"/>
    </row>
    <row r="8" spans="1:11">
      <c r="A8" s="7" t="s">
        <v>64</v>
      </c>
      <c r="B8" s="7" t="s">
        <v>65</v>
      </c>
      <c r="C8" s="16">
        <v>300</v>
      </c>
      <c r="D8" s="16"/>
      <c r="E8" s="16">
        <f>C8*D8</f>
        <v>0</v>
      </c>
      <c r="F8" s="16"/>
      <c r="G8" s="16">
        <f>C8*F8</f>
        <v>0</v>
      </c>
      <c r="H8" s="16">
        <f>D8+F8</f>
        <v>0</v>
      </c>
      <c r="I8" s="16">
        <f>E8+G8</f>
        <v>0</v>
      </c>
      <c r="J8" s="3"/>
      <c r="K8" s="3"/>
    </row>
    <row r="9" spans="1:11">
      <c r="A9" s="14" t="s">
        <v>66</v>
      </c>
      <c r="B9" s="14" t="s">
        <v>15</v>
      </c>
      <c r="C9" s="15"/>
      <c r="D9" s="15"/>
      <c r="E9" s="15"/>
      <c r="F9" s="15"/>
      <c r="G9" s="15"/>
      <c r="H9" s="15"/>
      <c r="I9" s="15"/>
      <c r="J9" s="3"/>
      <c r="K9" s="3"/>
    </row>
    <row r="10" spans="1:11">
      <c r="A10" s="7" t="s">
        <v>67</v>
      </c>
      <c r="B10" s="7" t="s">
        <v>65</v>
      </c>
      <c r="C10" s="16">
        <v>24</v>
      </c>
      <c r="D10" s="16"/>
      <c r="E10" s="16">
        <f t="shared" ref="E10:E16" si="1">C10*D10</f>
        <v>0</v>
      </c>
      <c r="F10" s="16"/>
      <c r="G10" s="16">
        <f t="shared" ref="G10:G16" si="2">C10*F10</f>
        <v>0</v>
      </c>
      <c r="H10" s="16">
        <f t="shared" ref="H10:I16" si="3">D10+F10</f>
        <v>0</v>
      </c>
      <c r="I10" s="16">
        <f t="shared" si="3"/>
        <v>0</v>
      </c>
      <c r="J10" s="3"/>
      <c r="K10" s="3"/>
    </row>
    <row r="11" spans="1:11">
      <c r="A11" s="7" t="s">
        <v>68</v>
      </c>
      <c r="B11" s="7" t="s">
        <v>65</v>
      </c>
      <c r="C11" s="16">
        <v>64</v>
      </c>
      <c r="D11" s="16"/>
      <c r="E11" s="16">
        <f t="shared" si="1"/>
        <v>0</v>
      </c>
      <c r="F11" s="16"/>
      <c r="G11" s="16">
        <f t="shared" si="2"/>
        <v>0</v>
      </c>
      <c r="H11" s="16">
        <f t="shared" si="3"/>
        <v>0</v>
      </c>
      <c r="I11" s="16">
        <f t="shared" si="3"/>
        <v>0</v>
      </c>
      <c r="J11" s="3"/>
      <c r="K11" s="3"/>
    </row>
    <row r="12" spans="1:11">
      <c r="A12" s="7" t="s">
        <v>69</v>
      </c>
      <c r="B12" s="7" t="s">
        <v>65</v>
      </c>
      <c r="C12" s="16">
        <v>24</v>
      </c>
      <c r="D12" s="16"/>
      <c r="E12" s="16">
        <f t="shared" si="1"/>
        <v>0</v>
      </c>
      <c r="F12" s="16"/>
      <c r="G12" s="16">
        <f t="shared" si="2"/>
        <v>0</v>
      </c>
      <c r="H12" s="16">
        <f t="shared" si="3"/>
        <v>0</v>
      </c>
      <c r="I12" s="16">
        <f t="shared" si="3"/>
        <v>0</v>
      </c>
      <c r="J12" s="3"/>
      <c r="K12" s="3"/>
    </row>
    <row r="13" spans="1:11">
      <c r="A13" s="7" t="s">
        <v>70</v>
      </c>
      <c r="B13" s="7" t="s">
        <v>65</v>
      </c>
      <c r="C13" s="16">
        <v>250</v>
      </c>
      <c r="D13" s="16"/>
      <c r="E13" s="16">
        <f t="shared" si="1"/>
        <v>0</v>
      </c>
      <c r="F13" s="16"/>
      <c r="G13" s="16">
        <f t="shared" si="2"/>
        <v>0</v>
      </c>
      <c r="H13" s="16">
        <f t="shared" si="3"/>
        <v>0</v>
      </c>
      <c r="I13" s="16">
        <f t="shared" si="3"/>
        <v>0</v>
      </c>
      <c r="J13" s="3"/>
      <c r="K13" s="3"/>
    </row>
    <row r="14" spans="1:11">
      <c r="A14" s="7" t="s">
        <v>71</v>
      </c>
      <c r="B14" s="7" t="s">
        <v>65</v>
      </c>
      <c r="C14" s="16">
        <v>14</v>
      </c>
      <c r="D14" s="16"/>
      <c r="E14" s="16">
        <f t="shared" si="1"/>
        <v>0</v>
      </c>
      <c r="F14" s="16"/>
      <c r="G14" s="16">
        <f t="shared" si="2"/>
        <v>0</v>
      </c>
      <c r="H14" s="16">
        <f t="shared" si="3"/>
        <v>0</v>
      </c>
      <c r="I14" s="16">
        <f t="shared" si="3"/>
        <v>0</v>
      </c>
      <c r="J14" s="3"/>
      <c r="K14" s="3"/>
    </row>
    <row r="15" spans="1:11">
      <c r="A15" s="7" t="s">
        <v>72</v>
      </c>
      <c r="B15" s="7" t="s">
        <v>65</v>
      </c>
      <c r="C15" s="16">
        <v>14</v>
      </c>
      <c r="D15" s="16"/>
      <c r="E15" s="16">
        <f t="shared" si="1"/>
        <v>0</v>
      </c>
      <c r="F15" s="16"/>
      <c r="G15" s="16">
        <f t="shared" si="2"/>
        <v>0</v>
      </c>
      <c r="H15" s="16">
        <f t="shared" si="3"/>
        <v>0</v>
      </c>
      <c r="I15" s="16">
        <f t="shared" si="3"/>
        <v>0</v>
      </c>
      <c r="J15" s="3"/>
      <c r="K15" s="3"/>
    </row>
    <row r="16" spans="1:11">
      <c r="A16" s="7" t="s">
        <v>73</v>
      </c>
      <c r="B16" s="7" t="s">
        <v>65</v>
      </c>
      <c r="C16" s="16">
        <v>44</v>
      </c>
      <c r="D16" s="16"/>
      <c r="E16" s="16">
        <f t="shared" si="1"/>
        <v>0</v>
      </c>
      <c r="F16" s="16"/>
      <c r="G16" s="16">
        <f t="shared" si="2"/>
        <v>0</v>
      </c>
      <c r="H16" s="16">
        <f t="shared" si="3"/>
        <v>0</v>
      </c>
      <c r="I16" s="16">
        <f t="shared" si="3"/>
        <v>0</v>
      </c>
      <c r="J16" s="3"/>
      <c r="K16" s="3"/>
    </row>
    <row r="17" spans="1:11">
      <c r="A17" s="14" t="s">
        <v>74</v>
      </c>
      <c r="B17" s="14" t="s">
        <v>15</v>
      </c>
      <c r="C17" s="15"/>
      <c r="D17" s="15"/>
      <c r="E17" s="15"/>
      <c r="F17" s="15"/>
      <c r="G17" s="15"/>
      <c r="H17" s="15"/>
      <c r="I17" s="15"/>
      <c r="J17" s="3"/>
      <c r="K17" s="3"/>
    </row>
    <row r="18" spans="1:11">
      <c r="A18" s="7" t="s">
        <v>75</v>
      </c>
      <c r="B18" s="7" t="s">
        <v>65</v>
      </c>
      <c r="C18" s="16">
        <v>14</v>
      </c>
      <c r="D18" s="16"/>
      <c r="E18" s="16">
        <f>C18*D18</f>
        <v>0</v>
      </c>
      <c r="F18" s="16"/>
      <c r="G18" s="16">
        <f>C18*F18</f>
        <v>0</v>
      </c>
      <c r="H18" s="16">
        <f t="shared" ref="H18:I20" si="4">D18+F18</f>
        <v>0</v>
      </c>
      <c r="I18" s="16">
        <f t="shared" si="4"/>
        <v>0</v>
      </c>
      <c r="J18" s="3"/>
      <c r="K18" s="3"/>
    </row>
    <row r="19" spans="1:11">
      <c r="A19" s="7" t="s">
        <v>76</v>
      </c>
      <c r="B19" s="7" t="s">
        <v>65</v>
      </c>
      <c r="C19" s="16">
        <v>24</v>
      </c>
      <c r="D19" s="16"/>
      <c r="E19" s="16">
        <f>C19*D19</f>
        <v>0</v>
      </c>
      <c r="F19" s="16"/>
      <c r="G19" s="16">
        <f>C19*F19</f>
        <v>0</v>
      </c>
      <c r="H19" s="16">
        <f t="shared" si="4"/>
        <v>0</v>
      </c>
      <c r="I19" s="16">
        <f t="shared" si="4"/>
        <v>0</v>
      </c>
      <c r="J19" s="3"/>
      <c r="K19" s="3"/>
    </row>
    <row r="20" spans="1:11">
      <c r="A20" s="7" t="s">
        <v>77</v>
      </c>
      <c r="B20" s="7" t="s">
        <v>65</v>
      </c>
      <c r="C20" s="16">
        <v>12</v>
      </c>
      <c r="D20" s="16"/>
      <c r="E20" s="16">
        <f>C20*D20</f>
        <v>0</v>
      </c>
      <c r="F20" s="16"/>
      <c r="G20" s="16">
        <f>C20*F20</f>
        <v>0</v>
      </c>
      <c r="H20" s="16">
        <f t="shared" si="4"/>
        <v>0</v>
      </c>
      <c r="I20" s="16">
        <f t="shared" si="4"/>
        <v>0</v>
      </c>
      <c r="J20" s="3"/>
      <c r="K20" s="3"/>
    </row>
    <row r="21" spans="1:11">
      <c r="A21" s="14" t="s">
        <v>78</v>
      </c>
      <c r="B21" s="14" t="s">
        <v>15</v>
      </c>
      <c r="C21" s="15"/>
      <c r="D21" s="15"/>
      <c r="E21" s="15"/>
      <c r="F21" s="15"/>
      <c r="G21" s="15"/>
      <c r="H21" s="15"/>
      <c r="I21" s="15"/>
      <c r="J21" s="3"/>
      <c r="K21" s="3"/>
    </row>
    <row r="22" spans="1:11">
      <c r="A22" s="7" t="s">
        <v>79</v>
      </c>
      <c r="B22" s="7" t="s">
        <v>65</v>
      </c>
      <c r="C22" s="16">
        <v>6</v>
      </c>
      <c r="D22" s="16"/>
      <c r="E22" s="16">
        <f>C22*D22</f>
        <v>0</v>
      </c>
      <c r="F22" s="16"/>
      <c r="G22" s="16">
        <f>C22*F22</f>
        <v>0</v>
      </c>
      <c r="H22" s="16">
        <f>D22+F22</f>
        <v>0</v>
      </c>
      <c r="I22" s="16">
        <f>E22+G22</f>
        <v>0</v>
      </c>
      <c r="J22" s="3"/>
      <c r="K22" s="3"/>
    </row>
    <row r="23" spans="1:11">
      <c r="A23" s="14" t="s">
        <v>80</v>
      </c>
      <c r="B23" s="14" t="s">
        <v>15</v>
      </c>
      <c r="C23" s="15"/>
      <c r="D23" s="15"/>
      <c r="E23" s="15"/>
      <c r="F23" s="15"/>
      <c r="G23" s="15"/>
      <c r="H23" s="15"/>
      <c r="I23" s="15"/>
      <c r="J23" s="3"/>
      <c r="K23" s="3"/>
    </row>
    <row r="24" spans="1:11">
      <c r="A24" s="7" t="s">
        <v>81</v>
      </c>
      <c r="B24" s="7" t="s">
        <v>82</v>
      </c>
      <c r="C24" s="16">
        <v>39.74</v>
      </c>
      <c r="D24" s="16"/>
      <c r="E24" s="16">
        <f>C24*D24</f>
        <v>0</v>
      </c>
      <c r="F24" s="16"/>
      <c r="G24" s="16">
        <f>C24*F24</f>
        <v>0</v>
      </c>
      <c r="H24" s="16">
        <f>D24+F24</f>
        <v>0</v>
      </c>
      <c r="I24" s="16">
        <f>E24+G24</f>
        <v>0</v>
      </c>
      <c r="J24" s="3"/>
      <c r="K24" s="3"/>
    </row>
    <row r="25" spans="1:11">
      <c r="A25" s="7" t="s">
        <v>83</v>
      </c>
      <c r="B25" s="7" t="s">
        <v>82</v>
      </c>
      <c r="C25" s="16">
        <v>39.94</v>
      </c>
      <c r="D25" s="16"/>
      <c r="E25" s="16">
        <f>C25*D25</f>
        <v>0</v>
      </c>
      <c r="F25" s="16"/>
      <c r="G25" s="16">
        <f>C25*F25</f>
        <v>0</v>
      </c>
      <c r="H25" s="16">
        <f>D25+F25</f>
        <v>0</v>
      </c>
      <c r="I25" s="16">
        <f>E25+G25</f>
        <v>0</v>
      </c>
      <c r="J25" s="3"/>
      <c r="K25" s="3"/>
    </row>
    <row r="26" spans="1:11">
      <c r="A26" s="14" t="s">
        <v>84</v>
      </c>
      <c r="B26" s="14" t="s">
        <v>15</v>
      </c>
      <c r="C26" s="17"/>
      <c r="D26" s="17"/>
      <c r="E26" s="17"/>
      <c r="F26" s="17"/>
      <c r="G26" s="17"/>
      <c r="H26" s="17"/>
      <c r="I26" s="17"/>
      <c r="J26" s="3"/>
      <c r="K26" s="3"/>
    </row>
    <row r="27" spans="1:11">
      <c r="A27" s="7" t="s">
        <v>85</v>
      </c>
      <c r="B27" s="7" t="s">
        <v>86</v>
      </c>
      <c r="C27" s="16">
        <v>96</v>
      </c>
      <c r="D27" s="16"/>
      <c r="E27" s="16">
        <f>C27*D27</f>
        <v>0</v>
      </c>
      <c r="F27" s="16"/>
      <c r="G27" s="16">
        <f>C27*F27</f>
        <v>0</v>
      </c>
      <c r="H27" s="16">
        <f t="shared" ref="H27:I32" si="5">D27+F27</f>
        <v>0</v>
      </c>
      <c r="I27" s="16">
        <f t="shared" si="5"/>
        <v>0</v>
      </c>
      <c r="J27" s="3"/>
      <c r="K27" s="3"/>
    </row>
    <row r="28" spans="1:11">
      <c r="A28" s="7" t="s">
        <v>87</v>
      </c>
      <c r="B28" s="7" t="s">
        <v>86</v>
      </c>
      <c r="C28" s="16">
        <v>50</v>
      </c>
      <c r="D28" s="16"/>
      <c r="E28" s="16">
        <f>C28*D28</f>
        <v>0</v>
      </c>
      <c r="F28" s="16"/>
      <c r="G28" s="16">
        <f>C28*F28</f>
        <v>0</v>
      </c>
      <c r="H28" s="16">
        <f t="shared" si="5"/>
        <v>0</v>
      </c>
      <c r="I28" s="16">
        <f t="shared" si="5"/>
        <v>0</v>
      </c>
      <c r="J28" s="3"/>
      <c r="K28" s="3"/>
    </row>
    <row r="29" spans="1:11">
      <c r="A29" s="7" t="s">
        <v>88</v>
      </c>
      <c r="B29" s="7" t="s">
        <v>86</v>
      </c>
      <c r="C29" s="16">
        <v>40</v>
      </c>
      <c r="D29" s="16"/>
      <c r="E29" s="16">
        <f>C29*D29</f>
        <v>0</v>
      </c>
      <c r="F29" s="16"/>
      <c r="G29" s="16">
        <f>C29*F29</f>
        <v>0</v>
      </c>
      <c r="H29" s="16">
        <f t="shared" si="5"/>
        <v>0</v>
      </c>
      <c r="I29" s="16">
        <f t="shared" si="5"/>
        <v>0</v>
      </c>
      <c r="J29" s="3"/>
      <c r="K29" s="3"/>
    </row>
    <row r="30" spans="1:11">
      <c r="A30" s="7" t="s">
        <v>89</v>
      </c>
      <c r="B30" s="7" t="s">
        <v>86</v>
      </c>
      <c r="C30" s="16">
        <v>35</v>
      </c>
      <c r="D30" s="16"/>
      <c r="E30" s="16">
        <f>C30*D30</f>
        <v>0</v>
      </c>
      <c r="F30" s="16"/>
      <c r="G30" s="16">
        <f>C30*F30</f>
        <v>0</v>
      </c>
      <c r="H30" s="16">
        <f t="shared" si="5"/>
        <v>0</v>
      </c>
      <c r="I30" s="16">
        <f t="shared" si="5"/>
        <v>0</v>
      </c>
      <c r="J30" s="3"/>
      <c r="K30" s="3"/>
    </row>
    <row r="31" spans="1:11">
      <c r="A31" s="7" t="s">
        <v>90</v>
      </c>
      <c r="B31" s="7" t="s">
        <v>91</v>
      </c>
      <c r="C31" s="16">
        <v>14</v>
      </c>
      <c r="D31" s="16"/>
      <c r="E31" s="16">
        <f>C31*D31</f>
        <v>0</v>
      </c>
      <c r="F31" s="16"/>
      <c r="G31" s="16">
        <f>C31*F31</f>
        <v>0</v>
      </c>
      <c r="H31" s="16">
        <f t="shared" si="5"/>
        <v>0</v>
      </c>
      <c r="I31" s="16">
        <f t="shared" si="5"/>
        <v>0</v>
      </c>
      <c r="J31" s="3"/>
      <c r="K31" s="3"/>
    </row>
    <row r="32" spans="1:11">
      <c r="A32" s="7" t="s">
        <v>92</v>
      </c>
      <c r="B32" s="7" t="s">
        <v>15</v>
      </c>
      <c r="C32" s="16"/>
      <c r="D32" s="16"/>
      <c r="E32" s="16">
        <f>Parametre!B33/100*E4+Parametre!B33/100*E5+Parametre!B33/100*E6+Parametre!B33/100*E8+Parametre!B33/100*E10+Parametre!B33/100*E11+Parametre!B33/100*E12+Parametre!B33/100*E13+Parametre!B33/100*E14+Parametre!B33/100*E15+Parametre!B33/100*E16+Parametre!B33/100*E18+Parametre!B33/100*E19+Parametre!B33/100*E20+Parametre!B33/100*E22+Parametre!B33/100*E24+Parametre!B33/100*E25+Parametre!B33/100*E27+Parametre!B33/100*E28+Parametre!B33/100*E29+Parametre!B33/100*E30+Parametre!B33/100*E31</f>
        <v>0</v>
      </c>
      <c r="F32" s="16"/>
      <c r="G32" s="16"/>
      <c r="H32" s="16">
        <f t="shared" si="5"/>
        <v>0</v>
      </c>
      <c r="I32" s="16">
        <f t="shared" si="5"/>
        <v>0</v>
      </c>
      <c r="J32" s="3"/>
      <c r="K32" s="3"/>
    </row>
    <row r="33" spans="1:11">
      <c r="A33" s="4" t="s">
        <v>120</v>
      </c>
      <c r="B33" s="4" t="s">
        <v>15</v>
      </c>
      <c r="C33" s="12"/>
      <c r="D33" s="12"/>
      <c r="E33" s="12">
        <f>SUM(E3:E32)</f>
        <v>0</v>
      </c>
      <c r="F33" s="12"/>
      <c r="G33" s="12">
        <f>SUM(G3:G32)</f>
        <v>0</v>
      </c>
      <c r="H33" s="12"/>
      <c r="I33" s="12">
        <f>SUM(I3:I32)</f>
        <v>0</v>
      </c>
      <c r="J33" s="3"/>
      <c r="K33" s="3"/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7A803-6EA7-4B78-8EC0-A2DBAA6465D1}">
  <dimension ref="A1:C33"/>
  <sheetViews>
    <sheetView workbookViewId="0"/>
  </sheetViews>
  <sheetFormatPr defaultRowHeight="14.4"/>
  <cols>
    <col min="1" max="1" width="27.5546875" style="1" bestFit="1" customWidth="1"/>
    <col min="2" max="2" width="65.44140625" style="1" bestFit="1" customWidth="1"/>
    <col min="4" max="4" width="0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 ht="27">
      <c r="A3" s="2" t="s">
        <v>4</v>
      </c>
      <c r="B3" s="5" t="s">
        <v>5</v>
      </c>
      <c r="C3" s="3"/>
    </row>
    <row r="4" spans="1:3" ht="27">
      <c r="A4" s="2" t="s">
        <v>6</v>
      </c>
      <c r="B4" s="5" t="s">
        <v>7</v>
      </c>
      <c r="C4" s="3"/>
    </row>
    <row r="5" spans="1:3">
      <c r="A5" s="2" t="s">
        <v>8</v>
      </c>
      <c r="B5" s="6" t="s">
        <v>9</v>
      </c>
      <c r="C5" s="3"/>
    </row>
    <row r="6" spans="1:3">
      <c r="A6" s="2" t="s">
        <v>10</v>
      </c>
      <c r="B6" s="6" t="s">
        <v>11</v>
      </c>
      <c r="C6" s="3"/>
    </row>
    <row r="7" spans="1:3">
      <c r="A7" s="2" t="s">
        <v>12</v>
      </c>
      <c r="B7" s="6" t="s">
        <v>13</v>
      </c>
      <c r="C7" s="3"/>
    </row>
    <row r="8" spans="1:3">
      <c r="A8" s="2" t="s">
        <v>14</v>
      </c>
      <c r="B8" s="6" t="s">
        <v>15</v>
      </c>
      <c r="C8" s="3"/>
    </row>
    <row r="9" spans="1:3">
      <c r="A9" s="2" t="s">
        <v>16</v>
      </c>
      <c r="B9" s="6" t="s">
        <v>17</v>
      </c>
      <c r="C9" s="3"/>
    </row>
    <row r="10" spans="1:3">
      <c r="A10" s="2" t="s">
        <v>18</v>
      </c>
      <c r="B10" s="6" t="s">
        <v>15</v>
      </c>
      <c r="C10" s="3"/>
    </row>
    <row r="11" spans="1:3">
      <c r="A11" s="2" t="s">
        <v>19</v>
      </c>
      <c r="B11" s="6" t="s">
        <v>15</v>
      </c>
      <c r="C11" s="3"/>
    </row>
    <row r="12" spans="1:3">
      <c r="A12" s="2" t="s">
        <v>20</v>
      </c>
      <c r="B12" s="6" t="s">
        <v>15</v>
      </c>
      <c r="C12" s="3"/>
    </row>
    <row r="13" spans="1:3">
      <c r="A13" s="2" t="s">
        <v>21</v>
      </c>
      <c r="B13" s="6" t="s">
        <v>15</v>
      </c>
      <c r="C13" s="3"/>
    </row>
    <row r="14" spans="1:3">
      <c r="A14" s="2" t="s">
        <v>22</v>
      </c>
      <c r="B14" s="6" t="s">
        <v>23</v>
      </c>
      <c r="C14" s="3"/>
    </row>
    <row r="15" spans="1:3">
      <c r="A15" s="2" t="s">
        <v>15</v>
      </c>
      <c r="B15" s="7" t="s">
        <v>15</v>
      </c>
      <c r="C15" s="3"/>
    </row>
    <row r="16" spans="1:3">
      <c r="A16" s="2" t="s">
        <v>24</v>
      </c>
      <c r="B16" s="8" t="s">
        <v>25</v>
      </c>
      <c r="C16" s="3"/>
    </row>
    <row r="17" spans="1:3">
      <c r="A17" s="2" t="s">
        <v>26</v>
      </c>
      <c r="B17" s="8" t="s">
        <v>27</v>
      </c>
      <c r="C17" s="3"/>
    </row>
    <row r="18" spans="1:3">
      <c r="A18" s="2" t="s">
        <v>28</v>
      </c>
      <c r="B18" s="8" t="s">
        <v>29</v>
      </c>
      <c r="C18" s="3"/>
    </row>
    <row r="19" spans="1:3">
      <c r="A19" s="2" t="s">
        <v>30</v>
      </c>
      <c r="B19" s="8" t="s">
        <v>31</v>
      </c>
      <c r="C19" s="3"/>
    </row>
    <row r="20" spans="1:3">
      <c r="A20" s="2" t="s">
        <v>32</v>
      </c>
      <c r="B20" s="8" t="s">
        <v>31</v>
      </c>
      <c r="C20" s="3"/>
    </row>
    <row r="21" spans="1:3">
      <c r="A21" s="2" t="s">
        <v>33</v>
      </c>
      <c r="B21" s="8" t="s">
        <v>31</v>
      </c>
      <c r="C21" s="3"/>
    </row>
    <row r="22" spans="1:3">
      <c r="A22" s="2" t="s">
        <v>34</v>
      </c>
      <c r="B22" s="8" t="s">
        <v>31</v>
      </c>
      <c r="C22" s="3"/>
    </row>
    <row r="23" spans="1:3">
      <c r="A23" s="2" t="s">
        <v>35</v>
      </c>
      <c r="B23" s="8" t="s">
        <v>31</v>
      </c>
      <c r="C23" s="3"/>
    </row>
    <row r="24" spans="1:3">
      <c r="A24" s="2" t="s">
        <v>36</v>
      </c>
      <c r="B24" s="8" t="s">
        <v>31</v>
      </c>
      <c r="C24" s="3"/>
    </row>
    <row r="25" spans="1:3">
      <c r="A25" s="2" t="s">
        <v>37</v>
      </c>
      <c r="B25" s="8" t="s">
        <v>31</v>
      </c>
      <c r="C25" s="3"/>
    </row>
    <row r="26" spans="1:3">
      <c r="A26" s="2" t="s">
        <v>38</v>
      </c>
      <c r="B26" s="8" t="s">
        <v>39</v>
      </c>
      <c r="C26" s="3"/>
    </row>
    <row r="27" spans="1:3">
      <c r="A27" s="2" t="s">
        <v>40</v>
      </c>
      <c r="B27" s="8" t="s">
        <v>31</v>
      </c>
      <c r="C27" s="3"/>
    </row>
    <row r="28" spans="1:3">
      <c r="A28" s="2" t="s">
        <v>41</v>
      </c>
      <c r="B28" s="8" t="s">
        <v>31</v>
      </c>
      <c r="C28" s="3"/>
    </row>
    <row r="29" spans="1:3">
      <c r="A29" s="2" t="s">
        <v>42</v>
      </c>
      <c r="B29" s="8" t="s">
        <v>31</v>
      </c>
      <c r="C29" s="3"/>
    </row>
    <row r="30" spans="1:3">
      <c r="A30" s="2" t="s">
        <v>43</v>
      </c>
      <c r="B30" s="8" t="s">
        <v>31</v>
      </c>
      <c r="C30" s="3"/>
    </row>
    <row r="31" spans="1:3" ht="24">
      <c r="A31" s="9" t="s">
        <v>44</v>
      </c>
      <c r="B31" s="8" t="s">
        <v>45</v>
      </c>
      <c r="C31" s="3"/>
    </row>
    <row r="32" spans="1:3">
      <c r="A32" s="2" t="s">
        <v>46</v>
      </c>
      <c r="B32" s="8" t="s">
        <v>47</v>
      </c>
      <c r="C32" s="3"/>
    </row>
    <row r="33" spans="1:2">
      <c r="A33" s="1" t="s">
        <v>48</v>
      </c>
      <c r="B33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Rekapitulácia</vt:lpstr>
      <vt:lpstr>Rozpočet</vt:lpstr>
      <vt:lpstr>Parametre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Brisuda</dc:creator>
  <cp:lastModifiedBy>Stanislav Gajdos</cp:lastModifiedBy>
  <cp:lastPrinted>2024-04-25T08:47:53Z</cp:lastPrinted>
  <dcterms:created xsi:type="dcterms:W3CDTF">2024-03-07T22:21:43Z</dcterms:created>
  <dcterms:modified xsi:type="dcterms:W3CDTF">2024-04-25T08:48:30Z</dcterms:modified>
</cp:coreProperties>
</file>