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4\III.kat\OPRAVA ROZVODŮ SPLAŠKOVÉ KANALIZACE BYTOVÝCH DOMŮ PRAŽSKÁ 68-70_ZNOJMO\"/>
    </mc:Choice>
  </mc:AlternateContent>
  <xr:revisionPtr revIDLastSave="0" documentId="8_{DBD0FE59-29EC-4DA7-8D51-CC2A694073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ba" sheetId="1" r:id="rId1"/>
    <sheet name="VzorPolozky" sheetId="10" state="hidden" r:id="rId2"/>
    <sheet name="Rozpočet Pol" sheetId="12" r:id="rId3"/>
  </sheets>
  <externalReferences>
    <externalReference r:id="rId4"/>
  </externalReferences>
  <definedNames>
    <definedName name="CelkemDPHVypocet" localSheetId="0">Stavba!$H$40</definedName>
    <definedName name="CenaCelkem">Stavba!$G$29</definedName>
    <definedName name="CenaCelkemBezDPH">Stavba!$G$28</definedName>
    <definedName name="CenaCelkemVypocet" localSheetId="0">Stavba!$I$40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'Rozpočet Pol'!$A$1:$I$57</definedName>
    <definedName name="_xlnm.Print_Area" localSheetId="0">Stavba!$A$1:$J$54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6" i="12" l="1"/>
  <c r="G21" i="12" l="1"/>
  <c r="I21" i="12"/>
  <c r="K21" i="12"/>
  <c r="G32" i="12" l="1"/>
  <c r="K23" i="12" l="1"/>
  <c r="G35" i="12"/>
  <c r="G28" i="12"/>
  <c r="M28" i="12" s="1"/>
  <c r="G27" i="12"/>
  <c r="M27" i="12" s="1"/>
  <c r="G26" i="12"/>
  <c r="M26" i="12" s="1"/>
  <c r="G24" i="12"/>
  <c r="M24" i="12" s="1"/>
  <c r="G22" i="12"/>
  <c r="M22" i="12" s="1"/>
  <c r="G20" i="12"/>
  <c r="M20" i="12" s="1"/>
  <c r="G19" i="12"/>
  <c r="G15" i="12"/>
  <c r="G14" i="12" s="1"/>
  <c r="G9" i="12"/>
  <c r="G39" i="1"/>
  <c r="I9" i="12"/>
  <c r="K9" i="12"/>
  <c r="O9" i="12"/>
  <c r="Q9" i="12"/>
  <c r="U9" i="12"/>
  <c r="G10" i="12"/>
  <c r="I10" i="12"/>
  <c r="K10" i="12"/>
  <c r="O10" i="12"/>
  <c r="Q10" i="12"/>
  <c r="U10" i="12"/>
  <c r="G12" i="12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I15" i="12"/>
  <c r="K15" i="12"/>
  <c r="O15" i="12"/>
  <c r="Q15" i="12"/>
  <c r="U15" i="12"/>
  <c r="G17" i="12"/>
  <c r="I17" i="12"/>
  <c r="K17" i="12"/>
  <c r="O17" i="12"/>
  <c r="Q17" i="12"/>
  <c r="U17" i="12"/>
  <c r="I19" i="12"/>
  <c r="K19" i="12"/>
  <c r="O19" i="12"/>
  <c r="Q19" i="12"/>
  <c r="U19" i="12"/>
  <c r="I20" i="12"/>
  <c r="K20" i="12"/>
  <c r="O20" i="12"/>
  <c r="Q20" i="12"/>
  <c r="U20" i="12"/>
  <c r="I22" i="12"/>
  <c r="K22" i="12"/>
  <c r="O22" i="12"/>
  <c r="Q22" i="12"/>
  <c r="U22" i="12"/>
  <c r="I23" i="12"/>
  <c r="O23" i="12"/>
  <c r="Q23" i="12"/>
  <c r="U23" i="12"/>
  <c r="I24" i="12"/>
  <c r="K24" i="12"/>
  <c r="O24" i="12"/>
  <c r="Q24" i="12"/>
  <c r="U24" i="12"/>
  <c r="I25" i="12"/>
  <c r="K25" i="12"/>
  <c r="O25" i="12"/>
  <c r="Q25" i="12"/>
  <c r="U25" i="12"/>
  <c r="I26" i="12"/>
  <c r="K26" i="12"/>
  <c r="O26" i="12"/>
  <c r="Q26" i="12"/>
  <c r="U26" i="12"/>
  <c r="I27" i="12"/>
  <c r="K27" i="12"/>
  <c r="O27" i="12"/>
  <c r="Q27" i="12"/>
  <c r="U27" i="12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0" i="12"/>
  <c r="M30" i="12" s="1"/>
  <c r="I30" i="12"/>
  <c r="K30" i="12"/>
  <c r="O30" i="12"/>
  <c r="Q30" i="12"/>
  <c r="U30" i="12"/>
  <c r="G31" i="12"/>
  <c r="M31" i="12" s="1"/>
  <c r="I31" i="12"/>
  <c r="K31" i="12"/>
  <c r="O31" i="12"/>
  <c r="Q31" i="12"/>
  <c r="U31" i="12"/>
  <c r="M32" i="12"/>
  <c r="I32" i="12"/>
  <c r="K32" i="12"/>
  <c r="O32" i="12"/>
  <c r="Q32" i="12"/>
  <c r="U32" i="12"/>
  <c r="G34" i="12"/>
  <c r="I34" i="12"/>
  <c r="K34" i="12"/>
  <c r="O34" i="12"/>
  <c r="Q34" i="12"/>
  <c r="U34" i="12"/>
  <c r="I35" i="12"/>
  <c r="K35" i="12"/>
  <c r="O35" i="12"/>
  <c r="Q35" i="12"/>
  <c r="U35" i="12"/>
  <c r="I36" i="12"/>
  <c r="K36" i="12"/>
  <c r="O36" i="12"/>
  <c r="Q36" i="12"/>
  <c r="U36" i="12"/>
  <c r="I37" i="12"/>
  <c r="K37" i="12"/>
  <c r="O37" i="12"/>
  <c r="Q37" i="12"/>
  <c r="U37" i="12"/>
  <c r="G39" i="12"/>
  <c r="G38" i="12" s="1"/>
  <c r="I39" i="12"/>
  <c r="K39" i="12"/>
  <c r="O39" i="12"/>
  <c r="Q39" i="12"/>
  <c r="U39" i="12"/>
  <c r="G41" i="12"/>
  <c r="G40" i="12" s="1"/>
  <c r="I41" i="12"/>
  <c r="I40" i="12" s="1"/>
  <c r="K41" i="12"/>
  <c r="K40" i="12" s="1"/>
  <c r="O41" i="12"/>
  <c r="O40" i="12" s="1"/>
  <c r="Q41" i="12"/>
  <c r="Q40" i="12" s="1"/>
  <c r="U41" i="12"/>
  <c r="U40" i="12" s="1"/>
  <c r="I20" i="1"/>
  <c r="I18" i="1"/>
  <c r="G27" i="1"/>
  <c r="J28" i="1"/>
  <c r="J26" i="1"/>
  <c r="G38" i="1"/>
  <c r="F38" i="1"/>
  <c r="J23" i="1"/>
  <c r="J24" i="1"/>
  <c r="J25" i="1"/>
  <c r="J27" i="1"/>
  <c r="E24" i="1"/>
  <c r="E26" i="1"/>
  <c r="G11" i="12" l="1"/>
  <c r="G8" i="12"/>
  <c r="I47" i="1" s="1"/>
  <c r="I16" i="1" s="1"/>
  <c r="I48" i="1"/>
  <c r="M34" i="12"/>
  <c r="M15" i="12"/>
  <c r="I49" i="1"/>
  <c r="M9" i="12"/>
  <c r="M41" i="12"/>
  <c r="M40" i="12" s="1"/>
  <c r="I53" i="1"/>
  <c r="I19" i="1" s="1"/>
  <c r="M19" i="12"/>
  <c r="G36" i="12"/>
  <c r="M36" i="12" s="1"/>
  <c r="G23" i="12"/>
  <c r="G18" i="12" s="1"/>
  <c r="I14" i="12"/>
  <c r="K38" i="12"/>
  <c r="K11" i="12"/>
  <c r="G25" i="12"/>
  <c r="M25" i="12" s="1"/>
  <c r="G37" i="12"/>
  <c r="M37" i="12" s="1"/>
  <c r="K14" i="12"/>
  <c r="Q14" i="12"/>
  <c r="O8" i="12"/>
  <c r="U14" i="12"/>
  <c r="I8" i="12"/>
  <c r="G40" i="1"/>
  <c r="G25" i="1" s="1"/>
  <c r="G26" i="1" s="1"/>
  <c r="O33" i="12"/>
  <c r="U38" i="12"/>
  <c r="K33" i="12"/>
  <c r="Q33" i="12"/>
  <c r="I33" i="12"/>
  <c r="Q18" i="12"/>
  <c r="I18" i="12"/>
  <c r="O18" i="12"/>
  <c r="U11" i="12"/>
  <c r="I52" i="1"/>
  <c r="I17" i="1" s="1"/>
  <c r="U33" i="12"/>
  <c r="K18" i="12"/>
  <c r="K8" i="12"/>
  <c r="Q8" i="12"/>
  <c r="Q38" i="12"/>
  <c r="I38" i="12"/>
  <c r="O38" i="12"/>
  <c r="U18" i="12"/>
  <c r="O14" i="12"/>
  <c r="Q11" i="12"/>
  <c r="I11" i="12"/>
  <c r="O11" i="12"/>
  <c r="U8" i="12"/>
  <c r="M39" i="12"/>
  <c r="M38" i="12" s="1"/>
  <c r="M35" i="12"/>
  <c r="M17" i="12"/>
  <c r="M12" i="12"/>
  <c r="M11" i="12" s="1"/>
  <c r="M10" i="12"/>
  <c r="G33" i="12" l="1"/>
  <c r="I51" i="1" s="1"/>
  <c r="M14" i="12"/>
  <c r="M8" i="12"/>
  <c r="M23" i="12"/>
  <c r="M18" i="12" s="1"/>
  <c r="F39" i="1"/>
  <c r="F40" i="1" s="1"/>
  <c r="G28" i="1" s="1"/>
  <c r="M33" i="12"/>
  <c r="I50" i="1" l="1"/>
  <c r="I54" i="1" s="1"/>
  <c r="G42" i="12"/>
  <c r="H39" i="1"/>
  <c r="H40" i="1" s="1"/>
  <c r="J39" i="1"/>
  <c r="I21" i="1" l="1"/>
  <c r="G23" i="1" s="1"/>
  <c r="G24" i="1" s="1"/>
  <c r="I39" i="1"/>
  <c r="I40" i="1" s="1"/>
  <c r="J40" i="1"/>
  <c r="G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<sst xmlns="http://schemas.openxmlformats.org/spreadsheetml/2006/main" count="203" uniqueCount="133">
  <si>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</si>
  <si>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</si>
  <si>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</si>
  <si>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</si>
  <si>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</si>
  <si>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</si>
  <si>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</si>
  <si>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</si>
  <si>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</si>
  <si>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</si>
  <si>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</si>
  <si>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</si>
  <si>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</si>
  <si>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</si>
  <si>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</si>
  <si>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</si>
  <si>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</si>
  <si>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</si>
  <si>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</si>
  <si>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</si>
  <si>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</si>
  <si>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</si>
  <si>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</si>
  <si>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</si>
  <si>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</si>
  <si>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</si>
  <si>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</si>
  <si>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</si>
  <si>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</si>
  <si>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</si>
  <si>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</si>
  <si>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</si>
  <si>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</si>
  <si>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</si>
  <si>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</si>
  <si>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</si>
  <si>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</si>
  <si>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</si>
  <si>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</si>
  <si>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</si>
  <si>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Položkový rozpočet</t>
  </si>
  <si>
    <t>Rozpočet:</t>
  </si>
  <si>
    <t>Misto</t>
  </si>
  <si>
    <t>Výměna svislé kanalizace v BD</t>
  </si>
  <si>
    <t>Rozpočet</t>
  </si>
  <si>
    <t>Celkem za stavbu</t>
  </si>
  <si>
    <t>CZK</t>
  </si>
  <si>
    <t>Rekapitulace dílů</t>
  </si>
  <si>
    <t>Typ dílu</t>
  </si>
  <si>
    <t>64</t>
  </si>
  <si>
    <t>Výplně otvorů</t>
  </si>
  <si>
    <t>90</t>
  </si>
  <si>
    <t>Přípočty</t>
  </si>
  <si>
    <t>97</t>
  </si>
  <si>
    <t>Prorážení otvorů</t>
  </si>
  <si>
    <t>721</t>
  </si>
  <si>
    <t>Vnitřní kanalizace</t>
  </si>
  <si>
    <t>725</t>
  </si>
  <si>
    <t>Zařizovací předměty</t>
  </si>
  <si>
    <t>767</t>
  </si>
  <si>
    <t>Konstrukce zámečnické</t>
  </si>
  <si>
    <t>VN</t>
  </si>
  <si>
    <t>ON</t>
  </si>
  <si>
    <t>S:</t>
  </si>
  <si>
    <t>C: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</si>
  <si>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</si>
  <si>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</si>
  <si>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</si>
  <si>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</si>
  <si>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</si>
  <si>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</si>
  <si>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</si>
  <si>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</si>
  <si>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</si>
  <si>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</si>
  <si>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</si>
  <si>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</si>
  <si>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</si>
  <si>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</si>
  <si>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</si>
  <si>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</si>
  <si>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</si>
  <si>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</si>
  <si>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</si>
  <si>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kus</t>
  </si>
  <si>
    <t>Hzs-nezmeritelne stavebni prace</t>
  </si>
  <si>
    <t>h</t>
  </si>
  <si>
    <t>HZS - úklid, Práce v tarifní třídě</t>
  </si>
  <si>
    <t>soubor</t>
  </si>
  <si>
    <t>m</t>
  </si>
  <si>
    <t>Propojení dosavadního potrubí odvětrání kanalizace, D 110</t>
  </si>
  <si>
    <t>Propoj. na stávající potrubí litinového DN100</t>
  </si>
  <si>
    <t>Potrubí HT připojovací D 110 x 2,7 mm</t>
  </si>
  <si>
    <t>Potrubí HT připojovací D 50 x 1,8 mm</t>
  </si>
  <si>
    <t>Vyvedení odpadních výpustek D 110 x 2,3</t>
  </si>
  <si>
    <t>Vyvedení odpadních výpustek D 75 x 1,9</t>
  </si>
  <si>
    <t>Přesun hmot pro vnitřní kanalizaci, výšky do 24 m</t>
  </si>
  <si>
    <t>Příplatek přesun, vnitřní kanaliz. do 100 m</t>
  </si>
  <si>
    <t>Demontáž klozetů kombinovaných</t>
  </si>
  <si>
    <t>Montáž klozetových mís kombinovaných</t>
  </si>
  <si>
    <t>Soubor</t>
  </si>
  <si>
    <t/>
  </si>
  <si>
    <t>Přesun vybouraných hmot - kanalizace</t>
  </si>
  <si>
    <t>Ukotvení kanalizačního potrubí v instalačních,  šachtách nesystémové objímky</t>
  </si>
  <si>
    <t xml:space="preserve">Potrubí kanalizační SiTech+ D 110 </t>
  </si>
  <si>
    <t>Kus čistící odpadní SiTech DN110</t>
  </si>
  <si>
    <t>Hrdlo prodloužené odpadní SiTech DN110</t>
  </si>
  <si>
    <t>Výměna svislých rozvodů splaškové kanalizace v instalačních šachtách</t>
  </si>
  <si>
    <t>Zkouška těsnosti kanalizace - vizuální</t>
  </si>
  <si>
    <t>otevření instalačního jádra pro provedení výměny potrubí (bez přestaveb)</t>
  </si>
  <si>
    <t xml:space="preserve">ostatní režie, doprava </t>
  </si>
  <si>
    <t>Výměna splaškové kanalizace</t>
  </si>
  <si>
    <t>Celkem bez DPH výměna svislé splaškové kanalizace</t>
  </si>
  <si>
    <t xml:space="preserve">v bytech bude provedena výměna hlavního kanalizačního potrubí včetně odboček. </t>
  </si>
  <si>
    <t xml:space="preserve">Na toto nové potrubí budou napojeny stávající kanalizační potrubí z kuchyně a koupelny a dále </t>
  </si>
  <si>
    <t xml:space="preserve">potrubí WC. Výměna těchto potrubí není předmětem díla. Budou vyměněny pouze nutné části těchto potrubí </t>
  </si>
  <si>
    <t xml:space="preserve">v instalační šachtě. </t>
  </si>
  <si>
    <t>Zednické výpomoci - zazdění prostupů instal., šachet</t>
  </si>
  <si>
    <t xml:space="preserve">protipožární prostup - instalace pásku HILTI </t>
  </si>
  <si>
    <t xml:space="preserve">Vybourání otv. stropy betonové pro odpad </t>
  </si>
  <si>
    <t>Likvidace suti a stavebního odpadu na řízené, skládce kromě azbestu</t>
  </si>
  <si>
    <t xml:space="preserve">Demontáž potrubí kanalizačního - přípojky kromě azbestového potrubí </t>
  </si>
  <si>
    <t xml:space="preserve">odbočka Sitech paneláková </t>
  </si>
  <si>
    <t xml:space="preserve">zahájení výměny potrubí první odbočkou v prvním bytě na stoupačce. </t>
  </si>
  <si>
    <t xml:space="preserve">ukončení výměna potrubí přepojením na nové odvětrávací potrubí .  Výměna odvětrávací části </t>
  </si>
  <si>
    <t xml:space="preserve">potrubí na střešní plášť není předmětem díla. </t>
  </si>
  <si>
    <t xml:space="preserve">Pražská 68,70 Znojmo </t>
  </si>
  <si>
    <t>odborná likvidace nebezpečného odpadu azbest (dodávka Ekolsan)</t>
  </si>
  <si>
    <t>byt</t>
  </si>
  <si>
    <t>Pražská 68,70 Znojmo</t>
  </si>
  <si>
    <t xml:space="preserve">Samotná demontáž a ekologická likvidace azbesto-cementového potrubí bude provedena </t>
  </si>
  <si>
    <t xml:space="preserve">odborným dodavatelem (Ekolsan) </t>
  </si>
  <si>
    <t>výměna svislé splaškové kanalizace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</si>
</sst>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1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2" borderId="28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2" borderId="45" xfId="0" applyFill="1" applyBorder="1"/>
    <xf numFmtId="49" fontId="0" fillId="2" borderId="42" xfId="0" applyNumberFormat="1" applyFill="1" applyBorder="1"/>
    <xf numFmtId="0" fontId="0" fillId="2" borderId="42" xfId="0" applyFill="1" applyBorder="1"/>
    <xf numFmtId="0" fontId="0" fillId="2" borderId="41" xfId="0" applyFill="1" applyBorder="1"/>
    <xf numFmtId="0" fontId="0" fillId="2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35" xfId="0" applyFill="1" applyBorder="1"/>
    <xf numFmtId="49" fontId="0" fillId="2" borderId="35" xfId="0" applyNumberFormat="1" applyFill="1" applyBorder="1"/>
    <xf numFmtId="0" fontId="0" fillId="2" borderId="47" xfId="0" applyFill="1" applyBorder="1" applyAlignment="1">
      <alignment vertical="top"/>
    </xf>
    <xf numFmtId="0" fontId="0" fillId="2" borderId="48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2" borderId="37" xfId="0" applyFill="1" applyBorder="1" applyAlignment="1">
      <alignment vertical="top" shrinkToFit="1"/>
    </xf>
    <xf numFmtId="0" fontId="0" fillId="2" borderId="38" xfId="0" applyFill="1" applyBorder="1" applyAlignment="1">
      <alignment vertical="top" shrinkToFit="1"/>
    </xf>
    <xf numFmtId="0" fontId="0" fillId="2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2" borderId="38" xfId="0" applyNumberFormat="1" applyFill="1" applyBorder="1" applyAlignment="1">
      <alignment vertical="top" shrinkToFit="1"/>
    </xf>
    <xf numFmtId="4" fontId="16" fillId="3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2" borderId="38" xfId="0" applyNumberFormat="1" applyFill="1" applyBorder="1" applyAlignment="1">
      <alignment vertical="top" shrinkToFit="1"/>
    </xf>
    <xf numFmtId="0" fontId="0" fillId="2" borderId="49" xfId="0" applyFill="1" applyBorder="1"/>
    <xf numFmtId="0" fontId="0" fillId="2" borderId="50" xfId="0" applyFill="1" applyBorder="1" applyAlignment="1">
      <alignment wrapText="1"/>
    </xf>
    <xf numFmtId="0" fontId="0" fillId="2" borderId="51" xfId="0" applyFill="1" applyBorder="1" applyAlignment="1">
      <alignment vertical="top"/>
    </xf>
    <xf numFmtId="49" fontId="0" fillId="2" borderId="51" xfId="0" applyNumberFormat="1" applyFill="1" applyBorder="1" applyAlignment="1">
      <alignment vertical="top"/>
    </xf>
    <xf numFmtId="49" fontId="0" fillId="2" borderId="47" xfId="0" applyNumberFormat="1" applyFill="1" applyBorder="1" applyAlignment="1">
      <alignment vertical="top"/>
    </xf>
    <xf numFmtId="0" fontId="0" fillId="2" borderId="52" xfId="0" applyFill="1" applyBorder="1" applyAlignment="1">
      <alignment vertical="top"/>
    </xf>
    <xf numFmtId="164" fontId="0" fillId="2" borderId="47" xfId="0" applyNumberFormat="1" applyFill="1" applyBorder="1" applyAlignment="1">
      <alignment vertical="top"/>
    </xf>
    <xf numFmtId="4" fontId="0" fillId="2" borderId="47" xfId="0" applyNumberFormat="1" applyFill="1" applyBorder="1" applyAlignment="1">
      <alignment vertical="top"/>
    </xf>
    <xf numFmtId="4" fontId="16" fillId="3" borderId="38" xfId="0" applyNumberFormat="1" applyFont="1" applyFill="1" applyBorder="1" applyAlignment="1" applyProtection="1">
      <alignment vertical="top" shrinkToFit="1"/>
      <protection locked="0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4" fontId="8" fillId="2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center"/>
    </xf>
    <xf numFmtId="49" fontId="6" fillId="5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7" fillId="6" borderId="10" xfId="0" applyFont="1" applyFill="1" applyBorder="1"/>
    <xf numFmtId="0" fontId="7" fillId="6" borderId="6" xfId="0" applyFont="1" applyFill="1" applyBorder="1"/>
    <xf numFmtId="4" fontId="7" fillId="6" borderId="38" xfId="0" applyNumberFormat="1" applyFont="1" applyFill="1" applyBorder="1" applyAlignment="1">
      <alignment horizontal="center"/>
    </xf>
    <xf numFmtId="4" fontId="7" fillId="6" borderId="38" xfId="0" applyNumberFormat="1" applyFont="1" applyFill="1" applyBorder="1"/>
    <xf numFmtId="0" fontId="0" fillId="0" borderId="0" xfId="0" applyAlignment="1" applyProtection="1">
      <alignment vertical="top"/>
      <protection locked="0"/>
    </xf>
    <xf numFmtId="0" fontId="16" fillId="0" borderId="36" xfId="0" applyFont="1" applyBorder="1" applyAlignment="1">
      <alignment vertical="top"/>
    </xf>
    <xf numFmtId="0" fontId="16" fillId="0" borderId="50" xfId="0" applyFont="1" applyBorder="1" applyAlignment="1">
      <alignment horizontal="left" vertical="top" wrapText="1"/>
    </xf>
    <xf numFmtId="0" fontId="16" fillId="0" borderId="53" xfId="0" applyFont="1" applyBorder="1" applyAlignment="1">
      <alignment vertical="top" shrinkToFit="1"/>
    </xf>
    <xf numFmtId="164" fontId="16" fillId="0" borderId="50" xfId="0" applyNumberFormat="1" applyFont="1" applyBorder="1" applyAlignment="1">
      <alignment vertical="top" shrinkToFit="1"/>
    </xf>
    <xf numFmtId="4" fontId="16" fillId="3" borderId="50" xfId="0" applyNumberFormat="1" applyFont="1" applyFill="1" applyBorder="1" applyAlignment="1" applyProtection="1">
      <alignment vertical="top" shrinkToFit="1"/>
      <protection locked="0"/>
    </xf>
    <xf numFmtId="4" fontId="16" fillId="0" borderId="50" xfId="0" applyNumberFormat="1" applyFont="1" applyBorder="1" applyAlignment="1">
      <alignment vertical="top" shrinkToFit="1"/>
    </xf>
    <xf numFmtId="49" fontId="17" fillId="0" borderId="0" xfId="0" applyNumberFormat="1" applyFont="1"/>
    <xf numFmtId="0" fontId="17" fillId="0" borderId="0" xfId="0" applyFont="1"/>
    <xf numFmtId="0" fontId="0" fillId="0" borderId="26" xfId="0" applyBorder="1" applyAlignment="1">
      <alignment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6" borderId="38" xfId="0" applyNumberFormat="1" applyFont="1" applyFill="1" applyBorder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2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5" borderId="18" xfId="0" applyNumberFormat="1" applyFont="1" applyFill="1" applyBorder="1" applyAlignment="1">
      <alignment horizontal="left" vertical="center" wrapText="1"/>
    </xf>
    <xf numFmtId="49" fontId="6" fillId="5" borderId="19" xfId="0" applyNumberFormat="1" applyFont="1" applyFill="1" applyBorder="1" applyAlignment="1">
      <alignment horizontal="left" vertical="center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2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6" fillId="5" borderId="0" xfId="0" applyNumberFormat="1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2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49" fontId="0" fillId="7" borderId="18" xfId="0" applyNumberFormat="1" applyFill="1" applyBorder="1" applyAlignment="1">
      <alignment horizontal="left" vertical="center" wrapText="1"/>
    </xf>
    <xf numFmtId="49" fontId="0" fillId="7" borderId="19" xfId="0" applyNumberForma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5703125" customWidth="1"/>
    <col min="10" max="10" width="6.5703125" customWidth="1"/>
    <col min="11" max="11" width="4.42578125" customWidth="1"/>
    <col min="12" max="15" width="10.5703125" customWidth="1"/>
  </cols>
  <sheetData>
    <row r="1" spans="1:15" ht="33.75" customHeight="1" x14ac:dyDescent="0.2">
      <c r="A1" s="63" t="s">
        <v>36</v>
      </c>
      <c r="B1" s="217" t="s">
        <v>40</v>
      </c>
      <c r="C1" s="218"/>
      <c r="D1" s="218"/>
      <c r="E1" s="218"/>
      <c r="F1" s="218"/>
      <c r="G1" s="218"/>
      <c r="H1" s="218"/>
      <c r="I1" s="218"/>
      <c r="J1" s="219"/>
    </row>
    <row r="2" spans="1:15" ht="29.45" customHeight="1" x14ac:dyDescent="0.2">
      <c r="A2" s="3"/>
      <c r="B2" s="170" t="s">
        <v>38</v>
      </c>
      <c r="C2" s="171"/>
      <c r="D2" s="203" t="s">
        <v>107</v>
      </c>
      <c r="E2" s="203"/>
      <c r="F2" s="203"/>
      <c r="G2" s="203"/>
      <c r="H2" s="203"/>
      <c r="I2" s="203"/>
      <c r="J2" s="204"/>
      <c r="O2" s="1"/>
    </row>
    <row r="3" spans="1:15" ht="23.25" customHeight="1" x14ac:dyDescent="0.2">
      <c r="A3" s="3"/>
      <c r="B3" s="170" t="s">
        <v>42</v>
      </c>
      <c r="C3" s="172"/>
      <c r="D3" s="230" t="s">
        <v>129</v>
      </c>
      <c r="E3" s="231"/>
      <c r="F3" s="231"/>
      <c r="G3" s="231"/>
      <c r="H3" s="231"/>
      <c r="I3" s="231"/>
      <c r="J3" s="232"/>
    </row>
    <row r="4" spans="1:15" ht="23.25" hidden="1" customHeight="1" x14ac:dyDescent="0.2">
      <c r="A4" s="3"/>
      <c r="B4" s="71" t="s">
        <v>41</v>
      </c>
      <c r="C4" s="72"/>
      <c r="D4" s="73"/>
      <c r="E4" s="73"/>
      <c r="F4" s="74"/>
      <c r="G4" s="74"/>
      <c r="H4" s="74"/>
      <c r="I4" s="74"/>
      <c r="J4" s="75"/>
    </row>
    <row r="5" spans="1:15" ht="24" customHeight="1" x14ac:dyDescent="0.2">
      <c r="A5" s="3"/>
      <c r="B5" s="40" t="s">
        <v>21</v>
      </c>
      <c r="D5" s="76"/>
      <c r="E5" s="23"/>
      <c r="F5" s="23"/>
      <c r="G5" s="23"/>
      <c r="H5" s="25" t="s">
        <v>33</v>
      </c>
      <c r="I5" s="76"/>
      <c r="J5" s="9"/>
    </row>
    <row r="6" spans="1:15" ht="15.75" customHeight="1" x14ac:dyDescent="0.2">
      <c r="A6" s="3"/>
      <c r="B6" s="35"/>
      <c r="C6" s="23"/>
      <c r="D6" s="76"/>
      <c r="E6" s="23"/>
      <c r="F6" s="23"/>
      <c r="G6" s="23"/>
      <c r="H6" s="25" t="s">
        <v>34</v>
      </c>
      <c r="I6" s="76"/>
      <c r="J6" s="9"/>
    </row>
    <row r="7" spans="1:15" ht="15.75" customHeight="1" x14ac:dyDescent="0.2">
      <c r="A7" s="3"/>
      <c r="B7" s="36"/>
      <c r="C7" s="77"/>
      <c r="D7" s="70"/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19</v>
      </c>
      <c r="D8" s="29"/>
      <c r="H8" s="25" t="s">
        <v>33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34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18</v>
      </c>
      <c r="D11" s="209"/>
      <c r="E11" s="209"/>
      <c r="F11" s="209"/>
      <c r="G11" s="209"/>
      <c r="H11" s="25" t="s">
        <v>33</v>
      </c>
      <c r="I11" s="79"/>
      <c r="J11" s="9"/>
    </row>
    <row r="12" spans="1:15" ht="15.75" customHeight="1" x14ac:dyDescent="0.2">
      <c r="A12" s="3"/>
      <c r="B12" s="35"/>
      <c r="C12" s="23"/>
      <c r="D12" s="228"/>
      <c r="E12" s="228"/>
      <c r="F12" s="228"/>
      <c r="G12" s="228"/>
      <c r="H12" s="25" t="s">
        <v>34</v>
      </c>
      <c r="I12" s="79"/>
      <c r="J12" s="9"/>
    </row>
    <row r="13" spans="1:15" ht="15.75" customHeight="1" x14ac:dyDescent="0.2">
      <c r="A13" s="3"/>
      <c r="B13" s="36"/>
      <c r="C13" s="78"/>
      <c r="D13" s="229"/>
      <c r="E13" s="229"/>
      <c r="F13" s="229"/>
      <c r="G13" s="229"/>
      <c r="H13" s="26"/>
      <c r="I13" s="30"/>
      <c r="J13" s="43"/>
    </row>
    <row r="14" spans="1:15" ht="24" hidden="1" customHeight="1" x14ac:dyDescent="0.2">
      <c r="A14" s="3"/>
      <c r="B14" s="56" t="s">
        <v>20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31</v>
      </c>
      <c r="C15" s="62"/>
      <c r="D15" s="15"/>
      <c r="E15" s="208"/>
      <c r="F15" s="208"/>
      <c r="G15" s="226"/>
      <c r="H15" s="226"/>
      <c r="I15" s="226" t="s">
        <v>28</v>
      </c>
      <c r="J15" s="227"/>
    </row>
    <row r="16" spans="1:15" ht="23.25" customHeight="1" x14ac:dyDescent="0.2">
      <c r="A16" s="121" t="s">
        <v>23</v>
      </c>
      <c r="B16" s="122" t="s">
        <v>23</v>
      </c>
      <c r="C16" s="48"/>
      <c r="D16" s="49"/>
      <c r="E16" s="205"/>
      <c r="F16" s="206"/>
      <c r="G16" s="205"/>
      <c r="H16" s="206"/>
      <c r="I16" s="205">
        <f>SUM(I47:J49)</f>
        <v>0</v>
      </c>
      <c r="J16" s="207"/>
    </row>
    <row r="17" spans="1:10" ht="23.25" customHeight="1" x14ac:dyDescent="0.2">
      <c r="A17" s="121" t="s">
        <v>24</v>
      </c>
      <c r="B17" s="122" t="s">
        <v>24</v>
      </c>
      <c r="C17" s="48"/>
      <c r="D17" s="49"/>
      <c r="E17" s="205"/>
      <c r="F17" s="206"/>
      <c r="G17" s="205"/>
      <c r="H17" s="206"/>
      <c r="I17" s="205">
        <f>SUM(I50:J52)</f>
        <v>0</v>
      </c>
      <c r="J17" s="207"/>
    </row>
    <row r="18" spans="1:10" ht="23.25" customHeight="1" x14ac:dyDescent="0.2">
      <c r="A18" s="121" t="s">
        <v>25</v>
      </c>
      <c r="B18" s="122" t="s">
        <v>25</v>
      </c>
      <c r="C18" s="48"/>
      <c r="D18" s="49"/>
      <c r="E18" s="205"/>
      <c r="F18" s="206"/>
      <c r="G18" s="205"/>
      <c r="H18" s="206"/>
      <c r="I18" s="205">
        <f>SUMIF(F47:F53,A18,I47:I53)</f>
        <v>0</v>
      </c>
      <c r="J18" s="207"/>
    </row>
    <row r="19" spans="1:10" ht="23.25" customHeight="1" x14ac:dyDescent="0.2">
      <c r="A19" s="121" t="s">
        <v>61</v>
      </c>
      <c r="B19" s="122" t="s">
        <v>26</v>
      </c>
      <c r="C19" s="48"/>
      <c r="D19" s="49"/>
      <c r="E19" s="205"/>
      <c r="F19" s="206"/>
      <c r="G19" s="205"/>
      <c r="H19" s="206"/>
      <c r="I19" s="205">
        <f>I53</f>
        <v>0</v>
      </c>
      <c r="J19" s="207"/>
    </row>
    <row r="20" spans="1:10" ht="23.25" customHeight="1" x14ac:dyDescent="0.2">
      <c r="A20" s="121" t="s">
        <v>62</v>
      </c>
      <c r="B20" s="122" t="s">
        <v>27</v>
      </c>
      <c r="C20" s="48"/>
      <c r="D20" s="49"/>
      <c r="E20" s="205"/>
      <c r="F20" s="206"/>
      <c r="G20" s="205"/>
      <c r="H20" s="206"/>
      <c r="I20" s="205">
        <f>SUMIF(F47:F53,A20,I47:I53)</f>
        <v>0</v>
      </c>
      <c r="J20" s="207"/>
    </row>
    <row r="21" spans="1:10" ht="23.25" customHeight="1" x14ac:dyDescent="0.2">
      <c r="A21" s="3"/>
      <c r="B21" s="64" t="s">
        <v>28</v>
      </c>
      <c r="C21" s="65"/>
      <c r="D21" s="66"/>
      <c r="E21" s="215"/>
      <c r="F21" s="224"/>
      <c r="G21" s="215"/>
      <c r="H21" s="224"/>
      <c r="I21" s="215">
        <f>SUM(I16:J20)</f>
        <v>0</v>
      </c>
      <c r="J21" s="216"/>
    </row>
    <row r="22" spans="1:10" ht="33" customHeight="1" x14ac:dyDescent="0.2">
      <c r="A22" s="3"/>
      <c r="B22" s="55" t="s">
        <v>32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11</v>
      </c>
      <c r="C23" s="48"/>
      <c r="D23" s="49"/>
      <c r="E23" s="50">
        <v>12</v>
      </c>
      <c r="F23" s="51" t="s">
        <v>0</v>
      </c>
      <c r="G23" s="213">
        <f>I21</f>
        <v>0</v>
      </c>
      <c r="H23" s="214"/>
      <c r="I23" s="214"/>
      <c r="J23" s="52" t="str">
        <f t="shared" ref="J23:J28" si="0">Mena</f>
        <v>CZK</v>
      </c>
    </row>
    <row r="24" spans="1:10" ht="23.25" customHeight="1" x14ac:dyDescent="0.2">
      <c r="A24" s="3"/>
      <c r="B24" s="47" t="s">
        <v>12</v>
      </c>
      <c r="C24" s="48"/>
      <c r="D24" s="49"/>
      <c r="E24" s="50">
        <f>SazbaDPH1</f>
        <v>12</v>
      </c>
      <c r="F24" s="51" t="s">
        <v>0</v>
      </c>
      <c r="G24" s="211">
        <f>ROUND(ZakladDPHSni*SazbaDPH1/100,0.1)</f>
        <v>0</v>
      </c>
      <c r="H24" s="212"/>
      <c r="I24" s="212"/>
      <c r="J24" s="52" t="str">
        <f t="shared" si="0"/>
        <v>CZK</v>
      </c>
    </row>
    <row r="25" spans="1:10" ht="23.25" customHeight="1" x14ac:dyDescent="0.2">
      <c r="A25" s="3"/>
      <c r="B25" s="47" t="s">
        <v>13</v>
      </c>
      <c r="C25" s="48"/>
      <c r="D25" s="49"/>
      <c r="E25" s="50">
        <v>21</v>
      </c>
      <c r="F25" s="51" t="s">
        <v>0</v>
      </c>
      <c r="G25" s="213">
        <f>ZakladDPHZaklVypocet</f>
        <v>0</v>
      </c>
      <c r="H25" s="214"/>
      <c r="I25" s="214"/>
      <c r="J25" s="52" t="str">
        <f t="shared" si="0"/>
        <v>CZK</v>
      </c>
    </row>
    <row r="26" spans="1:10" ht="23.25" customHeight="1" x14ac:dyDescent="0.2">
      <c r="A26" s="3"/>
      <c r="B26" s="41" t="s">
        <v>14</v>
      </c>
      <c r="C26" s="19"/>
      <c r="D26" s="15"/>
      <c r="E26" s="37">
        <f>SazbaDPH2</f>
        <v>21</v>
      </c>
      <c r="F26" s="38" t="s">
        <v>0</v>
      </c>
      <c r="G26" s="220">
        <f>ZakladDPHZakl*SazbaDPH2/100</f>
        <v>0</v>
      </c>
      <c r="H26" s="221"/>
      <c r="I26" s="221"/>
      <c r="J26" s="46" t="str">
        <f t="shared" si="0"/>
        <v>CZK</v>
      </c>
    </row>
    <row r="27" spans="1:10" ht="23.25" customHeight="1" thickBot="1" x14ac:dyDescent="0.25">
      <c r="A27" s="3"/>
      <c r="B27" s="40" t="s">
        <v>4</v>
      </c>
      <c r="C27" s="17"/>
      <c r="D27" s="20"/>
      <c r="E27" s="17"/>
      <c r="F27" s="18"/>
      <c r="G27" s="222">
        <f>0</f>
        <v>0</v>
      </c>
      <c r="H27" s="222"/>
      <c r="I27" s="222"/>
      <c r="J27" s="53" t="str">
        <f t="shared" si="0"/>
        <v>CZK</v>
      </c>
    </row>
    <row r="28" spans="1:10" ht="27.95" hidden="1" customHeight="1" thickBot="1" x14ac:dyDescent="0.25">
      <c r="A28" s="3"/>
      <c r="B28" s="98" t="s">
        <v>22</v>
      </c>
      <c r="C28" s="99"/>
      <c r="D28" s="99"/>
      <c r="E28" s="100"/>
      <c r="F28" s="101"/>
      <c r="G28" s="225">
        <f>ZakladDPHSniVypocet+ZakladDPHZaklVypocet</f>
        <v>0</v>
      </c>
      <c r="H28" s="225"/>
      <c r="I28" s="225"/>
      <c r="J28" s="102" t="str">
        <f t="shared" si="0"/>
        <v>CZK</v>
      </c>
    </row>
    <row r="29" spans="1:10" ht="27.95" customHeight="1" thickBot="1" x14ac:dyDescent="0.25">
      <c r="A29" s="3"/>
      <c r="B29" s="98" t="s">
        <v>35</v>
      </c>
      <c r="C29" s="103"/>
      <c r="D29" s="103"/>
      <c r="E29" s="103"/>
      <c r="F29" s="103"/>
      <c r="G29" s="223">
        <f>ZakladDPHSni+DPHSni+ZakladDPHZakl+DPHZakl+Zaokrouhleni</f>
        <v>0</v>
      </c>
      <c r="H29" s="223"/>
      <c r="I29" s="223"/>
      <c r="J29" s="104" t="s">
        <v>46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95" customHeight="1" x14ac:dyDescent="0.2">
      <c r="A32" s="3"/>
      <c r="B32" s="21"/>
      <c r="C32" s="16" t="s">
        <v>10</v>
      </c>
      <c r="D32" s="33"/>
      <c r="E32" s="33"/>
      <c r="F32" s="16" t="s">
        <v>9</v>
      </c>
      <c r="G32" s="33"/>
      <c r="H32" s="34"/>
      <c r="I32" s="33"/>
      <c r="J32" s="10"/>
    </row>
    <row r="33" spans="1:10" ht="47.25" customHeight="1" x14ac:dyDescent="0.2">
      <c r="A33" s="3"/>
      <c r="B33" s="3"/>
      <c r="J33" s="10"/>
    </row>
    <row r="34" spans="1:10" s="28" customFormat="1" ht="18.9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10" ht="12.75" customHeight="1" x14ac:dyDescent="0.2">
      <c r="A35" s="3"/>
      <c r="B35" s="3"/>
      <c r="D35" s="210" t="s">
        <v>2</v>
      </c>
      <c r="E35" s="210"/>
      <c r="H35" s="11" t="s">
        <v>3</v>
      </c>
      <c r="J35" s="10"/>
    </row>
    <row r="36" spans="1:10" ht="13.7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7" t="s">
        <v>15</v>
      </c>
      <c r="C37" s="2"/>
      <c r="D37" s="2"/>
      <c r="E37" s="2"/>
      <c r="F37" s="90"/>
      <c r="G37" s="90"/>
      <c r="H37" s="90"/>
      <c r="I37" s="90"/>
      <c r="J37" s="2"/>
    </row>
    <row r="38" spans="1:10" ht="25.5" hidden="1" customHeight="1" x14ac:dyDescent="0.2">
      <c r="A38" s="82" t="s">
        <v>37</v>
      </c>
      <c r="B38" s="84" t="s">
        <v>16</v>
      </c>
      <c r="C38" s="85" t="s">
        <v>5</v>
      </c>
      <c r="D38" s="86"/>
      <c r="E38" s="86"/>
      <c r="F38" s="91" t="str">
        <f>B23</f>
        <v>Základ pro sníženou DPH</v>
      </c>
      <c r="G38" s="91" t="str">
        <f>B25</f>
        <v>Základ pro základní DPH</v>
      </c>
      <c r="H38" s="92" t="s">
        <v>17</v>
      </c>
      <c r="I38" s="92" t="s">
        <v>1</v>
      </c>
      <c r="J38" s="87" t="s">
        <v>0</v>
      </c>
    </row>
    <row r="39" spans="1:10" ht="25.5" hidden="1" customHeight="1" x14ac:dyDescent="0.2">
      <c r="A39" s="82">
        <v>1</v>
      </c>
      <c r="B39" s="88" t="s">
        <v>44</v>
      </c>
      <c r="C39" s="194" t="s">
        <v>43</v>
      </c>
      <c r="D39" s="195"/>
      <c r="E39" s="195"/>
      <c r="F39" s="93">
        <f>'Rozpočet Pol'!AC42</f>
        <v>0</v>
      </c>
      <c r="G39" s="94">
        <f>'Rozpočet Pol'!AD42</f>
        <v>0</v>
      </c>
      <c r="H39" s="95">
        <f>(F39*SazbaDPH1/100)+(G39*SazbaDPH2/100)</f>
        <v>0</v>
      </c>
      <c r="I39" s="95">
        <f>F39+G39+H39</f>
        <v>0</v>
      </c>
      <c r="J39" s="89" t="e">
        <f ca="1">IF(_xlfn.SINGLE(CenaCelkemVypocet)=0,"",I39/_xlfn.SINGLE(CenaCelkemVypocet)*100)</f>
        <v>#NAME?</v>
      </c>
    </row>
    <row r="40" spans="1:10" ht="25.5" hidden="1" customHeight="1" x14ac:dyDescent="0.2">
      <c r="A40" s="82"/>
      <c r="B40" s="196" t="s">
        <v>45</v>
      </c>
      <c r="C40" s="197"/>
      <c r="D40" s="197"/>
      <c r="E40" s="198"/>
      <c r="F40" s="96">
        <f>SUMIF(A39:A39,"=1",F39:F39)</f>
        <v>0</v>
      </c>
      <c r="G40" s="97">
        <f>SUMIF(A39:A39,"=1",G39:G39)</f>
        <v>0</v>
      </c>
      <c r="H40" s="97">
        <f>SUMIF(A39:A39,"=1",H39:H39)</f>
        <v>0</v>
      </c>
      <c r="I40" s="97">
        <f>SUMIF(A39:A39,"=1",I39:I39)</f>
        <v>0</v>
      </c>
      <c r="J40" s="83" t="e">
        <f ca="1">SUMIF(A39:A39,"=1",J39:J39)</f>
        <v>#NAME?</v>
      </c>
    </row>
    <row r="44" spans="1:10" ht="15.75" x14ac:dyDescent="0.25">
      <c r="B44" s="105" t="s">
        <v>47</v>
      </c>
    </row>
    <row r="46" spans="1:10" ht="25.5" customHeight="1" x14ac:dyDescent="0.2">
      <c r="A46" s="106"/>
      <c r="B46" s="110" t="s">
        <v>16</v>
      </c>
      <c r="C46" s="110" t="s">
        <v>5</v>
      </c>
      <c r="D46" s="111"/>
      <c r="E46" s="111"/>
      <c r="F46" s="112" t="s">
        <v>48</v>
      </c>
      <c r="G46" s="112"/>
      <c r="H46" s="112"/>
      <c r="I46" s="199" t="s">
        <v>28</v>
      </c>
      <c r="J46" s="199"/>
    </row>
    <row r="47" spans="1:10" ht="25.5" customHeight="1" x14ac:dyDescent="0.2">
      <c r="A47" s="107"/>
      <c r="B47" s="113" t="s">
        <v>49</v>
      </c>
      <c r="C47" s="201" t="s">
        <v>50</v>
      </c>
      <c r="D47" s="202"/>
      <c r="E47" s="202"/>
      <c r="F47" s="115" t="s">
        <v>23</v>
      </c>
      <c r="G47" s="116"/>
      <c r="H47" s="116"/>
      <c r="I47" s="200">
        <f>'Rozpočet Pol'!G8</f>
        <v>0</v>
      </c>
      <c r="J47" s="200"/>
    </row>
    <row r="48" spans="1:10" ht="25.5" customHeight="1" x14ac:dyDescent="0.2">
      <c r="A48" s="107"/>
      <c r="B48" s="109" t="s">
        <v>51</v>
      </c>
      <c r="C48" s="188" t="s">
        <v>52</v>
      </c>
      <c r="D48" s="189"/>
      <c r="E48" s="189"/>
      <c r="F48" s="117" t="s">
        <v>23</v>
      </c>
      <c r="G48" s="118"/>
      <c r="H48" s="118"/>
      <c r="I48" s="187">
        <f>'Rozpočet Pol'!G11</f>
        <v>0</v>
      </c>
      <c r="J48" s="187"/>
    </row>
    <row r="49" spans="1:10" ht="25.5" customHeight="1" x14ac:dyDescent="0.2">
      <c r="A49" s="107"/>
      <c r="B49" s="109" t="s">
        <v>53</v>
      </c>
      <c r="C49" s="188" t="s">
        <v>54</v>
      </c>
      <c r="D49" s="189"/>
      <c r="E49" s="189"/>
      <c r="F49" s="117" t="s">
        <v>23</v>
      </c>
      <c r="G49" s="118"/>
      <c r="H49" s="118"/>
      <c r="I49" s="187">
        <f>'Rozpočet Pol'!G14</f>
        <v>0</v>
      </c>
      <c r="J49" s="187"/>
    </row>
    <row r="50" spans="1:10" ht="25.5" customHeight="1" x14ac:dyDescent="0.2">
      <c r="A50" s="107"/>
      <c r="B50" s="109" t="s">
        <v>55</v>
      </c>
      <c r="C50" s="188" t="s">
        <v>56</v>
      </c>
      <c r="D50" s="189"/>
      <c r="E50" s="189"/>
      <c r="F50" s="117" t="s">
        <v>24</v>
      </c>
      <c r="G50" s="118"/>
      <c r="H50" s="118"/>
      <c r="I50" s="187">
        <f>'Rozpočet Pol'!G18</f>
        <v>0</v>
      </c>
      <c r="J50" s="187"/>
    </row>
    <row r="51" spans="1:10" ht="25.5" customHeight="1" x14ac:dyDescent="0.2">
      <c r="A51" s="107"/>
      <c r="B51" s="109" t="s">
        <v>57</v>
      </c>
      <c r="C51" s="188" t="s">
        <v>58</v>
      </c>
      <c r="D51" s="189"/>
      <c r="E51" s="189"/>
      <c r="F51" s="117" t="s">
        <v>24</v>
      </c>
      <c r="G51" s="118"/>
      <c r="H51" s="118"/>
      <c r="I51" s="187">
        <f>'Rozpočet Pol'!G33</f>
        <v>0</v>
      </c>
      <c r="J51" s="187"/>
    </row>
    <row r="52" spans="1:10" ht="25.5" customHeight="1" x14ac:dyDescent="0.2">
      <c r="A52" s="107"/>
      <c r="B52" s="109" t="s">
        <v>59</v>
      </c>
      <c r="C52" s="188" t="s">
        <v>60</v>
      </c>
      <c r="D52" s="189"/>
      <c r="E52" s="189"/>
      <c r="F52" s="117" t="s">
        <v>24</v>
      </c>
      <c r="G52" s="118"/>
      <c r="H52" s="118"/>
      <c r="I52" s="187">
        <f>'Rozpočet Pol'!G38</f>
        <v>0</v>
      </c>
      <c r="J52" s="187"/>
    </row>
    <row r="53" spans="1:10" ht="25.5" customHeight="1" x14ac:dyDescent="0.2">
      <c r="A53" s="107"/>
      <c r="B53" s="114" t="s">
        <v>61</v>
      </c>
      <c r="C53" s="191" t="s">
        <v>26</v>
      </c>
      <c r="D53" s="192"/>
      <c r="E53" s="192"/>
      <c r="F53" s="119" t="s">
        <v>61</v>
      </c>
      <c r="G53" s="120"/>
      <c r="H53" s="120"/>
      <c r="I53" s="190">
        <f>'Rozpočet Pol'!G40</f>
        <v>0</v>
      </c>
      <c r="J53" s="190"/>
    </row>
    <row r="54" spans="1:10" ht="25.5" customHeight="1" x14ac:dyDescent="0.2">
      <c r="A54" s="108"/>
      <c r="B54" s="173" t="s">
        <v>1</v>
      </c>
      <c r="C54" s="173"/>
      <c r="D54" s="174"/>
      <c r="E54" s="174"/>
      <c r="F54" s="175"/>
      <c r="G54" s="176"/>
      <c r="H54" s="176"/>
      <c r="I54" s="193">
        <f>SUM(I47:I53)</f>
        <v>0</v>
      </c>
      <c r="J54" s="193"/>
    </row>
    <row r="55" spans="1:10" x14ac:dyDescent="0.2">
      <c r="F55" s="81"/>
      <c r="G55" s="81"/>
      <c r="H55" s="81"/>
      <c r="I55" s="81"/>
      <c r="J55" s="81"/>
    </row>
    <row r="56" spans="1:10" x14ac:dyDescent="0.2">
      <c r="F56" s="81"/>
      <c r="G56" s="81"/>
      <c r="H56" s="81"/>
      <c r="I56" s="81"/>
      <c r="J56" s="81"/>
    </row>
    <row r="57" spans="1:10" x14ac:dyDescent="0.2">
      <c r="F57" s="81"/>
      <c r="G57" s="81"/>
      <c r="H57" s="81"/>
      <c r="I57" s="81"/>
      <c r="J57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42578125" style="4" customWidth="1"/>
    <col min="2" max="2" width="14.42578125" style="4" customWidth="1"/>
    <col min="3" max="3" width="38.425781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5703125" style="4" customWidth="1"/>
    <col min="8" max="16384" width="9.140625" style="4"/>
  </cols>
  <sheetData>
    <row r="1" spans="1:7" ht="15.75" x14ac:dyDescent="0.2">
      <c r="A1" s="233" t="s">
        <v>6</v>
      </c>
      <c r="B1" s="233"/>
      <c r="C1" s="234"/>
      <c r="D1" s="233"/>
      <c r="E1" s="233"/>
      <c r="F1" s="233"/>
      <c r="G1" s="233"/>
    </row>
    <row r="2" spans="1:7" ht="25.15" customHeight="1" x14ac:dyDescent="0.2">
      <c r="A2" s="69" t="s">
        <v>39</v>
      </c>
      <c r="B2" s="68"/>
      <c r="C2" s="235"/>
      <c r="D2" s="235"/>
      <c r="E2" s="235"/>
      <c r="F2" s="235"/>
      <c r="G2" s="236"/>
    </row>
    <row r="3" spans="1:7" ht="25.15" hidden="1" customHeight="1" x14ac:dyDescent="0.2">
      <c r="A3" s="69" t="s">
        <v>7</v>
      </c>
      <c r="B3" s="68"/>
      <c r="C3" s="235"/>
      <c r="D3" s="235"/>
      <c r="E3" s="235"/>
      <c r="F3" s="235"/>
      <c r="G3" s="236"/>
    </row>
    <row r="4" spans="1:7" ht="25.15" hidden="1" customHeight="1" x14ac:dyDescent="0.2">
      <c r="A4" s="69" t="s">
        <v>8</v>
      </c>
      <c r="B4" s="68"/>
      <c r="C4" s="235"/>
      <c r="D4" s="235"/>
      <c r="E4" s="235"/>
      <c r="F4" s="235"/>
      <c r="G4" s="236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57"/>
  <sheetViews>
    <sheetView zoomScale="130" zoomScaleNormal="130" workbookViewId="0">
      <selection activeCell="F10" sqref="F10"/>
    </sheetView>
  </sheetViews>
  <sheetFormatPr defaultColWidth="8.85546875" defaultRowHeight="12.75" outlineLevelRow="1" x14ac:dyDescent="0.2"/>
  <cols>
    <col min="1" max="1" width="4.140625" customWidth="1"/>
    <col min="2" max="2" width="14.42578125" style="80" customWidth="1"/>
    <col min="3" max="3" width="38.140625" style="80" customWidth="1"/>
    <col min="4" max="4" width="4.42578125" customWidth="1"/>
    <col min="5" max="5" width="10.42578125" customWidth="1"/>
    <col min="6" max="6" width="9.5703125" customWidth="1"/>
    <col min="7" max="7" width="12.5703125" customWidth="1"/>
    <col min="8" max="21" width="0" hidden="1" customWidth="1"/>
    <col min="24" max="24" width="10.140625" bestFit="1" customWidth="1"/>
    <col min="29" max="39" width="0" hidden="1" customWidth="1"/>
  </cols>
  <sheetData>
    <row r="1" spans="1:60" ht="15.75" customHeight="1" x14ac:dyDescent="0.25">
      <c r="A1" s="237" t="s">
        <v>132</v>
      </c>
      <c r="B1" s="237"/>
      <c r="C1" s="237"/>
      <c r="D1" s="237"/>
      <c r="E1" s="237"/>
      <c r="F1" s="237"/>
      <c r="G1" s="237"/>
      <c r="X1" s="81"/>
    </row>
    <row r="2" spans="1:60" ht="25.15" customHeight="1" x14ac:dyDescent="0.2">
      <c r="A2" s="125" t="s">
        <v>63</v>
      </c>
      <c r="B2" s="123"/>
      <c r="C2" s="246" t="s">
        <v>111</v>
      </c>
      <c r="D2" s="246"/>
      <c r="E2" s="246"/>
      <c r="F2" s="246"/>
      <c r="G2" s="246"/>
      <c r="H2" s="246"/>
      <c r="I2" s="247"/>
    </row>
    <row r="3" spans="1:60" ht="25.15" customHeight="1" x14ac:dyDescent="0.2">
      <c r="A3" s="126" t="s">
        <v>7</v>
      </c>
      <c r="B3" s="124"/>
      <c r="C3" s="238" t="s">
        <v>126</v>
      </c>
      <c r="D3" s="239"/>
      <c r="E3" s="239"/>
      <c r="F3" s="239"/>
      <c r="G3" s="240"/>
    </row>
    <row r="4" spans="1:60" ht="25.15" hidden="1" customHeight="1" x14ac:dyDescent="0.2">
      <c r="A4" s="126" t="s">
        <v>8</v>
      </c>
      <c r="B4" s="124"/>
      <c r="C4" s="241"/>
      <c r="D4" s="242"/>
      <c r="E4" s="242"/>
      <c r="F4" s="242"/>
      <c r="G4" s="243"/>
    </row>
    <row r="5" spans="1:60" hidden="1" x14ac:dyDescent="0.2">
      <c r="A5" s="127" t="s">
        <v>64</v>
      </c>
      <c r="B5" s="128"/>
      <c r="C5" s="128"/>
      <c r="D5" s="129"/>
      <c r="E5" s="129"/>
      <c r="F5" s="129"/>
      <c r="G5" s="130"/>
    </row>
    <row r="7" spans="1:60" ht="38.25" x14ac:dyDescent="0.2">
      <c r="A7" s="135" t="s">
        <v>65</v>
      </c>
      <c r="B7" s="136" t="s">
        <v>66</v>
      </c>
      <c r="C7" s="136" t="s">
        <v>67</v>
      </c>
      <c r="D7" s="135" t="s">
        <v>68</v>
      </c>
      <c r="E7" s="135" t="s">
        <v>69</v>
      </c>
      <c r="F7" s="131" t="s">
        <v>70</v>
      </c>
      <c r="G7" s="150" t="s">
        <v>28</v>
      </c>
      <c r="H7" s="151" t="s">
        <v>29</v>
      </c>
      <c r="I7" s="151" t="s">
        <v>71</v>
      </c>
      <c r="J7" s="151" t="s">
        <v>30</v>
      </c>
      <c r="K7" s="151" t="s">
        <v>72</v>
      </c>
      <c r="L7" s="151" t="s">
        <v>73</v>
      </c>
      <c r="M7" s="151" t="s">
        <v>74</v>
      </c>
      <c r="N7" s="151" t="s">
        <v>75</v>
      </c>
      <c r="O7" s="151" t="s">
        <v>76</v>
      </c>
      <c r="P7" s="151" t="s">
        <v>77</v>
      </c>
      <c r="Q7" s="151" t="s">
        <v>78</v>
      </c>
      <c r="R7" s="151" t="s">
        <v>79</v>
      </c>
      <c r="S7" s="151" t="s">
        <v>80</v>
      </c>
      <c r="T7" s="151" t="s">
        <v>81</v>
      </c>
      <c r="U7" s="138" t="s">
        <v>82</v>
      </c>
      <c r="W7" s="186"/>
      <c r="AR7" s="186"/>
    </row>
    <row r="8" spans="1:60" x14ac:dyDescent="0.2">
      <c r="A8" s="152" t="s">
        <v>83</v>
      </c>
      <c r="B8" s="153" t="s">
        <v>49</v>
      </c>
      <c r="C8" s="154" t="s">
        <v>50</v>
      </c>
      <c r="D8" s="155"/>
      <c r="E8" s="156"/>
      <c r="F8" s="157"/>
      <c r="G8" s="157">
        <f>SUM(G9:G10)</f>
        <v>0</v>
      </c>
      <c r="H8" s="157"/>
      <c r="I8" s="157">
        <f>SUM(I9:I10)</f>
        <v>0</v>
      </c>
      <c r="J8" s="157"/>
      <c r="K8" s="157">
        <f>SUM(K9:K10)</f>
        <v>0</v>
      </c>
      <c r="L8" s="157"/>
      <c r="M8" s="157">
        <f>SUM(M9:M10)</f>
        <v>0</v>
      </c>
      <c r="N8" s="137"/>
      <c r="O8" s="137">
        <f>SUM(O9:O10)</f>
        <v>0.24</v>
      </c>
      <c r="P8" s="137"/>
      <c r="Q8" s="137">
        <f>SUM(Q9:Q10)</f>
        <v>0</v>
      </c>
      <c r="R8" s="137"/>
      <c r="S8" s="137"/>
      <c r="T8" s="152"/>
      <c r="U8" s="137">
        <f>SUM(U9:U10)</f>
        <v>0.78</v>
      </c>
    </row>
    <row r="9" spans="1:60" ht="22.5" outlineLevel="1" x14ac:dyDescent="0.2">
      <c r="A9" s="133">
        <v>1</v>
      </c>
      <c r="B9" s="133"/>
      <c r="C9" s="166" t="s">
        <v>117</v>
      </c>
      <c r="D9" s="139" t="s">
        <v>84</v>
      </c>
      <c r="E9" s="145">
        <v>46</v>
      </c>
      <c r="F9" s="147"/>
      <c r="G9" s="148">
        <f>ROUND(E9*F9,2)</f>
        <v>0</v>
      </c>
      <c r="H9" s="147"/>
      <c r="I9" s="148">
        <f>ROUND(E9*H9,2)</f>
        <v>0</v>
      </c>
      <c r="J9" s="147"/>
      <c r="K9" s="148">
        <f>ROUND(E9*J9,2)</f>
        <v>0</v>
      </c>
      <c r="L9" s="148">
        <v>15</v>
      </c>
      <c r="M9" s="148">
        <f>G9*(1+L9/100)</f>
        <v>0</v>
      </c>
      <c r="N9" s="140">
        <v>0</v>
      </c>
      <c r="O9" s="140">
        <f>ROUND(E9*N9,5)</f>
        <v>0</v>
      </c>
      <c r="P9" s="140">
        <v>0</v>
      </c>
      <c r="Q9" s="140">
        <f>ROUND(E9*P9,5)</f>
        <v>0</v>
      </c>
      <c r="R9" s="140"/>
      <c r="S9" s="140"/>
      <c r="T9" s="141">
        <v>1.7000000000000001E-2</v>
      </c>
      <c r="U9" s="140">
        <f>ROUND(E9*T9,2)</f>
        <v>0.78</v>
      </c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</row>
    <row r="10" spans="1:60" outlineLevel="1" x14ac:dyDescent="0.2">
      <c r="A10" s="133">
        <v>2</v>
      </c>
      <c r="B10" s="133"/>
      <c r="C10" s="166" t="s">
        <v>118</v>
      </c>
      <c r="D10" s="139" t="s">
        <v>84</v>
      </c>
      <c r="E10" s="145">
        <v>48</v>
      </c>
      <c r="F10" s="147"/>
      <c r="G10" s="148">
        <f>ROUND(E10*F10,2)</f>
        <v>0</v>
      </c>
      <c r="H10" s="147"/>
      <c r="I10" s="148">
        <f>ROUND(E10*H10,2)</f>
        <v>0</v>
      </c>
      <c r="J10" s="147"/>
      <c r="K10" s="148">
        <f>ROUND(E10*J10,2)</f>
        <v>0</v>
      </c>
      <c r="L10" s="148">
        <v>15</v>
      </c>
      <c r="M10" s="148">
        <f>G10*(1+L10/100)</f>
        <v>0</v>
      </c>
      <c r="N10" s="140">
        <v>5.0000000000000001E-3</v>
      </c>
      <c r="O10" s="140">
        <f>ROUND(E10*N10,5)</f>
        <v>0.24</v>
      </c>
      <c r="P10" s="140">
        <v>0</v>
      </c>
      <c r="Q10" s="140">
        <f>ROUND(E10*P10,5)</f>
        <v>0</v>
      </c>
      <c r="R10" s="140"/>
      <c r="S10" s="140"/>
      <c r="T10" s="141">
        <v>0</v>
      </c>
      <c r="U10" s="140">
        <f>ROUND(E10*T10,2)</f>
        <v>0</v>
      </c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</row>
    <row r="11" spans="1:60" x14ac:dyDescent="0.2">
      <c r="A11" s="134" t="s">
        <v>83</v>
      </c>
      <c r="B11" s="134" t="s">
        <v>51</v>
      </c>
      <c r="C11" s="167" t="s">
        <v>52</v>
      </c>
      <c r="D11" s="142"/>
      <c r="E11" s="146"/>
      <c r="F11" s="149"/>
      <c r="G11" s="149">
        <f>SUM(G12:G13)</f>
        <v>0</v>
      </c>
      <c r="H11" s="149"/>
      <c r="I11" s="149">
        <f>SUM(I12:I13)</f>
        <v>0</v>
      </c>
      <c r="J11" s="149"/>
      <c r="K11" s="149">
        <f>SUM(K12:K13)</f>
        <v>0</v>
      </c>
      <c r="L11" s="149"/>
      <c r="M11" s="149">
        <f>SUM(M12:M13)</f>
        <v>0</v>
      </c>
      <c r="N11" s="143"/>
      <c r="O11" s="143">
        <f>SUM(O12:O13)</f>
        <v>0</v>
      </c>
      <c r="P11" s="143"/>
      <c r="Q11" s="143">
        <f>SUM(Q12:Q13)</f>
        <v>0</v>
      </c>
      <c r="R11" s="143"/>
      <c r="S11" s="143"/>
      <c r="T11" s="144"/>
      <c r="U11" s="143">
        <f>SUM(U12:U13)</f>
        <v>36</v>
      </c>
    </row>
    <row r="12" spans="1:60" outlineLevel="1" x14ac:dyDescent="0.2">
      <c r="A12" s="133">
        <v>3</v>
      </c>
      <c r="B12" s="133"/>
      <c r="C12" s="166" t="s">
        <v>85</v>
      </c>
      <c r="D12" s="139" t="s">
        <v>86</v>
      </c>
      <c r="E12" s="145">
        <v>24</v>
      </c>
      <c r="F12" s="147"/>
      <c r="G12" s="148">
        <f>ROUND(E12*F12,2)</f>
        <v>0</v>
      </c>
      <c r="H12" s="147"/>
      <c r="I12" s="148">
        <f>ROUND(E12*H12,2)</f>
        <v>0</v>
      </c>
      <c r="J12" s="147"/>
      <c r="K12" s="148">
        <f>ROUND(E12*J12,2)</f>
        <v>0</v>
      </c>
      <c r="L12" s="148">
        <v>15</v>
      </c>
      <c r="M12" s="148">
        <f>G12*(1+L12/100)</f>
        <v>0</v>
      </c>
      <c r="N12" s="140">
        <v>0</v>
      </c>
      <c r="O12" s="140">
        <f>ROUND(E12*N12,5)</f>
        <v>0</v>
      </c>
      <c r="P12" s="140">
        <v>0</v>
      </c>
      <c r="Q12" s="140">
        <f>ROUND(E12*P12,5)</f>
        <v>0</v>
      </c>
      <c r="R12" s="140"/>
      <c r="S12" s="140"/>
      <c r="T12" s="141">
        <v>1</v>
      </c>
      <c r="U12" s="140">
        <f>ROUND(E12*T12,2)</f>
        <v>24</v>
      </c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</row>
    <row r="13" spans="1:60" outlineLevel="1" x14ac:dyDescent="0.2">
      <c r="A13" s="133">
        <v>4</v>
      </c>
      <c r="B13" s="133"/>
      <c r="C13" s="166" t="s">
        <v>87</v>
      </c>
      <c r="D13" s="139" t="s">
        <v>86</v>
      </c>
      <c r="E13" s="145">
        <v>12</v>
      </c>
      <c r="F13" s="147"/>
      <c r="G13" s="148">
        <f>ROUND(E13*F13,2)</f>
        <v>0</v>
      </c>
      <c r="H13" s="147"/>
      <c r="I13" s="148">
        <f>ROUND(E13*H13,2)</f>
        <v>0</v>
      </c>
      <c r="J13" s="147"/>
      <c r="K13" s="148">
        <f>ROUND(E13*J13,2)</f>
        <v>0</v>
      </c>
      <c r="L13" s="148">
        <v>15</v>
      </c>
      <c r="M13" s="148">
        <f>G13*(1+L13/100)</f>
        <v>0</v>
      </c>
      <c r="N13" s="140">
        <v>0</v>
      </c>
      <c r="O13" s="140">
        <f>ROUND(E13*N13,5)</f>
        <v>0</v>
      </c>
      <c r="P13" s="140">
        <v>0</v>
      </c>
      <c r="Q13" s="140">
        <f>ROUND(E13*P13,5)</f>
        <v>0</v>
      </c>
      <c r="R13" s="140"/>
      <c r="S13" s="140"/>
      <c r="T13" s="141">
        <v>1</v>
      </c>
      <c r="U13" s="140">
        <f>ROUND(E13*T13,2)</f>
        <v>12</v>
      </c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</row>
    <row r="14" spans="1:60" x14ac:dyDescent="0.2">
      <c r="A14" s="134" t="s">
        <v>83</v>
      </c>
      <c r="B14" s="134" t="s">
        <v>53</v>
      </c>
      <c r="C14" s="167" t="s">
        <v>54</v>
      </c>
      <c r="D14" s="142"/>
      <c r="E14" s="146"/>
      <c r="F14" s="149"/>
      <c r="G14" s="149">
        <f>SUM(G15:G17)</f>
        <v>0</v>
      </c>
      <c r="H14" s="149"/>
      <c r="I14" s="149">
        <f>SUM(I15:I17)</f>
        <v>0</v>
      </c>
      <c r="J14" s="149"/>
      <c r="K14" s="149">
        <f>SUM(K15:K17)</f>
        <v>0</v>
      </c>
      <c r="L14" s="149"/>
      <c r="M14" s="149">
        <f>SUM(M15:M17)</f>
        <v>0</v>
      </c>
      <c r="N14" s="143"/>
      <c r="O14" s="143">
        <f>SUM(O15:O17)</f>
        <v>0</v>
      </c>
      <c r="P14" s="143"/>
      <c r="Q14" s="143">
        <f>SUM(Q15:Q17)</f>
        <v>1.536</v>
      </c>
      <c r="R14" s="143"/>
      <c r="S14" s="143"/>
      <c r="T14" s="144"/>
      <c r="U14" s="143">
        <f>SUM(U15:U17)</f>
        <v>40.19</v>
      </c>
    </row>
    <row r="15" spans="1:60" outlineLevel="1" x14ac:dyDescent="0.2">
      <c r="A15" s="133">
        <v>5</v>
      </c>
      <c r="B15" s="133"/>
      <c r="C15" s="166" t="s">
        <v>119</v>
      </c>
      <c r="D15" s="139" t="s">
        <v>84</v>
      </c>
      <c r="E15" s="145">
        <v>48</v>
      </c>
      <c r="F15" s="147"/>
      <c r="G15" s="148">
        <f>ROUND(E15*F15,2)</f>
        <v>0</v>
      </c>
      <c r="H15" s="147"/>
      <c r="I15" s="148">
        <f>ROUND(E15*H15,2)</f>
        <v>0</v>
      </c>
      <c r="J15" s="147"/>
      <c r="K15" s="148">
        <f>ROUND(E15*J15,2)</f>
        <v>0</v>
      </c>
      <c r="L15" s="148">
        <v>15</v>
      </c>
      <c r="M15" s="148">
        <f>G15*(1+L15/100)</f>
        <v>0</v>
      </c>
      <c r="N15" s="140">
        <v>0</v>
      </c>
      <c r="O15" s="140">
        <f>ROUND(E15*N15,5)</f>
        <v>0</v>
      </c>
      <c r="P15" s="140">
        <v>3.2000000000000001E-2</v>
      </c>
      <c r="Q15" s="140">
        <f>ROUND(E15*P15,5)</f>
        <v>1.536</v>
      </c>
      <c r="R15" s="140"/>
      <c r="S15" s="140"/>
      <c r="T15" s="141">
        <v>0.83699999999999997</v>
      </c>
      <c r="U15" s="140">
        <f>ROUND(E15*T15,2)</f>
        <v>40.18</v>
      </c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</row>
    <row r="16" spans="1:60" ht="22.5" outlineLevel="1" x14ac:dyDescent="0.2">
      <c r="A16" s="133"/>
      <c r="B16" s="133"/>
      <c r="C16" s="166" t="s">
        <v>127</v>
      </c>
      <c r="D16" s="139" t="s">
        <v>128</v>
      </c>
      <c r="E16" s="145">
        <v>46</v>
      </c>
      <c r="F16" s="147"/>
      <c r="G16" s="148">
        <f>ROUND(E16*F16,2)</f>
        <v>0</v>
      </c>
      <c r="H16" s="147"/>
      <c r="I16" s="148"/>
      <c r="J16" s="147"/>
      <c r="K16" s="148"/>
      <c r="L16" s="148"/>
      <c r="M16" s="148"/>
      <c r="N16" s="140"/>
      <c r="O16" s="140"/>
      <c r="P16" s="140"/>
      <c r="Q16" s="140"/>
      <c r="R16" s="140"/>
      <c r="S16" s="140"/>
      <c r="T16" s="141"/>
      <c r="U16" s="140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</row>
    <row r="17" spans="1:60" ht="22.5" outlineLevel="1" x14ac:dyDescent="0.2">
      <c r="A17" s="133">
        <v>6</v>
      </c>
      <c r="B17" s="133"/>
      <c r="C17" s="166" t="s">
        <v>120</v>
      </c>
      <c r="D17" s="139" t="s">
        <v>88</v>
      </c>
      <c r="E17" s="145">
        <v>1</v>
      </c>
      <c r="F17" s="147"/>
      <c r="G17" s="148">
        <f>ROUND(E17*F17,2)</f>
        <v>0</v>
      </c>
      <c r="H17" s="147"/>
      <c r="I17" s="148">
        <f>ROUND(E17*H17,2)</f>
        <v>0</v>
      </c>
      <c r="J17" s="147"/>
      <c r="K17" s="148">
        <f>ROUND(E17*J17,2)</f>
        <v>0</v>
      </c>
      <c r="L17" s="148">
        <v>15</v>
      </c>
      <c r="M17" s="148">
        <f>G17*(1+L17/100)</f>
        <v>0</v>
      </c>
      <c r="N17" s="140">
        <v>0</v>
      </c>
      <c r="O17" s="140">
        <f>ROUND(E17*N17,5)</f>
        <v>0</v>
      </c>
      <c r="P17" s="140">
        <v>0</v>
      </c>
      <c r="Q17" s="140">
        <f>ROUND(E17*P17,5)</f>
        <v>0</v>
      </c>
      <c r="R17" s="140"/>
      <c r="S17" s="140"/>
      <c r="T17" s="141">
        <v>6.0000000000000001E-3</v>
      </c>
      <c r="U17" s="140">
        <f>ROUND(E17*T17,2)</f>
        <v>0.01</v>
      </c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</row>
    <row r="18" spans="1:60" x14ac:dyDescent="0.2">
      <c r="A18" s="134" t="s">
        <v>83</v>
      </c>
      <c r="B18" s="134" t="s">
        <v>55</v>
      </c>
      <c r="C18" s="167" t="s">
        <v>56</v>
      </c>
      <c r="D18" s="142"/>
      <c r="E18" s="146"/>
      <c r="F18" s="149"/>
      <c r="G18" s="149">
        <f>SUM(G19:G32)</f>
        <v>0</v>
      </c>
      <c r="H18" s="149"/>
      <c r="I18" s="149">
        <f>SUM(I19:I32)</f>
        <v>0</v>
      </c>
      <c r="J18" s="149"/>
      <c r="K18" s="149">
        <f>SUM(K19:K32)</f>
        <v>0</v>
      </c>
      <c r="L18" s="149"/>
      <c r="M18" s="149">
        <f>SUM(M19:M32)</f>
        <v>0</v>
      </c>
      <c r="N18" s="143"/>
      <c r="O18" s="143">
        <f>SUM(O19:O32)</f>
        <v>0.28800999999999999</v>
      </c>
      <c r="P18" s="143"/>
      <c r="Q18" s="143">
        <f>SUM(Q19:Q32)</f>
        <v>0.68632000000000004</v>
      </c>
      <c r="R18" s="143"/>
      <c r="S18" s="143"/>
      <c r="T18" s="144"/>
      <c r="U18" s="143">
        <f>SUM(U19:U32)</f>
        <v>265.61</v>
      </c>
    </row>
    <row r="19" spans="1:60" ht="22.5" outlineLevel="1" x14ac:dyDescent="0.2">
      <c r="A19" s="133">
        <v>7</v>
      </c>
      <c r="B19" s="133"/>
      <c r="C19" s="166" t="s">
        <v>121</v>
      </c>
      <c r="D19" s="139" t="s">
        <v>89</v>
      </c>
      <c r="E19" s="145">
        <v>46</v>
      </c>
      <c r="F19" s="147"/>
      <c r="G19" s="148">
        <f t="shared" ref="G19:G32" si="0">ROUND(E19*F19,2)</f>
        <v>0</v>
      </c>
      <c r="H19" s="147"/>
      <c r="I19" s="148">
        <f t="shared" ref="I19:I32" si="1">ROUND(E19*H19,2)</f>
        <v>0</v>
      </c>
      <c r="J19" s="147"/>
      <c r="K19" s="148">
        <f t="shared" ref="K19:K32" si="2">ROUND(E19*J19,2)</f>
        <v>0</v>
      </c>
      <c r="L19" s="148">
        <v>15</v>
      </c>
      <c r="M19" s="148">
        <f t="shared" ref="M19:M32" si="3">G19*(1+L19/100)</f>
        <v>0</v>
      </c>
      <c r="N19" s="140">
        <v>0</v>
      </c>
      <c r="O19" s="140">
        <f t="shared" ref="O19:O32" si="4">ROUND(E19*N19,5)</f>
        <v>0</v>
      </c>
      <c r="P19" s="140">
        <v>1.4919999999999999E-2</v>
      </c>
      <c r="Q19" s="140">
        <f t="shared" ref="Q19:Q32" si="5">ROUND(E19*P19,5)</f>
        <v>0.68632000000000004</v>
      </c>
      <c r="R19" s="140"/>
      <c r="S19" s="140"/>
      <c r="T19" s="141">
        <v>0.41299999999999998</v>
      </c>
      <c r="U19" s="140">
        <f t="shared" ref="U19:U32" si="6">ROUND(E19*T19,2)</f>
        <v>19</v>
      </c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</row>
    <row r="20" spans="1:60" ht="22.5" outlineLevel="1" x14ac:dyDescent="0.2">
      <c r="A20" s="133">
        <v>8</v>
      </c>
      <c r="B20" s="133"/>
      <c r="C20" s="166" t="s">
        <v>90</v>
      </c>
      <c r="D20" s="139" t="s">
        <v>84</v>
      </c>
      <c r="E20" s="145">
        <v>6</v>
      </c>
      <c r="F20" s="147"/>
      <c r="G20" s="148">
        <f t="shared" si="0"/>
        <v>0</v>
      </c>
      <c r="H20" s="147"/>
      <c r="I20" s="148">
        <f t="shared" si="1"/>
        <v>0</v>
      </c>
      <c r="J20" s="147"/>
      <c r="K20" s="148">
        <f t="shared" si="2"/>
        <v>0</v>
      </c>
      <c r="L20" s="148">
        <v>15</v>
      </c>
      <c r="M20" s="148">
        <f t="shared" si="3"/>
        <v>0</v>
      </c>
      <c r="N20" s="140">
        <v>6.7499999999999999E-3</v>
      </c>
      <c r="O20" s="140">
        <f t="shared" si="4"/>
        <v>4.0500000000000001E-2</v>
      </c>
      <c r="P20" s="140">
        <v>0</v>
      </c>
      <c r="Q20" s="140">
        <f t="shared" si="5"/>
        <v>0</v>
      </c>
      <c r="R20" s="140"/>
      <c r="S20" s="140"/>
      <c r="T20" s="141">
        <v>0.70899999999999996</v>
      </c>
      <c r="U20" s="140">
        <f t="shared" si="6"/>
        <v>4.25</v>
      </c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</row>
    <row r="21" spans="1:60" outlineLevel="1" x14ac:dyDescent="0.2">
      <c r="A21" s="133">
        <v>9</v>
      </c>
      <c r="B21" s="133"/>
      <c r="C21" s="166" t="s">
        <v>122</v>
      </c>
      <c r="D21" s="139" t="s">
        <v>84</v>
      </c>
      <c r="E21" s="145">
        <v>72</v>
      </c>
      <c r="F21" s="147"/>
      <c r="G21" s="148">
        <f t="shared" si="0"/>
        <v>0</v>
      </c>
      <c r="H21" s="147"/>
      <c r="I21" s="148">
        <f t="shared" si="1"/>
        <v>0</v>
      </c>
      <c r="J21" s="147"/>
      <c r="K21" s="148">
        <f t="shared" si="2"/>
        <v>0</v>
      </c>
      <c r="L21" s="148"/>
      <c r="M21" s="148"/>
      <c r="N21" s="140"/>
      <c r="O21" s="140"/>
      <c r="P21" s="140"/>
      <c r="Q21" s="140"/>
      <c r="R21" s="140"/>
      <c r="S21" s="140"/>
      <c r="T21" s="141"/>
      <c r="U21" s="140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</row>
    <row r="22" spans="1:60" outlineLevel="1" x14ac:dyDescent="0.2">
      <c r="A22" s="133">
        <v>10</v>
      </c>
      <c r="B22" s="133"/>
      <c r="C22" s="166" t="s">
        <v>91</v>
      </c>
      <c r="D22" s="139" t="s">
        <v>84</v>
      </c>
      <c r="E22" s="145">
        <v>6</v>
      </c>
      <c r="F22" s="147"/>
      <c r="G22" s="148">
        <f t="shared" si="0"/>
        <v>0</v>
      </c>
      <c r="H22" s="147"/>
      <c r="I22" s="148">
        <f t="shared" si="1"/>
        <v>0</v>
      </c>
      <c r="J22" s="147"/>
      <c r="K22" s="148">
        <f t="shared" si="2"/>
        <v>0</v>
      </c>
      <c r="L22" s="148">
        <v>15</v>
      </c>
      <c r="M22" s="148">
        <f t="shared" si="3"/>
        <v>0</v>
      </c>
      <c r="N22" s="140">
        <v>0</v>
      </c>
      <c r="O22" s="140">
        <f t="shared" si="4"/>
        <v>0</v>
      </c>
      <c r="P22" s="140">
        <v>0</v>
      </c>
      <c r="Q22" s="140">
        <f t="shared" si="5"/>
        <v>0</v>
      </c>
      <c r="R22" s="140"/>
      <c r="S22" s="140"/>
      <c r="T22" s="141">
        <v>0.99199999999999999</v>
      </c>
      <c r="U22" s="140">
        <f t="shared" si="6"/>
        <v>5.95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</row>
    <row r="23" spans="1:60" outlineLevel="1" x14ac:dyDescent="0.2">
      <c r="A23" s="133">
        <v>11</v>
      </c>
      <c r="B23" s="133"/>
      <c r="C23" s="166" t="s">
        <v>104</v>
      </c>
      <c r="D23" s="139" t="s">
        <v>89</v>
      </c>
      <c r="E23" s="145">
        <v>154</v>
      </c>
      <c r="F23" s="147"/>
      <c r="G23" s="148">
        <f t="shared" si="0"/>
        <v>0</v>
      </c>
      <c r="H23" s="147"/>
      <c r="I23" s="148">
        <f t="shared" si="1"/>
        <v>0</v>
      </c>
      <c r="J23" s="147"/>
      <c r="K23" s="148">
        <f t="shared" si="2"/>
        <v>0</v>
      </c>
      <c r="L23" s="148">
        <v>15</v>
      </c>
      <c r="M23" s="148">
        <f t="shared" si="3"/>
        <v>0</v>
      </c>
      <c r="N23" s="140">
        <v>1.31E-3</v>
      </c>
      <c r="O23" s="140">
        <f t="shared" si="4"/>
        <v>0.20174</v>
      </c>
      <c r="P23" s="140">
        <v>0</v>
      </c>
      <c r="Q23" s="140">
        <f t="shared" si="5"/>
        <v>0</v>
      </c>
      <c r="R23" s="140"/>
      <c r="S23" s="140"/>
      <c r="T23" s="141">
        <v>0.79700000000000004</v>
      </c>
      <c r="U23" s="140">
        <f t="shared" si="6"/>
        <v>122.74</v>
      </c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</row>
    <row r="24" spans="1:60" outlineLevel="1" x14ac:dyDescent="0.2">
      <c r="A24" s="133">
        <v>12</v>
      </c>
      <c r="B24" s="133"/>
      <c r="C24" s="166" t="s">
        <v>92</v>
      </c>
      <c r="D24" s="139" t="s">
        <v>89</v>
      </c>
      <c r="E24" s="145">
        <v>23</v>
      </c>
      <c r="F24" s="147"/>
      <c r="G24" s="148">
        <f t="shared" si="0"/>
        <v>0</v>
      </c>
      <c r="H24" s="147"/>
      <c r="I24" s="148">
        <f t="shared" si="1"/>
        <v>0</v>
      </c>
      <c r="J24" s="147"/>
      <c r="K24" s="148">
        <f t="shared" si="2"/>
        <v>0</v>
      </c>
      <c r="L24" s="148">
        <v>15</v>
      </c>
      <c r="M24" s="148">
        <f t="shared" si="3"/>
        <v>0</v>
      </c>
      <c r="N24" s="140">
        <v>1.5200000000000001E-3</v>
      </c>
      <c r="O24" s="140">
        <f t="shared" si="4"/>
        <v>3.4959999999999998E-2</v>
      </c>
      <c r="P24" s="140">
        <v>0</v>
      </c>
      <c r="Q24" s="140">
        <f t="shared" si="5"/>
        <v>0</v>
      </c>
      <c r="R24" s="140"/>
      <c r="S24" s="140"/>
      <c r="T24" s="141">
        <v>1.173</v>
      </c>
      <c r="U24" s="140">
        <f t="shared" si="6"/>
        <v>26.98</v>
      </c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</row>
    <row r="25" spans="1:60" outlineLevel="1" x14ac:dyDescent="0.2">
      <c r="A25" s="133">
        <v>13</v>
      </c>
      <c r="B25" s="133"/>
      <c r="C25" s="166" t="s">
        <v>93</v>
      </c>
      <c r="D25" s="139" t="s">
        <v>89</v>
      </c>
      <c r="E25" s="145">
        <v>23</v>
      </c>
      <c r="F25" s="147"/>
      <c r="G25" s="148">
        <f t="shared" si="0"/>
        <v>0</v>
      </c>
      <c r="H25" s="147"/>
      <c r="I25" s="148">
        <f t="shared" si="1"/>
        <v>0</v>
      </c>
      <c r="J25" s="147"/>
      <c r="K25" s="148">
        <f t="shared" si="2"/>
        <v>0</v>
      </c>
      <c r="L25" s="148">
        <v>15</v>
      </c>
      <c r="M25" s="148">
        <f t="shared" si="3"/>
        <v>0</v>
      </c>
      <c r="N25" s="140">
        <v>4.6999999999999999E-4</v>
      </c>
      <c r="O25" s="140">
        <f t="shared" si="4"/>
        <v>1.081E-2</v>
      </c>
      <c r="P25" s="140">
        <v>0</v>
      </c>
      <c r="Q25" s="140">
        <f t="shared" si="5"/>
        <v>0</v>
      </c>
      <c r="R25" s="140"/>
      <c r="S25" s="140"/>
      <c r="T25" s="141">
        <v>0.35899999999999999</v>
      </c>
      <c r="U25" s="140">
        <f t="shared" si="6"/>
        <v>8.26</v>
      </c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</row>
    <row r="26" spans="1:60" outlineLevel="1" x14ac:dyDescent="0.2">
      <c r="A26" s="133">
        <v>14</v>
      </c>
      <c r="B26" s="133"/>
      <c r="C26" s="166" t="s">
        <v>94</v>
      </c>
      <c r="D26" s="139" t="s">
        <v>84</v>
      </c>
      <c r="E26" s="145">
        <v>23</v>
      </c>
      <c r="F26" s="147"/>
      <c r="G26" s="148">
        <f t="shared" si="0"/>
        <v>0</v>
      </c>
      <c r="H26" s="147"/>
      <c r="I26" s="148">
        <f t="shared" si="1"/>
        <v>0</v>
      </c>
      <c r="J26" s="147"/>
      <c r="K26" s="148">
        <f t="shared" si="2"/>
        <v>0</v>
      </c>
      <c r="L26" s="148">
        <v>15</v>
      </c>
      <c r="M26" s="148">
        <f t="shared" si="3"/>
        <v>0</v>
      </c>
      <c r="N26" s="140">
        <v>0</v>
      </c>
      <c r="O26" s="140">
        <f t="shared" si="4"/>
        <v>0</v>
      </c>
      <c r="P26" s="140">
        <v>0</v>
      </c>
      <c r="Q26" s="140">
        <f t="shared" si="5"/>
        <v>0</v>
      </c>
      <c r="R26" s="140"/>
      <c r="S26" s="140"/>
      <c r="T26" s="141">
        <v>0.25900000000000001</v>
      </c>
      <c r="U26" s="140">
        <f t="shared" si="6"/>
        <v>5.96</v>
      </c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</row>
    <row r="27" spans="1:60" outlineLevel="1" x14ac:dyDescent="0.2">
      <c r="A27" s="133">
        <v>15</v>
      </c>
      <c r="B27" s="133"/>
      <c r="C27" s="166" t="s">
        <v>95</v>
      </c>
      <c r="D27" s="139" t="s">
        <v>84</v>
      </c>
      <c r="E27" s="145">
        <v>23</v>
      </c>
      <c r="F27" s="147"/>
      <c r="G27" s="148">
        <f t="shared" si="0"/>
        <v>0</v>
      </c>
      <c r="H27" s="147"/>
      <c r="I27" s="148">
        <f t="shared" si="1"/>
        <v>0</v>
      </c>
      <c r="J27" s="147"/>
      <c r="K27" s="148">
        <f t="shared" si="2"/>
        <v>0</v>
      </c>
      <c r="L27" s="148">
        <v>15</v>
      </c>
      <c r="M27" s="148">
        <f t="shared" si="3"/>
        <v>0</v>
      </c>
      <c r="N27" s="140">
        <v>0</v>
      </c>
      <c r="O27" s="140">
        <f t="shared" si="4"/>
        <v>0</v>
      </c>
      <c r="P27" s="140">
        <v>0</v>
      </c>
      <c r="Q27" s="140">
        <f t="shared" si="5"/>
        <v>0</v>
      </c>
      <c r="R27" s="140"/>
      <c r="S27" s="140"/>
      <c r="T27" s="141">
        <v>0.21099999999999999</v>
      </c>
      <c r="U27" s="140">
        <f t="shared" si="6"/>
        <v>4.8499999999999996</v>
      </c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</row>
    <row r="28" spans="1:60" outlineLevel="1" x14ac:dyDescent="0.2">
      <c r="A28" s="133">
        <v>16</v>
      </c>
      <c r="B28" s="133"/>
      <c r="C28" s="166" t="s">
        <v>108</v>
      </c>
      <c r="D28" s="139" t="s">
        <v>89</v>
      </c>
      <c r="E28" s="145">
        <v>200</v>
      </c>
      <c r="F28" s="147"/>
      <c r="G28" s="148">
        <f t="shared" si="0"/>
        <v>0</v>
      </c>
      <c r="H28" s="147"/>
      <c r="I28" s="148">
        <f t="shared" si="1"/>
        <v>0</v>
      </c>
      <c r="J28" s="147"/>
      <c r="K28" s="148">
        <f t="shared" si="2"/>
        <v>0</v>
      </c>
      <c r="L28" s="148">
        <v>15</v>
      </c>
      <c r="M28" s="148">
        <f t="shared" si="3"/>
        <v>0</v>
      </c>
      <c r="N28" s="140">
        <v>0</v>
      </c>
      <c r="O28" s="140">
        <f t="shared" si="4"/>
        <v>0</v>
      </c>
      <c r="P28" s="140">
        <v>0</v>
      </c>
      <c r="Q28" s="140">
        <f t="shared" si="5"/>
        <v>0</v>
      </c>
      <c r="R28" s="140"/>
      <c r="S28" s="140"/>
      <c r="T28" s="141">
        <v>4.8000000000000001E-2</v>
      </c>
      <c r="U28" s="140">
        <f t="shared" si="6"/>
        <v>9.6</v>
      </c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</row>
    <row r="29" spans="1:60" outlineLevel="1" x14ac:dyDescent="0.2">
      <c r="A29" s="133">
        <v>17</v>
      </c>
      <c r="B29" s="133"/>
      <c r="C29" s="166" t="s">
        <v>96</v>
      </c>
      <c r="D29" s="139" t="s">
        <v>88</v>
      </c>
      <c r="E29" s="145">
        <v>1</v>
      </c>
      <c r="F29" s="147"/>
      <c r="G29" s="148">
        <f t="shared" si="0"/>
        <v>0</v>
      </c>
      <c r="H29" s="147"/>
      <c r="I29" s="148">
        <f t="shared" si="1"/>
        <v>0</v>
      </c>
      <c r="J29" s="147"/>
      <c r="K29" s="148">
        <f t="shared" si="2"/>
        <v>0</v>
      </c>
      <c r="L29" s="148">
        <v>15</v>
      </c>
      <c r="M29" s="148">
        <f t="shared" si="3"/>
        <v>0</v>
      </c>
      <c r="N29" s="140">
        <v>0</v>
      </c>
      <c r="O29" s="140">
        <f t="shared" si="4"/>
        <v>0</v>
      </c>
      <c r="P29" s="140">
        <v>0</v>
      </c>
      <c r="Q29" s="140">
        <f t="shared" si="5"/>
        <v>0</v>
      </c>
      <c r="R29" s="140"/>
      <c r="S29" s="140"/>
      <c r="T29" s="141">
        <v>1.575</v>
      </c>
      <c r="U29" s="140">
        <f t="shared" si="6"/>
        <v>1.58</v>
      </c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</row>
    <row r="30" spans="1:60" outlineLevel="1" x14ac:dyDescent="0.2">
      <c r="A30" s="133">
        <v>18</v>
      </c>
      <c r="B30" s="133"/>
      <c r="C30" s="166" t="s">
        <v>97</v>
      </c>
      <c r="D30" s="139" t="s">
        <v>88</v>
      </c>
      <c r="E30" s="145">
        <v>1</v>
      </c>
      <c r="F30" s="147"/>
      <c r="G30" s="148">
        <f t="shared" si="0"/>
        <v>0</v>
      </c>
      <c r="H30" s="147"/>
      <c r="I30" s="148">
        <f t="shared" si="1"/>
        <v>0</v>
      </c>
      <c r="J30" s="147"/>
      <c r="K30" s="148">
        <f t="shared" si="2"/>
        <v>0</v>
      </c>
      <c r="L30" s="148">
        <v>15</v>
      </c>
      <c r="M30" s="148">
        <f t="shared" si="3"/>
        <v>0</v>
      </c>
      <c r="N30" s="140">
        <v>0</v>
      </c>
      <c r="O30" s="140">
        <f t="shared" si="4"/>
        <v>0</v>
      </c>
      <c r="P30" s="140">
        <v>0</v>
      </c>
      <c r="Q30" s="140">
        <f t="shared" si="5"/>
        <v>0</v>
      </c>
      <c r="R30" s="140"/>
      <c r="S30" s="140"/>
      <c r="T30" s="141">
        <v>1.079</v>
      </c>
      <c r="U30" s="140">
        <f t="shared" si="6"/>
        <v>1.08</v>
      </c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</row>
    <row r="31" spans="1:60" outlineLevel="1" x14ac:dyDescent="0.2">
      <c r="A31" s="133">
        <v>19</v>
      </c>
      <c r="B31" s="133"/>
      <c r="C31" s="166" t="s">
        <v>102</v>
      </c>
      <c r="D31" s="139" t="s">
        <v>88</v>
      </c>
      <c r="E31" s="145">
        <v>1</v>
      </c>
      <c r="F31" s="147"/>
      <c r="G31" s="148">
        <f t="shared" si="0"/>
        <v>0</v>
      </c>
      <c r="H31" s="147"/>
      <c r="I31" s="148">
        <f t="shared" si="1"/>
        <v>0</v>
      </c>
      <c r="J31" s="147"/>
      <c r="K31" s="148">
        <f t="shared" si="2"/>
        <v>0</v>
      </c>
      <c r="L31" s="148">
        <v>15</v>
      </c>
      <c r="M31" s="148">
        <f t="shared" si="3"/>
        <v>0</v>
      </c>
      <c r="N31" s="140">
        <v>0</v>
      </c>
      <c r="O31" s="140">
        <f t="shared" si="4"/>
        <v>0</v>
      </c>
      <c r="P31" s="140">
        <v>0</v>
      </c>
      <c r="Q31" s="140">
        <f t="shared" si="5"/>
        <v>0</v>
      </c>
      <c r="R31" s="140"/>
      <c r="S31" s="140"/>
      <c r="T31" s="141">
        <v>5.734</v>
      </c>
      <c r="U31" s="140">
        <f t="shared" si="6"/>
        <v>5.73</v>
      </c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</row>
    <row r="32" spans="1:60" ht="22.5" outlineLevel="1" x14ac:dyDescent="0.2">
      <c r="A32" s="133">
        <v>20</v>
      </c>
      <c r="B32" s="133"/>
      <c r="C32" s="166" t="s">
        <v>109</v>
      </c>
      <c r="D32" s="139" t="s">
        <v>84</v>
      </c>
      <c r="E32" s="145">
        <v>46</v>
      </c>
      <c r="F32" s="147"/>
      <c r="G32" s="148">
        <f t="shared" si="0"/>
        <v>0</v>
      </c>
      <c r="H32" s="147"/>
      <c r="I32" s="148">
        <f t="shared" si="1"/>
        <v>0</v>
      </c>
      <c r="J32" s="147"/>
      <c r="K32" s="148">
        <f t="shared" si="2"/>
        <v>0</v>
      </c>
      <c r="L32" s="148">
        <v>15</v>
      </c>
      <c r="M32" s="148">
        <f t="shared" si="3"/>
        <v>0</v>
      </c>
      <c r="N32" s="140">
        <v>0</v>
      </c>
      <c r="O32" s="140">
        <f t="shared" si="4"/>
        <v>0</v>
      </c>
      <c r="P32" s="140">
        <v>0</v>
      </c>
      <c r="Q32" s="140">
        <f t="shared" si="5"/>
        <v>0</v>
      </c>
      <c r="R32" s="140"/>
      <c r="S32" s="140"/>
      <c r="T32" s="141">
        <v>1.079</v>
      </c>
      <c r="U32" s="140">
        <f t="shared" si="6"/>
        <v>49.63</v>
      </c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</row>
    <row r="33" spans="1:60" x14ac:dyDescent="0.2">
      <c r="A33" s="134" t="s">
        <v>83</v>
      </c>
      <c r="B33" s="134" t="s">
        <v>57</v>
      </c>
      <c r="C33" s="167" t="s">
        <v>58</v>
      </c>
      <c r="D33" s="142"/>
      <c r="E33" s="146"/>
      <c r="F33" s="149"/>
      <c r="G33" s="149">
        <f>SUM(G34:G37)</f>
        <v>0</v>
      </c>
      <c r="H33" s="149"/>
      <c r="I33" s="149">
        <f>SUM(I34:I37)</f>
        <v>0</v>
      </c>
      <c r="J33" s="149"/>
      <c r="K33" s="149">
        <f>SUM(K34:K37)</f>
        <v>0</v>
      </c>
      <c r="L33" s="149"/>
      <c r="M33" s="149">
        <f>SUM(M34:M37)</f>
        <v>0</v>
      </c>
      <c r="N33" s="143"/>
      <c r="O33" s="143">
        <f>SUM(O34:O37)</f>
        <v>9.1679999999999998E-2</v>
      </c>
      <c r="P33" s="143"/>
      <c r="Q33" s="143">
        <f>SUM(Q34:Q37)</f>
        <v>1.5731999999999999</v>
      </c>
      <c r="R33" s="143"/>
      <c r="S33" s="143"/>
      <c r="T33" s="144"/>
      <c r="U33" s="143">
        <f>SUM(U34:U37)</f>
        <v>82.75</v>
      </c>
    </row>
    <row r="34" spans="1:60" outlineLevel="1" x14ac:dyDescent="0.2">
      <c r="A34" s="133">
        <v>21</v>
      </c>
      <c r="B34" s="133"/>
      <c r="C34" s="166" t="s">
        <v>98</v>
      </c>
      <c r="D34" s="139" t="s">
        <v>88</v>
      </c>
      <c r="E34" s="145">
        <v>46</v>
      </c>
      <c r="F34" s="147"/>
      <c r="G34" s="148">
        <f t="shared" ref="G34:G37" si="7">ROUND(E34*F34,2)</f>
        <v>0</v>
      </c>
      <c r="H34" s="147"/>
      <c r="I34" s="148">
        <f t="shared" ref="I34:I37" si="8">ROUND(E34*H34,2)</f>
        <v>0</v>
      </c>
      <c r="J34" s="147"/>
      <c r="K34" s="148">
        <f t="shared" ref="K34:K37" si="9">ROUND(E34*J34,2)</f>
        <v>0</v>
      </c>
      <c r="L34" s="148">
        <v>15</v>
      </c>
      <c r="M34" s="148">
        <f t="shared" ref="M34:M37" si="10">G34*(1+L34/100)</f>
        <v>0</v>
      </c>
      <c r="N34" s="140">
        <v>0</v>
      </c>
      <c r="O34" s="140">
        <f t="shared" ref="O34:O37" si="11">ROUND(E34*N34,5)</f>
        <v>0</v>
      </c>
      <c r="P34" s="140">
        <v>3.4200000000000001E-2</v>
      </c>
      <c r="Q34" s="140">
        <f t="shared" ref="Q34:Q37" si="12">ROUND(E34*P34,5)</f>
        <v>1.5731999999999999</v>
      </c>
      <c r="R34" s="140"/>
      <c r="S34" s="140"/>
      <c r="T34" s="141">
        <v>0.46500000000000002</v>
      </c>
      <c r="U34" s="140">
        <f t="shared" ref="U34:U37" si="13">ROUND(E34*T34,2)</f>
        <v>21.39</v>
      </c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</row>
    <row r="35" spans="1:60" outlineLevel="1" x14ac:dyDescent="0.2">
      <c r="A35" s="133">
        <v>22</v>
      </c>
      <c r="B35" s="133"/>
      <c r="C35" s="166" t="s">
        <v>99</v>
      </c>
      <c r="D35" s="139" t="s">
        <v>88</v>
      </c>
      <c r="E35" s="145">
        <v>46</v>
      </c>
      <c r="F35" s="147"/>
      <c r="G35" s="148">
        <f t="shared" si="7"/>
        <v>0</v>
      </c>
      <c r="H35" s="147"/>
      <c r="I35" s="148">
        <f t="shared" si="8"/>
        <v>0</v>
      </c>
      <c r="J35" s="147"/>
      <c r="K35" s="148">
        <f t="shared" si="9"/>
        <v>0</v>
      </c>
      <c r="L35" s="148">
        <v>15</v>
      </c>
      <c r="M35" s="148">
        <f t="shared" si="10"/>
        <v>0</v>
      </c>
      <c r="N35" s="140">
        <v>1.8600000000000001E-3</v>
      </c>
      <c r="O35" s="140">
        <f t="shared" si="11"/>
        <v>8.5559999999999997E-2</v>
      </c>
      <c r="P35" s="140">
        <v>0</v>
      </c>
      <c r="Q35" s="140">
        <f t="shared" si="12"/>
        <v>0</v>
      </c>
      <c r="R35" s="140"/>
      <c r="S35" s="140"/>
      <c r="T35" s="141">
        <v>1.3340000000000001</v>
      </c>
      <c r="U35" s="140">
        <f t="shared" si="13"/>
        <v>61.36</v>
      </c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</row>
    <row r="36" spans="1:60" outlineLevel="1" x14ac:dyDescent="0.2">
      <c r="A36" s="133">
        <v>23</v>
      </c>
      <c r="B36" s="133"/>
      <c r="C36" s="166" t="s">
        <v>105</v>
      </c>
      <c r="D36" s="139" t="s">
        <v>84</v>
      </c>
      <c r="E36" s="145">
        <v>6</v>
      </c>
      <c r="F36" s="147"/>
      <c r="G36" s="148">
        <f t="shared" si="7"/>
        <v>0</v>
      </c>
      <c r="H36" s="147"/>
      <c r="I36" s="148">
        <f t="shared" si="8"/>
        <v>0</v>
      </c>
      <c r="J36" s="147"/>
      <c r="K36" s="148">
        <f t="shared" si="9"/>
        <v>0</v>
      </c>
      <c r="L36" s="148">
        <v>15</v>
      </c>
      <c r="M36" s="148">
        <f t="shared" si="10"/>
        <v>0</v>
      </c>
      <c r="N36" s="140">
        <v>3.8000000000000002E-4</v>
      </c>
      <c r="O36" s="140">
        <f t="shared" si="11"/>
        <v>2.2799999999999999E-3</v>
      </c>
      <c r="P36" s="140">
        <v>0</v>
      </c>
      <c r="Q36" s="140">
        <f t="shared" si="12"/>
        <v>0</v>
      </c>
      <c r="R36" s="140"/>
      <c r="S36" s="140"/>
      <c r="T36" s="141">
        <v>0</v>
      </c>
      <c r="U36" s="140">
        <f t="shared" si="13"/>
        <v>0</v>
      </c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</row>
    <row r="37" spans="1:60" outlineLevel="1" x14ac:dyDescent="0.2">
      <c r="A37" s="133">
        <v>24</v>
      </c>
      <c r="B37" s="133"/>
      <c r="C37" s="166" t="s">
        <v>106</v>
      </c>
      <c r="D37" s="139" t="s">
        <v>84</v>
      </c>
      <c r="E37" s="145">
        <v>12</v>
      </c>
      <c r="F37" s="147"/>
      <c r="G37" s="148">
        <f t="shared" si="7"/>
        <v>0</v>
      </c>
      <c r="H37" s="147"/>
      <c r="I37" s="148">
        <f t="shared" si="8"/>
        <v>0</v>
      </c>
      <c r="J37" s="147"/>
      <c r="K37" s="148">
        <f t="shared" si="9"/>
        <v>0</v>
      </c>
      <c r="L37" s="148">
        <v>15</v>
      </c>
      <c r="M37" s="148">
        <f t="shared" si="10"/>
        <v>0</v>
      </c>
      <c r="N37" s="140">
        <v>3.2000000000000003E-4</v>
      </c>
      <c r="O37" s="140">
        <f t="shared" si="11"/>
        <v>3.8400000000000001E-3</v>
      </c>
      <c r="P37" s="140">
        <v>0</v>
      </c>
      <c r="Q37" s="140">
        <f t="shared" si="12"/>
        <v>0</v>
      </c>
      <c r="R37" s="140"/>
      <c r="S37" s="140"/>
      <c r="T37" s="141">
        <v>0</v>
      </c>
      <c r="U37" s="140">
        <f t="shared" si="13"/>
        <v>0</v>
      </c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</row>
    <row r="38" spans="1:60" x14ac:dyDescent="0.2">
      <c r="A38" s="134" t="s">
        <v>83</v>
      </c>
      <c r="B38" s="134" t="s">
        <v>59</v>
      </c>
      <c r="C38" s="167" t="s">
        <v>60</v>
      </c>
      <c r="D38" s="142"/>
      <c r="E38" s="146"/>
      <c r="F38" s="149"/>
      <c r="G38" s="149">
        <f>SUM(G39)</f>
        <v>0</v>
      </c>
      <c r="H38" s="149"/>
      <c r="I38" s="149">
        <f>SUM(I39:I39)</f>
        <v>0</v>
      </c>
      <c r="J38" s="149"/>
      <c r="K38" s="149">
        <f>SUM(K39:K39)</f>
        <v>0</v>
      </c>
      <c r="L38" s="149"/>
      <c r="M38" s="149">
        <f>SUM(M39:M39)</f>
        <v>0</v>
      </c>
      <c r="N38" s="143"/>
      <c r="O38" s="143">
        <f>SUM(O39:O39)</f>
        <v>6.0000000000000002E-5</v>
      </c>
      <c r="P38" s="143"/>
      <c r="Q38" s="143">
        <f>SUM(Q39:Q39)</f>
        <v>0</v>
      </c>
      <c r="R38" s="143"/>
      <c r="S38" s="143"/>
      <c r="T38" s="144"/>
      <c r="U38" s="143">
        <f>SUM(U39:U39)</f>
        <v>0.43</v>
      </c>
    </row>
    <row r="39" spans="1:60" ht="22.5" outlineLevel="1" x14ac:dyDescent="0.2">
      <c r="A39" s="133">
        <v>25</v>
      </c>
      <c r="B39" s="133"/>
      <c r="C39" s="166" t="s">
        <v>103</v>
      </c>
      <c r="D39" s="139" t="s">
        <v>88</v>
      </c>
      <c r="E39" s="145">
        <v>1</v>
      </c>
      <c r="F39" s="147"/>
      <c r="G39" s="148">
        <f>ROUND(E39*F39,2)</f>
        <v>0</v>
      </c>
      <c r="H39" s="147"/>
      <c r="I39" s="148">
        <f>ROUND(E39*H39,2)</f>
        <v>0</v>
      </c>
      <c r="J39" s="147"/>
      <c r="K39" s="148">
        <f>ROUND(E39*J39,2)</f>
        <v>0</v>
      </c>
      <c r="L39" s="148">
        <v>15</v>
      </c>
      <c r="M39" s="148">
        <f>G39*(1+L39/100)</f>
        <v>0</v>
      </c>
      <c r="N39" s="140">
        <v>6.0000000000000002E-5</v>
      </c>
      <c r="O39" s="140">
        <f>ROUND(E39*N39,5)</f>
        <v>6.0000000000000002E-5</v>
      </c>
      <c r="P39" s="140">
        <v>0</v>
      </c>
      <c r="Q39" s="140">
        <f>ROUND(E39*P39,5)</f>
        <v>0</v>
      </c>
      <c r="R39" s="140"/>
      <c r="S39" s="140"/>
      <c r="T39" s="141">
        <v>0.42599999999999999</v>
      </c>
      <c r="U39" s="140">
        <f>ROUND(E39*T39,2)</f>
        <v>0.43</v>
      </c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</row>
    <row r="40" spans="1:60" x14ac:dyDescent="0.2">
      <c r="A40" s="134" t="s">
        <v>83</v>
      </c>
      <c r="B40" s="134" t="s">
        <v>61</v>
      </c>
      <c r="C40" s="167" t="s">
        <v>26</v>
      </c>
      <c r="D40" s="142"/>
      <c r="E40" s="146"/>
      <c r="F40" s="149"/>
      <c r="G40" s="149">
        <f>SUM(G41)</f>
        <v>0</v>
      </c>
      <c r="H40" s="149"/>
      <c r="I40" s="149">
        <f>SUM(I41:I41)</f>
        <v>0</v>
      </c>
      <c r="J40" s="149"/>
      <c r="K40" s="149">
        <f>SUM(K41:K41)</f>
        <v>0</v>
      </c>
      <c r="L40" s="149"/>
      <c r="M40" s="149">
        <f>SUM(M41:M41)</f>
        <v>0</v>
      </c>
      <c r="N40" s="143"/>
      <c r="O40" s="143">
        <f>SUM(O41:O41)</f>
        <v>0</v>
      </c>
      <c r="P40" s="143"/>
      <c r="Q40" s="143">
        <f>SUM(Q41:Q41)</f>
        <v>0</v>
      </c>
      <c r="R40" s="143"/>
      <c r="S40" s="143"/>
      <c r="T40" s="144"/>
      <c r="U40" s="143">
        <f>SUM(U41:U41)</f>
        <v>0</v>
      </c>
    </row>
    <row r="41" spans="1:60" outlineLevel="1" x14ac:dyDescent="0.2">
      <c r="A41" s="178">
        <v>26</v>
      </c>
      <c r="B41" s="178"/>
      <c r="C41" s="179" t="s">
        <v>110</v>
      </c>
      <c r="D41" s="180" t="s">
        <v>100</v>
      </c>
      <c r="E41" s="181">
        <v>1</v>
      </c>
      <c r="F41" s="182"/>
      <c r="G41" s="183">
        <f>ROUND(E41*F41,2)</f>
        <v>0</v>
      </c>
      <c r="H41" s="158"/>
      <c r="I41" s="159">
        <f>ROUND(E41*H41,2)</f>
        <v>0</v>
      </c>
      <c r="J41" s="158"/>
      <c r="K41" s="159">
        <f>ROUND(E41*J41,2)</f>
        <v>0</v>
      </c>
      <c r="L41" s="159">
        <v>15</v>
      </c>
      <c r="M41" s="159">
        <f>G41*(1+L41/100)</f>
        <v>0</v>
      </c>
      <c r="N41" s="160">
        <v>0</v>
      </c>
      <c r="O41" s="160">
        <f>ROUND(E41*N41,5)</f>
        <v>0</v>
      </c>
      <c r="P41" s="160">
        <v>0</v>
      </c>
      <c r="Q41" s="160">
        <f>ROUND(E41*P41,5)</f>
        <v>0</v>
      </c>
      <c r="R41" s="160"/>
      <c r="S41" s="160"/>
      <c r="T41" s="161">
        <v>0</v>
      </c>
      <c r="U41" s="160">
        <f>ROUND(E41*T41,2)</f>
        <v>0</v>
      </c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</row>
    <row r="42" spans="1:60" x14ac:dyDescent="0.2">
      <c r="A42" s="162"/>
      <c r="B42" s="163" t="s">
        <v>112</v>
      </c>
      <c r="C42" s="169"/>
      <c r="D42" s="164"/>
      <c r="E42" s="164"/>
      <c r="F42" s="164"/>
      <c r="G42" s="165">
        <f>G8+G11+G14+G18+G33+G38+G40</f>
        <v>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60" x14ac:dyDescent="0.2">
      <c r="A43" s="4"/>
      <c r="B43" s="5" t="s">
        <v>101</v>
      </c>
      <c r="C43" s="168" t="s">
        <v>101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60" x14ac:dyDescent="0.2">
      <c r="A44" s="244"/>
      <c r="B44" s="244"/>
      <c r="C44" s="2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60" x14ac:dyDescent="0.2">
      <c r="A45" s="177" t="s">
        <v>123</v>
      </c>
      <c r="B45" s="177"/>
      <c r="C45" s="177"/>
      <c r="D45" s="177"/>
      <c r="E45" s="177"/>
      <c r="F45" s="177"/>
      <c r="G45" s="17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60" x14ac:dyDescent="0.2">
      <c r="A46" s="177"/>
      <c r="B46" s="177"/>
      <c r="C46" s="177"/>
      <c r="D46" s="177"/>
      <c r="E46" s="177"/>
      <c r="F46" s="177"/>
      <c r="G46" s="17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60" x14ac:dyDescent="0.2">
      <c r="B47" s="80" t="s">
        <v>113</v>
      </c>
    </row>
    <row r="48" spans="1:60" x14ac:dyDescent="0.2">
      <c r="B48" s="80" t="s">
        <v>114</v>
      </c>
    </row>
    <row r="49" spans="2:7" x14ac:dyDescent="0.2">
      <c r="B49" s="80" t="s">
        <v>115</v>
      </c>
    </row>
    <row r="50" spans="2:7" x14ac:dyDescent="0.2">
      <c r="B50" s="80" t="s">
        <v>116</v>
      </c>
    </row>
    <row r="52" spans="2:7" x14ac:dyDescent="0.2">
      <c r="B52" s="80" t="s">
        <v>124</v>
      </c>
    </row>
    <row r="53" spans="2:7" x14ac:dyDescent="0.2">
      <c r="B53" s="80" t="s">
        <v>125</v>
      </c>
    </row>
    <row r="56" spans="2:7" x14ac:dyDescent="0.2">
      <c r="B56" s="184" t="s">
        <v>130</v>
      </c>
      <c r="C56" s="184"/>
      <c r="D56" s="185"/>
      <c r="E56" s="185"/>
      <c r="F56" s="185"/>
      <c r="G56" s="185"/>
    </row>
    <row r="57" spans="2:7" x14ac:dyDescent="0.2">
      <c r="B57" s="184" t="s">
        <v>131</v>
      </c>
      <c r="C57" s="184"/>
      <c r="D57" s="185"/>
      <c r="E57" s="185"/>
      <c r="F57" s="185"/>
      <c r="G57" s="185"/>
    </row>
  </sheetData>
  <mergeCells count="5">
    <mergeCell ref="A1:G1"/>
    <mergeCell ref="C3:G3"/>
    <mergeCell ref="C4:G4"/>
    <mergeCell ref="A44:C44"/>
    <mergeCell ref="C2:I2"/>
  </mergeCells>
  <pageMargins left="0.59055118110236204" right="0.39370078740157499" top="0.78740157499999996" bottom="0.78740157499999996" header="0.3" footer="0.3"/>
  <pageSetup paperSize="9" orientation="portrait" r:id="rId1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45</vt:i4>
      </vt:variant>
    </vt:vector>
  </HeadingPairs>
  <TitlesOfParts>
    <vt:vector size="48" baseType="lpstr"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Hanák,s.r.o.</dc:creator>
  <cp:lastModifiedBy>admin</cp:lastModifiedBy>
  <cp:lastPrinted>2024-05-03T05:04:47Z</cp:lastPrinted>
  <dcterms:created xsi:type="dcterms:W3CDTF">2009-04-08T07:15:50Z</dcterms:created>
  <dcterms:modified xsi:type="dcterms:W3CDTF">2024-05-03T05:30:23Z</dcterms:modified>
</cp:coreProperties>
</file>