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esktop\VO\Osobné motorové vozdilo\"/>
    </mc:Choice>
  </mc:AlternateContent>
  <xr:revisionPtr revIDLastSave="0" documentId="13_ncr:1_{09A75B26-0F7F-40B2-BF54-1FF81934A1A2}" xr6:coauthVersionLast="47" xr6:coauthVersionMax="47" xr10:uidLastSave="{00000000-0000-0000-0000-000000000000}"/>
  <bookViews>
    <workbookView xWindow="-108" yWindow="-108" windowWidth="23256" windowHeight="12456" firstSheet="1" activeTab="1" xr2:uid="{89D3062A-3E8C-407B-A16C-9D1AA0F43D56}"/>
  </bookViews>
  <sheets>
    <sheet name="Zákl. nastavenie" sheetId="7" state="hidden" r:id="rId1"/>
    <sheet name="Ponuka - bodový" sheetId="10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'Ponuka - bodový'!$A$2:$F$50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0" l="1"/>
  <c r="F23" i="10" s="1"/>
  <c r="B21" i="10"/>
  <c r="C19" i="10"/>
  <c r="E35" i="7"/>
  <c r="E36" i="7"/>
  <c r="E50" i="7"/>
  <c r="E49" i="7"/>
  <c r="E37" i="7"/>
  <c r="G34" i="7"/>
  <c r="H34" i="7" s="1"/>
  <c r="F29" i="10"/>
  <c r="E29" i="10"/>
  <c r="B29" i="10"/>
  <c r="C27" i="10"/>
  <c r="F21" i="10"/>
  <c r="E21" i="10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4" i="10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C29" i="10" s="1"/>
  <c r="C32" i="10" s="1"/>
  <c r="I9" i="7"/>
  <c r="I6" i="7"/>
  <c r="I4" i="7"/>
  <c r="C21" i="10" s="1"/>
  <c r="C25" i="10" s="1"/>
  <c r="I12" i="7"/>
  <c r="I8" i="7"/>
  <c r="F34" i="10" l="1"/>
  <c r="J8" i="7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<sst xmlns="http://schemas.openxmlformats.org/spreadsheetml/2006/main" count="158" uniqueCount="101">
  <si>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</si>
  <si>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</si>
  <si>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</si>
  <si>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</si>
  <si>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</si>
  <si>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</si>
  <si>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</si>
  <si>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</si>
  <si>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</si>
  <si>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</si>
  <si>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</si>
  <si>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</si>
  <si>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</si>
  <si>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</si>
  <si>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</si>
  <si>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</si>
  <si>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</si>
  <si>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</si>
  <si>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</si>
  <si>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</si>
  <si>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</si>
  <si>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</si>
  <si>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</si>
  <si>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</si>
  <si>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</si>
  <si>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</si>
  <si>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</si>
  <si>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</si>
  <si>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</si>
  <si>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</si>
  <si>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</si>
  <si>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</si>
  <si>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</si>
  <si>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</si>
  <si>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</si>
  <si>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</si>
  <si>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</si>
  <si>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</si>
  <si>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</si>
  <si>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</si>
  <si>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</si>
  <si>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</si>
  <si>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Suma v EUR bez DPH</t>
  </si>
  <si>
    <t>Výška DPH</t>
  </si>
  <si>
    <t>Počet bodov v danom kritériu:</t>
  </si>
  <si>
    <t>Popis kritéria</t>
  </si>
  <si>
    <t>Ponuka uchádzača</t>
  </si>
  <si>
    <t>Počet bodov spolu: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</si>
  <si>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</si>
  <si>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</si>
  <si>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</si>
  <si>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</si>
  <si>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</si>
  <si>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</si>
  <si>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</si>
  <si>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</si>
  <si>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</si>
  <si>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</si>
  <si>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</si>
  <si>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</si>
  <si>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</si>
  <si>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</si>
  <si>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</si>
  <si>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</si>
  <si>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</si>
  <si>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</si>
  <si>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</si>
  <si>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</si>
  <si>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</si>
  <si>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</si>
  <si>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</si>
  <si>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</si>
  <si>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</si>
  <si>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</si>
  <si>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</si>
  <si>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</si>
  <si>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</si>
  <si>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</si>
  <si>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</si>
  <si>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Kritérium č. 1:</t>
  </si>
  <si>
    <t>Kritérium č. 2:</t>
  </si>
  <si>
    <t>žiadna</t>
  </si>
  <si>
    <t>Cena za celý predmet zákazky v EUR s DPH</t>
  </si>
  <si>
    <t>Lehota dodania predmetu zákazky</t>
  </si>
  <si>
    <t>deň</t>
  </si>
  <si>
    <t>Príloha č. 2 - Ponuka v zákazke "Osobné motorové vozidlo“</t>
  </si>
  <si>
    <t>Malý/stredný podnik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</si>
  <si>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</si>
  <si>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Osobné motorové vozidlo pick-up</t>
  </si>
  <si>
    <t>Suma v EUR s DPH</t>
  </si>
  <si>
    <t>Lehota dodania predmetu zákazky (osobné motorové vozidlo pick up 1 ks)</t>
  </si>
  <si>
    <t xml:space="preserve">Vyhlásenie k participácii na vypracovaní ponuky inou osobou 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</si>
  <si>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</si>
  <si>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</si>
  <si>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t xml:space="preserve">Identifikačné údaje osoby, ktorá participovala na vypracovaní ponuky </t>
    </r>
    <r>
      <rPr>
        <b/>
        <i/>
        <sz val="11"/>
        <rFont val="Calibri"/>
        <family val="2"/>
        <charset val="238"/>
        <scheme val="minor"/>
      </rPr>
      <t>(vypĺna uchádzač iba ak nevypracoval ponuku sám)</t>
    </r>
  </si>
  <si>
    <t>Meno a priezvisko:</t>
  </si>
  <si>
    <t>Obchodné meno alebo názov:</t>
  </si>
  <si>
    <t>Sídlo alebo miesto podnikania:</t>
  </si>
  <si>
    <t>Identifikačné číslo, ak bolo pridelené:</t>
  </si>
  <si>
    <t>Som platcom DPH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</si>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</sst>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26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1" xfId="0" applyFont="1" applyBorder="1" applyAlignment="1">
      <alignment horizontal="center" vertical="center"/>
    </xf>
    <xf numFmtId="0" fontId="7" fillId="0" borderId="42" xfId="0" applyFont="1" applyBorder="1" applyAlignment="1">
      <alignment horizontal="justify" vertical="center"/>
    </xf>
    <xf numFmtId="0" fontId="0" fillId="0" borderId="42" xfId="0" applyBorder="1" applyAlignment="1">
      <alignment horizontal="left" vertical="center" wrapText="1" indent="1"/>
    </xf>
    <xf numFmtId="0" fontId="7" fillId="0" borderId="42" xfId="0" applyFont="1" applyBorder="1" applyAlignment="1">
      <alignment horizontal="left" vertical="center" wrapText="1" indent="1"/>
    </xf>
    <xf numFmtId="0" fontId="2" fillId="0" borderId="42" xfId="0" applyFont="1" applyBorder="1" applyAlignment="1">
      <alignment horizontal="center" vertical="center" wrapText="1"/>
    </xf>
    <xf numFmtId="0" fontId="0" fillId="0" borderId="42" xfId="0" applyBorder="1" applyAlignment="1">
      <alignment horizontal="left" wrapText="1" indent="1"/>
    </xf>
    <xf numFmtId="0" fontId="7" fillId="0" borderId="43" xfId="0" applyFont="1" applyBorder="1" applyAlignment="1">
      <alignment vertical="center"/>
    </xf>
    <xf numFmtId="0" fontId="0" fillId="0" borderId="42" xfId="0" applyBorder="1" applyAlignment="1">
      <alignment horizontal="left" vertical="center" indent="1"/>
    </xf>
    <xf numFmtId="0" fontId="2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justify" vertical="center"/>
    </xf>
    <xf numFmtId="0" fontId="0" fillId="0" borderId="43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7" xfId="0" applyFill="1" applyBorder="1" applyAlignment="1" applyProtection="1">
      <alignment horizontal="center"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45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0" fillId="5" borderId="42" xfId="0" applyFill="1" applyBorder="1" applyAlignment="1" applyProtection="1">
      <alignment horizontal="center"/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0" fontId="1" fillId="0" borderId="36" xfId="2" applyFont="1" applyFill="1" applyBorder="1" applyProtection="1">
      <protection locked="0" hidden="1"/>
    </xf>
    <xf numFmtId="2" fontId="0" fillId="0" borderId="52" xfId="4" applyNumberFormat="1" applyFont="1" applyFill="1" applyBorder="1" applyAlignment="1" applyProtection="1">
      <alignment wrapText="1"/>
      <protection locked="0" hidden="1"/>
    </xf>
    <xf numFmtId="2" fontId="0" fillId="5" borderId="52" xfId="0" applyNumberFormat="1" applyFill="1" applyBorder="1" applyProtection="1">
      <protection hidden="1"/>
    </xf>
    <xf numFmtId="2" fontId="0" fillId="5" borderId="25" xfId="0" applyNumberFormat="1" applyFill="1" applyBorder="1" applyProtection="1">
      <protection hidden="1"/>
    </xf>
    <xf numFmtId="2" fontId="0" fillId="5" borderId="59" xfId="0" applyNumberFormat="1" applyFill="1" applyBorder="1" applyProtection="1">
      <protection hidden="1"/>
    </xf>
    <xf numFmtId="0" fontId="0" fillId="0" borderId="26" xfId="0" applyBorder="1" applyAlignment="1" applyProtection="1">
      <alignment wrapText="1"/>
      <protection locked="0" hidden="1"/>
    </xf>
    <xf numFmtId="0" fontId="0" fillId="0" borderId="25" xfId="0" applyBorder="1" applyAlignment="1" applyProtection="1">
      <alignment wrapText="1"/>
      <protection locked="0" hidden="1"/>
    </xf>
    <xf numFmtId="2" fontId="0" fillId="0" borderId="25" xfId="4" applyNumberFormat="1" applyFont="1" applyFill="1" applyBorder="1" applyAlignment="1" applyProtection="1">
      <alignment wrapText="1"/>
      <protection locked="0" hidden="1"/>
    </xf>
    <xf numFmtId="2" fontId="0" fillId="0" borderId="39" xfId="4" applyNumberFormat="1" applyFont="1" applyFill="1" applyBorder="1" applyAlignment="1" applyProtection="1">
      <alignment wrapText="1"/>
      <protection locked="0" hidden="1"/>
    </xf>
    <xf numFmtId="2" fontId="0" fillId="5" borderId="39" xfId="0" applyNumberFormat="1" applyFill="1" applyBorder="1" applyProtection="1"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4" applyNumberFormat="1" applyFont="1" applyFill="1" applyBorder="1" applyAlignment="1" applyProtection="1">
      <alignment wrapText="1"/>
      <protection locked="0" hidden="1"/>
    </xf>
    <xf numFmtId="2" fontId="0" fillId="0" borderId="51" xfId="4" applyNumberFormat="1" applyFont="1" applyFill="1" applyBorder="1" applyAlignment="1" applyProtection="1">
      <alignment wrapText="1"/>
      <protection locked="0" hidden="1"/>
    </xf>
    <xf numFmtId="0" fontId="0" fillId="5" borderId="43" xfId="0" applyFill="1" applyBorder="1" applyProtection="1">
      <protection hidden="1"/>
    </xf>
    <xf numFmtId="0" fontId="0" fillId="5" borderId="28" xfId="0" applyFill="1" applyBorder="1" applyAlignment="1" applyProtection="1">
      <alignment wrapText="1"/>
      <protection hidden="1"/>
    </xf>
    <xf numFmtId="0" fontId="0" fillId="5" borderId="29" xfId="0" applyFill="1" applyBorder="1" applyAlignment="1" applyProtection="1">
      <alignment wrapText="1"/>
      <protection hidden="1"/>
    </xf>
    <xf numFmtId="2" fontId="0" fillId="5" borderId="53" xfId="0" applyNumberFormat="1" applyFill="1" applyBorder="1" applyAlignment="1" applyProtection="1">
      <alignment wrapText="1"/>
      <protection hidden="1"/>
    </xf>
    <xf numFmtId="2" fontId="0" fillId="5" borderId="53" xfId="0" applyNumberFormat="1" applyFill="1" applyBorder="1" applyProtection="1">
      <protection hidden="1"/>
    </xf>
    <xf numFmtId="2" fontId="0" fillId="5" borderId="29" xfId="0" applyNumberFormat="1" applyFill="1" applyBorder="1" applyProtection="1">
      <protection hidden="1"/>
    </xf>
    <xf numFmtId="0" fontId="0" fillId="5" borderId="60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6" borderId="38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39" xfId="0" applyFill="1" applyBorder="1" applyAlignment="1" applyProtection="1">
      <alignment horizontal="center"/>
      <protection hidden="1"/>
    </xf>
    <xf numFmtId="2" fontId="0" fillId="0" borderId="26" xfId="0" applyNumberFormat="1" applyBorder="1" applyProtection="1">
      <protection locked="0" hidden="1"/>
    </xf>
    <xf numFmtId="2" fontId="0" fillId="6" borderId="27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53" xfId="0" applyFill="1" applyBorder="1" applyAlignment="1" applyProtection="1">
      <alignment horizontal="center"/>
      <protection hidden="1"/>
    </xf>
    <xf numFmtId="0" fontId="0" fillId="6" borderId="48" xfId="0" applyFill="1" applyBorder="1" applyProtection="1">
      <protection hidden="1"/>
    </xf>
    <xf numFmtId="0" fontId="0" fillId="6" borderId="49" xfId="0" applyFill="1" applyBorder="1" applyAlignment="1" applyProtection="1">
      <alignment wrapText="1"/>
      <protection hidden="1"/>
    </xf>
    <xf numFmtId="0" fontId="0" fillId="6" borderId="49" xfId="0" applyFill="1" applyBorder="1" applyAlignment="1" applyProtection="1">
      <alignment horizontal="center" wrapText="1"/>
      <protection hidden="1"/>
    </xf>
    <xf numFmtId="164" fontId="2" fillId="6" borderId="49" xfId="0" applyNumberFormat="1" applyFont="1" applyFill="1" applyBorder="1" applyAlignment="1" applyProtection="1">
      <alignment wrapText="1"/>
      <protection hidden="1"/>
    </xf>
    <xf numFmtId="2" fontId="2" fillId="6" borderId="49" xfId="0" applyNumberFormat="1" applyFont="1" applyFill="1" applyBorder="1" applyAlignment="1" applyProtection="1">
      <alignment wrapText="1"/>
      <protection hidden="1"/>
    </xf>
    <xf numFmtId="164" fontId="2" fillId="6" borderId="50" xfId="0" applyNumberFormat="1" applyFont="1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9" borderId="27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8" borderId="27" xfId="0" applyFill="1" applyBorder="1" applyAlignment="1" applyProtection="1">
      <alignment wrapText="1"/>
      <protection hidden="1"/>
    </xf>
    <xf numFmtId="0" fontId="0" fillId="9" borderId="38" xfId="0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39" xfId="0" applyFill="1" applyBorder="1" applyAlignment="1" applyProtection="1">
      <alignment wrapText="1"/>
      <protection hidden="1"/>
    </xf>
    <xf numFmtId="2" fontId="0" fillId="7" borderId="26" xfId="0" applyNumberFormat="1" applyFill="1" applyBorder="1" applyProtection="1">
      <protection hidden="1"/>
    </xf>
    <xf numFmtId="2" fontId="0" fillId="9" borderId="27" xfId="0" applyNumberFormat="1" applyFill="1" applyBorder="1" applyAlignment="1" applyProtection="1">
      <alignment wrapText="1"/>
      <protection hidden="1"/>
    </xf>
    <xf numFmtId="2" fontId="0" fillId="8" borderId="27" xfId="0" applyNumberFormat="1" applyFill="1" applyBorder="1" applyAlignment="1" applyProtection="1">
      <alignment wrapText="1"/>
      <protection hidden="1"/>
    </xf>
    <xf numFmtId="2" fontId="0" fillId="9" borderId="27" xfId="0" applyNumberFormat="1" applyFill="1" applyBorder="1" applyProtection="1">
      <protection hidden="1"/>
    </xf>
    <xf numFmtId="0" fontId="0" fillId="9" borderId="33" xfId="0" applyFill="1" applyBorder="1" applyProtection="1">
      <protection hidden="1"/>
    </xf>
    <xf numFmtId="0" fontId="0" fillId="8" borderId="34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0" fontId="0" fillId="9" borderId="48" xfId="0" applyFill="1" applyBorder="1" applyProtection="1">
      <protection hidden="1"/>
    </xf>
    <xf numFmtId="0" fontId="0" fillId="9" borderId="49" xfId="0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2" fontId="0" fillId="9" borderId="50" xfId="0" applyNumberFormat="1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10" borderId="27" xfId="0" applyFill="1" applyBorder="1" applyAlignment="1" applyProtection="1">
      <alignment wrapText="1"/>
      <protection hidden="1"/>
    </xf>
    <xf numFmtId="0" fontId="0" fillId="11" borderId="26" xfId="0" applyFill="1" applyBorder="1" applyAlignment="1" applyProtection="1">
      <alignment wrapText="1"/>
      <protection hidden="1"/>
    </xf>
    <xf numFmtId="0" fontId="0" fillId="11" borderId="27" xfId="0" applyFill="1" applyBorder="1" applyAlignment="1" applyProtection="1">
      <alignment wrapText="1"/>
      <protection hidden="1"/>
    </xf>
    <xf numFmtId="0" fontId="0" fillId="10" borderId="3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1" borderId="25" xfId="0" applyFill="1" applyBorder="1" applyProtection="1">
      <protection hidden="1"/>
    </xf>
    <xf numFmtId="0" fontId="0" fillId="11" borderId="39" xfId="0" applyFill="1" applyBorder="1" applyAlignment="1" applyProtection="1">
      <alignment wrapText="1"/>
      <protection hidden="1"/>
    </xf>
    <xf numFmtId="2" fontId="0" fillId="10" borderId="27" xfId="0" applyNumberFormat="1" applyFill="1" applyBorder="1" applyAlignment="1" applyProtection="1">
      <alignment wrapText="1"/>
      <protection hidden="1"/>
    </xf>
    <xf numFmtId="2" fontId="0" fillId="11" borderId="27" xfId="0" applyNumberFormat="1" applyFill="1" applyBorder="1" applyAlignment="1" applyProtection="1">
      <alignment wrapText="1"/>
      <protection hidden="1"/>
    </xf>
    <xf numFmtId="2" fontId="0" fillId="10" borderId="27" xfId="0" applyNumberFormat="1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1" borderId="29" xfId="0" applyFill="1" applyBorder="1" applyProtection="1">
      <protection hidden="1"/>
    </xf>
    <xf numFmtId="0" fontId="0" fillId="11" borderId="53" xfId="0" applyFill="1" applyBorder="1" applyAlignment="1" applyProtection="1">
      <alignment wrapText="1"/>
      <protection hidden="1"/>
    </xf>
    <xf numFmtId="0" fontId="0" fillId="10" borderId="48" xfId="0" applyFill="1" applyBorder="1" applyProtection="1">
      <protection hidden="1"/>
    </xf>
    <xf numFmtId="0" fontId="0" fillId="10" borderId="49" xfId="0" applyFill="1" applyBorder="1" applyAlignment="1" applyProtection="1">
      <alignment wrapText="1"/>
      <protection hidden="1"/>
    </xf>
    <xf numFmtId="2" fontId="0" fillId="10" borderId="49" xfId="0" applyNumberFormat="1" applyFill="1" applyBorder="1" applyAlignment="1" applyProtection="1">
      <alignment wrapText="1"/>
      <protection hidden="1"/>
    </xf>
    <xf numFmtId="2" fontId="0" fillId="10" borderId="50" xfId="0" applyNumberFormat="1" applyFill="1" applyBorder="1" applyAlignment="1" applyProtection="1">
      <alignment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2" xfId="2" applyFont="1" applyFill="1" applyBorder="1" applyAlignment="1" applyProtection="1">
      <alignment wrapText="1"/>
      <protection hidden="1"/>
    </xf>
    <xf numFmtId="0" fontId="13" fillId="0" borderId="63" xfId="2" applyFont="1" applyFill="1" applyBorder="1" applyAlignment="1" applyProtection="1">
      <alignment wrapText="1"/>
      <protection hidden="1"/>
    </xf>
    <xf numFmtId="0" fontId="13" fillId="0" borderId="64" xfId="2" applyFont="1" applyFill="1" applyBorder="1" applyAlignment="1" applyProtection="1">
      <alignment wrapText="1"/>
      <protection hidden="1"/>
    </xf>
    <xf numFmtId="0" fontId="13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2" xfId="2" applyFont="1" applyFill="1" applyBorder="1" applyProtection="1">
      <protection hidden="1"/>
    </xf>
    <xf numFmtId="0" fontId="13" fillId="0" borderId="63" xfId="2" applyFont="1" applyFill="1" applyBorder="1" applyAlignment="1" applyProtection="1">
      <alignment horizontal="left"/>
      <protection hidden="1"/>
    </xf>
    <xf numFmtId="0" fontId="13" fillId="0" borderId="63" xfId="2" applyFont="1" applyFill="1" applyBorder="1" applyProtection="1">
      <protection hidden="1"/>
    </xf>
    <xf numFmtId="0" fontId="13" fillId="0" borderId="64" xfId="2" applyFont="1" applyFill="1" applyBorder="1" applyProtection="1">
      <protection hidden="1"/>
    </xf>
    <xf numFmtId="0" fontId="13" fillId="0" borderId="66" xfId="2" applyFont="1" applyFill="1" applyBorder="1" applyAlignment="1" applyProtection="1">
      <alignment wrapText="1"/>
      <protection hidden="1"/>
    </xf>
    <xf numFmtId="0" fontId="12" fillId="0" borderId="68" xfId="2" applyFont="1" applyFill="1" applyBorder="1" applyAlignment="1" applyProtection="1">
      <alignment vertical="center" wrapText="1"/>
      <protection hidden="1"/>
    </xf>
    <xf numFmtId="0" fontId="12" fillId="5" borderId="25" xfId="2" applyFont="1" applyFill="1" applyBorder="1" applyAlignment="1" applyProtection="1">
      <alignment horizontal="center"/>
      <protection locked="0"/>
    </xf>
    <xf numFmtId="0" fontId="13" fillId="5" borderId="29" xfId="2" applyFont="1" applyFill="1" applyBorder="1" applyAlignment="1" applyProtection="1">
      <alignment horizontal="center" vertical="center"/>
      <protection locked="0" hidden="1"/>
    </xf>
    <xf numFmtId="0" fontId="0" fillId="5" borderId="25" xfId="3" applyFont="1" applyFill="1" applyBorder="1" applyAlignment="1" applyProtection="1">
      <alignment horizontal="center" vertical="center"/>
      <protection locked="0"/>
    </xf>
    <xf numFmtId="0" fontId="12" fillId="0" borderId="16" xfId="2" applyFont="1" applyFill="1" applyBorder="1" applyAlignment="1" applyProtection="1">
      <alignment horizontal="center" vertical="center"/>
      <protection hidden="1"/>
    </xf>
    <xf numFmtId="0" fontId="12" fillId="0" borderId="11" xfId="2" applyFont="1" applyFill="1" applyBorder="1" applyAlignment="1" applyProtection="1">
      <alignment horizontal="center" vertical="center"/>
      <protection hidden="1"/>
    </xf>
    <xf numFmtId="0" fontId="19" fillId="5" borderId="47" xfId="2" applyFont="1" applyFill="1" applyBorder="1" applyAlignment="1" applyProtection="1">
      <alignment horizontal="center" vertical="center"/>
      <protection locked="0" hidden="1"/>
    </xf>
    <xf numFmtId="0" fontId="16" fillId="6" borderId="45" xfId="0" applyFont="1" applyFill="1" applyBorder="1" applyAlignment="1" applyProtection="1">
      <alignment horizontal="center" vertical="center"/>
      <protection hidden="1"/>
    </xf>
    <xf numFmtId="0" fontId="16" fillId="6" borderId="20" xfId="0" applyFont="1" applyFill="1" applyBorder="1" applyAlignment="1" applyProtection="1">
      <alignment horizontal="center" vertical="center"/>
      <protection hidden="1"/>
    </xf>
    <xf numFmtId="0" fontId="16" fillId="6" borderId="46" xfId="0" applyFont="1" applyFill="1" applyBorder="1" applyAlignment="1" applyProtection="1">
      <alignment horizontal="center" vertical="center"/>
      <protection hidden="1"/>
    </xf>
    <xf numFmtId="0" fontId="0" fillId="5" borderId="57" xfId="0" applyFill="1" applyBorder="1" applyAlignment="1" applyProtection="1">
      <alignment horizontal="center" vertical="center"/>
      <protection hidden="1"/>
    </xf>
    <xf numFmtId="0" fontId="0" fillId="5" borderId="39" xfId="0" applyFill="1" applyBorder="1" applyAlignment="1" applyProtection="1">
      <alignment horizontal="center" vertical="center"/>
      <protection hidden="1"/>
    </xf>
    <xf numFmtId="0" fontId="2" fillId="5" borderId="31" xfId="0" applyFont="1" applyFill="1" applyBorder="1" applyAlignment="1" applyProtection="1">
      <alignment horizontal="left" vertical="center" wrapText="1"/>
      <protection hidden="1"/>
    </xf>
    <xf numFmtId="0" fontId="2" fillId="5" borderId="25" xfId="0" applyFont="1" applyFill="1" applyBorder="1" applyAlignment="1" applyProtection="1">
      <alignment horizontal="left" vertical="center" wrapText="1"/>
      <protection hidden="1"/>
    </xf>
    <xf numFmtId="0" fontId="16" fillId="9" borderId="48" xfId="0" applyFont="1" applyFill="1" applyBorder="1" applyAlignment="1" applyProtection="1">
      <alignment horizontal="center" vertical="center"/>
      <protection hidden="1"/>
    </xf>
    <xf numFmtId="0" fontId="16" fillId="9" borderId="49" xfId="0" applyFont="1" applyFill="1" applyBorder="1" applyAlignment="1" applyProtection="1">
      <alignment horizontal="center" vertical="center"/>
      <protection hidden="1"/>
    </xf>
    <xf numFmtId="0" fontId="16" fillId="9" borderId="50" xfId="0" applyFont="1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2" fillId="8" borderId="36" xfId="0" applyFont="1" applyFill="1" applyBorder="1" applyAlignment="1" applyProtection="1">
      <alignment horizontal="left" vertical="center" wrapText="1"/>
      <protection hidden="1"/>
    </xf>
    <xf numFmtId="0" fontId="2" fillId="8" borderId="52" xfId="0" applyFont="1" applyFill="1" applyBorder="1" applyAlignment="1" applyProtection="1">
      <alignment horizontal="left" vertical="center" wrapText="1"/>
      <protection hidden="1"/>
    </xf>
    <xf numFmtId="0" fontId="2" fillId="8" borderId="25" xfId="0" applyFont="1" applyFill="1" applyBorder="1" applyAlignment="1" applyProtection="1">
      <alignment horizontal="left" vertical="center" wrapText="1"/>
      <protection hidden="1"/>
    </xf>
    <xf numFmtId="0" fontId="2" fillId="8" borderId="39" xfId="0" applyFont="1" applyFill="1" applyBorder="1" applyAlignment="1" applyProtection="1">
      <alignment horizontal="left" vertical="center" wrapText="1"/>
      <protection hidden="1"/>
    </xf>
    <xf numFmtId="0" fontId="0" fillId="9" borderId="44" xfId="0" applyFill="1" applyBorder="1" applyAlignment="1" applyProtection="1">
      <alignment horizontal="center"/>
      <protection hidden="1"/>
    </xf>
    <xf numFmtId="0" fontId="0" fillId="9" borderId="37" xfId="0" applyFill="1" applyBorder="1" applyAlignment="1" applyProtection="1">
      <alignment horizontal="center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2" fillId="11" borderId="31" xfId="0" applyFont="1" applyFill="1" applyBorder="1" applyAlignment="1" applyProtection="1">
      <alignment horizontal="left" vertical="center" wrapText="1"/>
      <protection hidden="1"/>
    </xf>
    <xf numFmtId="0" fontId="2" fillId="11" borderId="57" xfId="0" applyFont="1" applyFill="1" applyBorder="1" applyAlignment="1" applyProtection="1">
      <alignment horizontal="left" vertical="center" wrapText="1"/>
      <protection hidden="1"/>
    </xf>
    <xf numFmtId="0" fontId="2" fillId="11" borderId="25" xfId="0" applyFont="1" applyFill="1" applyBorder="1" applyAlignment="1" applyProtection="1">
      <alignment horizontal="left" vertical="center" wrapText="1"/>
      <protection hidden="1"/>
    </xf>
    <xf numFmtId="0" fontId="2" fillId="11" borderId="39" xfId="0" applyFont="1" applyFill="1" applyBorder="1" applyAlignment="1" applyProtection="1">
      <alignment horizontal="left" vertic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1" borderId="30" xfId="0" applyFill="1" applyBorder="1" applyAlignment="1" applyProtection="1">
      <alignment horizontal="center" wrapText="1"/>
      <protection hidden="1"/>
    </xf>
    <xf numFmtId="0" fontId="0" fillId="11" borderId="32" xfId="0" applyFill="1" applyBorder="1" applyAlignment="1" applyProtection="1">
      <alignment horizontal="center" wrapText="1"/>
      <protection hidden="1"/>
    </xf>
    <xf numFmtId="0" fontId="0" fillId="10" borderId="58" xfId="0" applyFill="1" applyBorder="1" applyAlignment="1" applyProtection="1">
      <alignment horizontal="center"/>
      <protection hidden="1"/>
    </xf>
    <xf numFmtId="0" fontId="0" fillId="10" borderId="32" xfId="0" applyFill="1" applyBorder="1" applyAlignment="1" applyProtection="1">
      <alignment horizontal="center"/>
      <protection hidden="1"/>
    </xf>
    <xf numFmtId="0" fontId="16" fillId="6" borderId="55" xfId="0" applyFont="1" applyFill="1" applyBorder="1" applyAlignment="1" applyProtection="1">
      <alignment horizontal="center" vertical="center"/>
      <protection hidden="1"/>
    </xf>
    <xf numFmtId="0" fontId="16" fillId="6" borderId="56" xfId="0" applyFont="1" applyFill="1" applyBorder="1" applyAlignment="1" applyProtection="1">
      <alignment horizontal="center" vertical="center"/>
      <protection hidden="1"/>
    </xf>
    <xf numFmtId="0" fontId="16" fillId="6" borderId="54" xfId="0" applyFont="1" applyFill="1" applyBorder="1" applyAlignment="1" applyProtection="1">
      <alignment horizontal="center" vertical="center"/>
      <protection hidden="1"/>
    </xf>
    <xf numFmtId="0" fontId="0" fillId="6" borderId="30" xfId="0" applyFill="1" applyBorder="1" applyAlignment="1" applyProtection="1">
      <alignment horizontal="center" wrapText="1"/>
      <protection hidden="1"/>
    </xf>
    <xf numFmtId="0" fontId="0" fillId="6" borderId="26" xfId="0" applyFill="1" applyBorder="1" applyAlignment="1" applyProtection="1">
      <alignment horizontal="center" wrapText="1"/>
      <protection hidden="1"/>
    </xf>
    <xf numFmtId="0" fontId="0" fillId="6" borderId="30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6" borderId="58" xfId="0" applyFill="1" applyBorder="1" applyAlignment="1" applyProtection="1">
      <alignment horizontal="center"/>
      <protection hidden="1"/>
    </xf>
    <xf numFmtId="0" fontId="16" fillId="10" borderId="41" xfId="0" applyFont="1" applyFill="1" applyBorder="1" applyAlignment="1" applyProtection="1">
      <alignment horizontal="center" vertical="center"/>
      <protection hidden="1"/>
    </xf>
    <xf numFmtId="0" fontId="16" fillId="10" borderId="1" xfId="0" applyFont="1" applyFill="1" applyBorder="1" applyAlignment="1" applyProtection="1">
      <alignment horizontal="center" vertical="center"/>
      <protection hidden="1"/>
    </xf>
    <xf numFmtId="0" fontId="16" fillId="10" borderId="40" xfId="0" applyFont="1" applyFill="1" applyBorder="1" applyAlignment="1" applyProtection="1">
      <alignment horizontal="center" vertical="center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13" fillId="0" borderId="26" xfId="2" applyFont="1" applyFill="1" applyBorder="1" applyAlignment="1" applyProtection="1">
      <alignment horizontal="left" vertical="center"/>
      <protection hidden="1"/>
    </xf>
    <xf numFmtId="0" fontId="13" fillId="0" borderId="25" xfId="2" applyFont="1" applyFill="1" applyBorder="1" applyAlignment="1" applyProtection="1">
      <alignment horizontal="left" vertical="center"/>
      <protection hidden="1"/>
    </xf>
    <xf numFmtId="0" fontId="12" fillId="5" borderId="25" xfId="2" applyFont="1" applyFill="1" applyBorder="1" applyAlignment="1" applyProtection="1">
      <alignment horizontal="center"/>
      <protection locked="0"/>
    </xf>
    <xf numFmtId="0" fontId="4" fillId="0" borderId="6" xfId="2" applyFont="1" applyFill="1" applyBorder="1" applyAlignment="1" applyProtection="1">
      <alignment horizontal="center"/>
      <protection hidden="1"/>
    </xf>
    <xf numFmtId="0" fontId="10" fillId="0" borderId="19" xfId="2" applyFont="1" applyFill="1" applyBorder="1" applyAlignment="1" applyProtection="1">
      <alignment horizontal="left" vertical="center" wrapText="1"/>
      <protection hidden="1"/>
    </xf>
    <xf numFmtId="0" fontId="10" fillId="0" borderId="20" xfId="2" applyFont="1" applyFill="1" applyBorder="1" applyAlignment="1" applyProtection="1">
      <alignment horizontal="left" vertical="center" wrapText="1"/>
      <protection hidden="1"/>
    </xf>
    <xf numFmtId="0" fontId="10" fillId="0" borderId="46" xfId="2" applyFont="1" applyFill="1" applyBorder="1" applyAlignment="1" applyProtection="1">
      <alignment horizontal="left" vertical="center" wrapText="1"/>
      <protection hidden="1"/>
    </xf>
    <xf numFmtId="0" fontId="13" fillId="0" borderId="26" xfId="2" applyFont="1" applyFill="1" applyBorder="1" applyAlignment="1" applyProtection="1">
      <alignment horizontal="center" vertical="center"/>
      <protection hidden="1"/>
    </xf>
    <xf numFmtId="0" fontId="13" fillId="0" borderId="25" xfId="2" applyFont="1" applyFill="1" applyBorder="1" applyAlignment="1" applyProtection="1">
      <alignment horizontal="center" vertical="center"/>
      <protection hidden="1"/>
    </xf>
    <xf numFmtId="0" fontId="10" fillId="0" borderId="45" xfId="2" applyFont="1" applyFill="1" applyBorder="1" applyAlignment="1" applyProtection="1">
      <alignment horizontal="left"/>
      <protection hidden="1"/>
    </xf>
    <xf numFmtId="0" fontId="10" fillId="0" borderId="20" xfId="2" applyFont="1" applyFill="1" applyBorder="1" applyAlignment="1" applyProtection="1">
      <alignment horizontal="left"/>
      <protection hidden="1"/>
    </xf>
    <xf numFmtId="0" fontId="10" fillId="0" borderId="21" xfId="2" applyFont="1" applyFill="1" applyBorder="1" applyAlignment="1" applyProtection="1">
      <alignment horizontal="left"/>
      <protection hidden="1"/>
    </xf>
    <xf numFmtId="0" fontId="4" fillId="0" borderId="0" xfId="2" applyFont="1" applyFill="1" applyBorder="1" applyAlignment="1" applyProtection="1">
      <alignment horizontal="center"/>
      <protection hidden="1"/>
    </xf>
    <xf numFmtId="0" fontId="13" fillId="0" borderId="28" xfId="2" applyFont="1" applyFill="1" applyBorder="1" applyAlignment="1" applyProtection="1">
      <alignment horizontal="left" vertical="center"/>
      <protection hidden="1"/>
    </xf>
    <xf numFmtId="0" fontId="13" fillId="0" borderId="29" xfId="2" applyFont="1" applyFill="1" applyBorder="1" applyAlignment="1" applyProtection="1">
      <alignment horizontal="left" vertical="center"/>
      <protection hidden="1"/>
    </xf>
    <xf numFmtId="0" fontId="13" fillId="5" borderId="29" xfId="2" applyFont="1" applyFill="1" applyBorder="1" applyAlignment="1" applyProtection="1">
      <alignment horizontal="center" vertical="center"/>
      <protection locked="0" hidden="1"/>
    </xf>
    <xf numFmtId="0" fontId="18" fillId="0" borderId="26" xfId="2" applyFont="1" applyFill="1" applyBorder="1" applyAlignment="1" applyProtection="1">
      <alignment horizontal="center" vertical="center" wrapText="1"/>
      <protection hidden="1"/>
    </xf>
    <xf numFmtId="0" fontId="18" fillId="0" borderId="25" xfId="2" applyFont="1" applyFill="1" applyBorder="1" applyAlignment="1" applyProtection="1">
      <alignment horizontal="center" vertical="center" wrapText="1"/>
      <protection hidden="1"/>
    </xf>
    <xf numFmtId="0" fontId="4" fillId="0" borderId="70" xfId="2" applyFont="1" applyFill="1" applyBorder="1" applyAlignment="1" applyProtection="1">
      <alignment horizontal="center"/>
      <protection hidden="1"/>
    </xf>
    <xf numFmtId="0" fontId="4" fillId="0" borderId="1" xfId="2" applyFont="1" applyFill="1" applyBorder="1" applyAlignment="1" applyProtection="1">
      <alignment horizontal="center"/>
      <protection hidden="1"/>
    </xf>
    <xf numFmtId="0" fontId="4" fillId="0" borderId="71" xfId="2" applyFont="1" applyFill="1" applyBorder="1" applyAlignment="1" applyProtection="1">
      <alignment horizontal="center"/>
      <protection hidden="1"/>
    </xf>
    <xf numFmtId="0" fontId="0" fillId="5" borderId="22" xfId="3" applyFont="1" applyFill="1" applyBorder="1" applyAlignment="1" applyProtection="1">
      <alignment horizontal="center" vertical="center" wrapText="1"/>
      <protection locked="0" hidden="1"/>
    </xf>
    <xf numFmtId="0" fontId="0" fillId="5" borderId="23" xfId="3" applyFont="1" applyFill="1" applyBorder="1" applyAlignment="1" applyProtection="1">
      <alignment horizontal="center" vertical="center" wrapText="1"/>
      <protection locked="0" hidden="1"/>
    </xf>
    <xf numFmtId="0" fontId="0" fillId="5" borderId="24" xfId="3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" fillId="5" borderId="15" xfId="3" applyFill="1" applyBorder="1" applyAlignment="1" applyProtection="1">
      <alignment horizontal="center" vertical="center" wrapText="1"/>
      <protection locked="0" hidden="1"/>
    </xf>
    <xf numFmtId="0" fontId="1" fillId="5" borderId="18" xfId="3" applyFill="1" applyBorder="1" applyAlignment="1" applyProtection="1">
      <alignment horizontal="center" vertical="center" wrapText="1"/>
      <protection locked="0" hidden="1"/>
    </xf>
    <xf numFmtId="0" fontId="1" fillId="5" borderId="69" xfId="3" applyFill="1" applyBorder="1" applyAlignment="1" applyProtection="1">
      <alignment horizontal="center" vertical="center" wrapText="1"/>
      <protection locked="0" hidden="1"/>
    </xf>
    <xf numFmtId="0" fontId="10" fillId="0" borderId="30" xfId="2" applyFont="1" applyFill="1" applyBorder="1" applyAlignment="1" applyProtection="1">
      <alignment horizontal="center" vertical="center"/>
      <protection hidden="1"/>
    </xf>
    <xf numFmtId="0" fontId="10" fillId="0" borderId="31" xfId="2" applyFont="1" applyFill="1" applyBorder="1" applyAlignment="1" applyProtection="1">
      <alignment horizontal="center" vertical="center"/>
      <protection hidden="1"/>
    </xf>
    <xf numFmtId="0" fontId="10" fillId="0" borderId="20" xfId="2" applyFont="1" applyFill="1" applyBorder="1" applyAlignment="1" applyProtection="1">
      <alignment horizontal="center"/>
      <protection hidden="1"/>
    </xf>
    <xf numFmtId="0" fontId="13" fillId="0" borderId="70" xfId="2" applyFont="1" applyFill="1" applyBorder="1" applyAlignment="1" applyProtection="1">
      <alignment horizontal="center" vertical="center" wrapText="1"/>
      <protection hidden="1"/>
    </xf>
    <xf numFmtId="0" fontId="13" fillId="0" borderId="71" xfId="2" applyFont="1" applyFill="1" applyBorder="1" applyAlignment="1" applyProtection="1">
      <alignment horizontal="center" vertical="center" wrapText="1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65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2" fontId="14" fillId="0" borderId="13" xfId="2" applyNumberFormat="1" applyFont="1" applyFill="1" applyBorder="1" applyAlignment="1" applyProtection="1">
      <alignment horizontal="right" vertical="center"/>
      <protection hidden="1"/>
    </xf>
    <xf numFmtId="2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4" fillId="0" borderId="19" xfId="2" applyFont="1" applyFill="1" applyBorder="1" applyAlignment="1" applyProtection="1">
      <alignment horizontal="center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2" fontId="14" fillId="0" borderId="22" xfId="2" applyNumberFormat="1" applyFont="1" applyFill="1" applyBorder="1" applyAlignment="1" applyProtection="1">
      <alignment horizontal="right" vertical="center"/>
      <protection hidden="1"/>
    </xf>
    <xf numFmtId="2" fontId="14" fillId="0" borderId="23" xfId="2" applyNumberFormat="1" applyFont="1" applyFill="1" applyBorder="1" applyAlignment="1" applyProtection="1">
      <alignment horizontal="right" vertical="center"/>
      <protection hidden="1"/>
    </xf>
    <xf numFmtId="2" fontId="14" fillId="0" borderId="67" xfId="2" applyNumberFormat="1" applyFont="1" applyFill="1" applyBorder="1" applyAlignment="1" applyProtection="1">
      <alignment horizontal="right" vertical="center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0" fillId="0" borderId="3" xfId="2" applyFont="1" applyFill="1" applyBorder="1" applyAlignment="1" applyProtection="1">
      <alignment horizontal="right" vertical="center" wrapText="1"/>
      <protection hidden="1"/>
    </xf>
    <xf numFmtId="0" fontId="12" fillId="0" borderId="12" xfId="2" applyFont="1" applyFill="1" applyBorder="1" applyProtection="1">
      <protection hidden="1"/>
    </xf>
    <xf numFmtId="2" fontId="12" fillId="0" borderId="13" xfId="2" applyNumberFormat="1" applyFont="1" applyFill="1" applyBorder="1" applyAlignment="1" applyProtection="1">
      <alignment horizontal="left"/>
      <protection hidden="1"/>
    </xf>
    <xf numFmtId="0" fontId="12" fillId="0" borderId="13" xfId="2" applyFont="1" applyFill="1" applyBorder="1" applyAlignment="1" applyProtection="1">
      <alignment horizontal="left"/>
      <protection hidden="1"/>
    </xf>
    <xf numFmtId="2" fontId="12" fillId="0" borderId="13" xfId="2" applyNumberFormat="1" applyFont="1" applyFill="1" applyBorder="1" applyProtection="1">
      <protection hidden="1"/>
    </xf>
    <xf numFmtId="2" fontId="12" fillId="0" borderId="14" xfId="2" applyNumberFormat="1" applyFont="1" applyFill="1" applyBorder="1" applyProtection="1">
      <protection hidden="1"/>
    </xf>
    <xf numFmtId="0" fontId="12" fillId="0" borderId="10" xfId="2" applyFont="1" applyFill="1" applyBorder="1" applyProtection="1">
      <protection hidden="1"/>
    </xf>
    <xf numFmtId="0" fontId="10" fillId="0" borderId="45" xfId="2" applyFont="1" applyFill="1" applyBorder="1" applyAlignment="1" applyProtection="1">
      <alignment horizontal="right" vertical="center" wrapText="1"/>
      <protection hidden="1"/>
    </xf>
    <xf numFmtId="2" fontId="12" fillId="0" borderId="15" xfId="2" applyNumberFormat="1" applyFont="1" applyFill="1" applyBorder="1" applyAlignment="1" applyProtection="1">
      <alignment horizontal="left"/>
      <protection hidden="1"/>
    </xf>
    <xf numFmtId="0" fontId="12" fillId="0" borderId="16" xfId="2" applyFont="1" applyFill="1" applyBorder="1" applyAlignment="1" applyProtection="1">
      <alignment horizontal="left"/>
      <protection hidden="1"/>
    </xf>
    <xf numFmtId="2" fontId="12" fillId="0" borderId="2" xfId="2" applyNumberFormat="1" applyFont="1" applyFill="1" applyProtection="1">
      <protection hidden="1"/>
    </xf>
    <xf numFmtId="2" fontId="12" fillId="0" borderId="11" xfId="2" applyNumberFormat="1" applyFont="1" applyFill="1" applyBorder="1" applyProtection="1">
      <protection hidden="1"/>
    </xf>
    <xf numFmtId="0" fontId="12" fillId="0" borderId="17" xfId="2" applyFont="1" applyFill="1" applyBorder="1" applyAlignment="1" applyProtection="1">
      <alignment horizontal="left" vertical="center" wrapText="1"/>
      <protection hidden="1"/>
    </xf>
    <xf numFmtId="0" fontId="3" fillId="0" borderId="18" xfId="2" applyFont="1" applyFill="1" applyBorder="1" applyAlignment="1" applyProtection="1">
      <alignment horizontal="left" vertical="center" wrapText="1"/>
      <protection hidden="1"/>
    </xf>
    <xf numFmtId="2" fontId="10" fillId="0" borderId="5" xfId="2" applyNumberFormat="1" applyFont="1" applyFill="1" applyBorder="1" applyAlignment="1" applyProtection="1">
      <alignment horizontal="right" vertical="center" wrapText="1"/>
      <protection hidden="1"/>
    </xf>
    <xf numFmtId="0" fontId="12" fillId="5" borderId="72" xfId="2" applyFont="1" applyFill="1" applyBorder="1" applyAlignment="1" applyProtection="1">
      <alignment horizontal="center" vertical="center"/>
      <protection locked="0" hidden="1"/>
    </xf>
    <xf numFmtId="0" fontId="12" fillId="5" borderId="0" xfId="2" applyFont="1" applyFill="1" applyBorder="1" applyAlignment="1" applyProtection="1">
      <alignment horizontal="center" vertical="center"/>
      <protection locked="0" hidden="1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9" xfId="2" applyFont="1" applyFill="1" applyBorder="1" applyAlignment="1" applyProtection="1">
      <alignment horizontal="center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2" fillId="5" borderId="14" xfId="2" applyFont="1" applyFill="1" applyBorder="1" applyAlignment="1" applyProtection="1">
      <alignment horizontal="center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 hidden="1"/>
    </xf>
  </cellXfs>
  <cellStyles count="5">
    <cellStyle name="20 % - zvýraznenie3" xfId="3" builtinId="38"/>
    <cellStyle name="Čiarka" xfId="4" builtinId="3"/>
    <cellStyle name="Normálna" xfId="0" builtinId="0"/>
    <cellStyle name="Poznámka" xfId="2" builtinId="10"/>
    <cellStyle name="Zlá" xfId="1" builtinId="27"/>
  </cellStyles>
  <dxfs count="2"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1988820</xdr:colOff>
          <xdr:row>14</xdr:row>
          <xdr:rowOff>22860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1973580</xdr:colOff>
          <xdr:row>15</xdr:row>
          <xdr:rowOff>30480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1973580</xdr:colOff>
          <xdr:row>16</xdr:row>
          <xdr:rowOff>22860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16</xdr:row>
          <xdr:rowOff>0</xdr:rowOff>
        </xdr:from>
        <xdr:to>
          <xdr:col>5</xdr:col>
          <xdr:colOff>2065020</xdr:colOff>
          <xdr:row>16</xdr:row>
          <xdr:rowOff>563880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A4" zoomScaleNormal="100" workbookViewId="0">
      <selection activeCell="L21" sqref="L21"/>
    </sheetView>
  </sheetViews>
  <sheetFormatPr defaultColWidth="9.33203125" defaultRowHeight="14.4" x14ac:dyDescent="0.3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6640625" style="15" customWidth="1"/>
    <col min="7" max="7" width="19.664062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6640625" style="14" bestFit="1" customWidth="1"/>
    <col min="12" max="12" width="15" style="14" bestFit="1" customWidth="1"/>
    <col min="13" max="13" width="16.664062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6640625" style="14" bestFit="1" customWidth="1"/>
    <col min="21" max="21" width="15" style="14" bestFit="1" customWidth="1"/>
    <col min="22" max="16384" width="9.33203125" style="14"/>
  </cols>
  <sheetData>
    <row r="1" spans="2:11" ht="15" thickBot="1" x14ac:dyDescent="0.35"/>
    <row r="2" spans="2:11" ht="36.75" customHeight="1" thickBot="1" x14ac:dyDescent="0.35"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4"/>
    </row>
    <row r="3" spans="2:11" ht="43.8" thickBot="1" x14ac:dyDescent="0.3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">
      <c r="B4" s="22">
        <v>1</v>
      </c>
      <c r="C4" s="23" t="s">
        <v>82</v>
      </c>
      <c r="D4" s="24" t="s">
        <v>78</v>
      </c>
      <c r="E4" s="25">
        <v>51000</v>
      </c>
      <c r="F4" s="25">
        <v>0</v>
      </c>
      <c r="G4" s="26" t="s">
        <v>11</v>
      </c>
      <c r="H4" s="27">
        <f>E4</f>
        <v>51000</v>
      </c>
      <c r="I4" s="28">
        <f>H4/H$14*100</f>
        <v>89.99788240276699</v>
      </c>
      <c r="J4" s="29">
        <f t="shared" ref="J4:J6" si="0">IF(I4=0,0,(E4-F4)/I4)</f>
        <v>566.68000000000006</v>
      </c>
      <c r="K4" s="30">
        <f t="shared" ref="K4:K5" si="1">IF((E4-F4)=0,0,H4/(E4-F4))</f>
        <v>1</v>
      </c>
    </row>
    <row r="5" spans="2:11" x14ac:dyDescent="0.3">
      <c r="B5" s="22">
        <v>2</v>
      </c>
      <c r="C5" s="31" t="s">
        <v>83</v>
      </c>
      <c r="D5" s="32" t="s">
        <v>84</v>
      </c>
      <c r="E5" s="33">
        <v>30</v>
      </c>
      <c r="F5" s="33">
        <v>0</v>
      </c>
      <c r="G5" s="26" t="s">
        <v>11</v>
      </c>
      <c r="H5" s="34">
        <v>5668</v>
      </c>
      <c r="I5" s="35">
        <f t="shared" ref="I5:I13" si="2">H5/H$14*100</f>
        <v>10.002117597233006</v>
      </c>
      <c r="J5" s="29">
        <f t="shared" si="0"/>
        <v>2.999364855328158</v>
      </c>
      <c r="K5" s="30">
        <f t="shared" si="1"/>
        <v>188.93333333333334</v>
      </c>
    </row>
    <row r="6" spans="2:11" x14ac:dyDescent="0.3">
      <c r="B6" s="22">
        <v>3</v>
      </c>
      <c r="C6" s="31"/>
      <c r="D6" s="32" t="s">
        <v>12</v>
      </c>
      <c r="E6" s="33">
        <v>0</v>
      </c>
      <c r="F6" s="33">
        <v>0</v>
      </c>
      <c r="G6" s="26" t="s">
        <v>81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5">
      <c r="B14" s="40"/>
      <c r="C14" s="41" t="s">
        <v>13</v>
      </c>
      <c r="D14" s="42"/>
      <c r="E14" s="42"/>
      <c r="F14" s="42"/>
      <c r="G14" s="42"/>
      <c r="H14" s="43">
        <f>SUM(H4:H13)</f>
        <v>56668</v>
      </c>
      <c r="I14" s="44">
        <f>SUM(I4:I13)</f>
        <v>100</v>
      </c>
      <c r="J14" s="45"/>
      <c r="K14" s="46"/>
    </row>
    <row r="15" spans="2:11" ht="15" thickBot="1" x14ac:dyDescent="0.35"/>
    <row r="16" spans="2:11" ht="35.25" customHeight="1" x14ac:dyDescent="0.3">
      <c r="B16" s="164" t="s">
        <v>14</v>
      </c>
      <c r="C16" s="165"/>
      <c r="D16" s="165"/>
      <c r="E16" s="165"/>
      <c r="F16" s="165"/>
      <c r="G16" s="165"/>
      <c r="H16" s="165"/>
      <c r="I16" s="165"/>
      <c r="J16" s="166"/>
    </row>
    <row r="17" spans="2:10" x14ac:dyDescent="0.3">
      <c r="B17" s="167" t="s">
        <v>1</v>
      </c>
      <c r="C17" s="137" t="s">
        <v>2</v>
      </c>
      <c r="D17" s="135" t="s">
        <v>15</v>
      </c>
      <c r="E17" s="169" t="s">
        <v>16</v>
      </c>
      <c r="F17" s="170"/>
      <c r="G17" s="171" t="s">
        <v>17</v>
      </c>
      <c r="H17" s="172"/>
      <c r="I17" s="173" t="s">
        <v>18</v>
      </c>
      <c r="J17" s="170"/>
    </row>
    <row r="18" spans="2:10" x14ac:dyDescent="0.3">
      <c r="B18" s="168"/>
      <c r="C18" s="138"/>
      <c r="D18" s="136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">
      <c r="B19" s="47" cm="1">
        <f t="array" ref="B19:B28">B4:B13</f>
        <v>1</v>
      </c>
      <c r="C19" s="52" t="str" cm="1">
        <f t="array" ref="C19:C28">C4:C13</f>
        <v>Cena za celý predmet zákazky v EUR s DPH</v>
      </c>
      <c r="D19" s="53" cm="1">
        <f t="array" ref="D19:D28">I4:I13</f>
        <v>89.99788240276699</v>
      </c>
      <c r="E19" s="54">
        <v>30000</v>
      </c>
      <c r="F19" s="55">
        <f>IF(I4=100,"0",IF((E4-F4)=0,0,(IF(G4="čím menej, tým lepšie",(I4*(E4-E19)/(E4-F4)),(I4*(E19-F4)/(E4-F4))))))</f>
        <v>37.057951577609941</v>
      </c>
      <c r="G19" s="54">
        <v>15000</v>
      </c>
      <c r="H19" s="56">
        <f>IF(I4=100,"0",IF((E4-F4)=0,0,IF(G4="čím menej, tým lepšie",(I4*(E4-G19)/(E4-F4)),(I4*(G19-F4)/(E4-F4)))))</f>
        <v>63.527916990188459</v>
      </c>
      <c r="I19" s="54">
        <v>0</v>
      </c>
      <c r="J19" s="55">
        <f>IF(I4=100,"0",IF((E4-F4)=0,0,IF(G4="čím menej, tým lepšie",(I4*(E4-I19)/(E4-F4)),(I4*(I19-F4)/(E4-F4)))))</f>
        <v>89.99788240276699</v>
      </c>
    </row>
    <row r="20" spans="2:10" ht="15" customHeight="1" x14ac:dyDescent="0.3">
      <c r="B20" s="47">
        <v>2</v>
      </c>
      <c r="C20" s="52" t="str">
        <v>Lehota dodania predmetu zákazky</v>
      </c>
      <c r="D20" s="53">
        <v>10.002117597233006</v>
      </c>
      <c r="E20" s="54">
        <v>36</v>
      </c>
      <c r="F20" s="55">
        <f>IF(I5=100,"0",IF((E5-F5)=0,0,(IF(G5="čím menej, tým lepšie",(I5*(E5-E20)/(E5-F5)),(I5*(E20-F5)/(E5-F5))))))</f>
        <v>-2.0004235194466014</v>
      </c>
      <c r="G20" s="54">
        <v>18</v>
      </c>
      <c r="H20" s="56">
        <f t="shared" ref="H20:H28" si="5">IF(I5=100,"0",IF((E5-F5)=0,0,IF(G5="čím menej, tým lepšie",(I5*(E5-G20)/(E5-F5)),(I5*(G20-F5)/(E5-F5)))))</f>
        <v>4.0008470388932027</v>
      </c>
      <c r="I20" s="54">
        <v>0</v>
      </c>
      <c r="J20" s="55">
        <f t="shared" ref="J20:J28" si="6">IF(I5=100,"0",IF((E5-F5)=0,0,IF(G5="čím menej, tým lepšie",(I5*(E5-I20)/(E5-F5)),(I5*(I20-F5)/(E5-F5)))))</f>
        <v>10.002117597233006</v>
      </c>
    </row>
    <row r="21" spans="2:10" ht="15.75" customHeight="1" x14ac:dyDescent="0.3">
      <c r="B21" s="47">
        <v>3</v>
      </c>
      <c r="C21" s="52">
        <v>0</v>
      </c>
      <c r="D21" s="53">
        <v>0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3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35">
      <c r="B29" s="60"/>
      <c r="C29" s="61" t="s">
        <v>22</v>
      </c>
      <c r="D29" s="62">
        <f>SUM(_xlfn.ANCHORARRAY(D19))</f>
        <v>100</v>
      </c>
      <c r="E29" s="61"/>
      <c r="F29" s="63">
        <f>SUM(F19:F28)</f>
        <v>35.057528058163342</v>
      </c>
      <c r="G29" s="64"/>
      <c r="H29" s="63">
        <f t="shared" ref="H29:J29" si="8">SUM(H19:H28)</f>
        <v>67.528764029081657</v>
      </c>
      <c r="I29" s="64"/>
      <c r="J29" s="65">
        <f t="shared" si="8"/>
        <v>100</v>
      </c>
    </row>
    <row r="31" spans="2:10" ht="36.75" customHeight="1" x14ac:dyDescent="0.3">
      <c r="B31" s="139" t="s">
        <v>23</v>
      </c>
      <c r="C31" s="140"/>
      <c r="D31" s="140"/>
      <c r="E31" s="140"/>
      <c r="F31" s="140"/>
      <c r="G31" s="140"/>
      <c r="H31" s="140"/>
      <c r="I31" s="140"/>
      <c r="J31" s="141"/>
    </row>
    <row r="32" spans="2:10" x14ac:dyDescent="0.3">
      <c r="B32" s="142" t="s">
        <v>1</v>
      </c>
      <c r="C32" s="144" t="s">
        <v>2</v>
      </c>
      <c r="D32" s="145"/>
      <c r="E32" s="152" t="s">
        <v>16</v>
      </c>
      <c r="F32" s="153"/>
      <c r="G32" s="150" t="s">
        <v>17</v>
      </c>
      <c r="H32" s="151"/>
      <c r="I32" s="148" t="s">
        <v>18</v>
      </c>
      <c r="J32" s="149"/>
    </row>
    <row r="33" spans="2:10" x14ac:dyDescent="0.3">
      <c r="B33" s="143"/>
      <c r="C33" s="146"/>
      <c r="D33" s="147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">
      <c r="B34" s="72" cm="1">
        <f t="array" ref="B34:B43">B19:B28</f>
        <v>1</v>
      </c>
      <c r="C34" s="73" t="str" cm="1">
        <f t="array" ref="C34:C43">C19:C28</f>
        <v>Cena za celý predmet zákazky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">
      <c r="B35" s="72">
        <v>2</v>
      </c>
      <c r="C35" s="73" t="str">
        <v>Lehota dodania predmetu zákazky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1133.5999999999999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-2267.1999999999998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-5668</v>
      </c>
    </row>
    <row r="36" spans="2:10" x14ac:dyDescent="0.3">
      <c r="B36" s="72">
        <v>3</v>
      </c>
      <c r="C36" s="73">
        <v>0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3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35">
      <c r="B44" s="82"/>
      <c r="C44" s="83" t="s">
        <v>22</v>
      </c>
      <c r="D44" s="83"/>
      <c r="E44" s="83"/>
      <c r="F44" s="84">
        <f>SUM(F34:F43)</f>
        <v>31133.599999999999</v>
      </c>
      <c r="G44" s="84"/>
      <c r="H44" s="84">
        <f t="shared" ref="H44:J44" si="15">SUM(H34:H43)</f>
        <v>12732.8</v>
      </c>
      <c r="I44" s="84"/>
      <c r="J44" s="85">
        <f t="shared" si="15"/>
        <v>-5668</v>
      </c>
    </row>
    <row r="45" spans="2:10" ht="15" thickBot="1" x14ac:dyDescent="0.35"/>
    <row r="46" spans="2:10" ht="36" customHeight="1" thickBot="1" x14ac:dyDescent="0.35">
      <c r="B46" s="174" t="s">
        <v>77</v>
      </c>
      <c r="C46" s="175"/>
      <c r="D46" s="175"/>
      <c r="E46" s="175"/>
      <c r="F46" s="175"/>
      <c r="G46" s="175"/>
      <c r="H46" s="175"/>
      <c r="I46" s="175"/>
      <c r="J46" s="176"/>
    </row>
    <row r="47" spans="2:10" ht="15.75" customHeight="1" x14ac:dyDescent="0.3">
      <c r="B47" s="158" t="s">
        <v>1</v>
      </c>
      <c r="C47" s="154" t="s">
        <v>2</v>
      </c>
      <c r="D47" s="155"/>
      <c r="E47" s="158" t="s">
        <v>16</v>
      </c>
      <c r="F47" s="159"/>
      <c r="G47" s="160" t="s">
        <v>17</v>
      </c>
      <c r="H47" s="161"/>
      <c r="I47" s="162" t="s">
        <v>18</v>
      </c>
      <c r="J47" s="163"/>
    </row>
    <row r="48" spans="2:10" x14ac:dyDescent="0.3">
      <c r="B48" s="177"/>
      <c r="C48" s="156"/>
      <c r="D48" s="157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">
      <c r="B49" s="92" cm="1">
        <f t="array" ref="B49:B58">B34:B43</f>
        <v>1</v>
      </c>
      <c r="C49" s="93" t="str" cm="1">
        <f t="array" ref="C49:C58">C34:C43</f>
        <v>Cena za celý predmet zákazky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">
      <c r="B50" s="92">
        <v>2</v>
      </c>
      <c r="C50" s="93" t="str">
        <v>Lehota dodania predmetu zákazky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6801.6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3400.8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3">
      <c r="B51" s="92">
        <v>3</v>
      </c>
      <c r="C51" s="93">
        <v>0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3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35">
      <c r="B59" s="101"/>
      <c r="C59" s="102" t="s">
        <v>22</v>
      </c>
      <c r="D59" s="102"/>
      <c r="E59" s="102"/>
      <c r="F59" s="103">
        <f>SUM(F49:F58)</f>
        <v>36801.599999999999</v>
      </c>
      <c r="G59" s="103"/>
      <c r="H59" s="103">
        <f t="shared" ref="H59:J59" si="22">SUM(H49:H58)</f>
        <v>18400.8</v>
      </c>
      <c r="I59" s="103"/>
      <c r="J59" s="104">
        <f t="shared" si="22"/>
        <v>0</v>
      </c>
    </row>
    <row r="61" spans="2:10" x14ac:dyDescent="0.3">
      <c r="C61" s="14"/>
      <c r="D61" s="14"/>
      <c r="E61" s="14"/>
      <c r="F61" s="14"/>
      <c r="G61" s="14"/>
      <c r="H61" s="14"/>
    </row>
    <row r="62" spans="2:10" ht="30.75" customHeight="1" x14ac:dyDescent="0.3">
      <c r="C62" s="14"/>
      <c r="D62" s="14"/>
      <c r="E62" s="14"/>
      <c r="F62" s="14"/>
      <c r="G62" s="14"/>
      <c r="H62" s="14"/>
    </row>
    <row r="63" spans="2:10" x14ac:dyDescent="0.3">
      <c r="C63" s="14"/>
      <c r="D63" s="14"/>
      <c r="E63" s="14"/>
      <c r="F63" s="14"/>
      <c r="G63" s="14"/>
      <c r="H63" s="14"/>
    </row>
    <row r="64" spans="2:10" x14ac:dyDescent="0.3">
      <c r="C64" s="14"/>
      <c r="D64" s="14"/>
      <c r="E64" s="14"/>
      <c r="F64" s="14"/>
      <c r="G64" s="14"/>
      <c r="H64" s="14"/>
    </row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ht="15.75" customHeight="1" x14ac:dyDescent="0.3"/>
    <row r="73" s="14" customFormat="1" ht="15.75" customHeigh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I46"/>
  <sheetViews>
    <sheetView tabSelected="1" zoomScaleNormal="100" workbookViewId="0">
      <selection activeCell="C6" sqref="C6:F6"/>
    </sheetView>
  </sheetViews>
  <sheetFormatPr defaultColWidth="9.33203125" defaultRowHeight="14.4" x14ac:dyDescent="0.3"/>
  <cols>
    <col min="1" max="1" width="3.33203125" style="14" customWidth="1"/>
    <col min="2" max="2" width="33.33203125" style="14" customWidth="1"/>
    <col min="3" max="3" width="7.44140625" style="14" customWidth="1"/>
    <col min="4" max="4" width="23" style="14" customWidth="1"/>
    <col min="5" max="5" width="18.5546875" style="14" customWidth="1"/>
    <col min="6" max="6" width="33.44140625" style="14" customWidth="1"/>
    <col min="7" max="16384" width="9.33203125" style="14"/>
  </cols>
  <sheetData>
    <row r="1" spans="1:9" ht="15" thickBot="1" x14ac:dyDescent="0.35">
      <c r="A1" s="202"/>
      <c r="B1" s="203"/>
      <c r="C1" s="203"/>
      <c r="D1" s="203"/>
      <c r="E1" s="203"/>
      <c r="F1" s="203"/>
    </row>
    <row r="2" spans="1:9" ht="45.75" customHeight="1" thickBot="1" x14ac:dyDescent="0.35">
      <c r="A2" s="202"/>
      <c r="B2" s="204" t="s">
        <v>85</v>
      </c>
      <c r="C2" s="205"/>
      <c r="D2" s="205"/>
      <c r="E2" s="205"/>
      <c r="F2" s="206"/>
    </row>
    <row r="3" spans="1:9" ht="15" thickBot="1" x14ac:dyDescent="0.35">
      <c r="A3" s="202"/>
      <c r="B3" s="181"/>
      <c r="C3" s="181"/>
      <c r="D3" s="181"/>
      <c r="E3" s="181"/>
      <c r="F3" s="181"/>
    </row>
    <row r="4" spans="1:9" x14ac:dyDescent="0.3">
      <c r="A4" s="202"/>
      <c r="B4" s="105" t="s">
        <v>26</v>
      </c>
      <c r="C4" s="207"/>
      <c r="D4" s="207"/>
      <c r="E4" s="207"/>
      <c r="F4" s="208"/>
    </row>
    <row r="5" spans="1:9" x14ac:dyDescent="0.3">
      <c r="A5" s="202"/>
      <c r="B5" s="106" t="s">
        <v>27</v>
      </c>
      <c r="C5" s="209"/>
      <c r="D5" s="209"/>
      <c r="E5" s="209"/>
      <c r="F5" s="210"/>
      <c r="G5" s="107"/>
      <c r="H5" s="107"/>
      <c r="I5" s="107"/>
    </row>
    <row r="6" spans="1:9" x14ac:dyDescent="0.3">
      <c r="A6" s="202"/>
      <c r="B6" s="106" t="s">
        <v>28</v>
      </c>
      <c r="C6" s="268"/>
      <c r="D6" s="209"/>
      <c r="E6" s="209"/>
      <c r="F6" s="210"/>
    </row>
    <row r="7" spans="1:9" x14ac:dyDescent="0.3">
      <c r="A7" s="202"/>
      <c r="B7" s="106" t="s">
        <v>29</v>
      </c>
      <c r="C7" s="209"/>
      <c r="D7" s="209"/>
      <c r="E7" s="209"/>
      <c r="F7" s="210"/>
    </row>
    <row r="8" spans="1:9" x14ac:dyDescent="0.3">
      <c r="A8" s="202"/>
      <c r="B8" s="106" t="s">
        <v>30</v>
      </c>
      <c r="C8" s="209"/>
      <c r="D8" s="209"/>
      <c r="E8" s="209"/>
      <c r="F8" s="210"/>
    </row>
    <row r="9" spans="1:9" x14ac:dyDescent="0.3">
      <c r="A9" s="202"/>
      <c r="B9" s="106" t="s">
        <v>31</v>
      </c>
      <c r="C9" s="209"/>
      <c r="D9" s="209"/>
      <c r="E9" s="209"/>
      <c r="F9" s="210"/>
    </row>
    <row r="10" spans="1:9" x14ac:dyDescent="0.3">
      <c r="A10" s="202"/>
      <c r="B10" s="125" t="s">
        <v>86</v>
      </c>
      <c r="C10" s="218"/>
      <c r="D10" s="219"/>
      <c r="E10" s="219"/>
      <c r="F10" s="220"/>
    </row>
    <row r="11" spans="1:9" ht="15.75" customHeight="1" thickBot="1" x14ac:dyDescent="0.35">
      <c r="A11" s="202"/>
      <c r="B11" s="108" t="s">
        <v>32</v>
      </c>
      <c r="C11" s="199" t="s">
        <v>99</v>
      </c>
      <c r="D11" s="200"/>
      <c r="E11" s="200"/>
      <c r="F11" s="201"/>
    </row>
    <row r="12" spans="1:9" ht="15" thickBot="1" x14ac:dyDescent="0.35">
      <c r="A12" s="202"/>
      <c r="B12" s="181"/>
      <c r="C12" s="181"/>
      <c r="D12" s="181"/>
      <c r="E12" s="181"/>
      <c r="F12" s="181"/>
    </row>
    <row r="13" spans="1:9" ht="30" customHeight="1" x14ac:dyDescent="0.3">
      <c r="A13" s="202"/>
      <c r="B13" s="211" t="s">
        <v>33</v>
      </c>
      <c r="C13" s="212"/>
      <c r="D13" s="212"/>
      <c r="E13" s="212"/>
      <c r="F13" s="213"/>
    </row>
    <row r="14" spans="1:9" ht="43.95" customHeight="1" x14ac:dyDescent="0.3">
      <c r="A14" s="202"/>
      <c r="B14" s="214" t="s">
        <v>34</v>
      </c>
      <c r="C14" s="215"/>
      <c r="D14" s="215"/>
      <c r="E14" s="215"/>
      <c r="F14" s="109"/>
    </row>
    <row r="15" spans="1:9" ht="42" customHeight="1" x14ac:dyDescent="0.3">
      <c r="A15" s="202"/>
      <c r="B15" s="214" t="s">
        <v>35</v>
      </c>
      <c r="C15" s="215"/>
      <c r="D15" s="215"/>
      <c r="E15" s="215"/>
      <c r="F15" s="109"/>
    </row>
    <row r="16" spans="1:9" ht="43.2" customHeight="1" x14ac:dyDescent="0.3">
      <c r="A16" s="202"/>
      <c r="B16" s="216" t="s">
        <v>36</v>
      </c>
      <c r="C16" s="217"/>
      <c r="D16" s="217"/>
      <c r="E16" s="217"/>
      <c r="F16" s="109"/>
    </row>
    <row r="17" spans="1:6" ht="45" customHeight="1" thickBot="1" x14ac:dyDescent="0.35">
      <c r="A17" s="202"/>
      <c r="B17" s="241" t="s">
        <v>87</v>
      </c>
      <c r="C17" s="242"/>
      <c r="D17" s="242"/>
      <c r="E17" s="242"/>
      <c r="F17" s="110"/>
    </row>
    <row r="18" spans="1:6" ht="15" thickBot="1" x14ac:dyDescent="0.35">
      <c r="A18" s="202"/>
      <c r="B18" s="181"/>
      <c r="C18" s="181"/>
      <c r="D18" s="181"/>
      <c r="E18" s="181"/>
      <c r="F18" s="181"/>
    </row>
    <row r="19" spans="1:6" ht="24" customHeight="1" thickBot="1" x14ac:dyDescent="0.35">
      <c r="A19" s="202"/>
      <c r="B19" s="243" t="s">
        <v>79</v>
      </c>
      <c r="C19" s="182" t="str">
        <f>'Zákl. nastavenie'!C4</f>
        <v>Cena za celý predmet zákazky v EUR s DPH</v>
      </c>
      <c r="D19" s="183"/>
      <c r="E19" s="183"/>
      <c r="F19" s="184"/>
    </row>
    <row r="20" spans="1:6" ht="15" customHeight="1" x14ac:dyDescent="0.3">
      <c r="A20" s="202"/>
      <c r="B20" s="111" t="s">
        <v>37</v>
      </c>
      <c r="C20" s="112" t="s">
        <v>38</v>
      </c>
      <c r="D20" s="112"/>
      <c r="E20" s="113" t="s">
        <v>39</v>
      </c>
      <c r="F20" s="114" t="s">
        <v>40</v>
      </c>
    </row>
    <row r="21" spans="1:6" ht="15" thickBot="1" x14ac:dyDescent="0.35">
      <c r="A21" s="202"/>
      <c r="B21" s="244" t="str">
        <f>'Zákl. nastavenie'!G4</f>
        <v>čím menej, tým lepšie</v>
      </c>
      <c r="C21" s="245">
        <f>'Zákl. nastavenie'!I4</f>
        <v>89.99788240276699</v>
      </c>
      <c r="D21" s="246"/>
      <c r="E21" s="247">
        <f>'Zákl. nastavenie'!F4</f>
        <v>0</v>
      </c>
      <c r="F21" s="248">
        <f>'Zákl. nastavenie'!E4</f>
        <v>51000</v>
      </c>
    </row>
    <row r="22" spans="1:6" ht="28.95" customHeight="1" x14ac:dyDescent="0.3">
      <c r="A22" s="202"/>
      <c r="B22" s="115" t="s">
        <v>41</v>
      </c>
      <c r="C22" s="224" t="s">
        <v>42</v>
      </c>
      <c r="D22" s="225"/>
      <c r="E22" s="116" t="s">
        <v>43</v>
      </c>
      <c r="F22" s="117" t="s">
        <v>89</v>
      </c>
    </row>
    <row r="23" spans="1:6" ht="18.45" customHeight="1" x14ac:dyDescent="0.3">
      <c r="A23" s="202"/>
      <c r="B23" s="249" t="s">
        <v>88</v>
      </c>
      <c r="C23" s="258"/>
      <c r="D23" s="259"/>
      <c r="E23" s="129">
        <f>IF(C$11="Som platcom DPH",C23*0.2,0)</f>
        <v>0</v>
      </c>
      <c r="F23" s="130">
        <f>SUM(C23:E23)</f>
        <v>0</v>
      </c>
    </row>
    <row r="24" spans="1:6" x14ac:dyDescent="0.3">
      <c r="A24" s="202"/>
      <c r="B24" s="226" t="s">
        <v>22</v>
      </c>
      <c r="C24" s="227"/>
      <c r="D24" s="228"/>
      <c r="E24" s="229"/>
      <c r="F24" s="118">
        <f>SUM(F23:F23)</f>
        <v>0</v>
      </c>
    </row>
    <row r="25" spans="1:6" ht="18.600000000000001" thickBot="1" x14ac:dyDescent="0.4">
      <c r="A25" s="202"/>
      <c r="B25" s="119" t="s">
        <v>44</v>
      </c>
      <c r="C25" s="230">
        <f>IF(C21=100,"Toto je jediné kritérium a prepočet na body sa preto neuplatňuje",IF(B21="čím menej, tým lepšie",(C21*(F21-F24)/(F21-E21)),(C21*(F24-E21)/(F21-E21))))</f>
        <v>89.99788240276699</v>
      </c>
      <c r="D25" s="230"/>
      <c r="E25" s="230"/>
      <c r="F25" s="231"/>
    </row>
    <row r="26" spans="1:6" ht="15" customHeight="1" thickBot="1" x14ac:dyDescent="0.35">
      <c r="A26" s="202"/>
      <c r="B26" s="232"/>
      <c r="C26" s="233"/>
      <c r="D26" s="233"/>
      <c r="E26" s="233"/>
      <c r="F26" s="234"/>
    </row>
    <row r="27" spans="1:6" ht="22.5" customHeight="1" thickBot="1" x14ac:dyDescent="0.35">
      <c r="A27" s="202"/>
      <c r="B27" s="250" t="s">
        <v>80</v>
      </c>
      <c r="C27" s="183" t="str">
        <f>'Zákl. nastavenie'!C5</f>
        <v>Lehota dodania predmetu zákazky</v>
      </c>
      <c r="D27" s="183"/>
      <c r="E27" s="183"/>
      <c r="F27" s="184"/>
    </row>
    <row r="28" spans="1:6" x14ac:dyDescent="0.3">
      <c r="A28" s="202"/>
      <c r="B28" s="120" t="s">
        <v>37</v>
      </c>
      <c r="C28" s="121" t="s">
        <v>38</v>
      </c>
      <c r="D28" s="121"/>
      <c r="E28" s="122" t="s">
        <v>39</v>
      </c>
      <c r="F28" s="123" t="s">
        <v>40</v>
      </c>
    </row>
    <row r="29" spans="1:6" x14ac:dyDescent="0.3">
      <c r="A29" s="202"/>
      <c r="B29" s="249" t="str">
        <f>'Zákl. nastavenie'!G5</f>
        <v>čím menej, tým lepšie</v>
      </c>
      <c r="C29" s="251">
        <f>'Zákl. nastavenie'!I5</f>
        <v>10.002117597233006</v>
      </c>
      <c r="D29" s="252"/>
      <c r="E29" s="253">
        <f>'Zákl. nastavenie'!F5</f>
        <v>0</v>
      </c>
      <c r="F29" s="254">
        <f>'Zákl. nastavenie'!E5</f>
        <v>30</v>
      </c>
    </row>
    <row r="30" spans="1:6" ht="15.75" customHeight="1" thickBot="1" x14ac:dyDescent="0.35">
      <c r="A30" s="202"/>
      <c r="B30" s="235" t="s">
        <v>45</v>
      </c>
      <c r="C30" s="236"/>
      <c r="D30" s="236"/>
      <c r="E30" s="237"/>
      <c r="F30" s="124" t="s">
        <v>46</v>
      </c>
    </row>
    <row r="31" spans="1:6" ht="19.2" customHeight="1" thickBot="1" x14ac:dyDescent="0.35">
      <c r="A31" s="202"/>
      <c r="B31" s="255" t="s">
        <v>90</v>
      </c>
      <c r="C31" s="256"/>
      <c r="D31" s="256"/>
      <c r="E31" s="256"/>
      <c r="F31" s="131"/>
    </row>
    <row r="32" spans="1:6" ht="18.600000000000001" thickBot="1" x14ac:dyDescent="0.4">
      <c r="A32" s="202"/>
      <c r="B32" s="119" t="s">
        <v>44</v>
      </c>
      <c r="C32" s="238">
        <f>IF(C29=100,"Toto je jediné kritérium a prepočet na body sa tak neuplatňuje",IF(B29="čím menej, tým lepšie",(C29*(F29-F31)/(F29-E29)),(C29*(F31-E29)/(F29-E29))))</f>
        <v>10.002117597233006</v>
      </c>
      <c r="D32" s="239"/>
      <c r="E32" s="239"/>
      <c r="F32" s="240"/>
    </row>
    <row r="33" spans="1:6" ht="15" thickBot="1" x14ac:dyDescent="0.35">
      <c r="A33" s="202"/>
      <c r="B33" s="196"/>
      <c r="C33" s="197"/>
      <c r="D33" s="197"/>
      <c r="E33" s="197"/>
      <c r="F33" s="198"/>
    </row>
    <row r="34" spans="1:6" ht="21.6" thickBot="1" x14ac:dyDescent="0.45">
      <c r="B34" s="187" t="s">
        <v>47</v>
      </c>
      <c r="C34" s="188"/>
      <c r="D34" s="188"/>
      <c r="E34" s="189"/>
      <c r="F34" s="257">
        <f>SUM(C25,C32)</f>
        <v>100</v>
      </c>
    </row>
    <row r="35" spans="1:6" ht="21.6" thickBot="1" x14ac:dyDescent="0.45">
      <c r="B35" s="223"/>
      <c r="C35" s="223"/>
      <c r="D35" s="223"/>
      <c r="E35" s="223"/>
      <c r="F35" s="223"/>
    </row>
    <row r="36" spans="1:6" ht="21" x14ac:dyDescent="0.3">
      <c r="B36" s="221" t="s">
        <v>91</v>
      </c>
      <c r="C36" s="222"/>
      <c r="D36" s="222"/>
      <c r="E36" s="222"/>
      <c r="F36" s="222"/>
    </row>
    <row r="37" spans="1:6" ht="17.7" customHeight="1" x14ac:dyDescent="0.3">
      <c r="B37" s="185" t="s">
        <v>92</v>
      </c>
      <c r="C37" s="186"/>
      <c r="D37" s="186"/>
      <c r="E37" s="186"/>
      <c r="F37" s="128"/>
    </row>
    <row r="38" spans="1:6" ht="58.95" customHeight="1" x14ac:dyDescent="0.3">
      <c r="B38" s="194" t="s">
        <v>93</v>
      </c>
      <c r="C38" s="195"/>
      <c r="D38" s="195"/>
      <c r="E38" s="195"/>
      <c r="F38" s="195"/>
    </row>
    <row r="39" spans="1:6" x14ac:dyDescent="0.3">
      <c r="B39" s="185" t="s">
        <v>94</v>
      </c>
      <c r="C39" s="186"/>
      <c r="D39" s="186"/>
      <c r="E39" s="186"/>
      <c r="F39" s="186"/>
    </row>
    <row r="40" spans="1:6" x14ac:dyDescent="0.3">
      <c r="B40" s="178" t="s">
        <v>95</v>
      </c>
      <c r="C40" s="179"/>
      <c r="D40" s="180"/>
      <c r="E40" s="180"/>
      <c r="F40" s="126"/>
    </row>
    <row r="41" spans="1:6" x14ac:dyDescent="0.3">
      <c r="B41" s="178" t="s">
        <v>96</v>
      </c>
      <c r="C41" s="179"/>
      <c r="D41" s="180"/>
      <c r="E41" s="180"/>
      <c r="F41" s="126"/>
    </row>
    <row r="42" spans="1:6" x14ac:dyDescent="0.3">
      <c r="B42" s="178" t="s">
        <v>97</v>
      </c>
      <c r="C42" s="179"/>
      <c r="D42" s="180"/>
      <c r="E42" s="180"/>
      <c r="F42" s="126"/>
    </row>
    <row r="43" spans="1:6" ht="15" thickBot="1" x14ac:dyDescent="0.35">
      <c r="B43" s="191" t="s">
        <v>98</v>
      </c>
      <c r="C43" s="192"/>
      <c r="D43" s="193"/>
      <c r="E43" s="193"/>
      <c r="F43" s="127"/>
    </row>
    <row r="44" spans="1:6" ht="15" thickBot="1" x14ac:dyDescent="0.35">
      <c r="B44" s="190"/>
      <c r="C44" s="190"/>
      <c r="D44" s="190"/>
      <c r="E44" s="190"/>
      <c r="F44" s="190"/>
    </row>
    <row r="45" spans="1:6" x14ac:dyDescent="0.3">
      <c r="B45" s="260" t="s">
        <v>48</v>
      </c>
      <c r="C45" s="261" t="s">
        <v>100</v>
      </c>
      <c r="D45" s="261"/>
      <c r="E45" s="262" t="s">
        <v>49</v>
      </c>
      <c r="F45" s="263"/>
    </row>
    <row r="46" spans="1:6" ht="15" thickBot="1" x14ac:dyDescent="0.35">
      <c r="B46" s="264"/>
      <c r="C46" s="265"/>
      <c r="D46" s="265"/>
      <c r="E46" s="266"/>
      <c r="F46" s="267"/>
    </row>
  </sheetData>
  <sheetProtection algorithmName="SHA-512" hashValue="s6cT7LAt3PXHHEGt7CJc/siUwiDoo6m3Ez3xf11r8PS3DBl7Vbeul3WEkO5C4VBktzgCpkth1W7ZZ4+caQVyhA==" saltValue="ltOsspN7kVfQXsGBW2+JKQ==" spinCount="100000" sheet="1" objects="1" scenarios="1" selectLockedCells="1"/>
  <mergeCells count="50">
    <mergeCell ref="B31:E31"/>
    <mergeCell ref="C32:F32"/>
    <mergeCell ref="B15:E15"/>
    <mergeCell ref="B16:E16"/>
    <mergeCell ref="B41:C41"/>
    <mergeCell ref="D41:E41"/>
    <mergeCell ref="C10:F10"/>
    <mergeCell ref="B36:F36"/>
    <mergeCell ref="B35:F35"/>
    <mergeCell ref="C22:D22"/>
    <mergeCell ref="C23:D23"/>
    <mergeCell ref="B14:E14"/>
    <mergeCell ref="C21:D21"/>
    <mergeCell ref="B24:E24"/>
    <mergeCell ref="C25:F25"/>
    <mergeCell ref="B26:F26"/>
    <mergeCell ref="C29:D29"/>
    <mergeCell ref="B30:E30"/>
    <mergeCell ref="B38:F38"/>
    <mergeCell ref="B39:F39"/>
    <mergeCell ref="B33:F33"/>
    <mergeCell ref="C11:F11"/>
    <mergeCell ref="A1:A3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B12:F12"/>
    <mergeCell ref="B13:F13"/>
    <mergeCell ref="B40:C40"/>
    <mergeCell ref="D40:E40"/>
    <mergeCell ref="B17:E17"/>
    <mergeCell ref="B18:F18"/>
    <mergeCell ref="B45:B46"/>
    <mergeCell ref="C45:D46"/>
    <mergeCell ref="E45:F46"/>
    <mergeCell ref="C19:F19"/>
    <mergeCell ref="C27:F27"/>
    <mergeCell ref="B37:E37"/>
    <mergeCell ref="B34:E34"/>
    <mergeCell ref="B44:F44"/>
    <mergeCell ref="B42:C42"/>
    <mergeCell ref="D42:E42"/>
    <mergeCell ref="B43:C43"/>
    <mergeCell ref="D43:E43"/>
  </mergeCells>
  <conditionalFormatting sqref="B39 B40:D43">
    <cfRule type="expression" dxfId="1" priority="1" stopIfTrue="1">
      <formula>$F$19="áno"</formula>
    </cfRule>
  </conditionalFormatting>
  <conditionalFormatting sqref="D40:D43">
    <cfRule type="expression" dxfId="0" priority="2">
      <formula>$F$19="nie"</formula>
    </cfRule>
  </conditionalFormatting>
  <dataValidations count="3">
    <dataValidation type="list" allowBlank="1" showInputMessage="1" showErrorMessage="1" sqref="C11" xr:uid="{3546BA0E-2E3C-441D-95B6-F2406CA5B066}">
      <formula1>"Som platcom DPH,Nie som platcom DPH"</formula1>
    </dataValidation>
    <dataValidation type="list" allowBlank="1" showInputMessage="1" showErrorMessage="1" sqref="C10:F10" xr:uid="{92C5BCED-7252-4028-A2F9-E86D85DDD3E0}">
      <formula1>"mikropodnik,malý podnik,stredný podnik,ani jedna z možností"</formula1>
    </dataValidation>
    <dataValidation type="list" allowBlank="1" showInputMessage="1" showErrorMessage="1" sqref="F37" xr:uid="{943DD0CA-E8A6-4373-9733-40A0054A6B7A}">
      <formula1>"áno, 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1988820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1973580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1973580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locked="0" defaultSize="0" autoFill="0" autoLine="0" autoPict="0">
                <anchor moveWithCells="1">
                  <from>
                    <xdr:col>4</xdr:col>
                    <xdr:colOff>1935480</xdr:colOff>
                    <xdr:row>16</xdr:row>
                    <xdr:rowOff>0</xdr:rowOff>
                  </from>
                  <to>
                    <xdr:col>5</xdr:col>
                    <xdr:colOff>2065020</xdr:colOff>
                    <xdr:row>16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50</v>
      </c>
    </row>
    <row r="3" spans="2:2" x14ac:dyDescent="0.3">
      <c r="B3" s="4"/>
    </row>
    <row r="4" spans="2:2" x14ac:dyDescent="0.3">
      <c r="B4" s="10" t="s">
        <v>51</v>
      </c>
    </row>
    <row r="5" spans="2:2" x14ac:dyDescent="0.3">
      <c r="B5" s="4"/>
    </row>
    <row r="6" spans="2:2" x14ac:dyDescent="0.3">
      <c r="B6" s="11" t="s">
        <v>52</v>
      </c>
    </row>
    <row r="7" spans="2:2" x14ac:dyDescent="0.3">
      <c r="B7" s="12"/>
    </row>
    <row r="8" spans="2:2" ht="60.75" customHeight="1" x14ac:dyDescent="0.3">
      <c r="B8" s="5" t="s">
        <v>53</v>
      </c>
    </row>
    <row r="9" spans="2:2" x14ac:dyDescent="0.3">
      <c r="B9" s="5"/>
    </row>
    <row r="10" spans="2:2" x14ac:dyDescent="0.3">
      <c r="B10" s="5" t="s">
        <v>54</v>
      </c>
    </row>
    <row r="11" spans="2:2" x14ac:dyDescent="0.3">
      <c r="B11" s="5" t="s">
        <v>55</v>
      </c>
    </row>
    <row r="12" spans="2:2" x14ac:dyDescent="0.3">
      <c r="B12" s="5" t="s">
        <v>56</v>
      </c>
    </row>
    <row r="13" spans="2:2" x14ac:dyDescent="0.3">
      <c r="B13" s="5" t="s">
        <v>57</v>
      </c>
    </row>
    <row r="14" spans="2:2" x14ac:dyDescent="0.3">
      <c r="B14" s="5" t="s">
        <v>58</v>
      </c>
    </row>
    <row r="15" spans="2:2" x14ac:dyDescent="0.3">
      <c r="B15" s="5" t="s">
        <v>59</v>
      </c>
    </row>
    <row r="16" spans="2:2" x14ac:dyDescent="0.3">
      <c r="B16" s="5" t="s">
        <v>60</v>
      </c>
    </row>
    <row r="17" spans="2:2" ht="28.8" x14ac:dyDescent="0.3">
      <c r="B17" s="5" t="s">
        <v>61</v>
      </c>
    </row>
    <row r="18" spans="2:2" x14ac:dyDescent="0.3">
      <c r="B18" s="5" t="s">
        <v>62</v>
      </c>
    </row>
    <row r="19" spans="2:2" x14ac:dyDescent="0.3">
      <c r="B19" s="5" t="s">
        <v>63</v>
      </c>
    </row>
    <row r="20" spans="2:2" x14ac:dyDescent="0.3">
      <c r="B20" s="5" t="s">
        <v>64</v>
      </c>
    </row>
    <row r="21" spans="2:2" ht="28.8" x14ac:dyDescent="0.3">
      <c r="B21" s="5" t="s">
        <v>65</v>
      </c>
    </row>
    <row r="22" spans="2:2" x14ac:dyDescent="0.3">
      <c r="B22" s="5" t="s">
        <v>66</v>
      </c>
    </row>
    <row r="23" spans="2:2" x14ac:dyDescent="0.3">
      <c r="B23" s="6"/>
    </row>
    <row r="24" spans="2:2" ht="57.6" x14ac:dyDescent="0.3">
      <c r="B24" s="5" t="s">
        <v>67</v>
      </c>
    </row>
    <row r="25" spans="2:2" ht="13.5" customHeight="1" x14ac:dyDescent="0.3">
      <c r="B25" s="5"/>
    </row>
    <row r="26" spans="2:2" ht="28.8" x14ac:dyDescent="0.3">
      <c r="B26" s="5" t="s">
        <v>68</v>
      </c>
    </row>
    <row r="27" spans="2:2" ht="15" thickBot="1" x14ac:dyDescent="0.35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4" x14ac:dyDescent="0.3"/>
  <cols>
    <col min="1" max="1" width="3.332031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69</v>
      </c>
    </row>
    <row r="3" spans="2:2" x14ac:dyDescent="0.3">
      <c r="B3" s="4"/>
    </row>
    <row r="4" spans="2:2" x14ac:dyDescent="0.3">
      <c r="B4" s="5" t="s">
        <v>51</v>
      </c>
    </row>
    <row r="5" spans="2:2" x14ac:dyDescent="0.3">
      <c r="B5" s="6"/>
    </row>
    <row r="6" spans="2:2" x14ac:dyDescent="0.3">
      <c r="B6" s="7" t="s">
        <v>52</v>
      </c>
    </row>
    <row r="7" spans="2:2" x14ac:dyDescent="0.3">
      <c r="B7" s="5"/>
    </row>
    <row r="8" spans="2:2" ht="60.75" customHeight="1" x14ac:dyDescent="0.3">
      <c r="B8" s="5" t="s">
        <v>70</v>
      </c>
    </row>
    <row r="9" spans="2:2" x14ac:dyDescent="0.3">
      <c r="B9" s="5" t="s">
        <v>71</v>
      </c>
    </row>
    <row r="10" spans="2:2" x14ac:dyDescent="0.3">
      <c r="B10" s="8"/>
    </row>
    <row r="11" spans="2:2" ht="28.8" x14ac:dyDescent="0.3">
      <c r="B11" s="5" t="s">
        <v>72</v>
      </c>
    </row>
    <row r="12" spans="2:2" x14ac:dyDescent="0.3">
      <c r="B12" s="5"/>
    </row>
    <row r="13" spans="2:2" ht="28.8" x14ac:dyDescent="0.3">
      <c r="B13" s="5" t="s">
        <v>73</v>
      </c>
    </row>
    <row r="14" spans="2:2" x14ac:dyDescent="0.3">
      <c r="B14" s="5"/>
    </row>
    <row r="15" spans="2:2" ht="28.8" x14ac:dyDescent="0.3">
      <c r="B15" s="5" t="s">
        <v>74</v>
      </c>
    </row>
    <row r="16" spans="2:2" x14ac:dyDescent="0.3">
      <c r="B16" s="5"/>
    </row>
    <row r="17" spans="2:2" ht="57.6" x14ac:dyDescent="0.3">
      <c r="B17" s="5" t="s">
        <v>75</v>
      </c>
    </row>
    <row r="18" spans="2:2" x14ac:dyDescent="0.3">
      <c r="B18" s="5"/>
    </row>
    <row r="19" spans="2:2" ht="72" x14ac:dyDescent="0.3">
      <c r="B19" s="5" t="s">
        <v>76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D46D8AF3-A352-4E91-B71D-67295434E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e4b31099-8163-4ac9-ab84-be06feeb7ef4"/>
    <ds:schemaRef ds:uri="http://schemas.microsoft.com/office/2006/metadata/properties"/>
    <ds:schemaRef ds:uri="bb3d1ceb-ec91-4593-ab49-8ce9533748d9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Zákl. nastavenie</vt:lpstr>
      <vt:lpstr>Ponuka - bodový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2024-05-30T08:52:37Z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