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28455" windowHeight="11955" firstSheet="1" activeTab="1"/>
  </bookViews>
  <sheets>
    <sheet name="Rekapitulácia stavby" sheetId="1" state="veryHidden" r:id="rId1"/>
    <sheet name="2023-01-22 - Penzion Vino..." sheetId="2" r:id="rId2"/>
    <sheet name="Hárok1" sheetId="3" r:id="rId3"/>
  </sheets>
  <definedNames>
    <definedName name="_xlnm._FilterDatabase" localSheetId="1" hidden="1">'2023-01-22 - Penzion Vino...'!$C$126:$K$206</definedName>
    <definedName name="_xlnm.Print_Titles" localSheetId="1">'2023-01-22 - Penzion Vino...'!$126:$126</definedName>
    <definedName name="_xlnm.Print_Titles" localSheetId="0">'Rekapitulácia stavby'!$92:$92</definedName>
    <definedName name="_xlnm.Print_Area" localSheetId="1">'2023-01-22 - Penzion Vino...'!$C$4:$J$76,'2023-01-22 - Penzion Vino...'!$C$82:$J$110,'2023-01-22 - Penzion Vino...'!$C$116:$J$206</definedName>
    <definedName name="_xlnm.Print_Area" localSheetId="0">'Rekapitulácia stavby'!$D$4:$AO$76,'Rekapitulácia stavby'!$C$82:$AQ$96</definedName>
  </definedNames>
  <calcPr calcId="124519"/>
</workbook>
</file>

<file path=xl/calcChain.xml><?xml version="1.0" encoding="utf-8"?>
<calcChain xmlns="http://schemas.openxmlformats.org/spreadsheetml/2006/main">
  <c r="G61" i="3"/>
  <c r="C61"/>
  <c r="J35" i="2" l="1"/>
  <c r="J34"/>
  <c r="AY95" i="1" s="1"/>
  <c r="J33" i="2"/>
  <c r="AX95" i="1"/>
  <c r="BI206" i="2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T149" s="1"/>
  <c r="R150"/>
  <c r="R149" s="1"/>
  <c r="P150"/>
  <c r="P149" s="1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0"/>
  <c r="F89"/>
  <c r="F87"/>
  <c r="E85"/>
  <c r="J16"/>
  <c r="E16"/>
  <c r="F124" s="1"/>
  <c r="J15"/>
  <c r="J121"/>
  <c r="L90" i="1"/>
  <c r="AM90"/>
  <c r="AM89"/>
  <c r="L89"/>
  <c r="AM87"/>
  <c r="L87"/>
  <c r="L85"/>
  <c r="L84"/>
  <c r="J206" i="2"/>
  <c r="BK203"/>
  <c r="BK201"/>
  <c r="BK200"/>
  <c r="J199"/>
  <c r="BK196"/>
  <c r="J193"/>
  <c r="J192"/>
  <c r="J189"/>
  <c r="J187"/>
  <c r="BK184"/>
  <c r="BK182"/>
  <c r="J180"/>
  <c r="J179"/>
  <c r="BK175"/>
  <c r="J174"/>
  <c r="BK170"/>
  <c r="J168"/>
  <c r="J167"/>
  <c r="BK163"/>
  <c r="J161"/>
  <c r="BK158"/>
  <c r="BK157"/>
  <c r="J155"/>
  <c r="BK150"/>
  <c r="BK146"/>
  <c r="J145"/>
  <c r="J142"/>
  <c r="J140"/>
  <c r="BK137"/>
  <c r="J136"/>
  <c r="BK131"/>
  <c r="J130"/>
  <c r="BK133"/>
  <c r="BK206"/>
  <c r="BK205"/>
  <c r="J205"/>
  <c r="BK204"/>
  <c r="J204"/>
  <c r="J203"/>
  <c r="BK202"/>
  <c r="J202"/>
  <c r="J201"/>
  <c r="J200"/>
  <c r="BK199"/>
  <c r="BK198"/>
  <c r="J198"/>
  <c r="J196"/>
  <c r="BK193"/>
  <c r="BK192"/>
  <c r="BK191"/>
  <c r="J191"/>
  <c r="BK189"/>
  <c r="BK187"/>
  <c r="BK185"/>
  <c r="J185"/>
  <c r="J184"/>
  <c r="J182"/>
  <c r="BK180"/>
  <c r="BK179"/>
  <c r="BK177"/>
  <c r="J177"/>
  <c r="J175"/>
  <c r="BK174"/>
  <c r="BK172"/>
  <c r="J172"/>
  <c r="J170"/>
  <c r="BK168"/>
  <c r="BK167"/>
  <c r="BK165"/>
  <c r="J165"/>
  <c r="BK161"/>
  <c r="BK159"/>
  <c r="J159"/>
  <c r="J158"/>
  <c r="J157"/>
  <c r="BK153"/>
  <c r="J153"/>
  <c r="BK147"/>
  <c r="J147"/>
  <c r="BK145"/>
  <c r="BK143"/>
  <c r="BK142"/>
  <c r="J141"/>
  <c r="BK140"/>
  <c r="J138"/>
  <c r="J137"/>
  <c r="BK135"/>
  <c r="J133"/>
  <c r="J131"/>
  <c r="J163"/>
  <c r="BK155"/>
  <c r="J150"/>
  <c r="J146"/>
  <c r="J143"/>
  <c r="BK141"/>
  <c r="BK138"/>
  <c r="BK136"/>
  <c r="J135"/>
  <c r="BK130"/>
  <c r="AS94" i="1"/>
  <c r="F35" i="2" l="1"/>
  <c r="BD95" i="1" s="1"/>
  <c r="BD94" s="1"/>
  <c r="W33" s="1"/>
  <c r="J31" i="2"/>
  <c r="AV95" i="1" s="1"/>
  <c r="F34" i="2"/>
  <c r="BC95" i="1" s="1"/>
  <c r="BC94" s="1"/>
  <c r="W32" s="1"/>
  <c r="F31" i="2"/>
  <c r="AZ95" i="1" s="1"/>
  <c r="AZ94" s="1"/>
  <c r="W29" s="1"/>
  <c r="F33" i="2"/>
  <c r="BB95" i="1" s="1"/>
  <c r="BB94" s="1"/>
  <c r="W31" s="1"/>
  <c r="BK129" i="2"/>
  <c r="J96" s="1"/>
  <c r="R129"/>
  <c r="T132"/>
  <c r="BK152"/>
  <c r="J152" s="1"/>
  <c r="J100" s="1"/>
  <c r="T152"/>
  <c r="R156"/>
  <c r="P160"/>
  <c r="BK166"/>
  <c r="J166" s="1"/>
  <c r="J103" s="1"/>
  <c r="BK171"/>
  <c r="J171" s="1"/>
  <c r="J104" s="1"/>
  <c r="P171"/>
  <c r="T171"/>
  <c r="BK183"/>
  <c r="J183"/>
  <c r="J106" s="1"/>
  <c r="BK132"/>
  <c r="J97" s="1"/>
  <c r="P132"/>
  <c r="P152"/>
  <c r="BK156"/>
  <c r="J156" s="1"/>
  <c r="J101" s="1"/>
  <c r="T156"/>
  <c r="R160"/>
  <c r="R166"/>
  <c r="P178"/>
  <c r="P129"/>
  <c r="P128" s="1"/>
  <c r="T178"/>
  <c r="P195"/>
  <c r="P194" s="1"/>
  <c r="R195"/>
  <c r="R194"/>
  <c r="T129"/>
  <c r="T128" s="1"/>
  <c r="R132"/>
  <c r="R152"/>
  <c r="P156"/>
  <c r="BK160"/>
  <c r="J160" s="1"/>
  <c r="J102" s="1"/>
  <c r="T160"/>
  <c r="P166"/>
  <c r="T166"/>
  <c r="R171"/>
  <c r="BK178"/>
  <c r="J178" s="1"/>
  <c r="J105" s="1"/>
  <c r="R178"/>
  <c r="P183"/>
  <c r="R183"/>
  <c r="T183"/>
  <c r="BK188"/>
  <c r="J188" s="1"/>
  <c r="J107" s="1"/>
  <c r="P188"/>
  <c r="R188"/>
  <c r="T188"/>
  <c r="BK195"/>
  <c r="J195" s="1"/>
  <c r="J109" s="1"/>
  <c r="T195"/>
  <c r="T194"/>
  <c r="BK149"/>
  <c r="J149" s="1"/>
  <c r="J98" s="1"/>
  <c r="J87"/>
  <c r="F90"/>
  <c r="BF130"/>
  <c r="BF131"/>
  <c r="BF133"/>
  <c r="BF135"/>
  <c r="BF136"/>
  <c r="BF137"/>
  <c r="BF138"/>
  <c r="BF140"/>
  <c r="BF141"/>
  <c r="BF142"/>
  <c r="BF143"/>
  <c r="BF145"/>
  <c r="BF146"/>
  <c r="BF147"/>
  <c r="BF150"/>
  <c r="BF153"/>
  <c r="BF155"/>
  <c r="BF157"/>
  <c r="BF158"/>
  <c r="BF159"/>
  <c r="BF161"/>
  <c r="BF163"/>
  <c r="BF165"/>
  <c r="BF167"/>
  <c r="BF168"/>
  <c r="BF170"/>
  <c r="BF172"/>
  <c r="BF174"/>
  <c r="BF175"/>
  <c r="BF177"/>
  <c r="BF179"/>
  <c r="BF180"/>
  <c r="BF182"/>
  <c r="BF184"/>
  <c r="BF185"/>
  <c r="BF187"/>
  <c r="BF189"/>
  <c r="BF191"/>
  <c r="BF192"/>
  <c r="BF193"/>
  <c r="BF196"/>
  <c r="BF198"/>
  <c r="BF199"/>
  <c r="BF200"/>
  <c r="BF201"/>
  <c r="BF202"/>
  <c r="BF203"/>
  <c r="BF204"/>
  <c r="BF205"/>
  <c r="BF206"/>
  <c r="R151" l="1"/>
  <c r="P151"/>
  <c r="P127" s="1"/>
  <c r="AU95" i="1" s="1"/>
  <c r="AU94" s="1"/>
  <c r="T151" i="2"/>
  <c r="T127"/>
  <c r="R128"/>
  <c r="R127" s="1"/>
  <c r="BK128"/>
  <c r="J128" s="1"/>
  <c r="J95" s="1"/>
  <c r="BK151"/>
  <c r="J151" s="1"/>
  <c r="J99" s="1"/>
  <c r="BK194"/>
  <c r="J194" s="1"/>
  <c r="J108" s="1"/>
  <c r="J32"/>
  <c r="AW95" i="1" s="1"/>
  <c r="AT95" s="1"/>
  <c r="AX94"/>
  <c r="F32" i="2"/>
  <c r="BA95" i="1" s="1"/>
  <c r="BA94" s="1"/>
  <c r="W30" s="1"/>
  <c r="AV94"/>
  <c r="AK29" s="1"/>
  <c r="AY94"/>
  <c r="BK127" i="2" l="1"/>
  <c r="J127" s="1"/>
  <c r="J28" s="1"/>
  <c r="AG95" i="1" s="1"/>
  <c r="AG94" s="1"/>
  <c r="AK26" s="1"/>
  <c r="AW94"/>
  <c r="AK30" s="1"/>
  <c r="AK35" l="1"/>
  <c r="J37" i="2"/>
  <c r="J94"/>
  <c r="AN95" i="1"/>
  <c r="AT94"/>
  <c r="AN94" s="1"/>
</calcChain>
</file>

<file path=xl/sharedStrings.xml><?xml version="1.0" encoding="utf-8"?>
<sst xmlns="http://schemas.openxmlformats.org/spreadsheetml/2006/main" count="1164" uniqueCount="355">
  <si>
    <t>Export Komplet</t>
  </si>
  <si>
    <t/>
  </si>
  <si>
    <t>2.0</t>
  </si>
  <si>
    <t>False</t>
  </si>
  <si>
    <t>{75074437-24a4-47b8-a41a-8925931d083b}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</si>
  <si>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</si>
  <si>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</si>
  <si>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</si>
  <si>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</si>
  <si>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</si>
  <si>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</si>
  <si>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</si>
  <si>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2023-01-22</t>
  </si>
  <si>
    <t>Stavba:</t>
  </si>
  <si>
    <t>Penzion Vinohrady-Jasová    výmena pergoly a úprava terasy</t>
  </si>
  <si>
    <t>JKSO:</t>
  </si>
  <si>
    <t>KS:</t>
  </si>
  <si>
    <t>Miesto:</t>
  </si>
  <si>
    <t>Jasová</t>
  </si>
  <si>
    <t>Dátum:</t>
  </si>
  <si>
    <t>22. 1. 2024</t>
  </si>
  <si>
    <t>Objednávateľ:</t>
  </si>
  <si>
    <t>IČO:</t>
  </si>
  <si>
    <t>Vinohrady Jasová s.r.o</t>
  </si>
  <si>
    <t>IČ DPH:</t>
  </si>
  <si>
    <t>Zhotoviteľ:</t>
  </si>
  <si>
    <t xml:space="preserve"> </t>
  </si>
  <si>
    <t>Projektant:</t>
  </si>
  <si>
    <t>Le phart</t>
  </si>
  <si>
    <t>True</t>
  </si>
  <si>
    <t>Spracovateľ:</t>
  </si>
  <si>
    <t>Ing.D.Pavlusíková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</si>
  <si>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</si>
  <si>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</si>
  <si>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</si>
  <si>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</si>
  <si>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</si>
  <si>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</si>
  <si>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</si>
  <si>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</si>
  <si>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</si>
  <si>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</si>
  <si>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</si>
  <si>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</si>
  <si>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</si>
  <si>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</si>
  <si>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</si>
  <si>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</si>
  <si>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</si>
  <si>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</si>
  <si>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</si>
  <si>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</si>
  <si>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</si>
  <si>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</si>
  <si>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</si>
  <si>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</si>
  <si>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</si>
  <si>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</si>
  <si>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</si>
  <si>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</si>
  <si>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</si>
  <si>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</si>
  <si>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</si>
  <si>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</si>
  <si>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</si>
  <si>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</si>
  <si>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</si>
  <si>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</si>
  <si>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</si>
  <si>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</si>
  <si>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</si>
  <si>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</si>
  <si>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</si>
  <si>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</si>
  <si>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</si>
  <si>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</si>
  <si>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</si>
  <si>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</si>
  <si>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</si>
  <si>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</si>
  <si>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</si>
  <si>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</si>
  <si>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</si>
  <si>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</si>
  <si>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</si>
  <si>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</si>
  <si>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</si>
  <si>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</si>
  <si>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</si>
  <si>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</si>
  <si>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</si>
  <si>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</si>
  <si>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</si>
  <si>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</si>
  <si>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</si>
  <si>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</si>
  <si>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</si>
  <si>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783 - Nátery</t>
  </si>
  <si>
    <t xml:space="preserve">    787 - Zasklievanie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</si>
  <si>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</si>
  <si>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</si>
  <si>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</si>
  <si>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</si>
  <si>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</si>
  <si>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</si>
  <si>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</si>
  <si>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</si>
  <si>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</si>
  <si>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</si>
  <si>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</si>
  <si>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</si>
  <si>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</si>
  <si>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</si>
  <si>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</si>
  <si>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</si>
  <si>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</si>
  <si>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</si>
  <si>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</si>
  <si>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</si>
  <si>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632311001.S</t>
  </si>
  <si>
    <t>Brúsenie nerovností nových betónových podláh - zbrúsenie povlaku hrúbky do 2 mm</t>
  </si>
  <si>
    <t>m2</t>
  </si>
  <si>
    <t>4</t>
  </si>
  <si>
    <t>2</t>
  </si>
  <si>
    <t>145687760</t>
  </si>
  <si>
    <t>632452118.S</t>
  </si>
  <si>
    <t>Cementový poter  hr. 50 mm spádovaný</t>
  </si>
  <si>
    <t>1497828098</t>
  </si>
  <si>
    <t>9</t>
  </si>
  <si>
    <t>Ostatné konštrukcie a práce-búranie</t>
  </si>
  <si>
    <t>3</t>
  </si>
  <si>
    <t>941941031.S</t>
  </si>
  <si>
    <t>Montáž lešenia ľahkého pracovného radového s podlahami šírky od 0,80 do 1,00 m, výšky do 10 m</t>
  </si>
  <si>
    <t>85181300</t>
  </si>
  <si>
    <t>VV</t>
  </si>
  <si>
    <t>941941191.S</t>
  </si>
  <si>
    <t>Príplatok za prvý a každý ďalší i začatý mesiac použitia lešenia ľahkého pracovného radového s podlahami šírky od 0,80 do 1,00 m, výšky do 10 m</t>
  </si>
  <si>
    <t>-522886208</t>
  </si>
  <si>
    <t>5</t>
  </si>
  <si>
    <t>941941831.S</t>
  </si>
  <si>
    <t>Demontáž lešenia ľahkého pracovného radového s podlahami šírky nad 0,80 do 1,00 m, výšky do 10 m</t>
  </si>
  <si>
    <t>624129575</t>
  </si>
  <si>
    <t>952901111.S</t>
  </si>
  <si>
    <t>Vyčistenie budov pri výške podlaží do 4 m</t>
  </si>
  <si>
    <t>232922286</t>
  </si>
  <si>
    <t>7</t>
  </si>
  <si>
    <t>965042141.S</t>
  </si>
  <si>
    <t>Búranie podkladov pod dlažby, liatych dlažieb a mazanín,betón alebo liaty asfalt hr.do 100 mm, plochy nad 4 m2 -2,20000t</t>
  </si>
  <si>
    <t>m3</t>
  </si>
  <si>
    <t>1072384388</t>
  </si>
  <si>
    <t>8</t>
  </si>
  <si>
    <t>965081812.S</t>
  </si>
  <si>
    <t>Búranie dlažieb, z kamen., cement., terazzových, čadičových alebo keramických, hr. nad 10 mm,  -0,06500t</t>
  </si>
  <si>
    <t>1245391416</t>
  </si>
  <si>
    <t>979011111.S</t>
  </si>
  <si>
    <t>Zvislá doprava sutiny a vybúraných hmôt za prvé podlažie nad alebo pod základným podlažím</t>
  </si>
  <si>
    <t>t</t>
  </si>
  <si>
    <t>-746493853</t>
  </si>
  <si>
    <t>10</t>
  </si>
  <si>
    <t>979081111.S</t>
  </si>
  <si>
    <t>Odvoz sutiny a vybúraných hmôt na skládku do 1 km</t>
  </si>
  <si>
    <t>-1677249928</t>
  </si>
  <si>
    <t>11</t>
  </si>
  <si>
    <t>979081121.S</t>
  </si>
  <si>
    <t>Odvoz sutiny a vybúraných hmôt na skládku za každý ďalší 1 km</t>
  </si>
  <si>
    <t>-162432831</t>
  </si>
  <si>
    <t>22,89*19 'Prepočítané koeficientom množstva</t>
  </si>
  <si>
    <t>12</t>
  </si>
  <si>
    <t>979082111.S</t>
  </si>
  <si>
    <t>Vnútrostavenisková doprava sutiny a vybúraných hmôt do 10 m</t>
  </si>
  <si>
    <t>654621531</t>
  </si>
  <si>
    <t>13</t>
  </si>
  <si>
    <t>979089112.S</t>
  </si>
  <si>
    <t>Poplatok za skládku - drevo, sklo, plasty (17 02 ), ostatné</t>
  </si>
  <si>
    <t>1511889996</t>
  </si>
  <si>
    <t>14</t>
  </si>
  <si>
    <t>981011115</t>
  </si>
  <si>
    <t>Demolácia budov, postupným rozoberaním drevených</t>
  </si>
  <si>
    <t>-2136399986</t>
  </si>
  <si>
    <t>99</t>
  </si>
  <si>
    <t>Presun hmôt HSV</t>
  </si>
  <si>
    <t>15</t>
  </si>
  <si>
    <t>999281111.S</t>
  </si>
  <si>
    <t>Presun hmôt pre opravy a údržbu objektov vrátane vonkajších plášťov výšky do 25 m</t>
  </si>
  <si>
    <t>-1928310929</t>
  </si>
  <si>
    <t>PSV</t>
  </si>
  <si>
    <t>Práce a dodávky PSV</t>
  </si>
  <si>
    <t>711</t>
  </si>
  <si>
    <t>Izolácie proti vode a vlhkosti</t>
  </si>
  <si>
    <t>16</t>
  </si>
  <si>
    <t>711113137</t>
  </si>
  <si>
    <t>Izolácie proti zemnej vlhkosti a povrchovej vode hr. 2 mm na ploche vodorovnej-tekutá izolácia D+M</t>
  </si>
  <si>
    <t>-135536880</t>
  </si>
  <si>
    <t>17</t>
  </si>
  <si>
    <t>998711201.S</t>
  </si>
  <si>
    <t>Presun hmôt pre izoláciu proti vode v objektoch výšky do 6 m</t>
  </si>
  <si>
    <t>%</t>
  </si>
  <si>
    <t>-107237912</t>
  </si>
  <si>
    <t>762</t>
  </si>
  <si>
    <t>Konštrukcie tesárske</t>
  </si>
  <si>
    <t>18</t>
  </si>
  <si>
    <t>762311103.S</t>
  </si>
  <si>
    <t>Montáž kotevných želiez, príložiek, pätiek</t>
  </si>
  <si>
    <t>ks</t>
  </si>
  <si>
    <t>1381071991</t>
  </si>
  <si>
    <t>19</t>
  </si>
  <si>
    <t>M</t>
  </si>
  <si>
    <t>377731</t>
  </si>
  <si>
    <t>Nosná pätka pre pergolu</t>
  </si>
  <si>
    <t>32</t>
  </si>
  <si>
    <t>1432095325</t>
  </si>
  <si>
    <t>998762202.S</t>
  </si>
  <si>
    <t>Presun hmôt pre konštrukcie tesárske v objektoch výšky do 12 m</t>
  </si>
  <si>
    <t>1255002729</t>
  </si>
  <si>
    <t>764</t>
  </si>
  <si>
    <t>Konštrukcie klampiarske</t>
  </si>
  <si>
    <t>21</t>
  </si>
  <si>
    <t>764322840.S</t>
  </si>
  <si>
    <t>Demontáž oplechovania r.š. do 500 mm</t>
  </si>
  <si>
    <t>m</t>
  </si>
  <si>
    <t>674247973</t>
  </si>
  <si>
    <t>22</t>
  </si>
  <si>
    <t>764327230.S</t>
  </si>
  <si>
    <t>Oplechovanie z pozinkovaného farbeného PZf plechu, odkvapov  r.š. 400 mm</t>
  </si>
  <si>
    <t>-541479897</t>
  </si>
  <si>
    <t>23</t>
  </si>
  <si>
    <t>998764201.S</t>
  </si>
  <si>
    <t>Presun hmôt pre konštrukcie klampiarske v objektoch výšky do 6 m</t>
  </si>
  <si>
    <t>724774458</t>
  </si>
  <si>
    <t>766</t>
  </si>
  <si>
    <t>Konštrukcie stolárske</t>
  </si>
  <si>
    <t>24</t>
  </si>
  <si>
    <t>766411131.S</t>
  </si>
  <si>
    <t>M+D obloženia stien z tvrdého dreva vr.doplnkov</t>
  </si>
  <si>
    <t>-2144759610</t>
  </si>
  <si>
    <t>25</t>
  </si>
  <si>
    <t>766411821.S</t>
  </si>
  <si>
    <t>Demontáž obloženia stien palub. doskami, vyrezaním</t>
  </si>
  <si>
    <t>-1727363090</t>
  </si>
  <si>
    <t>26</t>
  </si>
  <si>
    <t>998766201.S</t>
  </si>
  <si>
    <t>Presun hmot pre konštrukcie stolárske v objektoch výšky do 6 m</t>
  </si>
  <si>
    <t>1806924918</t>
  </si>
  <si>
    <t>767</t>
  </si>
  <si>
    <t>Konštrukcie doplnkové kovové</t>
  </si>
  <si>
    <t>27</t>
  </si>
  <si>
    <t>767141918</t>
  </si>
  <si>
    <t>Oprava zábradlia ,kotvenia s doplnením prvkov</t>
  </si>
  <si>
    <t>1042171330</t>
  </si>
  <si>
    <t>28</t>
  </si>
  <si>
    <t>430861004.S</t>
  </si>
  <si>
    <t>Montáž rôznych dielov OK vr. výroby</t>
  </si>
  <si>
    <t>kg</t>
  </si>
  <si>
    <t>64</t>
  </si>
  <si>
    <t>-747604293</t>
  </si>
  <si>
    <t>29</t>
  </si>
  <si>
    <t>553850000100.S</t>
  </si>
  <si>
    <t xml:space="preserve">Prvky pre oceľovú nosnú konštrukciu </t>
  </si>
  <si>
    <t>128</t>
  </si>
  <si>
    <t>-1569513357</t>
  </si>
  <si>
    <t>30</t>
  </si>
  <si>
    <t>998767201.S</t>
  </si>
  <si>
    <t>Presun hmôt pre kovové stavebné doplnkové konštrukcie v objektoch výšky do 6 m</t>
  </si>
  <si>
    <t>267352193</t>
  </si>
  <si>
    <t>771</t>
  </si>
  <si>
    <t>Podlahy z dlaždíc</t>
  </si>
  <si>
    <t>31</t>
  </si>
  <si>
    <t>771541220.S</t>
  </si>
  <si>
    <t xml:space="preserve">Montáž podláh z dlaždíc gres kladených do tmelu flexibil. mrazuvzdorného </t>
  </si>
  <si>
    <t>-1721450733</t>
  </si>
  <si>
    <t>597740002110.S</t>
  </si>
  <si>
    <t>Dlaždice keramické protišmyk. mrazuvzdorné</t>
  </si>
  <si>
    <t>553304719</t>
  </si>
  <si>
    <t>33</t>
  </si>
  <si>
    <t>998771201.S</t>
  </si>
  <si>
    <t>Presun hmôt pre podlahy z dlaždíc v objektoch výšky do 6m</t>
  </si>
  <si>
    <t>-1655635303</t>
  </si>
  <si>
    <t>783</t>
  </si>
  <si>
    <t>Nátery</t>
  </si>
  <si>
    <t>34</t>
  </si>
  <si>
    <t>783292005</t>
  </si>
  <si>
    <t>Nátery kov.stav.doplnk.konštr.-pergola</t>
  </si>
  <si>
    <t>2126777148</t>
  </si>
  <si>
    <t>35</t>
  </si>
  <si>
    <t>783602821.S</t>
  </si>
  <si>
    <t>Odstránenie starých náterov zo stolárskych výrobkov opálením s obrúsením-obklad fasády</t>
  </si>
  <si>
    <t>-1179047762</t>
  </si>
  <si>
    <t>36</t>
  </si>
  <si>
    <t>783625300.S</t>
  </si>
  <si>
    <t>Nátery stolárskych výrobkov - drevená fasáda</t>
  </si>
  <si>
    <t>-1055678351</t>
  </si>
  <si>
    <t>787</t>
  </si>
  <si>
    <t>Zasklievanie</t>
  </si>
  <si>
    <t>37</t>
  </si>
  <si>
    <t>787300803.S</t>
  </si>
  <si>
    <t>Vysklievanie strešných konštrukcií a strešných svetlíkov netmelených,  -0,01800t</t>
  </si>
  <si>
    <t>-1684735145</t>
  </si>
  <si>
    <t>38</t>
  </si>
  <si>
    <t>787340331.S</t>
  </si>
  <si>
    <t>Zasklievanie strešných konštr. sklom bezpečnostným+príslušenstvo</t>
  </si>
  <si>
    <t>-1787057345</t>
  </si>
  <si>
    <t>39</t>
  </si>
  <si>
    <t>634310002100.S</t>
  </si>
  <si>
    <t>Sklo bezpečnostné lepené+ doplnky</t>
  </si>
  <si>
    <t>-1431549984</t>
  </si>
  <si>
    <t>40</t>
  </si>
  <si>
    <t>998787201.S</t>
  </si>
  <si>
    <t>Presun hmôt pre zasklievanie v objektoch výšky do 6 m</t>
  </si>
  <si>
    <t>-1348145535</t>
  </si>
  <si>
    <t>Práce a dodávky M</t>
  </si>
  <si>
    <t>21-M</t>
  </si>
  <si>
    <t>Elektromontáže</t>
  </si>
  <si>
    <t>41</t>
  </si>
  <si>
    <t>210010108.S</t>
  </si>
  <si>
    <t>Lišta elektroinštalačná z PVC 24x22, uložená pevne, vkladacia</t>
  </si>
  <si>
    <t>-1552201142</t>
  </si>
  <si>
    <t>42</t>
  </si>
  <si>
    <t>210110309</t>
  </si>
  <si>
    <t>Presun vypínačov</t>
  </si>
  <si>
    <t>-584101464</t>
  </si>
  <si>
    <t>43</t>
  </si>
  <si>
    <t>210201085.S</t>
  </si>
  <si>
    <t>Zapojenie  svietidla exteriérového</t>
  </si>
  <si>
    <t>1652229827</t>
  </si>
  <si>
    <t>44</t>
  </si>
  <si>
    <t>348140003476.S</t>
  </si>
  <si>
    <t xml:space="preserve">LED svietidlo exteriérové </t>
  </si>
  <si>
    <t>952757228</t>
  </si>
  <si>
    <t>45</t>
  </si>
  <si>
    <t>210800523.S</t>
  </si>
  <si>
    <t>Vodič medený uložený v rúrke H07V-U (CY) 450/750 V  2,5</t>
  </si>
  <si>
    <t>-1378248083</t>
  </si>
  <si>
    <t>46</t>
  </si>
  <si>
    <t>341110000200.S</t>
  </si>
  <si>
    <t>Kábel medený CYKY-O 2x2,5 mm2</t>
  </si>
  <si>
    <t>-1848885706</t>
  </si>
  <si>
    <t>47</t>
  </si>
  <si>
    <t>210964302.S</t>
  </si>
  <si>
    <t>Demontáž do sute - svietidla interiérového na stenu do 1,0 kg vrátane odpojenia   -0,00100 t</t>
  </si>
  <si>
    <t>72710967</t>
  </si>
  <si>
    <t>48</t>
  </si>
  <si>
    <t>210967208.S</t>
  </si>
  <si>
    <t xml:space="preserve">Demontáž - vodič medený </t>
  </si>
  <si>
    <t>1390738372</t>
  </si>
  <si>
    <t>49</t>
  </si>
  <si>
    <t>998921201.S</t>
  </si>
  <si>
    <t>Presun hmôt pre montáž silnoprúdových rozvodov a zariadení v stavbe (objekte) výšky do 7 m</t>
  </si>
  <si>
    <t>1242233338</t>
  </si>
  <si>
    <t>50</t>
  </si>
  <si>
    <t>998921205.S</t>
  </si>
  <si>
    <t>Drobný materiál pre 921,922</t>
  </si>
  <si>
    <t>-363694096</t>
  </si>
  <si>
    <t>Dodávateľ</t>
  </si>
  <si>
    <t>Príloha výzvy č. 1 Špecifikácia predmetu zákazky – prehľad rozpočtových nákladov v EUR Vinohrady Jasová s r o</t>
  </si>
  <si>
    <t xml:space="preserve">  V                                                             dňa                                            vypracoval                                                     podpis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</si>
</sst>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3" fillId="0" borderId="0" applyNumberFormat="0" applyFill="0" applyBorder="0" applyAlignment="0" applyProtection="0"/>
    <xf numFmtId="43" fontId="34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0" borderId="0" xfId="0"/>
    <xf numFmtId="0" fontId="0" fillId="0" borderId="0" xfId="0"/>
    <xf numFmtId="43" fontId="0" fillId="0" borderId="0" xfId="2" applyFont="1"/>
    <xf numFmtId="43" fontId="0" fillId="0" borderId="0" xfId="2" applyFont="1" applyFill="1" applyBorder="1"/>
    <xf numFmtId="2" fontId="0" fillId="0" borderId="0" xfId="0" applyNumberFormat="1"/>
    <xf numFmtId="43" fontId="0" fillId="0" borderId="0" xfId="0" applyNumberFormat="1"/>
    <xf numFmtId="0" fontId="0" fillId="0" borderId="0" xfId="0" applyFill="1" applyBorder="1"/>
    <xf numFmtId="0" fontId="0" fillId="0" borderId="0" xfId="0"/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3">
    <cellStyle name="čiarky" xfId="2" builtinId="3"/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s="1" customFormat="1" ht="12" customHeight="1">
      <c r="B5" s="18"/>
      <c r="D5" s="21" t="s">
        <v>11</v>
      </c>
      <c r="K5" s="211" t="s">
        <v>12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8"/>
      <c r="BS5" s="15" t="s">
        <v>6</v>
      </c>
    </row>
    <row r="6" spans="1:74" s="1" customFormat="1" ht="36.950000000000003" customHeight="1">
      <c r="B6" s="18"/>
      <c r="D6" s="23" t="s">
        <v>13</v>
      </c>
      <c r="K6" s="212" t="s">
        <v>14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8"/>
      <c r="BS6" s="15" t="s">
        <v>6</v>
      </c>
    </row>
    <row r="7" spans="1:74" s="1" customFormat="1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s="1" customFormat="1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s="1" customFormat="1" ht="14.45" customHeight="1">
      <c r="B9" s="18"/>
      <c r="AR9" s="18"/>
      <c r="BS9" s="15" t="s">
        <v>6</v>
      </c>
    </row>
    <row r="10" spans="1:74" s="1" customFormat="1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s="1" customFormat="1" ht="18.399999999999999" customHeight="1">
      <c r="B11" s="18"/>
      <c r="E11" s="22" t="s">
        <v>23</v>
      </c>
      <c r="AK11" s="24" t="s">
        <v>24</v>
      </c>
      <c r="AN11" s="22" t="s">
        <v>1</v>
      </c>
      <c r="AR11" s="18"/>
      <c r="BS11" s="15" t="s">
        <v>6</v>
      </c>
    </row>
    <row r="12" spans="1:74" s="1" customFormat="1" ht="6.95" customHeight="1">
      <c r="B12" s="18"/>
      <c r="AR12" s="18"/>
      <c r="BS12" s="15" t="s">
        <v>6</v>
      </c>
    </row>
    <row r="13" spans="1:74" s="1" customFormat="1" ht="12" customHeight="1">
      <c r="B13" s="18"/>
      <c r="D13" s="24" t="s">
        <v>25</v>
      </c>
      <c r="AK13" s="24" t="s">
        <v>22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26</v>
      </c>
      <c r="AK14" s="24" t="s">
        <v>24</v>
      </c>
      <c r="AN14" s="22" t="s">
        <v>1</v>
      </c>
      <c r="AR14" s="18"/>
      <c r="BS14" s="15" t="s">
        <v>6</v>
      </c>
    </row>
    <row r="15" spans="1:74" s="1" customFormat="1" ht="6.95" customHeight="1">
      <c r="B15" s="18"/>
      <c r="AR15" s="18"/>
      <c r="BS15" s="15" t="s">
        <v>3</v>
      </c>
    </row>
    <row r="16" spans="1:74" s="1" customFormat="1" ht="12" customHeight="1">
      <c r="B16" s="18"/>
      <c r="D16" s="24" t="s">
        <v>27</v>
      </c>
      <c r="AK16" s="24" t="s">
        <v>22</v>
      </c>
      <c r="AN16" s="22" t="s">
        <v>1</v>
      </c>
      <c r="AR16" s="18"/>
      <c r="BS16" s="15" t="s">
        <v>3</v>
      </c>
    </row>
    <row r="17" spans="1:71" s="1" customFormat="1" ht="18.399999999999999" customHeight="1">
      <c r="B17" s="18"/>
      <c r="E17" s="22" t="s">
        <v>28</v>
      </c>
      <c r="AK17" s="24" t="s">
        <v>24</v>
      </c>
      <c r="AN17" s="22" t="s">
        <v>1</v>
      </c>
      <c r="AR17" s="18"/>
      <c r="BS17" s="15" t="s">
        <v>29</v>
      </c>
    </row>
    <row r="18" spans="1:71" s="1" customFormat="1" ht="6.95" customHeight="1">
      <c r="B18" s="18"/>
      <c r="AR18" s="18"/>
      <c r="BS18" s="15" t="s">
        <v>6</v>
      </c>
    </row>
    <row r="19" spans="1:71" s="1" customFormat="1" ht="12" customHeight="1">
      <c r="B19" s="18"/>
      <c r="D19" s="24" t="s">
        <v>30</v>
      </c>
      <c r="AK19" s="24" t="s">
        <v>22</v>
      </c>
      <c r="AN19" s="22" t="s">
        <v>1</v>
      </c>
      <c r="AR19" s="18"/>
      <c r="BS19" s="15" t="s">
        <v>6</v>
      </c>
    </row>
    <row r="20" spans="1:71" s="1" customFormat="1" ht="18.399999999999999" customHeight="1">
      <c r="B20" s="18"/>
      <c r="E20" s="22" t="s">
        <v>31</v>
      </c>
      <c r="AK20" s="24" t="s">
        <v>24</v>
      </c>
      <c r="AN20" s="22" t="s">
        <v>1</v>
      </c>
      <c r="AR20" s="18"/>
      <c r="BS20" s="15" t="s">
        <v>29</v>
      </c>
    </row>
    <row r="21" spans="1:71" s="1" customFormat="1" ht="6.95" customHeight="1">
      <c r="B21" s="18"/>
      <c r="AR21" s="18"/>
    </row>
    <row r="22" spans="1:71" s="1" customFormat="1" ht="12" customHeight="1">
      <c r="B22" s="18"/>
      <c r="D22" s="24" t="s">
        <v>32</v>
      </c>
      <c r="AR22" s="18"/>
    </row>
    <row r="23" spans="1:71" s="1" customFormat="1" ht="16.5" customHeight="1">
      <c r="B23" s="18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8"/>
    </row>
    <row r="24" spans="1:71" s="1" customFormat="1" ht="6.95" customHeight="1">
      <c r="B24" s="18"/>
      <c r="AR24" s="18"/>
    </row>
    <row r="25" spans="1:71" s="1" customFormat="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5.9" customHeight="1">
      <c r="A26" s="27"/>
      <c r="B26" s="28"/>
      <c r="C26" s="27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4">
        <f>ROUND(AG94,2)</f>
        <v>0</v>
      </c>
      <c r="AL26" s="215"/>
      <c r="AM26" s="215"/>
      <c r="AN26" s="215"/>
      <c r="AO26" s="215"/>
      <c r="AP26" s="27"/>
      <c r="AQ26" s="27"/>
      <c r="AR26" s="28"/>
      <c r="BE26" s="27"/>
    </row>
    <row r="27" spans="1:71" s="2" customFormat="1" ht="6.95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2.7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16" t="s">
        <v>34</v>
      </c>
      <c r="M28" s="216"/>
      <c r="N28" s="216"/>
      <c r="O28" s="216"/>
      <c r="P28" s="216"/>
      <c r="Q28" s="27"/>
      <c r="R28" s="27"/>
      <c r="S28" s="27"/>
      <c r="T28" s="27"/>
      <c r="U28" s="27"/>
      <c r="V28" s="27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F28" s="27"/>
      <c r="AG28" s="27"/>
      <c r="AH28" s="27"/>
      <c r="AI28" s="27"/>
      <c r="AJ28" s="27"/>
      <c r="AK28" s="216" t="s">
        <v>36</v>
      </c>
      <c r="AL28" s="216"/>
      <c r="AM28" s="216"/>
      <c r="AN28" s="216"/>
      <c r="AO28" s="216"/>
      <c r="AP28" s="27"/>
      <c r="AQ28" s="27"/>
      <c r="AR28" s="28"/>
      <c r="BE28" s="27"/>
    </row>
    <row r="29" spans="1:71" s="3" customFormat="1" ht="14.45" customHeight="1">
      <c r="B29" s="32"/>
      <c r="D29" s="24" t="s">
        <v>37</v>
      </c>
      <c r="F29" s="33" t="s">
        <v>38</v>
      </c>
      <c r="L29" s="201">
        <v>0.2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2"/>
    </row>
    <row r="30" spans="1:71" s="3" customFormat="1" ht="14.45" customHeight="1">
      <c r="B30" s="32"/>
      <c r="F30" s="33" t="s">
        <v>39</v>
      </c>
      <c r="L30" s="201">
        <v>0.2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2"/>
    </row>
    <row r="31" spans="1:71" s="3" customFormat="1" ht="14.45" hidden="1" customHeight="1">
      <c r="B31" s="32"/>
      <c r="F31" s="24" t="s">
        <v>40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2"/>
    </row>
    <row r="32" spans="1:71" s="3" customFormat="1" ht="14.45" hidden="1" customHeight="1">
      <c r="B32" s="32"/>
      <c r="F32" s="24" t="s">
        <v>41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2"/>
    </row>
    <row r="33" spans="1:57" s="3" customFormat="1" ht="14.45" hidden="1" customHeight="1">
      <c r="B33" s="32"/>
      <c r="F33" s="33" t="s">
        <v>42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2"/>
    </row>
    <row r="34" spans="1:57" s="2" customFormat="1" ht="6.95" customHeight="1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5.9" customHeight="1">
      <c r="A35" s="27"/>
      <c r="B35" s="28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202" t="s">
        <v>45</v>
      </c>
      <c r="Y35" s="203"/>
      <c r="Z35" s="203"/>
      <c r="AA35" s="203"/>
      <c r="AB35" s="203"/>
      <c r="AC35" s="36"/>
      <c r="AD35" s="36"/>
      <c r="AE35" s="36"/>
      <c r="AF35" s="36"/>
      <c r="AG35" s="36"/>
      <c r="AH35" s="36"/>
      <c r="AI35" s="36"/>
      <c r="AJ35" s="36"/>
      <c r="AK35" s="204">
        <f>SUM(AK26:AK33)</f>
        <v>0</v>
      </c>
      <c r="AL35" s="203"/>
      <c r="AM35" s="203"/>
      <c r="AN35" s="203"/>
      <c r="AO35" s="205"/>
      <c r="AP35" s="34"/>
      <c r="AQ35" s="34"/>
      <c r="AR35" s="28"/>
      <c r="BE35" s="27"/>
    </row>
    <row r="36" spans="1:57" s="2" customFormat="1" ht="6.9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38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8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27"/>
      <c r="B60" s="28"/>
      <c r="C60" s="27"/>
      <c r="D60" s="41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1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1" t="s">
        <v>48</v>
      </c>
      <c r="AI60" s="30"/>
      <c r="AJ60" s="30"/>
      <c r="AK60" s="30"/>
      <c r="AL60" s="30"/>
      <c r="AM60" s="41" t="s">
        <v>49</v>
      </c>
      <c r="AN60" s="30"/>
      <c r="AO60" s="30"/>
      <c r="AP60" s="27"/>
      <c r="AQ60" s="27"/>
      <c r="AR60" s="28"/>
      <c r="BE60" s="27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27"/>
      <c r="B64" s="28"/>
      <c r="C64" s="27"/>
      <c r="D64" s="39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51</v>
      </c>
      <c r="AI64" s="42"/>
      <c r="AJ64" s="42"/>
      <c r="AK64" s="42"/>
      <c r="AL64" s="42"/>
      <c r="AM64" s="42"/>
      <c r="AN64" s="42"/>
      <c r="AO64" s="42"/>
      <c r="AP64" s="27"/>
      <c r="AQ64" s="27"/>
      <c r="AR64" s="28"/>
      <c r="BE64" s="27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27"/>
      <c r="B75" s="28"/>
      <c r="C75" s="27"/>
      <c r="D75" s="41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1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1" t="s">
        <v>48</v>
      </c>
      <c r="AI75" s="30"/>
      <c r="AJ75" s="30"/>
      <c r="AK75" s="30"/>
      <c r="AL75" s="30"/>
      <c r="AM75" s="41" t="s">
        <v>49</v>
      </c>
      <c r="AN75" s="30"/>
      <c r="AO75" s="30"/>
      <c r="AP75" s="27"/>
      <c r="AQ75" s="27"/>
      <c r="AR75" s="28"/>
      <c r="BE75" s="27"/>
    </row>
    <row r="76" spans="1:57" s="2" customFormat="1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5" customHeight="1">
      <c r="A77" s="27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  <c r="BE77" s="27"/>
    </row>
    <row r="81" spans="1:90" s="2" customFormat="1" ht="6.95" customHeight="1">
      <c r="A81" s="27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  <c r="BE81" s="27"/>
    </row>
    <row r="82" spans="1:90" s="2" customFormat="1" ht="24.95" customHeight="1">
      <c r="A82" s="27"/>
      <c r="B82" s="28"/>
      <c r="C82" s="19" t="s">
        <v>52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0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0" s="4" customFormat="1" ht="12" customHeight="1">
      <c r="B84" s="47"/>
      <c r="C84" s="24" t="s">
        <v>11</v>
      </c>
      <c r="L84" s="4" t="str">
        <f>K5</f>
        <v>2023-01-22</v>
      </c>
      <c r="AR84" s="47"/>
    </row>
    <row r="85" spans="1:90" s="5" customFormat="1" ht="36.950000000000003" customHeight="1">
      <c r="B85" s="48"/>
      <c r="C85" s="49" t="s">
        <v>13</v>
      </c>
      <c r="L85" s="190" t="str">
        <f>K6</f>
        <v>Penzion Vinohrady-Jasová    výmena pergoly a úprava terasy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8"/>
    </row>
    <row r="86" spans="1:90" s="2" customFormat="1" ht="6.95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0" s="2" customFormat="1" ht="12" customHeight="1">
      <c r="A87" s="27"/>
      <c r="B87" s="28"/>
      <c r="C87" s="24" t="s">
        <v>17</v>
      </c>
      <c r="D87" s="27"/>
      <c r="E87" s="27"/>
      <c r="F87" s="27"/>
      <c r="G87" s="27"/>
      <c r="H87" s="27"/>
      <c r="I87" s="27"/>
      <c r="J87" s="27"/>
      <c r="K87" s="27"/>
      <c r="L87" s="50" t="str">
        <f>IF(K8="","",K8)</f>
        <v>Jasová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19</v>
      </c>
      <c r="AJ87" s="27"/>
      <c r="AK87" s="27"/>
      <c r="AL87" s="27"/>
      <c r="AM87" s="192" t="str">
        <f>IF(AN8= "","",AN8)</f>
        <v>22. 1. 2024</v>
      </c>
      <c r="AN87" s="192"/>
      <c r="AO87" s="27"/>
      <c r="AP87" s="27"/>
      <c r="AQ87" s="27"/>
      <c r="AR87" s="28"/>
      <c r="BE87" s="27"/>
    </row>
    <row r="88" spans="1:90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0" s="2" customFormat="1" ht="15.2" customHeight="1">
      <c r="A89" s="27"/>
      <c r="B89" s="28"/>
      <c r="C89" s="24" t="s">
        <v>21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>Vinohrady Jasová s.r.o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27</v>
      </c>
      <c r="AJ89" s="27"/>
      <c r="AK89" s="27"/>
      <c r="AL89" s="27"/>
      <c r="AM89" s="193" t="str">
        <f>IF(E17="","",E17)</f>
        <v>Le phart</v>
      </c>
      <c r="AN89" s="194"/>
      <c r="AO89" s="194"/>
      <c r="AP89" s="194"/>
      <c r="AQ89" s="27"/>
      <c r="AR89" s="28"/>
      <c r="AS89" s="195" t="s">
        <v>53</v>
      </c>
      <c r="AT89" s="196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7"/>
    </row>
    <row r="90" spans="1:90" s="2" customFormat="1" ht="15.2" customHeight="1">
      <c r="A90" s="27"/>
      <c r="B90" s="28"/>
      <c r="C90" s="24" t="s">
        <v>25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30</v>
      </c>
      <c r="AJ90" s="27"/>
      <c r="AK90" s="27"/>
      <c r="AL90" s="27"/>
      <c r="AM90" s="193" t="str">
        <f>IF(E20="","",E20)</f>
        <v>Ing.D.Pavlusíková</v>
      </c>
      <c r="AN90" s="194"/>
      <c r="AO90" s="194"/>
      <c r="AP90" s="194"/>
      <c r="AQ90" s="27"/>
      <c r="AR90" s="28"/>
      <c r="AS90" s="197"/>
      <c r="AT90" s="198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7"/>
    </row>
    <row r="91" spans="1:90" s="2" customFormat="1" ht="10.9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197"/>
      <c r="AT91" s="198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7"/>
    </row>
    <row r="92" spans="1:90" s="2" customFormat="1" ht="29.25" customHeight="1">
      <c r="A92" s="27"/>
      <c r="B92" s="28"/>
      <c r="C92" s="185" t="s">
        <v>54</v>
      </c>
      <c r="D92" s="186"/>
      <c r="E92" s="186"/>
      <c r="F92" s="186"/>
      <c r="G92" s="186"/>
      <c r="H92" s="56"/>
      <c r="I92" s="187" t="s">
        <v>55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56</v>
      </c>
      <c r="AH92" s="186"/>
      <c r="AI92" s="186"/>
      <c r="AJ92" s="186"/>
      <c r="AK92" s="186"/>
      <c r="AL92" s="186"/>
      <c r="AM92" s="186"/>
      <c r="AN92" s="187" t="s">
        <v>57</v>
      </c>
      <c r="AO92" s="186"/>
      <c r="AP92" s="189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  <c r="BE92" s="27"/>
    </row>
    <row r="93" spans="1:90" s="2" customFormat="1" ht="10.9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7"/>
    </row>
    <row r="94" spans="1:90" s="6" customFormat="1" ht="32.450000000000003" customHeight="1">
      <c r="B94" s="64"/>
      <c r="C94" s="65" t="s">
        <v>71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995.23933999999997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72</v>
      </c>
      <c r="BT94" s="73" t="s">
        <v>73</v>
      </c>
      <c r="BV94" s="73" t="s">
        <v>74</v>
      </c>
      <c r="BW94" s="73" t="s">
        <v>4</v>
      </c>
      <c r="BX94" s="73" t="s">
        <v>75</v>
      </c>
      <c r="CL94" s="73" t="s">
        <v>1</v>
      </c>
    </row>
    <row r="95" spans="1:90" s="7" customFormat="1" ht="24.75" customHeight="1">
      <c r="A95" s="74" t="s">
        <v>76</v>
      </c>
      <c r="B95" s="75"/>
      <c r="C95" s="76"/>
      <c r="D95" s="208" t="s">
        <v>12</v>
      </c>
      <c r="E95" s="208"/>
      <c r="F95" s="208"/>
      <c r="G95" s="208"/>
      <c r="H95" s="208"/>
      <c r="I95" s="77"/>
      <c r="J95" s="208" t="s">
        <v>14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'2023-01-22 - Penzion Vino...'!J28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8" t="s">
        <v>77</v>
      </c>
      <c r="AR95" s="75"/>
      <c r="AS95" s="79">
        <v>0</v>
      </c>
      <c r="AT95" s="80">
        <f>ROUND(SUM(AV95:AW95),2)</f>
        <v>0</v>
      </c>
      <c r="AU95" s="81">
        <f>'2023-01-22 - Penzion Vino...'!P127</f>
        <v>995.23933918000012</v>
      </c>
      <c r="AV95" s="80">
        <f>'2023-01-22 - Penzion Vino...'!J31</f>
        <v>0</v>
      </c>
      <c r="AW95" s="80">
        <f>'2023-01-22 - Penzion Vino...'!J32</f>
        <v>0</v>
      </c>
      <c r="AX95" s="80">
        <f>'2023-01-22 - Penzion Vino...'!J33</f>
        <v>0</v>
      </c>
      <c r="AY95" s="80">
        <f>'2023-01-22 - Penzion Vino...'!J34</f>
        <v>0</v>
      </c>
      <c r="AZ95" s="80">
        <f>'2023-01-22 - Penzion Vino...'!F31</f>
        <v>0</v>
      </c>
      <c r="BA95" s="80">
        <f>'2023-01-22 - Penzion Vino...'!F32</f>
        <v>0</v>
      </c>
      <c r="BB95" s="80">
        <f>'2023-01-22 - Penzion Vino...'!F33</f>
        <v>0</v>
      </c>
      <c r="BC95" s="80">
        <f>'2023-01-22 - Penzion Vino...'!F34</f>
        <v>0</v>
      </c>
      <c r="BD95" s="82">
        <f>'2023-01-22 - Penzion Vino...'!F35</f>
        <v>0</v>
      </c>
      <c r="BT95" s="83" t="s">
        <v>78</v>
      </c>
      <c r="BU95" s="83" t="s">
        <v>79</v>
      </c>
      <c r="BV95" s="83" t="s">
        <v>74</v>
      </c>
      <c r="BW95" s="83" t="s">
        <v>4</v>
      </c>
      <c r="BX95" s="83" t="s">
        <v>75</v>
      </c>
      <c r="CL95" s="83" t="s">
        <v>1</v>
      </c>
    </row>
    <row r="96" spans="1:90" s="2" customFormat="1" ht="30" customHeight="1">
      <c r="A96" s="27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8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s="2" customFormat="1" ht="6.95" customHeight="1">
      <c r="A97" s="27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3-01-22 - Penzion Vin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10"/>
  <sheetViews>
    <sheetView showGridLines="0" tabSelected="1" topLeftCell="A192" workbookViewId="0">
      <selection activeCell="A210" sqref="A21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4"/>
      <c r="B1" s="175"/>
    </row>
    <row r="2" spans="1:46" s="1" customFormat="1" ht="44.25" customHeight="1">
      <c r="B2" s="175" t="s">
        <v>353</v>
      </c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5" t="s">
        <v>4</v>
      </c>
    </row>
    <row r="3" spans="1:46" s="1" customFormat="1" ht="15.7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pans="1:46" s="1" customFormat="1" ht="24.95" customHeight="1">
      <c r="B4" s="18"/>
      <c r="D4" s="19" t="s">
        <v>80</v>
      </c>
      <c r="L4" s="18"/>
      <c r="M4" s="85" t="s">
        <v>9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27"/>
      <c r="B6" s="28"/>
      <c r="C6" s="27"/>
      <c r="D6" s="24" t="s">
        <v>13</v>
      </c>
      <c r="E6" s="27"/>
      <c r="F6" s="27"/>
      <c r="G6" s="27"/>
      <c r="H6" s="27"/>
      <c r="I6" s="27"/>
      <c r="J6" s="27"/>
      <c r="K6" s="27"/>
      <c r="L6" s="38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46" s="2" customFormat="1" ht="30" customHeight="1">
      <c r="A7" s="27"/>
      <c r="B7" s="28"/>
      <c r="C7" s="27"/>
      <c r="D7" s="27"/>
      <c r="E7" s="190" t="s">
        <v>14</v>
      </c>
      <c r="F7" s="217"/>
      <c r="G7" s="217"/>
      <c r="H7" s="217"/>
      <c r="I7" s="27"/>
      <c r="J7" s="27"/>
      <c r="K7" s="27"/>
      <c r="L7" s="38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46" s="2" customFormat="1">
      <c r="A8" s="27"/>
      <c r="B8" s="28"/>
      <c r="C8" s="27"/>
      <c r="D8" s="27"/>
      <c r="E8" s="27"/>
      <c r="F8" s="27"/>
      <c r="G8" s="27"/>
      <c r="H8" s="27"/>
      <c r="I8" s="27"/>
      <c r="J8" s="27"/>
      <c r="K8" s="27"/>
      <c r="L8" s="38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2" customHeight="1">
      <c r="A9" s="27"/>
      <c r="B9" s="28"/>
      <c r="C9" s="27"/>
      <c r="D9" s="24" t="s">
        <v>15</v>
      </c>
      <c r="E9" s="27"/>
      <c r="F9" s="22" t="s">
        <v>1</v>
      </c>
      <c r="G9" s="27"/>
      <c r="H9" s="27"/>
      <c r="I9" s="24" t="s">
        <v>16</v>
      </c>
      <c r="J9" s="22" t="s">
        <v>1</v>
      </c>
      <c r="K9" s="27"/>
      <c r="L9" s="38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ht="12" customHeight="1">
      <c r="A10" s="27"/>
      <c r="B10" s="28"/>
      <c r="C10" s="27"/>
      <c r="D10" s="24" t="s">
        <v>17</v>
      </c>
      <c r="E10" s="27"/>
      <c r="F10" s="22" t="s">
        <v>18</v>
      </c>
      <c r="G10" s="27"/>
      <c r="H10" s="27"/>
      <c r="I10" s="24" t="s">
        <v>19</v>
      </c>
      <c r="J10" s="51"/>
      <c r="K10" s="27"/>
      <c r="L10" s="38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0.9" customHeight="1">
      <c r="A11" s="27"/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38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21</v>
      </c>
      <c r="E12" s="27"/>
      <c r="F12" s="27"/>
      <c r="G12" s="27"/>
      <c r="H12" s="27"/>
      <c r="I12" s="24" t="s">
        <v>22</v>
      </c>
      <c r="J12" s="22" t="s">
        <v>1</v>
      </c>
      <c r="K12" s="27"/>
      <c r="L12" s="38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8" customHeight="1">
      <c r="A13" s="27"/>
      <c r="B13" s="28"/>
      <c r="C13" s="27"/>
      <c r="D13" s="27"/>
      <c r="E13" s="22" t="s">
        <v>23</v>
      </c>
      <c r="F13" s="27"/>
      <c r="G13" s="27"/>
      <c r="H13" s="27"/>
      <c r="I13" s="24" t="s">
        <v>24</v>
      </c>
      <c r="J13" s="22" t="s">
        <v>1</v>
      </c>
      <c r="K13" s="27"/>
      <c r="L13" s="38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6.95" customHeight="1">
      <c r="A14" s="27"/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38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2" customHeight="1">
      <c r="A15" s="27"/>
      <c r="B15" s="28"/>
      <c r="C15" s="27"/>
      <c r="D15" s="24" t="s">
        <v>25</v>
      </c>
      <c r="E15" s="27"/>
      <c r="F15" s="27"/>
      <c r="G15" s="27"/>
      <c r="H15" s="27"/>
      <c r="I15" s="24" t="s">
        <v>22</v>
      </c>
      <c r="J15" s="22" t="str">
        <f>'Rekapitulácia stavby'!AN13</f>
        <v/>
      </c>
      <c r="K15" s="27"/>
      <c r="L15" s="38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18" customHeight="1">
      <c r="A16" s="27"/>
      <c r="B16" s="28"/>
      <c r="C16" s="27"/>
      <c r="D16" s="27"/>
      <c r="E16" s="211" t="str">
        <f>'Rekapitulácia stavby'!E14</f>
        <v xml:space="preserve"> </v>
      </c>
      <c r="F16" s="211"/>
      <c r="G16" s="211"/>
      <c r="H16" s="211"/>
      <c r="I16" s="24" t="s">
        <v>24</v>
      </c>
      <c r="J16" s="22" t="str">
        <f>'Rekapitulácia stavby'!AN14</f>
        <v/>
      </c>
      <c r="K16" s="27"/>
      <c r="L16" s="38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52" s="2" customFormat="1" ht="6.95" customHeight="1">
      <c r="A17" s="27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38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52" s="2" customFormat="1" ht="12" customHeight="1">
      <c r="A18" s="27"/>
      <c r="B18" s="28"/>
      <c r="C18" s="27"/>
      <c r="D18" s="24" t="s">
        <v>27</v>
      </c>
      <c r="E18" s="27"/>
      <c r="F18" s="27"/>
      <c r="G18" s="27"/>
      <c r="H18" s="27"/>
      <c r="I18" s="24" t="s">
        <v>22</v>
      </c>
      <c r="J18" s="22" t="s">
        <v>1</v>
      </c>
      <c r="K18" s="27"/>
      <c r="L18" s="38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52" s="2" customFormat="1" ht="18" customHeight="1">
      <c r="A19" s="27"/>
      <c r="B19" s="28"/>
      <c r="C19" s="27"/>
      <c r="D19" s="27"/>
      <c r="E19" s="22"/>
      <c r="F19" s="27"/>
      <c r="G19" s="27"/>
      <c r="H19" s="27"/>
      <c r="I19" s="24" t="s">
        <v>24</v>
      </c>
      <c r="J19" s="22" t="s">
        <v>1</v>
      </c>
      <c r="K19" s="27"/>
      <c r="L19" s="38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52" s="2" customFormat="1" ht="6.95" customHeight="1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38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52" s="2" customFormat="1" ht="12" customHeight="1">
      <c r="A21" s="27"/>
      <c r="B21" s="28"/>
      <c r="C21" s="27"/>
      <c r="D21" s="24" t="s">
        <v>30</v>
      </c>
      <c r="E21" s="27"/>
      <c r="F21" s="27"/>
      <c r="G21" s="27"/>
      <c r="H21" s="27"/>
      <c r="I21" s="24" t="s">
        <v>22</v>
      </c>
      <c r="J21" s="22" t="s">
        <v>1</v>
      </c>
      <c r="K21" s="27"/>
      <c r="L21" s="38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52" s="2" customFormat="1" ht="18" customHeight="1">
      <c r="A22" s="27"/>
      <c r="B22" s="28"/>
      <c r="C22" s="27"/>
      <c r="D22" s="27"/>
      <c r="E22" s="22"/>
      <c r="F22" s="27"/>
      <c r="G22" s="27"/>
      <c r="H22" s="27"/>
      <c r="I22" s="24" t="s">
        <v>24</v>
      </c>
      <c r="J22" s="22" t="s">
        <v>1</v>
      </c>
      <c r="K22" s="27"/>
      <c r="L22" s="38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52" s="2" customFormat="1" ht="6.95" customHeight="1">
      <c r="A23" s="27"/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38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52" s="2" customFormat="1" ht="12" customHeight="1">
      <c r="A24" s="27"/>
      <c r="B24" s="28"/>
      <c r="C24" s="27"/>
      <c r="D24" s="24" t="s">
        <v>32</v>
      </c>
      <c r="E24" s="27"/>
      <c r="F24" s="27"/>
      <c r="G24" s="27"/>
      <c r="H24" s="27"/>
      <c r="I24" s="27"/>
      <c r="J24" s="27"/>
      <c r="K24" s="27"/>
      <c r="L24" s="38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52" s="8" customFormat="1" ht="16.5" customHeight="1">
      <c r="A25" s="86"/>
      <c r="B25" s="87"/>
      <c r="C25" s="86"/>
      <c r="D25" s="86"/>
      <c r="E25" s="213" t="s">
        <v>1</v>
      </c>
      <c r="F25" s="213"/>
      <c r="G25" s="213"/>
      <c r="H25" s="213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52" s="2" customFormat="1" ht="6.95" customHeight="1">
      <c r="A26" s="27"/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38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52" s="2" customFormat="1" ht="6.95" customHeight="1">
      <c r="A27" s="27"/>
      <c r="B27" s="28"/>
      <c r="C27" s="27"/>
      <c r="D27" s="62"/>
      <c r="E27" s="62"/>
      <c r="F27" s="62"/>
      <c r="G27" s="62"/>
      <c r="H27" s="62"/>
      <c r="I27" s="62"/>
      <c r="J27" s="62"/>
      <c r="K27" s="62"/>
      <c r="L27" s="38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52" s="2" customFormat="1" ht="25.35" customHeight="1">
      <c r="A28" s="27"/>
      <c r="B28" s="28"/>
      <c r="C28" s="27"/>
      <c r="D28" s="89" t="s">
        <v>33</v>
      </c>
      <c r="E28" s="27"/>
      <c r="F28" s="27"/>
      <c r="G28" s="27"/>
      <c r="H28" s="27"/>
      <c r="I28" s="27"/>
      <c r="J28" s="67">
        <f>ROUND(J127, 2)</f>
        <v>0</v>
      </c>
      <c r="K28" s="27"/>
      <c r="L28" s="38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52" s="2" customFormat="1" ht="6.95" customHeight="1">
      <c r="A29" s="27"/>
      <c r="B29" s="28"/>
      <c r="C29" s="27"/>
      <c r="D29" s="62"/>
      <c r="E29" s="62"/>
      <c r="F29" s="62"/>
      <c r="G29" s="62"/>
      <c r="H29" s="62"/>
      <c r="I29" s="62"/>
      <c r="J29" s="62"/>
      <c r="K29" s="62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</row>
    <row r="30" spans="1:52" s="2" customFormat="1" ht="14.45" customHeight="1">
      <c r="A30" s="27"/>
      <c r="B30" s="28"/>
      <c r="C30" s="27"/>
      <c r="D30" s="27"/>
      <c r="E30" s="27"/>
      <c r="F30" s="31" t="s">
        <v>35</v>
      </c>
      <c r="G30" s="27"/>
      <c r="H30" s="27"/>
      <c r="I30" s="31" t="s">
        <v>34</v>
      </c>
      <c r="J30" s="31" t="s">
        <v>36</v>
      </c>
      <c r="K30" s="27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</row>
    <row r="31" spans="1:52" s="2" customFormat="1" ht="14.45" customHeight="1">
      <c r="A31" s="27"/>
      <c r="B31" s="28"/>
      <c r="C31" s="27"/>
      <c r="D31" s="92" t="s">
        <v>37</v>
      </c>
      <c r="E31" s="33" t="s">
        <v>38</v>
      </c>
      <c r="F31" s="93">
        <f>ROUND((SUM(BE127:BE206)),  2)</f>
        <v>0</v>
      </c>
      <c r="G31" s="91"/>
      <c r="H31" s="91"/>
      <c r="I31" s="94">
        <v>0.2</v>
      </c>
      <c r="J31" s="93">
        <f>ROUND(((SUM(BE127:BE206))*I31),  2)</f>
        <v>0</v>
      </c>
      <c r="K31" s="27"/>
      <c r="L31" s="38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52" s="2" customFormat="1" ht="14.45" customHeight="1">
      <c r="A32" s="27"/>
      <c r="B32" s="28"/>
      <c r="C32" s="27"/>
      <c r="D32" s="27"/>
      <c r="E32" s="33" t="s">
        <v>39</v>
      </c>
      <c r="F32" s="95">
        <f>ROUND((SUM(BF127:BF206)),  2)</f>
        <v>0</v>
      </c>
      <c r="G32" s="27"/>
      <c r="H32" s="27"/>
      <c r="I32" s="96">
        <v>0.2</v>
      </c>
      <c r="J32" s="95">
        <f>ROUND(((SUM(BF127:BF206))*I32),  2)</f>
        <v>0</v>
      </c>
      <c r="K32" s="27"/>
      <c r="L32" s="38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52" s="2" customFormat="1" ht="14.45" hidden="1" customHeight="1">
      <c r="A33" s="27"/>
      <c r="B33" s="28"/>
      <c r="C33" s="27"/>
      <c r="D33" s="27"/>
      <c r="E33" s="24" t="s">
        <v>40</v>
      </c>
      <c r="F33" s="95">
        <f>ROUND((SUM(BG127:BG206)),  2)</f>
        <v>0</v>
      </c>
      <c r="G33" s="27"/>
      <c r="H33" s="27"/>
      <c r="I33" s="96">
        <v>0.2</v>
      </c>
      <c r="J33" s="95">
        <f>0</f>
        <v>0</v>
      </c>
      <c r="K33" s="27"/>
      <c r="L33" s="90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</row>
    <row r="34" spans="1:52" s="2" customFormat="1" ht="14.45" hidden="1" customHeight="1">
      <c r="A34" s="27"/>
      <c r="B34" s="28"/>
      <c r="C34" s="27"/>
      <c r="D34" s="27"/>
      <c r="E34" s="24" t="s">
        <v>41</v>
      </c>
      <c r="F34" s="95">
        <f>ROUND((SUM(BH127:BH206)),  2)</f>
        <v>0</v>
      </c>
      <c r="G34" s="27"/>
      <c r="H34" s="27"/>
      <c r="I34" s="96">
        <v>0.2</v>
      </c>
      <c r="J34" s="95">
        <f>0</f>
        <v>0</v>
      </c>
      <c r="K34" s="27"/>
      <c r="L34" s="38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52" s="2" customFormat="1" ht="14.45" hidden="1" customHeight="1">
      <c r="A35" s="27"/>
      <c r="B35" s="28"/>
      <c r="C35" s="27"/>
      <c r="D35" s="27"/>
      <c r="E35" s="33" t="s">
        <v>42</v>
      </c>
      <c r="F35" s="93">
        <f>ROUND((SUM(BI127:BI206)),  2)</f>
        <v>0</v>
      </c>
      <c r="G35" s="91"/>
      <c r="H35" s="91"/>
      <c r="I35" s="94">
        <v>0</v>
      </c>
      <c r="J35" s="93">
        <f>0</f>
        <v>0</v>
      </c>
      <c r="K35" s="27"/>
      <c r="L35" s="38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52" s="2" customFormat="1" ht="6.9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38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52" s="2" customFormat="1" ht="25.35" customHeight="1">
      <c r="A37" s="27"/>
      <c r="B37" s="28"/>
      <c r="C37" s="97"/>
      <c r="D37" s="98" t="s">
        <v>43</v>
      </c>
      <c r="E37" s="56"/>
      <c r="F37" s="56"/>
      <c r="G37" s="99" t="s">
        <v>44</v>
      </c>
      <c r="H37" s="100" t="s">
        <v>45</v>
      </c>
      <c r="I37" s="56"/>
      <c r="J37" s="101">
        <f>SUM(J28:J35)</f>
        <v>0</v>
      </c>
      <c r="K37" s="102"/>
      <c r="L37" s="38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52" s="2" customFormat="1" ht="14.4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8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52" s="1" customFormat="1" ht="14.45" customHeight="1">
      <c r="B39" s="18"/>
      <c r="L39" s="18"/>
    </row>
    <row r="40" spans="1:52" s="1" customFormat="1" ht="14.45" customHeight="1">
      <c r="B40" s="18"/>
      <c r="L40" s="18"/>
    </row>
    <row r="41" spans="1:52" s="1" customFormat="1" ht="14.45" customHeight="1">
      <c r="B41" s="18"/>
      <c r="L41" s="18"/>
    </row>
    <row r="42" spans="1:52" s="1" customFormat="1" ht="14.45" customHeight="1">
      <c r="B42" s="18"/>
      <c r="L42" s="18"/>
    </row>
    <row r="43" spans="1:52" s="1" customFormat="1" ht="14.45" customHeight="1">
      <c r="B43" s="18"/>
      <c r="L43" s="18"/>
    </row>
    <row r="44" spans="1:52" s="1" customFormat="1" ht="14.45" customHeight="1">
      <c r="B44" s="18"/>
      <c r="L44" s="18"/>
    </row>
    <row r="45" spans="1:52" s="1" customFormat="1" ht="14.45" customHeight="1">
      <c r="B45" s="18"/>
      <c r="L45" s="18"/>
    </row>
    <row r="46" spans="1:52" s="1" customFormat="1" ht="14.45" customHeight="1">
      <c r="B46" s="18"/>
      <c r="L46" s="18"/>
    </row>
    <row r="47" spans="1:52" s="1" customFormat="1" ht="14.45" customHeight="1">
      <c r="B47" s="18"/>
      <c r="L47" s="18"/>
    </row>
    <row r="48" spans="1:52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8"/>
      <c r="D50" s="39" t="s">
        <v>352</v>
      </c>
      <c r="E50" s="40"/>
      <c r="F50" s="40"/>
      <c r="G50" s="39"/>
      <c r="H50" s="40"/>
      <c r="I50" s="40"/>
      <c r="J50" s="40"/>
      <c r="K50" s="40"/>
      <c r="L50" s="38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1"/>
      <c r="E61" s="30"/>
      <c r="F61" s="103"/>
      <c r="G61" s="41" t="s">
        <v>48</v>
      </c>
      <c r="H61" s="30"/>
      <c r="I61" s="30"/>
      <c r="J61" s="104" t="s">
        <v>49</v>
      </c>
      <c r="K61" s="30"/>
      <c r="L61" s="38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9"/>
      <c r="E65" s="42"/>
      <c r="F65" s="42"/>
      <c r="G65" s="39"/>
      <c r="H65" s="42"/>
      <c r="I65" s="42"/>
      <c r="J65" s="42"/>
      <c r="K65" s="42"/>
      <c r="L65" s="38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1"/>
      <c r="E76" s="30"/>
      <c r="F76" s="103"/>
      <c r="G76" s="41"/>
      <c r="H76" s="30"/>
      <c r="I76" s="30"/>
      <c r="J76" s="104"/>
      <c r="K76" s="30"/>
      <c r="L76" s="38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81</v>
      </c>
      <c r="D82" s="27"/>
      <c r="E82" s="27"/>
      <c r="F82" s="27"/>
      <c r="G82" s="27"/>
      <c r="H82" s="27"/>
      <c r="I82" s="27"/>
      <c r="J82" s="27"/>
      <c r="K82" s="27"/>
      <c r="L82" s="38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8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8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30" customHeight="1">
      <c r="A85" s="27"/>
      <c r="B85" s="28"/>
      <c r="C85" s="27"/>
      <c r="D85" s="27"/>
      <c r="E85" s="190" t="str">
        <f>E7</f>
        <v>Penzion Vinohrady-Jasová    výmena pergoly a úprava terasy</v>
      </c>
      <c r="F85" s="217"/>
      <c r="G85" s="217"/>
      <c r="H85" s="217"/>
      <c r="I85" s="27"/>
      <c r="J85" s="27"/>
      <c r="K85" s="27"/>
      <c r="L85" s="38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6.95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38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2" customHeight="1">
      <c r="A87" s="27"/>
      <c r="B87" s="28"/>
      <c r="C87" s="24" t="s">
        <v>17</v>
      </c>
      <c r="D87" s="27"/>
      <c r="E87" s="27"/>
      <c r="F87" s="22" t="str">
        <f>F10</f>
        <v>Jasová</v>
      </c>
      <c r="G87" s="27"/>
      <c r="H87" s="27"/>
      <c r="I87" s="24" t="s">
        <v>19</v>
      </c>
      <c r="J87" s="51" t="str">
        <f>IF(J10="","",J10)</f>
        <v/>
      </c>
      <c r="K87" s="27"/>
      <c r="L87" s="38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8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5.2" customHeight="1">
      <c r="A89" s="27"/>
      <c r="B89" s="28"/>
      <c r="C89" s="24" t="s">
        <v>21</v>
      </c>
      <c r="D89" s="27"/>
      <c r="E89" s="27"/>
      <c r="F89" s="22" t="str">
        <f>E13</f>
        <v>Vinohrady Jasová s.r.o</v>
      </c>
      <c r="G89" s="27"/>
      <c r="H89" s="27"/>
      <c r="I89" s="24" t="s">
        <v>27</v>
      </c>
      <c r="J89" s="25"/>
      <c r="K89" s="27"/>
      <c r="L89" s="38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15.2" customHeight="1">
      <c r="A90" s="27"/>
      <c r="B90" s="28"/>
      <c r="C90" s="24" t="s">
        <v>25</v>
      </c>
      <c r="D90" s="27"/>
      <c r="E90" s="27"/>
      <c r="F90" s="22" t="str">
        <f>IF(E16="","",E16)</f>
        <v xml:space="preserve"> </v>
      </c>
      <c r="G90" s="27"/>
      <c r="H90" s="27"/>
      <c r="I90" s="24" t="s">
        <v>30</v>
      </c>
      <c r="J90" s="25">
        <f>E22</f>
        <v>0</v>
      </c>
      <c r="K90" s="27"/>
      <c r="L90" s="38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0.35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38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29.25" customHeight="1">
      <c r="A92" s="27"/>
      <c r="B92" s="28"/>
      <c r="C92" s="105" t="s">
        <v>82</v>
      </c>
      <c r="D92" s="97"/>
      <c r="E92" s="97"/>
      <c r="F92" s="97"/>
      <c r="G92" s="97"/>
      <c r="H92" s="97"/>
      <c r="I92" s="97"/>
      <c r="J92" s="106" t="s">
        <v>83</v>
      </c>
      <c r="K92" s="97"/>
      <c r="L92" s="38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8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2.9" customHeight="1">
      <c r="A94" s="27"/>
      <c r="B94" s="28"/>
      <c r="C94" s="107" t="s">
        <v>84</v>
      </c>
      <c r="D94" s="27"/>
      <c r="E94" s="27"/>
      <c r="F94" s="27"/>
      <c r="G94" s="27"/>
      <c r="H94" s="27"/>
      <c r="I94" s="27"/>
      <c r="J94" s="67">
        <f>J127</f>
        <v>0</v>
      </c>
      <c r="K94" s="27"/>
      <c r="L94" s="38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U94" s="15" t="s">
        <v>85</v>
      </c>
    </row>
    <row r="95" spans="1:47" s="9" customFormat="1" ht="24.95" customHeight="1">
      <c r="B95" s="108"/>
      <c r="D95" s="109" t="s">
        <v>86</v>
      </c>
      <c r="E95" s="110"/>
      <c r="F95" s="110"/>
      <c r="G95" s="110"/>
      <c r="H95" s="110"/>
      <c r="I95" s="110"/>
      <c r="J95" s="111">
        <f>J128</f>
        <v>0</v>
      </c>
      <c r="L95" s="108"/>
    </row>
    <row r="96" spans="1:47" s="10" customFormat="1" ht="19.899999999999999" customHeight="1">
      <c r="B96" s="112"/>
      <c r="D96" s="113" t="s">
        <v>87</v>
      </c>
      <c r="E96" s="114"/>
      <c r="F96" s="114"/>
      <c r="G96" s="114"/>
      <c r="H96" s="114"/>
      <c r="I96" s="114"/>
      <c r="J96" s="115">
        <f>J129</f>
        <v>0</v>
      </c>
      <c r="L96" s="112"/>
    </row>
    <row r="97" spans="1:31" s="10" customFormat="1" ht="19.899999999999999" customHeight="1">
      <c r="B97" s="112"/>
      <c r="D97" s="113" t="s">
        <v>88</v>
      </c>
      <c r="E97" s="114"/>
      <c r="F97" s="114"/>
      <c r="G97" s="114"/>
      <c r="H97" s="114"/>
      <c r="I97" s="114"/>
      <c r="J97" s="115">
        <f>J132</f>
        <v>0</v>
      </c>
      <c r="L97" s="112"/>
    </row>
    <row r="98" spans="1:31" s="10" customFormat="1" ht="19.899999999999999" customHeight="1">
      <c r="B98" s="112"/>
      <c r="D98" s="113" t="s">
        <v>89</v>
      </c>
      <c r="E98" s="114"/>
      <c r="F98" s="114"/>
      <c r="G98" s="114"/>
      <c r="H98" s="114"/>
      <c r="I98" s="114"/>
      <c r="J98" s="115">
        <f>J149</f>
        <v>0</v>
      </c>
      <c r="L98" s="112"/>
    </row>
    <row r="99" spans="1:31" s="9" customFormat="1" ht="24.95" customHeight="1">
      <c r="B99" s="108"/>
      <c r="D99" s="109" t="s">
        <v>90</v>
      </c>
      <c r="E99" s="110"/>
      <c r="F99" s="110"/>
      <c r="G99" s="110"/>
      <c r="H99" s="110"/>
      <c r="I99" s="110"/>
      <c r="J99" s="111">
        <f>J151</f>
        <v>0</v>
      </c>
      <c r="L99" s="108"/>
    </row>
    <row r="100" spans="1:31" s="10" customFormat="1" ht="19.899999999999999" customHeight="1">
      <c r="B100" s="112"/>
      <c r="D100" s="113" t="s">
        <v>91</v>
      </c>
      <c r="E100" s="114"/>
      <c r="F100" s="114"/>
      <c r="G100" s="114"/>
      <c r="H100" s="114"/>
      <c r="I100" s="114"/>
      <c r="J100" s="115">
        <f>J152</f>
        <v>0</v>
      </c>
      <c r="L100" s="112"/>
    </row>
    <row r="101" spans="1:31" s="10" customFormat="1" ht="19.899999999999999" customHeight="1">
      <c r="B101" s="112"/>
      <c r="D101" s="113" t="s">
        <v>92</v>
      </c>
      <c r="E101" s="114"/>
      <c r="F101" s="114"/>
      <c r="G101" s="114"/>
      <c r="H101" s="114"/>
      <c r="I101" s="114"/>
      <c r="J101" s="115">
        <f>J156</f>
        <v>0</v>
      </c>
      <c r="L101" s="112"/>
    </row>
    <row r="102" spans="1:31" s="10" customFormat="1" ht="19.899999999999999" customHeight="1">
      <c r="B102" s="112"/>
      <c r="D102" s="113" t="s">
        <v>93</v>
      </c>
      <c r="E102" s="114"/>
      <c r="F102" s="114"/>
      <c r="G102" s="114"/>
      <c r="H102" s="114"/>
      <c r="I102" s="114"/>
      <c r="J102" s="115">
        <f>J160</f>
        <v>0</v>
      </c>
      <c r="L102" s="112"/>
    </row>
    <row r="103" spans="1:31" s="10" customFormat="1" ht="19.899999999999999" customHeight="1">
      <c r="B103" s="112"/>
      <c r="D103" s="113" t="s">
        <v>94</v>
      </c>
      <c r="E103" s="114"/>
      <c r="F103" s="114"/>
      <c r="G103" s="114"/>
      <c r="H103" s="114"/>
      <c r="I103" s="114"/>
      <c r="J103" s="115">
        <f>J166</f>
        <v>0</v>
      </c>
      <c r="L103" s="112"/>
    </row>
    <row r="104" spans="1:31" s="10" customFormat="1" ht="19.899999999999999" customHeight="1">
      <c r="B104" s="112"/>
      <c r="D104" s="113" t="s">
        <v>95</v>
      </c>
      <c r="E104" s="114"/>
      <c r="F104" s="114"/>
      <c r="G104" s="114"/>
      <c r="H104" s="114"/>
      <c r="I104" s="114"/>
      <c r="J104" s="115">
        <f>J171</f>
        <v>0</v>
      </c>
      <c r="L104" s="112"/>
    </row>
    <row r="105" spans="1:31" s="10" customFormat="1" ht="19.899999999999999" customHeight="1">
      <c r="B105" s="112"/>
      <c r="D105" s="113" t="s">
        <v>96</v>
      </c>
      <c r="E105" s="114"/>
      <c r="F105" s="114"/>
      <c r="G105" s="114"/>
      <c r="H105" s="114"/>
      <c r="I105" s="114"/>
      <c r="J105" s="115">
        <f>J178</f>
        <v>0</v>
      </c>
      <c r="L105" s="112"/>
    </row>
    <row r="106" spans="1:31" s="10" customFormat="1" ht="19.899999999999999" customHeight="1">
      <c r="B106" s="112"/>
      <c r="D106" s="113" t="s">
        <v>97</v>
      </c>
      <c r="E106" s="114"/>
      <c r="F106" s="114"/>
      <c r="G106" s="114"/>
      <c r="H106" s="114"/>
      <c r="I106" s="114"/>
      <c r="J106" s="115">
        <f>J183</f>
        <v>0</v>
      </c>
      <c r="L106" s="112"/>
    </row>
    <row r="107" spans="1:31" s="10" customFormat="1" ht="19.899999999999999" customHeight="1">
      <c r="B107" s="112"/>
      <c r="D107" s="113" t="s">
        <v>98</v>
      </c>
      <c r="E107" s="114"/>
      <c r="F107" s="114"/>
      <c r="G107" s="114"/>
      <c r="H107" s="114"/>
      <c r="I107" s="114"/>
      <c r="J107" s="115">
        <f>J188</f>
        <v>0</v>
      </c>
      <c r="L107" s="112"/>
    </row>
    <row r="108" spans="1:31" s="9" customFormat="1" ht="24.95" customHeight="1">
      <c r="B108" s="108"/>
      <c r="D108" s="109" t="s">
        <v>99</v>
      </c>
      <c r="E108" s="110"/>
      <c r="F108" s="110"/>
      <c r="G108" s="110"/>
      <c r="H108" s="110"/>
      <c r="I108" s="110"/>
      <c r="J108" s="111">
        <f>J194</f>
        <v>0</v>
      </c>
      <c r="L108" s="108"/>
    </row>
    <row r="109" spans="1:31" s="10" customFormat="1" ht="19.899999999999999" customHeight="1">
      <c r="B109" s="112"/>
      <c r="D109" s="113" t="s">
        <v>100</v>
      </c>
      <c r="E109" s="114"/>
      <c r="F109" s="114"/>
      <c r="G109" s="114"/>
      <c r="H109" s="114"/>
      <c r="I109" s="114"/>
      <c r="J109" s="115">
        <f>J195</f>
        <v>0</v>
      </c>
      <c r="L109" s="112"/>
    </row>
    <row r="110" spans="1:31" s="2" customFormat="1" ht="21.75" customHeight="1">
      <c r="A110" s="27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38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6.95" customHeight="1">
      <c r="A111" s="27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8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5" spans="1:63" s="2" customFormat="1" ht="6.95" customHeight="1">
      <c r="A115" s="27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8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3" s="2" customFormat="1" ht="24.95" customHeight="1">
      <c r="A116" s="27"/>
      <c r="B116" s="28"/>
      <c r="C116" s="19" t="s">
        <v>101</v>
      </c>
      <c r="D116" s="27"/>
      <c r="E116" s="27"/>
      <c r="F116" s="27"/>
      <c r="G116" s="27"/>
      <c r="H116" s="27"/>
      <c r="I116" s="27"/>
      <c r="J116" s="27"/>
      <c r="K116" s="27"/>
      <c r="L116" s="38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3" s="2" customFormat="1" ht="6.9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8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3" s="2" customFormat="1" ht="12" customHeight="1">
      <c r="A118" s="27"/>
      <c r="B118" s="28"/>
      <c r="C118" s="24" t="s">
        <v>13</v>
      </c>
      <c r="D118" s="27"/>
      <c r="E118" s="27"/>
      <c r="F118" s="27"/>
      <c r="G118" s="27"/>
      <c r="H118" s="27"/>
      <c r="I118" s="27"/>
      <c r="J118" s="27"/>
      <c r="K118" s="27"/>
      <c r="L118" s="38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3" s="2" customFormat="1" ht="30" customHeight="1">
      <c r="A119" s="27"/>
      <c r="B119" s="28"/>
      <c r="C119" s="27"/>
      <c r="D119" s="27"/>
      <c r="E119" s="190" t="str">
        <f>E7</f>
        <v>Penzion Vinohrady-Jasová    výmena pergoly a úprava terasy</v>
      </c>
      <c r="F119" s="217"/>
      <c r="G119" s="217"/>
      <c r="H119" s="217"/>
      <c r="I119" s="27"/>
      <c r="J119" s="27"/>
      <c r="K119" s="27"/>
      <c r="L119" s="38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3" s="2" customFormat="1" ht="6.95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8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3" s="2" customFormat="1" ht="12" customHeight="1">
      <c r="A121" s="27"/>
      <c r="B121" s="28"/>
      <c r="C121" s="24" t="s">
        <v>17</v>
      </c>
      <c r="D121" s="27"/>
      <c r="E121" s="27"/>
      <c r="F121" s="22" t="str">
        <f>F10</f>
        <v>Jasová</v>
      </c>
      <c r="G121" s="27"/>
      <c r="H121" s="27"/>
      <c r="I121" s="24" t="s">
        <v>19</v>
      </c>
      <c r="J121" s="51" t="str">
        <f>IF(J10="","",J10)</f>
        <v/>
      </c>
      <c r="K121" s="27"/>
      <c r="L121" s="38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3" s="2" customFormat="1" ht="6.95" customHeight="1">
      <c r="A122" s="27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38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63" s="2" customFormat="1" ht="15.2" customHeight="1">
      <c r="A123" s="27"/>
      <c r="B123" s="28"/>
      <c r="C123" s="24" t="s">
        <v>21</v>
      </c>
      <c r="D123" s="27"/>
      <c r="E123" s="27"/>
      <c r="F123" s="22" t="str">
        <f>E13</f>
        <v>Vinohrady Jasová s.r.o</v>
      </c>
      <c r="G123" s="27"/>
      <c r="H123" s="27"/>
      <c r="I123" s="24" t="s">
        <v>27</v>
      </c>
      <c r="J123" s="25">
        <f>E19</f>
        <v>0</v>
      </c>
      <c r="K123" s="27"/>
      <c r="L123" s="38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  <row r="124" spans="1:63" s="2" customFormat="1" ht="15.2" customHeight="1">
      <c r="A124" s="27"/>
      <c r="B124" s="28"/>
      <c r="C124" s="24" t="s">
        <v>25</v>
      </c>
      <c r="D124" s="27"/>
      <c r="E124" s="27"/>
      <c r="F124" s="22" t="str">
        <f>IF(E16="","",E16)</f>
        <v xml:space="preserve"> </v>
      </c>
      <c r="G124" s="27"/>
      <c r="H124" s="27"/>
      <c r="I124" s="24" t="s">
        <v>30</v>
      </c>
      <c r="J124" s="25">
        <f>E22</f>
        <v>0</v>
      </c>
      <c r="K124" s="27"/>
      <c r="L124" s="38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</row>
    <row r="125" spans="1:63" s="2" customFormat="1" ht="10.35" customHeight="1">
      <c r="A125" s="27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38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</row>
    <row r="126" spans="1:63" s="11" customFormat="1" ht="29.25" customHeight="1">
      <c r="A126" s="116"/>
      <c r="B126" s="117"/>
      <c r="C126" s="118" t="s">
        <v>102</v>
      </c>
      <c r="D126" s="119" t="s">
        <v>58</v>
      </c>
      <c r="E126" s="119" t="s">
        <v>54</v>
      </c>
      <c r="F126" s="119" t="s">
        <v>55</v>
      </c>
      <c r="G126" s="119" t="s">
        <v>103</v>
      </c>
      <c r="H126" s="119" t="s">
        <v>104</v>
      </c>
      <c r="I126" s="119" t="s">
        <v>105</v>
      </c>
      <c r="J126" s="120" t="s">
        <v>83</v>
      </c>
      <c r="K126" s="121" t="s">
        <v>106</v>
      </c>
      <c r="L126" s="122"/>
      <c r="M126" s="58" t="s">
        <v>1</v>
      </c>
      <c r="N126" s="59" t="s">
        <v>37</v>
      </c>
      <c r="O126" s="59" t="s">
        <v>107</v>
      </c>
      <c r="P126" s="59" t="s">
        <v>108</v>
      </c>
      <c r="Q126" s="59" t="s">
        <v>109</v>
      </c>
      <c r="R126" s="59" t="s">
        <v>110</v>
      </c>
      <c r="S126" s="59" t="s">
        <v>111</v>
      </c>
      <c r="T126" s="60" t="s">
        <v>112</v>
      </c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</row>
    <row r="127" spans="1:63" s="2" customFormat="1" ht="22.9" customHeight="1">
      <c r="A127" s="27"/>
      <c r="B127" s="28"/>
      <c r="C127" s="65" t="s">
        <v>84</v>
      </c>
      <c r="D127" s="27"/>
      <c r="E127" s="27"/>
      <c r="F127" s="27"/>
      <c r="G127" s="27"/>
      <c r="H127" s="27"/>
      <c r="I127" s="27"/>
      <c r="J127" s="123">
        <f>BK127</f>
        <v>0</v>
      </c>
      <c r="K127" s="27"/>
      <c r="L127" s="28"/>
      <c r="M127" s="61"/>
      <c r="N127" s="52"/>
      <c r="O127" s="62"/>
      <c r="P127" s="124">
        <f>P128+P151+P194</f>
        <v>995.23933918000012</v>
      </c>
      <c r="Q127" s="62"/>
      <c r="R127" s="124">
        <f>R128+R151+R194</f>
        <v>42.379909378439997</v>
      </c>
      <c r="S127" s="62"/>
      <c r="T127" s="125">
        <f>T128+T151+T194</f>
        <v>22.905214300000001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T127" s="15" t="s">
        <v>72</v>
      </c>
      <c r="AU127" s="15" t="s">
        <v>85</v>
      </c>
      <c r="BK127" s="126">
        <f>BK128+BK151+BK194</f>
        <v>0</v>
      </c>
    </row>
    <row r="128" spans="1:63" s="12" customFormat="1" ht="25.9" customHeight="1">
      <c r="B128" s="127"/>
      <c r="D128" s="128" t="s">
        <v>72</v>
      </c>
      <c r="E128" s="129" t="s">
        <v>113</v>
      </c>
      <c r="F128" s="129" t="s">
        <v>114</v>
      </c>
      <c r="J128" s="130">
        <f>BK128</f>
        <v>0</v>
      </c>
      <c r="L128" s="127"/>
      <c r="M128" s="131"/>
      <c r="N128" s="132"/>
      <c r="O128" s="132"/>
      <c r="P128" s="133">
        <f>P129+P132+P149</f>
        <v>488.5237535</v>
      </c>
      <c r="Q128" s="132"/>
      <c r="R128" s="133">
        <f>R129+R132+R149</f>
        <v>33.911465974999999</v>
      </c>
      <c r="S128" s="132"/>
      <c r="T128" s="134">
        <f>T129+T132+T149</f>
        <v>22.278701600000002</v>
      </c>
      <c r="AR128" s="128" t="s">
        <v>78</v>
      </c>
      <c r="AT128" s="135" t="s">
        <v>72</v>
      </c>
      <c r="AU128" s="135" t="s">
        <v>73</v>
      </c>
      <c r="AY128" s="128" t="s">
        <v>115</v>
      </c>
      <c r="BK128" s="136">
        <f>BK129+BK132+BK149</f>
        <v>0</v>
      </c>
    </row>
    <row r="129" spans="1:65" s="12" customFormat="1" ht="22.9" customHeight="1">
      <c r="B129" s="127"/>
      <c r="D129" s="128" t="s">
        <v>72</v>
      </c>
      <c r="E129" s="137" t="s">
        <v>116</v>
      </c>
      <c r="F129" s="137" t="s">
        <v>117</v>
      </c>
      <c r="J129" s="138"/>
      <c r="L129" s="127"/>
      <c r="M129" s="131"/>
      <c r="N129" s="132"/>
      <c r="O129" s="132"/>
      <c r="P129" s="133">
        <f>SUM(P130:P131)</f>
        <v>63.555900000000001</v>
      </c>
      <c r="Q129" s="132"/>
      <c r="R129" s="133">
        <f>SUM(R130:R131)</f>
        <v>12.437784749999999</v>
      </c>
      <c r="S129" s="132"/>
      <c r="T129" s="134">
        <f>SUM(T130:T131)</f>
        <v>0</v>
      </c>
      <c r="AR129" s="128" t="s">
        <v>78</v>
      </c>
      <c r="AT129" s="135" t="s">
        <v>72</v>
      </c>
      <c r="AU129" s="135" t="s">
        <v>78</v>
      </c>
      <c r="AY129" s="128" t="s">
        <v>115</v>
      </c>
      <c r="BK129" s="136">
        <f>SUM(BK130:BK131)</f>
        <v>0</v>
      </c>
    </row>
    <row r="130" spans="1:65" s="2" customFormat="1" ht="24.2" customHeight="1">
      <c r="A130" s="27"/>
      <c r="B130" s="139"/>
      <c r="C130" s="140" t="s">
        <v>78</v>
      </c>
      <c r="D130" s="140" t="s">
        <v>118</v>
      </c>
      <c r="E130" s="141" t="s">
        <v>119</v>
      </c>
      <c r="F130" s="142" t="s">
        <v>120</v>
      </c>
      <c r="G130" s="143" t="s">
        <v>121</v>
      </c>
      <c r="H130" s="144">
        <v>115</v>
      </c>
      <c r="I130" s="145"/>
      <c r="J130" s="145">
        <f>ROUND(I130*H130,2)</f>
        <v>0</v>
      </c>
      <c r="K130" s="146"/>
      <c r="L130" s="28"/>
      <c r="M130" s="147" t="s">
        <v>1</v>
      </c>
      <c r="N130" s="148" t="s">
        <v>39</v>
      </c>
      <c r="O130" s="149">
        <v>0.1273</v>
      </c>
      <c r="P130" s="149">
        <f>O130*H130</f>
        <v>14.6395</v>
      </c>
      <c r="Q130" s="149">
        <v>4.6500000000000004E-6</v>
      </c>
      <c r="R130" s="149">
        <f>Q130*H130</f>
        <v>5.3475000000000007E-4</v>
      </c>
      <c r="S130" s="149">
        <v>0</v>
      </c>
      <c r="T130" s="150">
        <f>S130*H130</f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51" t="s">
        <v>122</v>
      </c>
      <c r="AT130" s="151" t="s">
        <v>118</v>
      </c>
      <c r="AU130" s="151" t="s">
        <v>123</v>
      </c>
      <c r="AY130" s="15" t="s">
        <v>115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5" t="s">
        <v>123</v>
      </c>
      <c r="BK130" s="152">
        <f>ROUND(I130*H130,2)</f>
        <v>0</v>
      </c>
      <c r="BL130" s="15" t="s">
        <v>122</v>
      </c>
      <c r="BM130" s="151" t="s">
        <v>124</v>
      </c>
    </row>
    <row r="131" spans="1:65" s="2" customFormat="1" ht="16.5" customHeight="1">
      <c r="A131" s="27"/>
      <c r="B131" s="139"/>
      <c r="C131" s="140" t="s">
        <v>123</v>
      </c>
      <c r="D131" s="140" t="s">
        <v>118</v>
      </c>
      <c r="E131" s="141" t="s">
        <v>125</v>
      </c>
      <c r="F131" s="142" t="s">
        <v>126</v>
      </c>
      <c r="G131" s="143" t="s">
        <v>121</v>
      </c>
      <c r="H131" s="144">
        <v>115</v>
      </c>
      <c r="I131" s="145"/>
      <c r="J131" s="145">
        <f>ROUND(I131*H131,2)</f>
        <v>0</v>
      </c>
      <c r="K131" s="146"/>
      <c r="L131" s="28"/>
      <c r="M131" s="147" t="s">
        <v>1</v>
      </c>
      <c r="N131" s="148" t="s">
        <v>39</v>
      </c>
      <c r="O131" s="149">
        <v>0.42536000000000002</v>
      </c>
      <c r="P131" s="149">
        <f>O131*H131</f>
        <v>48.916400000000003</v>
      </c>
      <c r="Q131" s="149">
        <v>0.10815</v>
      </c>
      <c r="R131" s="149">
        <f>Q131*H131</f>
        <v>12.437249999999999</v>
      </c>
      <c r="S131" s="149">
        <v>0</v>
      </c>
      <c r="T131" s="150">
        <f>S131*H131</f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51" t="s">
        <v>122</v>
      </c>
      <c r="AT131" s="151" t="s">
        <v>118</v>
      </c>
      <c r="AU131" s="151" t="s">
        <v>123</v>
      </c>
      <c r="AY131" s="15" t="s">
        <v>115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5" t="s">
        <v>123</v>
      </c>
      <c r="BK131" s="152">
        <f>ROUND(I131*H131,2)</f>
        <v>0</v>
      </c>
      <c r="BL131" s="15" t="s">
        <v>122</v>
      </c>
      <c r="BM131" s="151" t="s">
        <v>127</v>
      </c>
    </row>
    <row r="132" spans="1:65" s="12" customFormat="1" ht="22.9" customHeight="1">
      <c r="B132" s="127"/>
      <c r="D132" s="128" t="s">
        <v>72</v>
      </c>
      <c r="E132" s="137" t="s">
        <v>128</v>
      </c>
      <c r="F132" s="137" t="s">
        <v>129</v>
      </c>
      <c r="J132" s="138"/>
      <c r="L132" s="127"/>
      <c r="M132" s="131"/>
      <c r="N132" s="132"/>
      <c r="O132" s="132"/>
      <c r="P132" s="133">
        <f>SUM(P133:P148)</f>
        <v>341.44506050000001</v>
      </c>
      <c r="Q132" s="132"/>
      <c r="R132" s="133">
        <f>SUM(R133:R148)</f>
        <v>21.473681225</v>
      </c>
      <c r="S132" s="132"/>
      <c r="T132" s="134">
        <f>SUM(T133:T148)</f>
        <v>22.278701600000002</v>
      </c>
      <c r="AR132" s="128" t="s">
        <v>78</v>
      </c>
      <c r="AT132" s="135" t="s">
        <v>72</v>
      </c>
      <c r="AU132" s="135" t="s">
        <v>78</v>
      </c>
      <c r="AY132" s="128" t="s">
        <v>115</v>
      </c>
      <c r="BK132" s="136">
        <f>SUM(BK133:BK148)</f>
        <v>0</v>
      </c>
    </row>
    <row r="133" spans="1:65" s="2" customFormat="1" ht="33" customHeight="1">
      <c r="A133" s="27"/>
      <c r="B133" s="139"/>
      <c r="C133" s="140" t="s">
        <v>130</v>
      </c>
      <c r="D133" s="140" t="s">
        <v>118</v>
      </c>
      <c r="E133" s="141" t="s">
        <v>131</v>
      </c>
      <c r="F133" s="142" t="s">
        <v>132</v>
      </c>
      <c r="G133" s="143" t="s">
        <v>121</v>
      </c>
      <c r="H133" s="144">
        <v>417.5</v>
      </c>
      <c r="I133" s="145"/>
      <c r="J133" s="145">
        <f>ROUND(I133*H133,2)</f>
        <v>0</v>
      </c>
      <c r="K133" s="146"/>
      <c r="L133" s="28"/>
      <c r="M133" s="147" t="s">
        <v>1</v>
      </c>
      <c r="N133" s="148" t="s">
        <v>39</v>
      </c>
      <c r="O133" s="149">
        <v>0.13200000000000001</v>
      </c>
      <c r="P133" s="149">
        <f>O133*H133</f>
        <v>55.11</v>
      </c>
      <c r="Q133" s="149">
        <v>2.5710469999999999E-2</v>
      </c>
      <c r="R133" s="149">
        <f>Q133*H133</f>
        <v>10.734121224999999</v>
      </c>
      <c r="S133" s="149">
        <v>0</v>
      </c>
      <c r="T133" s="150">
        <f>S133*H133</f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1" t="s">
        <v>122</v>
      </c>
      <c r="AT133" s="151" t="s">
        <v>118</v>
      </c>
      <c r="AU133" s="151" t="s">
        <v>123</v>
      </c>
      <c r="AY133" s="15" t="s">
        <v>115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5" t="s">
        <v>123</v>
      </c>
      <c r="BK133" s="152">
        <f>ROUND(I133*H133,2)</f>
        <v>0</v>
      </c>
      <c r="BL133" s="15" t="s">
        <v>122</v>
      </c>
      <c r="BM133" s="151" t="s">
        <v>133</v>
      </c>
    </row>
    <row r="134" spans="1:65" s="13" customFormat="1">
      <c r="B134" s="153"/>
      <c r="D134" s="154" t="s">
        <v>134</v>
      </c>
      <c r="E134" s="155" t="s">
        <v>1</v>
      </c>
      <c r="F134" s="156"/>
      <c r="H134" s="157"/>
      <c r="L134" s="153"/>
      <c r="M134" s="158"/>
      <c r="N134" s="159"/>
      <c r="O134" s="159"/>
      <c r="P134" s="159"/>
      <c r="Q134" s="159"/>
      <c r="R134" s="159"/>
      <c r="S134" s="159"/>
      <c r="T134" s="160"/>
      <c r="AT134" s="155" t="s">
        <v>134</v>
      </c>
      <c r="AU134" s="155" t="s">
        <v>123</v>
      </c>
      <c r="AV134" s="13" t="s">
        <v>123</v>
      </c>
      <c r="AW134" s="13" t="s">
        <v>29</v>
      </c>
      <c r="AX134" s="13" t="s">
        <v>78</v>
      </c>
      <c r="AY134" s="155" t="s">
        <v>115</v>
      </c>
    </row>
    <row r="135" spans="1:65" s="2" customFormat="1" ht="44.25" customHeight="1">
      <c r="A135" s="27"/>
      <c r="B135" s="139"/>
      <c r="C135" s="140" t="s">
        <v>122</v>
      </c>
      <c r="D135" s="140" t="s">
        <v>118</v>
      </c>
      <c r="E135" s="141" t="s">
        <v>135</v>
      </c>
      <c r="F135" s="142" t="s">
        <v>136</v>
      </c>
      <c r="G135" s="143" t="s">
        <v>121</v>
      </c>
      <c r="H135" s="144">
        <v>417.5</v>
      </c>
      <c r="I135" s="145"/>
      <c r="J135" s="145">
        <f>ROUND(I135*H135,2)</f>
        <v>0</v>
      </c>
      <c r="K135" s="146"/>
      <c r="L135" s="28"/>
      <c r="M135" s="147" t="s">
        <v>1</v>
      </c>
      <c r="N135" s="148" t="s">
        <v>39</v>
      </c>
      <c r="O135" s="149">
        <v>6.0000000000000001E-3</v>
      </c>
      <c r="P135" s="149">
        <f>O135*H135</f>
        <v>2.5049999999999999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51" t="s">
        <v>122</v>
      </c>
      <c r="AT135" s="151" t="s">
        <v>118</v>
      </c>
      <c r="AU135" s="151" t="s">
        <v>123</v>
      </c>
      <c r="AY135" s="15" t="s">
        <v>115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5" t="s">
        <v>123</v>
      </c>
      <c r="BK135" s="152">
        <f>ROUND(I135*H135,2)</f>
        <v>0</v>
      </c>
      <c r="BL135" s="15" t="s">
        <v>122</v>
      </c>
      <c r="BM135" s="151" t="s">
        <v>137</v>
      </c>
    </row>
    <row r="136" spans="1:65" s="2" customFormat="1" ht="33" customHeight="1">
      <c r="A136" s="27"/>
      <c r="B136" s="139"/>
      <c r="C136" s="140" t="s">
        <v>138</v>
      </c>
      <c r="D136" s="140" t="s">
        <v>118</v>
      </c>
      <c r="E136" s="141" t="s">
        <v>139</v>
      </c>
      <c r="F136" s="142" t="s">
        <v>140</v>
      </c>
      <c r="G136" s="143" t="s">
        <v>121</v>
      </c>
      <c r="H136" s="144">
        <v>417.5</v>
      </c>
      <c r="I136" s="145"/>
      <c r="J136" s="145">
        <f>ROUND(I136*H136,2)</f>
        <v>0</v>
      </c>
      <c r="K136" s="146"/>
      <c r="L136" s="28"/>
      <c r="M136" s="147" t="s">
        <v>1</v>
      </c>
      <c r="N136" s="148" t="s">
        <v>39</v>
      </c>
      <c r="O136" s="149">
        <v>9.1999999999999998E-2</v>
      </c>
      <c r="P136" s="149">
        <f>O136*H136</f>
        <v>38.409999999999997</v>
      </c>
      <c r="Q136" s="149">
        <v>2.571E-2</v>
      </c>
      <c r="R136" s="149">
        <f>Q136*H136</f>
        <v>10.733924999999999</v>
      </c>
      <c r="S136" s="149">
        <v>0</v>
      </c>
      <c r="T136" s="150">
        <f>S136*H136</f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51" t="s">
        <v>122</v>
      </c>
      <c r="AT136" s="151" t="s">
        <v>118</v>
      </c>
      <c r="AU136" s="151" t="s">
        <v>123</v>
      </c>
      <c r="AY136" s="15" t="s">
        <v>115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5" t="s">
        <v>123</v>
      </c>
      <c r="BK136" s="152">
        <f>ROUND(I136*H136,2)</f>
        <v>0</v>
      </c>
      <c r="BL136" s="15" t="s">
        <v>122</v>
      </c>
      <c r="BM136" s="151" t="s">
        <v>141</v>
      </c>
    </row>
    <row r="137" spans="1:65" s="2" customFormat="1" ht="16.5" customHeight="1">
      <c r="A137" s="27"/>
      <c r="B137" s="139"/>
      <c r="C137" s="140" t="s">
        <v>116</v>
      </c>
      <c r="D137" s="140" t="s">
        <v>118</v>
      </c>
      <c r="E137" s="141" t="s">
        <v>142</v>
      </c>
      <c r="F137" s="142" t="s">
        <v>143</v>
      </c>
      <c r="G137" s="143" t="s">
        <v>121</v>
      </c>
      <c r="H137" s="144">
        <v>115</v>
      </c>
      <c r="I137" s="145"/>
      <c r="J137" s="145">
        <f>ROUND(I137*H137,2)</f>
        <v>0</v>
      </c>
      <c r="K137" s="146"/>
      <c r="L137" s="28"/>
      <c r="M137" s="147" t="s">
        <v>1</v>
      </c>
      <c r="N137" s="148" t="s">
        <v>39</v>
      </c>
      <c r="O137" s="149">
        <v>0.32401000000000002</v>
      </c>
      <c r="P137" s="149">
        <f>O137*H137</f>
        <v>37.261150000000001</v>
      </c>
      <c r="Q137" s="149">
        <v>4.8999999999999998E-5</v>
      </c>
      <c r="R137" s="149">
        <f>Q137*H137</f>
        <v>5.6349999999999994E-3</v>
      </c>
      <c r="S137" s="149">
        <v>0</v>
      </c>
      <c r="T137" s="150">
        <f>S137*H137</f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1" t="s">
        <v>122</v>
      </c>
      <c r="AT137" s="151" t="s">
        <v>118</v>
      </c>
      <c r="AU137" s="151" t="s">
        <v>123</v>
      </c>
      <c r="AY137" s="15" t="s">
        <v>115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5" t="s">
        <v>123</v>
      </c>
      <c r="BK137" s="152">
        <f>ROUND(I137*H137,2)</f>
        <v>0</v>
      </c>
      <c r="BL137" s="15" t="s">
        <v>122</v>
      </c>
      <c r="BM137" s="151" t="s">
        <v>144</v>
      </c>
    </row>
    <row r="138" spans="1:65" s="2" customFormat="1" ht="37.9" customHeight="1">
      <c r="A138" s="27"/>
      <c r="B138" s="139"/>
      <c r="C138" s="140" t="s">
        <v>145</v>
      </c>
      <c r="D138" s="140" t="s">
        <v>118</v>
      </c>
      <c r="E138" s="141" t="s">
        <v>146</v>
      </c>
      <c r="F138" s="142" t="s">
        <v>147</v>
      </c>
      <c r="G138" s="143" t="s">
        <v>148</v>
      </c>
      <c r="H138" s="144">
        <v>3.45</v>
      </c>
      <c r="I138" s="145"/>
      <c r="J138" s="145">
        <f>ROUND(I138*H138,2)</f>
        <v>0</v>
      </c>
      <c r="K138" s="146"/>
      <c r="L138" s="28"/>
      <c r="M138" s="147" t="s">
        <v>1</v>
      </c>
      <c r="N138" s="148" t="s">
        <v>39</v>
      </c>
      <c r="O138" s="149">
        <v>6.6262100000000004</v>
      </c>
      <c r="P138" s="149">
        <f>O138*H138</f>
        <v>22.860424500000004</v>
      </c>
      <c r="Q138" s="149">
        <v>0</v>
      </c>
      <c r="R138" s="149">
        <f>Q138*H138</f>
        <v>0</v>
      </c>
      <c r="S138" s="149">
        <v>2.2000000000000002</v>
      </c>
      <c r="T138" s="150">
        <f>S138*H138</f>
        <v>7.5900000000000007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51" t="s">
        <v>122</v>
      </c>
      <c r="AT138" s="151" t="s">
        <v>118</v>
      </c>
      <c r="AU138" s="151" t="s">
        <v>123</v>
      </c>
      <c r="AY138" s="15" t="s">
        <v>115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5" t="s">
        <v>123</v>
      </c>
      <c r="BK138" s="152">
        <f>ROUND(I138*H138,2)</f>
        <v>0</v>
      </c>
      <c r="BL138" s="15" t="s">
        <v>122</v>
      </c>
      <c r="BM138" s="151" t="s">
        <v>149</v>
      </c>
    </row>
    <row r="139" spans="1:65" s="13" customFormat="1">
      <c r="B139" s="153"/>
      <c r="D139" s="154" t="s">
        <v>134</v>
      </c>
      <c r="E139" s="155" t="s">
        <v>1</v>
      </c>
      <c r="F139" s="156"/>
      <c r="H139" s="157"/>
      <c r="L139" s="153"/>
      <c r="M139" s="158"/>
      <c r="N139" s="159"/>
      <c r="O139" s="159"/>
      <c r="P139" s="159"/>
      <c r="Q139" s="159"/>
      <c r="R139" s="159"/>
      <c r="S139" s="159"/>
      <c r="T139" s="160"/>
      <c r="AT139" s="155" t="s">
        <v>134</v>
      </c>
      <c r="AU139" s="155" t="s">
        <v>123</v>
      </c>
      <c r="AV139" s="13" t="s">
        <v>123</v>
      </c>
      <c r="AW139" s="13" t="s">
        <v>29</v>
      </c>
      <c r="AX139" s="13" t="s">
        <v>78</v>
      </c>
      <c r="AY139" s="155" t="s">
        <v>115</v>
      </c>
    </row>
    <row r="140" spans="1:65" s="2" customFormat="1" ht="37.9" customHeight="1">
      <c r="A140" s="27"/>
      <c r="B140" s="139"/>
      <c r="C140" s="140" t="s">
        <v>150</v>
      </c>
      <c r="D140" s="140" t="s">
        <v>118</v>
      </c>
      <c r="E140" s="141" t="s">
        <v>151</v>
      </c>
      <c r="F140" s="142" t="s">
        <v>152</v>
      </c>
      <c r="G140" s="143" t="s">
        <v>121</v>
      </c>
      <c r="H140" s="144">
        <v>115</v>
      </c>
      <c r="I140" s="145"/>
      <c r="J140" s="145">
        <f>ROUND(I140*H140,2)</f>
        <v>0</v>
      </c>
      <c r="K140" s="146"/>
      <c r="L140" s="28"/>
      <c r="M140" s="147" t="s">
        <v>1</v>
      </c>
      <c r="N140" s="148" t="s">
        <v>39</v>
      </c>
      <c r="O140" s="149">
        <v>0.29099999999999998</v>
      </c>
      <c r="P140" s="149">
        <f>O140*H140</f>
        <v>33.464999999999996</v>
      </c>
      <c r="Q140" s="149">
        <v>0</v>
      </c>
      <c r="R140" s="149">
        <f>Q140*H140</f>
        <v>0</v>
      </c>
      <c r="S140" s="149">
        <v>6.5000000000000002E-2</v>
      </c>
      <c r="T140" s="150">
        <f>S140*H140</f>
        <v>7.4750000000000005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1" t="s">
        <v>122</v>
      </c>
      <c r="AT140" s="151" t="s">
        <v>118</v>
      </c>
      <c r="AU140" s="151" t="s">
        <v>123</v>
      </c>
      <c r="AY140" s="15" t="s">
        <v>115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5" t="s">
        <v>123</v>
      </c>
      <c r="BK140" s="152">
        <f>ROUND(I140*H140,2)</f>
        <v>0</v>
      </c>
      <c r="BL140" s="15" t="s">
        <v>122</v>
      </c>
      <c r="BM140" s="151" t="s">
        <v>153</v>
      </c>
    </row>
    <row r="141" spans="1:65" s="2" customFormat="1" ht="24.2" customHeight="1">
      <c r="A141" s="27"/>
      <c r="B141" s="139"/>
      <c r="C141" s="140" t="s">
        <v>128</v>
      </c>
      <c r="D141" s="140" t="s">
        <v>118</v>
      </c>
      <c r="E141" s="141" t="s">
        <v>154</v>
      </c>
      <c r="F141" s="142" t="s">
        <v>155</v>
      </c>
      <c r="G141" s="143" t="s">
        <v>156</v>
      </c>
      <c r="H141" s="144">
        <v>22.89</v>
      </c>
      <c r="I141" s="145"/>
      <c r="J141" s="145">
        <f>ROUND(I141*H141,2)</f>
        <v>0</v>
      </c>
      <c r="K141" s="146"/>
      <c r="L141" s="28"/>
      <c r="M141" s="147" t="s">
        <v>1</v>
      </c>
      <c r="N141" s="148" t="s">
        <v>39</v>
      </c>
      <c r="O141" s="149">
        <v>0.88200000000000001</v>
      </c>
      <c r="P141" s="149">
        <f>O141*H141</f>
        <v>20.188980000000001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1" t="s">
        <v>122</v>
      </c>
      <c r="AT141" s="151" t="s">
        <v>118</v>
      </c>
      <c r="AU141" s="151" t="s">
        <v>123</v>
      </c>
      <c r="AY141" s="15" t="s">
        <v>115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5" t="s">
        <v>123</v>
      </c>
      <c r="BK141" s="152">
        <f>ROUND(I141*H141,2)</f>
        <v>0</v>
      </c>
      <c r="BL141" s="15" t="s">
        <v>122</v>
      </c>
      <c r="BM141" s="151" t="s">
        <v>157</v>
      </c>
    </row>
    <row r="142" spans="1:65" s="2" customFormat="1" ht="21.75" customHeight="1">
      <c r="A142" s="27"/>
      <c r="B142" s="139"/>
      <c r="C142" s="140" t="s">
        <v>158</v>
      </c>
      <c r="D142" s="140" t="s">
        <v>118</v>
      </c>
      <c r="E142" s="141" t="s">
        <v>159</v>
      </c>
      <c r="F142" s="142" t="s">
        <v>160</v>
      </c>
      <c r="G142" s="143" t="s">
        <v>156</v>
      </c>
      <c r="H142" s="144">
        <v>22.89</v>
      </c>
      <c r="I142" s="145"/>
      <c r="J142" s="145">
        <f>ROUND(I142*H142,2)</f>
        <v>0</v>
      </c>
      <c r="K142" s="146"/>
      <c r="L142" s="28"/>
      <c r="M142" s="147" t="s">
        <v>1</v>
      </c>
      <c r="N142" s="148" t="s">
        <v>39</v>
      </c>
      <c r="O142" s="149">
        <v>0.59799999999999998</v>
      </c>
      <c r="P142" s="149">
        <f>O142*H142</f>
        <v>13.688219999999999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1" t="s">
        <v>122</v>
      </c>
      <c r="AT142" s="151" t="s">
        <v>118</v>
      </c>
      <c r="AU142" s="151" t="s">
        <v>123</v>
      </c>
      <c r="AY142" s="15" t="s">
        <v>115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5" t="s">
        <v>123</v>
      </c>
      <c r="BK142" s="152">
        <f>ROUND(I142*H142,2)</f>
        <v>0</v>
      </c>
      <c r="BL142" s="15" t="s">
        <v>122</v>
      </c>
      <c r="BM142" s="151" t="s">
        <v>161</v>
      </c>
    </row>
    <row r="143" spans="1:65" s="2" customFormat="1" ht="24.2" customHeight="1">
      <c r="A143" s="27"/>
      <c r="B143" s="139"/>
      <c r="C143" s="140" t="s">
        <v>162</v>
      </c>
      <c r="D143" s="140" t="s">
        <v>118</v>
      </c>
      <c r="E143" s="141" t="s">
        <v>163</v>
      </c>
      <c r="F143" s="142" t="s">
        <v>164</v>
      </c>
      <c r="G143" s="143" t="s">
        <v>156</v>
      </c>
      <c r="H143" s="144">
        <v>434.91</v>
      </c>
      <c r="I143" s="145"/>
      <c r="J143" s="145">
        <f>ROUND(I143*H143,2)</f>
        <v>0</v>
      </c>
      <c r="K143" s="146"/>
      <c r="L143" s="28"/>
      <c r="M143" s="147" t="s">
        <v>1</v>
      </c>
      <c r="N143" s="148" t="s">
        <v>39</v>
      </c>
      <c r="O143" s="149">
        <v>7.0000000000000001E-3</v>
      </c>
      <c r="P143" s="149">
        <f>O143*H143</f>
        <v>3.0443700000000002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1" t="s">
        <v>122</v>
      </c>
      <c r="AT143" s="151" t="s">
        <v>118</v>
      </c>
      <c r="AU143" s="151" t="s">
        <v>123</v>
      </c>
      <c r="AY143" s="15" t="s">
        <v>115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5" t="s">
        <v>123</v>
      </c>
      <c r="BK143" s="152">
        <f>ROUND(I143*H143,2)</f>
        <v>0</v>
      </c>
      <c r="BL143" s="15" t="s">
        <v>122</v>
      </c>
      <c r="BM143" s="151" t="s">
        <v>165</v>
      </c>
    </row>
    <row r="144" spans="1:65" s="13" customFormat="1">
      <c r="B144" s="153"/>
      <c r="D144" s="154" t="s">
        <v>134</v>
      </c>
      <c r="F144" s="156" t="s">
        <v>166</v>
      </c>
      <c r="H144" s="157"/>
      <c r="L144" s="153"/>
      <c r="M144" s="158"/>
      <c r="N144" s="159"/>
      <c r="O144" s="159"/>
      <c r="P144" s="159"/>
      <c r="Q144" s="159"/>
      <c r="R144" s="159"/>
      <c r="S144" s="159"/>
      <c r="T144" s="160"/>
      <c r="AT144" s="155" t="s">
        <v>134</v>
      </c>
      <c r="AU144" s="155" t="s">
        <v>123</v>
      </c>
      <c r="AV144" s="13" t="s">
        <v>123</v>
      </c>
      <c r="AW144" s="13" t="s">
        <v>3</v>
      </c>
      <c r="AX144" s="13" t="s">
        <v>78</v>
      </c>
      <c r="AY144" s="155" t="s">
        <v>115</v>
      </c>
    </row>
    <row r="145" spans="1:65" s="2" customFormat="1" ht="24.2" customHeight="1">
      <c r="A145" s="27"/>
      <c r="B145" s="139"/>
      <c r="C145" s="140" t="s">
        <v>167</v>
      </c>
      <c r="D145" s="140" t="s">
        <v>118</v>
      </c>
      <c r="E145" s="141" t="s">
        <v>168</v>
      </c>
      <c r="F145" s="142" t="s">
        <v>169</v>
      </c>
      <c r="G145" s="143" t="s">
        <v>156</v>
      </c>
      <c r="H145" s="144">
        <v>22.89</v>
      </c>
      <c r="I145" s="145"/>
      <c r="J145" s="145">
        <f>ROUND(I145*H145,2)</f>
        <v>0</v>
      </c>
      <c r="K145" s="146"/>
      <c r="L145" s="28"/>
      <c r="M145" s="147" t="s">
        <v>1</v>
      </c>
      <c r="N145" s="148" t="s">
        <v>39</v>
      </c>
      <c r="O145" s="149">
        <v>0.89</v>
      </c>
      <c r="P145" s="149">
        <f>O145*H145</f>
        <v>20.3721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1" t="s">
        <v>122</v>
      </c>
      <c r="AT145" s="151" t="s">
        <v>118</v>
      </c>
      <c r="AU145" s="151" t="s">
        <v>123</v>
      </c>
      <c r="AY145" s="15" t="s">
        <v>115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5" t="s">
        <v>123</v>
      </c>
      <c r="BK145" s="152">
        <f>ROUND(I145*H145,2)</f>
        <v>0</v>
      </c>
      <c r="BL145" s="15" t="s">
        <v>122</v>
      </c>
      <c r="BM145" s="151" t="s">
        <v>170</v>
      </c>
    </row>
    <row r="146" spans="1:65" s="2" customFormat="1" ht="24.2" customHeight="1">
      <c r="A146" s="27"/>
      <c r="B146" s="139"/>
      <c r="C146" s="140" t="s">
        <v>171</v>
      </c>
      <c r="D146" s="140" t="s">
        <v>118</v>
      </c>
      <c r="E146" s="141" t="s">
        <v>172</v>
      </c>
      <c r="F146" s="142" t="s">
        <v>173</v>
      </c>
      <c r="G146" s="143" t="s">
        <v>156</v>
      </c>
      <c r="H146" s="144">
        <v>22.89</v>
      </c>
      <c r="I146" s="145"/>
      <c r="J146" s="145">
        <f>ROUND(I146*H146,2)</f>
        <v>0</v>
      </c>
      <c r="K146" s="146"/>
      <c r="L146" s="28"/>
      <c r="M146" s="147" t="s">
        <v>1</v>
      </c>
      <c r="N146" s="148" t="s">
        <v>39</v>
      </c>
      <c r="O146" s="149">
        <v>0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51" t="s">
        <v>122</v>
      </c>
      <c r="AT146" s="151" t="s">
        <v>118</v>
      </c>
      <c r="AU146" s="151" t="s">
        <v>123</v>
      </c>
      <c r="AY146" s="15" t="s">
        <v>115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5" t="s">
        <v>123</v>
      </c>
      <c r="BK146" s="152">
        <f>ROUND(I146*H146,2)</f>
        <v>0</v>
      </c>
      <c r="BL146" s="15" t="s">
        <v>122</v>
      </c>
      <c r="BM146" s="151" t="s">
        <v>174</v>
      </c>
    </row>
    <row r="147" spans="1:65" s="2" customFormat="1" ht="21.75" customHeight="1">
      <c r="A147" s="27"/>
      <c r="B147" s="139"/>
      <c r="C147" s="140" t="s">
        <v>175</v>
      </c>
      <c r="D147" s="140" t="s">
        <v>118</v>
      </c>
      <c r="E147" s="141" t="s">
        <v>176</v>
      </c>
      <c r="F147" s="142" t="s">
        <v>177</v>
      </c>
      <c r="G147" s="143" t="s">
        <v>148</v>
      </c>
      <c r="H147" s="144">
        <v>224.02799999999999</v>
      </c>
      <c r="I147" s="145"/>
      <c r="J147" s="145">
        <f>ROUND(I147*H147,2)</f>
        <v>0</v>
      </c>
      <c r="K147" s="146"/>
      <c r="L147" s="28"/>
      <c r="M147" s="147" t="s">
        <v>1</v>
      </c>
      <c r="N147" s="148" t="s">
        <v>39</v>
      </c>
      <c r="O147" s="149">
        <v>0.42199999999999999</v>
      </c>
      <c r="P147" s="149">
        <f>O147*H147</f>
        <v>94.539815999999988</v>
      </c>
      <c r="Q147" s="149">
        <v>0</v>
      </c>
      <c r="R147" s="149">
        <f>Q147*H147</f>
        <v>0</v>
      </c>
      <c r="S147" s="149">
        <v>3.2199999999999999E-2</v>
      </c>
      <c r="T147" s="150">
        <f>S147*H147</f>
        <v>7.2137015999999994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51" t="s">
        <v>122</v>
      </c>
      <c r="AT147" s="151" t="s">
        <v>118</v>
      </c>
      <c r="AU147" s="151" t="s">
        <v>123</v>
      </c>
      <c r="AY147" s="15" t="s">
        <v>115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5" t="s">
        <v>123</v>
      </c>
      <c r="BK147" s="152">
        <f>ROUND(I147*H147,2)</f>
        <v>0</v>
      </c>
      <c r="BL147" s="15" t="s">
        <v>122</v>
      </c>
      <c r="BM147" s="151" t="s">
        <v>178</v>
      </c>
    </row>
    <row r="148" spans="1:65" s="13" customFormat="1">
      <c r="B148" s="153"/>
      <c r="D148" s="154" t="s">
        <v>134</v>
      </c>
      <c r="E148" s="155" t="s">
        <v>1</v>
      </c>
      <c r="F148" s="156"/>
      <c r="H148" s="157"/>
      <c r="L148" s="153"/>
      <c r="M148" s="158"/>
      <c r="N148" s="159"/>
      <c r="O148" s="159"/>
      <c r="P148" s="159"/>
      <c r="Q148" s="159"/>
      <c r="R148" s="159"/>
      <c r="S148" s="159"/>
      <c r="T148" s="160"/>
      <c r="AT148" s="155" t="s">
        <v>134</v>
      </c>
      <c r="AU148" s="155" t="s">
        <v>123</v>
      </c>
      <c r="AV148" s="13" t="s">
        <v>123</v>
      </c>
      <c r="AW148" s="13" t="s">
        <v>29</v>
      </c>
      <c r="AX148" s="13" t="s">
        <v>78</v>
      </c>
      <c r="AY148" s="155" t="s">
        <v>115</v>
      </c>
    </row>
    <row r="149" spans="1:65" s="12" customFormat="1" ht="22.9" customHeight="1">
      <c r="B149" s="127"/>
      <c r="D149" s="128" t="s">
        <v>72</v>
      </c>
      <c r="E149" s="137" t="s">
        <v>179</v>
      </c>
      <c r="F149" s="137" t="s">
        <v>180</v>
      </c>
      <c r="J149" s="138">
        <f>BK149</f>
        <v>0</v>
      </c>
      <c r="L149" s="127"/>
      <c r="M149" s="131"/>
      <c r="N149" s="132"/>
      <c r="O149" s="132"/>
      <c r="P149" s="133">
        <f>P150</f>
        <v>83.522793000000007</v>
      </c>
      <c r="Q149" s="132"/>
      <c r="R149" s="133">
        <f>R150</f>
        <v>0</v>
      </c>
      <c r="S149" s="132"/>
      <c r="T149" s="134">
        <f>T150</f>
        <v>0</v>
      </c>
      <c r="AR149" s="128" t="s">
        <v>78</v>
      </c>
      <c r="AT149" s="135" t="s">
        <v>72</v>
      </c>
      <c r="AU149" s="135" t="s">
        <v>78</v>
      </c>
      <c r="AY149" s="128" t="s">
        <v>115</v>
      </c>
      <c r="BK149" s="136">
        <f>BK150</f>
        <v>0</v>
      </c>
    </row>
    <row r="150" spans="1:65" s="2" customFormat="1" ht="24.2" customHeight="1">
      <c r="A150" s="27"/>
      <c r="B150" s="139"/>
      <c r="C150" s="140" t="s">
        <v>181</v>
      </c>
      <c r="D150" s="140" t="s">
        <v>118</v>
      </c>
      <c r="E150" s="141" t="s">
        <v>182</v>
      </c>
      <c r="F150" s="142" t="s">
        <v>183</v>
      </c>
      <c r="G150" s="143" t="s">
        <v>156</v>
      </c>
      <c r="H150" s="144">
        <v>33.911000000000001</v>
      </c>
      <c r="I150" s="145"/>
      <c r="J150" s="145">
        <f>ROUND(I150*H150,2)</f>
        <v>0</v>
      </c>
      <c r="K150" s="146"/>
      <c r="L150" s="28"/>
      <c r="M150" s="147" t="s">
        <v>1</v>
      </c>
      <c r="N150" s="148" t="s">
        <v>39</v>
      </c>
      <c r="O150" s="149">
        <v>2.4630000000000001</v>
      </c>
      <c r="P150" s="149">
        <f>O150*H150</f>
        <v>83.522793000000007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51" t="s">
        <v>122</v>
      </c>
      <c r="AT150" s="151" t="s">
        <v>118</v>
      </c>
      <c r="AU150" s="151" t="s">
        <v>123</v>
      </c>
      <c r="AY150" s="15" t="s">
        <v>115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5" t="s">
        <v>123</v>
      </c>
      <c r="BK150" s="152">
        <f>ROUND(I150*H150,2)</f>
        <v>0</v>
      </c>
      <c r="BL150" s="15" t="s">
        <v>122</v>
      </c>
      <c r="BM150" s="151" t="s">
        <v>184</v>
      </c>
    </row>
    <row r="151" spans="1:65" s="12" customFormat="1" ht="25.9" customHeight="1">
      <c r="B151" s="127"/>
      <c r="D151" s="128" t="s">
        <v>72</v>
      </c>
      <c r="E151" s="129" t="s">
        <v>185</v>
      </c>
      <c r="F151" s="129" t="s">
        <v>186</v>
      </c>
      <c r="J151" s="130">
        <f>BK151</f>
        <v>0</v>
      </c>
      <c r="L151" s="127"/>
      <c r="M151" s="131"/>
      <c r="N151" s="132"/>
      <c r="O151" s="132"/>
      <c r="P151" s="133">
        <f>P152+P156+P160+P166+P171+P178+P183+P188</f>
        <v>490.82758568000008</v>
      </c>
      <c r="Q151" s="132"/>
      <c r="R151" s="133">
        <f>R152+R156+R160+R166+R171+R178+R183+R188</f>
        <v>8.420803403439999</v>
      </c>
      <c r="S151" s="132"/>
      <c r="T151" s="134">
        <f>T152+T156+T160+T166+T171+T178+T183+T188</f>
        <v>0.61155269999999995</v>
      </c>
      <c r="AR151" s="128" t="s">
        <v>123</v>
      </c>
      <c r="AT151" s="135" t="s">
        <v>72</v>
      </c>
      <c r="AU151" s="135" t="s">
        <v>73</v>
      </c>
      <c r="AY151" s="128" t="s">
        <v>115</v>
      </c>
      <c r="BK151" s="136">
        <f>BK152+BK156+BK160+BK166+BK171+BK178+BK183+BK188</f>
        <v>0</v>
      </c>
    </row>
    <row r="152" spans="1:65" s="12" customFormat="1" ht="22.9" customHeight="1">
      <c r="B152" s="127"/>
      <c r="D152" s="128" t="s">
        <v>72</v>
      </c>
      <c r="E152" s="137" t="s">
        <v>187</v>
      </c>
      <c r="F152" s="137" t="s">
        <v>188</v>
      </c>
      <c r="J152" s="138">
        <f>BK152</f>
        <v>0</v>
      </c>
      <c r="L152" s="127"/>
      <c r="M152" s="131"/>
      <c r="N152" s="132"/>
      <c r="O152" s="132"/>
      <c r="P152" s="133">
        <f>SUM(P153:P155)</f>
        <v>30.54975</v>
      </c>
      <c r="Q152" s="132"/>
      <c r="R152" s="133">
        <f>SUM(R153:R155)</f>
        <v>0.42262500000000003</v>
      </c>
      <c r="S152" s="132"/>
      <c r="T152" s="134">
        <f>SUM(T153:T155)</f>
        <v>0</v>
      </c>
      <c r="AR152" s="128" t="s">
        <v>123</v>
      </c>
      <c r="AT152" s="135" t="s">
        <v>72</v>
      </c>
      <c r="AU152" s="135" t="s">
        <v>78</v>
      </c>
      <c r="AY152" s="128" t="s">
        <v>115</v>
      </c>
      <c r="BK152" s="136">
        <f>SUM(BK153:BK155)</f>
        <v>0</v>
      </c>
    </row>
    <row r="153" spans="1:65" s="2" customFormat="1" ht="33" customHeight="1">
      <c r="A153" s="27"/>
      <c r="B153" s="139"/>
      <c r="C153" s="140" t="s">
        <v>189</v>
      </c>
      <c r="D153" s="140" t="s">
        <v>118</v>
      </c>
      <c r="E153" s="141" t="s">
        <v>190</v>
      </c>
      <c r="F153" s="142" t="s">
        <v>191</v>
      </c>
      <c r="G153" s="143" t="s">
        <v>121</v>
      </c>
      <c r="H153" s="144">
        <v>120.75</v>
      </c>
      <c r="I153" s="145"/>
      <c r="J153" s="145">
        <f>ROUND(I153*H153,2)</f>
        <v>0</v>
      </c>
      <c r="K153" s="146"/>
      <c r="L153" s="28"/>
      <c r="M153" s="147" t="s">
        <v>1</v>
      </c>
      <c r="N153" s="148" t="s">
        <v>39</v>
      </c>
      <c r="O153" s="149">
        <v>0.253</v>
      </c>
      <c r="P153" s="149">
        <f>O153*H153</f>
        <v>30.54975</v>
      </c>
      <c r="Q153" s="149">
        <v>3.5000000000000001E-3</v>
      </c>
      <c r="R153" s="149">
        <f>Q153*H153</f>
        <v>0.42262500000000003</v>
      </c>
      <c r="S153" s="149">
        <v>0</v>
      </c>
      <c r="T153" s="150">
        <f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51" t="s">
        <v>189</v>
      </c>
      <c r="AT153" s="151" t="s">
        <v>118</v>
      </c>
      <c r="AU153" s="151" t="s">
        <v>123</v>
      </c>
      <c r="AY153" s="15" t="s">
        <v>115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5" t="s">
        <v>123</v>
      </c>
      <c r="BK153" s="152">
        <f>ROUND(I153*H153,2)</f>
        <v>0</v>
      </c>
      <c r="BL153" s="15" t="s">
        <v>189</v>
      </c>
      <c r="BM153" s="151" t="s">
        <v>192</v>
      </c>
    </row>
    <row r="154" spans="1:65" s="13" customFormat="1">
      <c r="B154" s="153"/>
      <c r="D154" s="154" t="s">
        <v>134</v>
      </c>
      <c r="E154" s="155" t="s">
        <v>1</v>
      </c>
      <c r="F154" s="156"/>
      <c r="H154" s="157"/>
      <c r="L154" s="153"/>
      <c r="M154" s="158"/>
      <c r="N154" s="159"/>
      <c r="O154" s="159"/>
      <c r="P154" s="159"/>
      <c r="Q154" s="159"/>
      <c r="R154" s="159"/>
      <c r="S154" s="159"/>
      <c r="T154" s="160"/>
      <c r="AT154" s="155" t="s">
        <v>134</v>
      </c>
      <c r="AU154" s="155" t="s">
        <v>123</v>
      </c>
      <c r="AV154" s="13" t="s">
        <v>123</v>
      </c>
      <c r="AW154" s="13" t="s">
        <v>29</v>
      </c>
      <c r="AX154" s="13" t="s">
        <v>78</v>
      </c>
      <c r="AY154" s="155" t="s">
        <v>115</v>
      </c>
    </row>
    <row r="155" spans="1:65" s="2" customFormat="1" ht="24.2" customHeight="1">
      <c r="A155" s="27"/>
      <c r="B155" s="139"/>
      <c r="C155" s="140" t="s">
        <v>193</v>
      </c>
      <c r="D155" s="140" t="s">
        <v>118</v>
      </c>
      <c r="E155" s="141" t="s">
        <v>194</v>
      </c>
      <c r="F155" s="142" t="s">
        <v>195</v>
      </c>
      <c r="G155" s="143" t="s">
        <v>196</v>
      </c>
      <c r="H155" s="144">
        <v>23.1</v>
      </c>
      <c r="I155" s="145"/>
      <c r="J155" s="145">
        <f>ROUND(I155*H155,2)</f>
        <v>0</v>
      </c>
      <c r="K155" s="146"/>
      <c r="L155" s="28"/>
      <c r="M155" s="147" t="s">
        <v>1</v>
      </c>
      <c r="N155" s="148" t="s">
        <v>39</v>
      </c>
      <c r="O155" s="149">
        <v>0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51" t="s">
        <v>189</v>
      </c>
      <c r="AT155" s="151" t="s">
        <v>118</v>
      </c>
      <c r="AU155" s="151" t="s">
        <v>123</v>
      </c>
      <c r="AY155" s="15" t="s">
        <v>115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5" t="s">
        <v>123</v>
      </c>
      <c r="BK155" s="152">
        <f>ROUND(I155*H155,2)</f>
        <v>0</v>
      </c>
      <c r="BL155" s="15" t="s">
        <v>189</v>
      </c>
      <c r="BM155" s="151" t="s">
        <v>197</v>
      </c>
    </row>
    <row r="156" spans="1:65" s="12" customFormat="1" ht="22.9" customHeight="1">
      <c r="B156" s="127"/>
      <c r="D156" s="128" t="s">
        <v>72</v>
      </c>
      <c r="E156" s="137" t="s">
        <v>198</v>
      </c>
      <c r="F156" s="137" t="s">
        <v>199</v>
      </c>
      <c r="J156" s="138">
        <f>BK156</f>
        <v>0</v>
      </c>
      <c r="L156" s="127"/>
      <c r="M156" s="131"/>
      <c r="N156" s="132"/>
      <c r="O156" s="132"/>
      <c r="P156" s="133">
        <f>SUM(P157:P159)</f>
        <v>1.0008999999999999</v>
      </c>
      <c r="Q156" s="132"/>
      <c r="R156" s="133">
        <f>SUM(R157:R159)</f>
        <v>3.5000000000000001E-3</v>
      </c>
      <c r="S156" s="132"/>
      <c r="T156" s="134">
        <f>SUM(T157:T159)</f>
        <v>0</v>
      </c>
      <c r="AR156" s="128" t="s">
        <v>123</v>
      </c>
      <c r="AT156" s="135" t="s">
        <v>72</v>
      </c>
      <c r="AU156" s="135" t="s">
        <v>78</v>
      </c>
      <c r="AY156" s="128" t="s">
        <v>115</v>
      </c>
      <c r="BK156" s="136">
        <f>SUM(BK157:BK159)</f>
        <v>0</v>
      </c>
    </row>
    <row r="157" spans="1:65" s="2" customFormat="1" ht="16.5" customHeight="1">
      <c r="A157" s="27"/>
      <c r="B157" s="139"/>
      <c r="C157" s="140" t="s">
        <v>200</v>
      </c>
      <c r="D157" s="140" t="s">
        <v>118</v>
      </c>
      <c r="E157" s="141" t="s">
        <v>201</v>
      </c>
      <c r="F157" s="142" t="s">
        <v>202</v>
      </c>
      <c r="G157" s="143" t="s">
        <v>203</v>
      </c>
      <c r="H157" s="144">
        <v>10</v>
      </c>
      <c r="I157" s="145"/>
      <c r="J157" s="145">
        <f>ROUND(I157*H157,2)</f>
        <v>0</v>
      </c>
      <c r="K157" s="146"/>
      <c r="L157" s="28"/>
      <c r="M157" s="147" t="s">
        <v>1</v>
      </c>
      <c r="N157" s="148" t="s">
        <v>39</v>
      </c>
      <c r="O157" s="149">
        <v>0.10009</v>
      </c>
      <c r="P157" s="149">
        <f>O157*H157</f>
        <v>1.0008999999999999</v>
      </c>
      <c r="Q157" s="149">
        <v>2.1000000000000001E-4</v>
      </c>
      <c r="R157" s="149">
        <f>Q157*H157</f>
        <v>2.1000000000000003E-3</v>
      </c>
      <c r="S157" s="149">
        <v>0</v>
      </c>
      <c r="T157" s="150">
        <f>S157*H157</f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51" t="s">
        <v>189</v>
      </c>
      <c r="AT157" s="151" t="s">
        <v>118</v>
      </c>
      <c r="AU157" s="151" t="s">
        <v>123</v>
      </c>
      <c r="AY157" s="15" t="s">
        <v>115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5" t="s">
        <v>123</v>
      </c>
      <c r="BK157" s="152">
        <f>ROUND(I157*H157,2)</f>
        <v>0</v>
      </c>
      <c r="BL157" s="15" t="s">
        <v>189</v>
      </c>
      <c r="BM157" s="151" t="s">
        <v>204</v>
      </c>
    </row>
    <row r="158" spans="1:65" s="2" customFormat="1" ht="16.5" customHeight="1">
      <c r="A158" s="27"/>
      <c r="B158" s="139"/>
      <c r="C158" s="161" t="s">
        <v>205</v>
      </c>
      <c r="D158" s="161" t="s">
        <v>206</v>
      </c>
      <c r="E158" s="162" t="s">
        <v>207</v>
      </c>
      <c r="F158" s="163" t="s">
        <v>208</v>
      </c>
      <c r="G158" s="164" t="s">
        <v>203</v>
      </c>
      <c r="H158" s="144">
        <v>10</v>
      </c>
      <c r="I158" s="145"/>
      <c r="J158" s="166">
        <f>ROUND(I158*H158,2)</f>
        <v>0</v>
      </c>
      <c r="K158" s="167"/>
      <c r="L158" s="168"/>
      <c r="M158" s="169" t="s">
        <v>1</v>
      </c>
      <c r="N158" s="170" t="s">
        <v>39</v>
      </c>
      <c r="O158" s="149">
        <v>0</v>
      </c>
      <c r="P158" s="149">
        <f>O158*H158</f>
        <v>0</v>
      </c>
      <c r="Q158" s="149">
        <v>1.3999999999999999E-4</v>
      </c>
      <c r="R158" s="149">
        <f>Q158*H158</f>
        <v>1.3999999999999998E-3</v>
      </c>
      <c r="S158" s="149">
        <v>0</v>
      </c>
      <c r="T158" s="150">
        <f>S158*H158</f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51" t="s">
        <v>209</v>
      </c>
      <c r="AT158" s="151" t="s">
        <v>206</v>
      </c>
      <c r="AU158" s="151" t="s">
        <v>123</v>
      </c>
      <c r="AY158" s="15" t="s">
        <v>115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5" t="s">
        <v>123</v>
      </c>
      <c r="BK158" s="152">
        <f>ROUND(I158*H158,2)</f>
        <v>0</v>
      </c>
      <c r="BL158" s="15" t="s">
        <v>189</v>
      </c>
      <c r="BM158" s="151" t="s">
        <v>210</v>
      </c>
    </row>
    <row r="159" spans="1:65" s="2" customFormat="1" ht="24.2" customHeight="1">
      <c r="A159" s="27"/>
      <c r="B159" s="139"/>
      <c r="C159" s="140" t="s">
        <v>7</v>
      </c>
      <c r="D159" s="140" t="s">
        <v>118</v>
      </c>
      <c r="E159" s="141" t="s">
        <v>211</v>
      </c>
      <c r="F159" s="142" t="s">
        <v>212</v>
      </c>
      <c r="G159" s="143" t="s">
        <v>196</v>
      </c>
      <c r="H159" s="144">
        <v>3.21</v>
      </c>
      <c r="I159" s="145"/>
      <c r="J159" s="145">
        <f>ROUND(I159*H159,2)</f>
        <v>0</v>
      </c>
      <c r="K159" s="146"/>
      <c r="L159" s="28"/>
      <c r="M159" s="147" t="s">
        <v>1</v>
      </c>
      <c r="N159" s="148" t="s">
        <v>39</v>
      </c>
      <c r="O159" s="149">
        <v>0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51" t="s">
        <v>189</v>
      </c>
      <c r="AT159" s="151" t="s">
        <v>118</v>
      </c>
      <c r="AU159" s="151" t="s">
        <v>123</v>
      </c>
      <c r="AY159" s="15" t="s">
        <v>115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5" t="s">
        <v>123</v>
      </c>
      <c r="BK159" s="152">
        <f>ROUND(I159*H159,2)</f>
        <v>0</v>
      </c>
      <c r="BL159" s="15" t="s">
        <v>189</v>
      </c>
      <c r="BM159" s="151" t="s">
        <v>213</v>
      </c>
    </row>
    <row r="160" spans="1:65" s="12" customFormat="1" ht="22.9" customHeight="1">
      <c r="B160" s="127"/>
      <c r="D160" s="128" t="s">
        <v>72</v>
      </c>
      <c r="E160" s="137" t="s">
        <v>214</v>
      </c>
      <c r="F160" s="137" t="s">
        <v>215</v>
      </c>
      <c r="J160" s="138">
        <f>BK160</f>
        <v>0</v>
      </c>
      <c r="L160" s="127"/>
      <c r="M160" s="131"/>
      <c r="N160" s="132"/>
      <c r="O160" s="132"/>
      <c r="P160" s="133">
        <f>SUM(P161:P165)</f>
        <v>27.119826999999997</v>
      </c>
      <c r="Q160" s="132"/>
      <c r="R160" s="133">
        <f>SUM(R161:R165)</f>
        <v>0.125166166</v>
      </c>
      <c r="S160" s="132"/>
      <c r="T160" s="134">
        <f>SUM(T161:T165)</f>
        <v>0.26676</v>
      </c>
      <c r="AR160" s="128" t="s">
        <v>123</v>
      </c>
      <c r="AT160" s="135" t="s">
        <v>72</v>
      </c>
      <c r="AU160" s="135" t="s">
        <v>78</v>
      </c>
      <c r="AY160" s="128" t="s">
        <v>115</v>
      </c>
      <c r="BK160" s="136">
        <f>SUM(BK161:BK165)</f>
        <v>0</v>
      </c>
    </row>
    <row r="161" spans="1:65" s="2" customFormat="1" ht="16.5" customHeight="1">
      <c r="A161" s="27"/>
      <c r="B161" s="139"/>
      <c r="C161" s="140" t="s">
        <v>216</v>
      </c>
      <c r="D161" s="140" t="s">
        <v>118</v>
      </c>
      <c r="E161" s="141" t="s">
        <v>217</v>
      </c>
      <c r="F161" s="142" t="s">
        <v>218</v>
      </c>
      <c r="G161" s="143" t="s">
        <v>219</v>
      </c>
      <c r="H161" s="144">
        <v>70.2</v>
      </c>
      <c r="I161" s="145"/>
      <c r="J161" s="145">
        <f>ROUND(I161*H161,2)</f>
        <v>0</v>
      </c>
      <c r="K161" s="146"/>
      <c r="L161" s="28"/>
      <c r="M161" s="147" t="s">
        <v>1</v>
      </c>
      <c r="N161" s="148" t="s">
        <v>39</v>
      </c>
      <c r="O161" s="149">
        <v>5.6000000000000001E-2</v>
      </c>
      <c r="P161" s="149">
        <f>O161*H161</f>
        <v>3.9312</v>
      </c>
      <c r="Q161" s="149">
        <v>0</v>
      </c>
      <c r="R161" s="149">
        <f>Q161*H161</f>
        <v>0</v>
      </c>
      <c r="S161" s="149">
        <v>3.8E-3</v>
      </c>
      <c r="T161" s="150">
        <f>S161*H161</f>
        <v>0.26676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51" t="s">
        <v>189</v>
      </c>
      <c r="AT161" s="151" t="s">
        <v>118</v>
      </c>
      <c r="AU161" s="151" t="s">
        <v>123</v>
      </c>
      <c r="AY161" s="15" t="s">
        <v>115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5" t="s">
        <v>123</v>
      </c>
      <c r="BK161" s="152">
        <f>ROUND(I161*H161,2)</f>
        <v>0</v>
      </c>
      <c r="BL161" s="15" t="s">
        <v>189</v>
      </c>
      <c r="BM161" s="151" t="s">
        <v>220</v>
      </c>
    </row>
    <row r="162" spans="1:65" s="13" customFormat="1">
      <c r="B162" s="153"/>
      <c r="D162" s="154" t="s">
        <v>134</v>
      </c>
      <c r="E162" s="155" t="s">
        <v>1</v>
      </c>
      <c r="F162" s="156"/>
      <c r="H162" s="157"/>
      <c r="L162" s="153"/>
      <c r="M162" s="158"/>
      <c r="N162" s="159"/>
      <c r="O162" s="159"/>
      <c r="P162" s="159"/>
      <c r="Q162" s="159"/>
      <c r="R162" s="159"/>
      <c r="S162" s="159"/>
      <c r="T162" s="160"/>
      <c r="AT162" s="155" t="s">
        <v>134</v>
      </c>
      <c r="AU162" s="155" t="s">
        <v>123</v>
      </c>
      <c r="AV162" s="13" t="s">
        <v>123</v>
      </c>
      <c r="AW162" s="13" t="s">
        <v>29</v>
      </c>
      <c r="AX162" s="13" t="s">
        <v>78</v>
      </c>
      <c r="AY162" s="155" t="s">
        <v>115</v>
      </c>
    </row>
    <row r="163" spans="1:65" s="2" customFormat="1" ht="24.2" customHeight="1">
      <c r="A163" s="27"/>
      <c r="B163" s="139"/>
      <c r="C163" s="140" t="s">
        <v>221</v>
      </c>
      <c r="D163" s="140" t="s">
        <v>118</v>
      </c>
      <c r="E163" s="141" t="s">
        <v>222</v>
      </c>
      <c r="F163" s="142" t="s">
        <v>223</v>
      </c>
      <c r="G163" s="143" t="s">
        <v>219</v>
      </c>
      <c r="H163" s="144">
        <v>37.549999999999997</v>
      </c>
      <c r="I163" s="145"/>
      <c r="J163" s="145">
        <f>ROUND(I163*H163,2)</f>
        <v>0</v>
      </c>
      <c r="K163" s="146"/>
      <c r="L163" s="28"/>
      <c r="M163" s="147" t="s">
        <v>1</v>
      </c>
      <c r="N163" s="148" t="s">
        <v>39</v>
      </c>
      <c r="O163" s="149">
        <v>0.61753999999999998</v>
      </c>
      <c r="P163" s="149">
        <f>O163*H163</f>
        <v>23.188626999999997</v>
      </c>
      <c r="Q163" s="149">
        <v>3.3333199999999999E-3</v>
      </c>
      <c r="R163" s="149">
        <f>Q163*H163</f>
        <v>0.125166166</v>
      </c>
      <c r="S163" s="149">
        <v>0</v>
      </c>
      <c r="T163" s="150">
        <f>S163*H163</f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51" t="s">
        <v>189</v>
      </c>
      <c r="AT163" s="151" t="s">
        <v>118</v>
      </c>
      <c r="AU163" s="151" t="s">
        <v>123</v>
      </c>
      <c r="AY163" s="15" t="s">
        <v>115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5" t="s">
        <v>123</v>
      </c>
      <c r="BK163" s="152">
        <f>ROUND(I163*H163,2)</f>
        <v>0</v>
      </c>
      <c r="BL163" s="15" t="s">
        <v>189</v>
      </c>
      <c r="BM163" s="151" t="s">
        <v>224</v>
      </c>
    </row>
    <row r="164" spans="1:65" s="13" customFormat="1">
      <c r="B164" s="153"/>
      <c r="D164" s="154" t="s">
        <v>134</v>
      </c>
      <c r="E164" s="155" t="s">
        <v>1</v>
      </c>
      <c r="F164" s="156"/>
      <c r="H164" s="157"/>
      <c r="L164" s="153"/>
      <c r="M164" s="158"/>
      <c r="N164" s="159"/>
      <c r="O164" s="159"/>
      <c r="P164" s="159"/>
      <c r="Q164" s="159"/>
      <c r="R164" s="159"/>
      <c r="S164" s="159"/>
      <c r="T164" s="160"/>
      <c r="AT164" s="155" t="s">
        <v>134</v>
      </c>
      <c r="AU164" s="155" t="s">
        <v>123</v>
      </c>
      <c r="AV164" s="13" t="s">
        <v>123</v>
      </c>
      <c r="AW164" s="13" t="s">
        <v>29</v>
      </c>
      <c r="AX164" s="13" t="s">
        <v>78</v>
      </c>
      <c r="AY164" s="155" t="s">
        <v>115</v>
      </c>
    </row>
    <row r="165" spans="1:65" s="2" customFormat="1" ht="24.2" customHeight="1">
      <c r="A165" s="27"/>
      <c r="B165" s="139"/>
      <c r="C165" s="140" t="s">
        <v>225</v>
      </c>
      <c r="D165" s="140" t="s">
        <v>118</v>
      </c>
      <c r="E165" s="141" t="s">
        <v>226</v>
      </c>
      <c r="F165" s="142" t="s">
        <v>227</v>
      </c>
      <c r="G165" s="143" t="s">
        <v>196</v>
      </c>
      <c r="H165" s="144">
        <v>8.5939999999999994</v>
      </c>
      <c r="I165" s="145"/>
      <c r="J165" s="145">
        <f>ROUND(I165*H165,2)</f>
        <v>0</v>
      </c>
      <c r="K165" s="146"/>
      <c r="L165" s="28"/>
      <c r="M165" s="147" t="s">
        <v>1</v>
      </c>
      <c r="N165" s="148" t="s">
        <v>39</v>
      </c>
      <c r="O165" s="149">
        <v>0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51" t="s">
        <v>189</v>
      </c>
      <c r="AT165" s="151" t="s">
        <v>118</v>
      </c>
      <c r="AU165" s="151" t="s">
        <v>123</v>
      </c>
      <c r="AY165" s="15" t="s">
        <v>115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5" t="s">
        <v>123</v>
      </c>
      <c r="BK165" s="152">
        <f>ROUND(I165*H165,2)</f>
        <v>0</v>
      </c>
      <c r="BL165" s="15" t="s">
        <v>189</v>
      </c>
      <c r="BM165" s="151" t="s">
        <v>228</v>
      </c>
    </row>
    <row r="166" spans="1:65" s="12" customFormat="1" ht="22.9" customHeight="1">
      <c r="B166" s="127"/>
      <c r="D166" s="128" t="s">
        <v>72</v>
      </c>
      <c r="E166" s="137" t="s">
        <v>229</v>
      </c>
      <c r="F166" s="137" t="s">
        <v>230</v>
      </c>
      <c r="J166" s="138">
        <f>BK166</f>
        <v>0</v>
      </c>
      <c r="L166" s="127"/>
      <c r="M166" s="131"/>
      <c r="N166" s="132"/>
      <c r="O166" s="132"/>
      <c r="P166" s="133">
        <f>SUM(P167:P170)</f>
        <v>10.842514200000002</v>
      </c>
      <c r="Q166" s="132"/>
      <c r="R166" s="133">
        <f>SUM(R167:R170)</f>
        <v>2.6460000000000003E-4</v>
      </c>
      <c r="S166" s="132"/>
      <c r="T166" s="134">
        <f>SUM(T167:T170)</f>
        <v>7.2632700000000008E-2</v>
      </c>
      <c r="AR166" s="128" t="s">
        <v>123</v>
      </c>
      <c r="AT166" s="135" t="s">
        <v>72</v>
      </c>
      <c r="AU166" s="135" t="s">
        <v>78</v>
      </c>
      <c r="AY166" s="128" t="s">
        <v>115</v>
      </c>
      <c r="BK166" s="136">
        <f>SUM(BK167:BK170)</f>
        <v>0</v>
      </c>
    </row>
    <row r="167" spans="1:65" s="2" customFormat="1" ht="16.5" customHeight="1">
      <c r="A167" s="27"/>
      <c r="B167" s="139"/>
      <c r="C167" s="140" t="s">
        <v>231</v>
      </c>
      <c r="D167" s="140" t="s">
        <v>118</v>
      </c>
      <c r="E167" s="141" t="s">
        <v>232</v>
      </c>
      <c r="F167" s="142" t="s">
        <v>233</v>
      </c>
      <c r="G167" s="143" t="s">
        <v>121</v>
      </c>
      <c r="H167" s="144">
        <v>6.6150000000000002</v>
      </c>
      <c r="I167" s="145"/>
      <c r="J167" s="145">
        <f>ROUND(I167*H167,2)</f>
        <v>0</v>
      </c>
      <c r="K167" s="146"/>
      <c r="L167" s="28"/>
      <c r="M167" s="147" t="s">
        <v>1</v>
      </c>
      <c r="N167" s="148" t="s">
        <v>39</v>
      </c>
      <c r="O167" s="149">
        <v>1.2540800000000001</v>
      </c>
      <c r="P167" s="149">
        <f>O167*H167</f>
        <v>8.2957392000000016</v>
      </c>
      <c r="Q167" s="149">
        <v>4.0000000000000003E-5</v>
      </c>
      <c r="R167" s="149">
        <f>Q167*H167</f>
        <v>2.6460000000000003E-4</v>
      </c>
      <c r="S167" s="149">
        <v>0</v>
      </c>
      <c r="T167" s="150">
        <f>S167*H167</f>
        <v>0</v>
      </c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R167" s="151" t="s">
        <v>189</v>
      </c>
      <c r="AT167" s="151" t="s">
        <v>118</v>
      </c>
      <c r="AU167" s="151" t="s">
        <v>123</v>
      </c>
      <c r="AY167" s="15" t="s">
        <v>115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5" t="s">
        <v>123</v>
      </c>
      <c r="BK167" s="152">
        <f>ROUND(I167*H167,2)</f>
        <v>0</v>
      </c>
      <c r="BL167" s="15" t="s">
        <v>189</v>
      </c>
      <c r="BM167" s="151" t="s">
        <v>234</v>
      </c>
    </row>
    <row r="168" spans="1:65" s="2" customFormat="1" ht="21.75" customHeight="1">
      <c r="A168" s="27"/>
      <c r="B168" s="139"/>
      <c r="C168" s="140" t="s">
        <v>235</v>
      </c>
      <c r="D168" s="140" t="s">
        <v>118</v>
      </c>
      <c r="E168" s="141" t="s">
        <v>236</v>
      </c>
      <c r="F168" s="142" t="s">
        <v>237</v>
      </c>
      <c r="G168" s="143" t="s">
        <v>121</v>
      </c>
      <c r="H168" s="144">
        <v>6.6150000000000002</v>
      </c>
      <c r="I168" s="145"/>
      <c r="J168" s="145">
        <f>ROUND(I168*H168,2)</f>
        <v>0</v>
      </c>
      <c r="K168" s="146"/>
      <c r="L168" s="28"/>
      <c r="M168" s="147" t="s">
        <v>1</v>
      </c>
      <c r="N168" s="148" t="s">
        <v>39</v>
      </c>
      <c r="O168" s="149">
        <v>0.38500000000000001</v>
      </c>
      <c r="P168" s="149">
        <f>O168*H168</f>
        <v>2.5467750000000002</v>
      </c>
      <c r="Q168" s="149">
        <v>0</v>
      </c>
      <c r="R168" s="149">
        <f>Q168*H168</f>
        <v>0</v>
      </c>
      <c r="S168" s="149">
        <v>1.098E-2</v>
      </c>
      <c r="T168" s="150">
        <f>S168*H168</f>
        <v>7.2632700000000008E-2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51" t="s">
        <v>189</v>
      </c>
      <c r="AT168" s="151" t="s">
        <v>118</v>
      </c>
      <c r="AU168" s="151" t="s">
        <v>123</v>
      </c>
      <c r="AY168" s="15" t="s">
        <v>115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5" t="s">
        <v>123</v>
      </c>
      <c r="BK168" s="152">
        <f>ROUND(I168*H168,2)</f>
        <v>0</v>
      </c>
      <c r="BL168" s="15" t="s">
        <v>189</v>
      </c>
      <c r="BM168" s="151" t="s">
        <v>238</v>
      </c>
    </row>
    <row r="169" spans="1:65" s="13" customFormat="1">
      <c r="B169" s="153"/>
      <c r="D169" s="154" t="s">
        <v>134</v>
      </c>
      <c r="E169" s="155" t="s">
        <v>1</v>
      </c>
      <c r="F169" s="156"/>
      <c r="H169" s="157"/>
      <c r="L169" s="153"/>
      <c r="M169" s="158"/>
      <c r="N169" s="159"/>
      <c r="O169" s="159"/>
      <c r="P169" s="159"/>
      <c r="Q169" s="159"/>
      <c r="R169" s="159"/>
      <c r="S169" s="159"/>
      <c r="T169" s="160"/>
      <c r="AT169" s="155" t="s">
        <v>134</v>
      </c>
      <c r="AU169" s="155" t="s">
        <v>123</v>
      </c>
      <c r="AV169" s="13" t="s">
        <v>123</v>
      </c>
      <c r="AW169" s="13" t="s">
        <v>29</v>
      </c>
      <c r="AX169" s="13" t="s">
        <v>78</v>
      </c>
      <c r="AY169" s="155" t="s">
        <v>115</v>
      </c>
    </row>
    <row r="170" spans="1:65" s="2" customFormat="1" ht="24.2" customHeight="1">
      <c r="A170" s="27"/>
      <c r="B170" s="139"/>
      <c r="C170" s="140" t="s">
        <v>239</v>
      </c>
      <c r="D170" s="140" t="s">
        <v>118</v>
      </c>
      <c r="E170" s="141" t="s">
        <v>240</v>
      </c>
      <c r="F170" s="142" t="s">
        <v>241</v>
      </c>
      <c r="G170" s="143" t="s">
        <v>196</v>
      </c>
      <c r="H170" s="144">
        <v>7.8570000000000002</v>
      </c>
      <c r="I170" s="145"/>
      <c r="J170" s="145">
        <f>ROUND(I170*H170,2)</f>
        <v>0</v>
      </c>
      <c r="K170" s="146"/>
      <c r="L170" s="28"/>
      <c r="M170" s="147" t="s">
        <v>1</v>
      </c>
      <c r="N170" s="148" t="s">
        <v>39</v>
      </c>
      <c r="O170" s="149">
        <v>0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51" t="s">
        <v>189</v>
      </c>
      <c r="AT170" s="151" t="s">
        <v>118</v>
      </c>
      <c r="AU170" s="151" t="s">
        <v>123</v>
      </c>
      <c r="AY170" s="15" t="s">
        <v>115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5" t="s">
        <v>123</v>
      </c>
      <c r="BK170" s="152">
        <f>ROUND(I170*H170,2)</f>
        <v>0</v>
      </c>
      <c r="BL170" s="15" t="s">
        <v>189</v>
      </c>
      <c r="BM170" s="151" t="s">
        <v>242</v>
      </c>
    </row>
    <row r="171" spans="1:65" s="12" customFormat="1" ht="22.9" customHeight="1">
      <c r="B171" s="127"/>
      <c r="D171" s="128" t="s">
        <v>72</v>
      </c>
      <c r="E171" s="137" t="s">
        <v>243</v>
      </c>
      <c r="F171" s="137" t="s">
        <v>244</v>
      </c>
      <c r="J171" s="138">
        <f>BK171</f>
        <v>0</v>
      </c>
      <c r="L171" s="127"/>
      <c r="M171" s="131"/>
      <c r="N171" s="132"/>
      <c r="O171" s="132"/>
      <c r="P171" s="133">
        <f>SUM(P172:P177)</f>
        <v>73.537945000000008</v>
      </c>
      <c r="Q171" s="132"/>
      <c r="R171" s="133">
        <f>SUM(R172:R177)</f>
        <v>3.0253537000000001</v>
      </c>
      <c r="S171" s="132"/>
      <c r="T171" s="134">
        <f>SUM(T172:T177)</f>
        <v>0</v>
      </c>
      <c r="AR171" s="128" t="s">
        <v>123</v>
      </c>
      <c r="AT171" s="135" t="s">
        <v>72</v>
      </c>
      <c r="AU171" s="135" t="s">
        <v>78</v>
      </c>
      <c r="AY171" s="128" t="s">
        <v>115</v>
      </c>
      <c r="BK171" s="136">
        <f>SUM(BK172:BK177)</f>
        <v>0</v>
      </c>
    </row>
    <row r="172" spans="1:65" s="2" customFormat="1" ht="16.5" customHeight="1">
      <c r="A172" s="27"/>
      <c r="B172" s="139"/>
      <c r="C172" s="140" t="s">
        <v>245</v>
      </c>
      <c r="D172" s="140" t="s">
        <v>118</v>
      </c>
      <c r="E172" s="141" t="s">
        <v>246</v>
      </c>
      <c r="F172" s="142" t="s">
        <v>247</v>
      </c>
      <c r="G172" s="143" t="s">
        <v>219</v>
      </c>
      <c r="H172" s="144">
        <v>73.954999999999998</v>
      </c>
      <c r="I172" s="145"/>
      <c r="J172" s="145">
        <f>ROUND(I172*H172,2)</f>
        <v>0</v>
      </c>
      <c r="K172" s="146"/>
      <c r="L172" s="28"/>
      <c r="M172" s="147" t="s">
        <v>1</v>
      </c>
      <c r="N172" s="148" t="s">
        <v>39</v>
      </c>
      <c r="O172" s="149">
        <v>0.17899999999999999</v>
      </c>
      <c r="P172" s="149">
        <f>O172*H172</f>
        <v>13.237945</v>
      </c>
      <c r="Q172" s="149">
        <v>1.3999999999999999E-4</v>
      </c>
      <c r="R172" s="149">
        <f>Q172*H172</f>
        <v>1.0353699999999999E-2</v>
      </c>
      <c r="S172" s="149">
        <v>0</v>
      </c>
      <c r="T172" s="150">
        <f>S172*H172</f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51" t="s">
        <v>189</v>
      </c>
      <c r="AT172" s="151" t="s">
        <v>118</v>
      </c>
      <c r="AU172" s="151" t="s">
        <v>123</v>
      </c>
      <c r="AY172" s="15" t="s">
        <v>115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5" t="s">
        <v>123</v>
      </c>
      <c r="BK172" s="152">
        <f>ROUND(I172*H172,2)</f>
        <v>0</v>
      </c>
      <c r="BL172" s="15" t="s">
        <v>189</v>
      </c>
      <c r="BM172" s="151" t="s">
        <v>248</v>
      </c>
    </row>
    <row r="173" spans="1:65" s="13" customFormat="1">
      <c r="B173" s="153"/>
      <c r="D173" s="154" t="s">
        <v>134</v>
      </c>
      <c r="E173" s="155" t="s">
        <v>1</v>
      </c>
      <c r="F173" s="156"/>
      <c r="H173" s="157"/>
      <c r="L173" s="153"/>
      <c r="M173" s="158"/>
      <c r="N173" s="159"/>
      <c r="O173" s="159"/>
      <c r="P173" s="159"/>
      <c r="Q173" s="159"/>
      <c r="R173" s="159"/>
      <c r="S173" s="159"/>
      <c r="T173" s="160"/>
      <c r="AT173" s="155" t="s">
        <v>134</v>
      </c>
      <c r="AU173" s="155" t="s">
        <v>123</v>
      </c>
      <c r="AV173" s="13" t="s">
        <v>123</v>
      </c>
      <c r="AW173" s="13" t="s">
        <v>29</v>
      </c>
      <c r="AX173" s="13" t="s">
        <v>78</v>
      </c>
      <c r="AY173" s="155" t="s">
        <v>115</v>
      </c>
    </row>
    <row r="174" spans="1:65" s="2" customFormat="1" ht="16.5" customHeight="1">
      <c r="A174" s="27"/>
      <c r="B174" s="139"/>
      <c r="C174" s="140" t="s">
        <v>249</v>
      </c>
      <c r="D174" s="140" t="s">
        <v>118</v>
      </c>
      <c r="E174" s="141" t="s">
        <v>250</v>
      </c>
      <c r="F174" s="142" t="s">
        <v>251</v>
      </c>
      <c r="G174" s="143" t="s">
        <v>252</v>
      </c>
      <c r="H174" s="144">
        <v>3015</v>
      </c>
      <c r="I174" s="145"/>
      <c r="J174" s="145">
        <f>ROUND(I174*H174,2)</f>
        <v>0</v>
      </c>
      <c r="K174" s="146"/>
      <c r="L174" s="28"/>
      <c r="M174" s="147" t="s">
        <v>1</v>
      </c>
      <c r="N174" s="148" t="s">
        <v>39</v>
      </c>
      <c r="O174" s="149">
        <v>0.02</v>
      </c>
      <c r="P174" s="149">
        <f>O174*H174</f>
        <v>60.300000000000004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51" t="s">
        <v>253</v>
      </c>
      <c r="AT174" s="151" t="s">
        <v>118</v>
      </c>
      <c r="AU174" s="151" t="s">
        <v>123</v>
      </c>
      <c r="AY174" s="15" t="s">
        <v>115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5" t="s">
        <v>123</v>
      </c>
      <c r="BK174" s="152">
        <f>ROUND(I174*H174,2)</f>
        <v>0</v>
      </c>
      <c r="BL174" s="15" t="s">
        <v>253</v>
      </c>
      <c r="BM174" s="151" t="s">
        <v>254</v>
      </c>
    </row>
    <row r="175" spans="1:65" s="2" customFormat="1" ht="16.5" customHeight="1">
      <c r="A175" s="27"/>
      <c r="B175" s="139"/>
      <c r="C175" s="161" t="s">
        <v>255</v>
      </c>
      <c r="D175" s="161" t="s">
        <v>206</v>
      </c>
      <c r="E175" s="162" t="s">
        <v>256</v>
      </c>
      <c r="F175" s="163" t="s">
        <v>257</v>
      </c>
      <c r="G175" s="164" t="s">
        <v>156</v>
      </c>
      <c r="H175" s="165">
        <v>3.0150000000000001</v>
      </c>
      <c r="I175" s="166"/>
      <c r="J175" s="166">
        <f>ROUND(I175*H175,2)</f>
        <v>0</v>
      </c>
      <c r="K175" s="167"/>
      <c r="L175" s="168"/>
      <c r="M175" s="169" t="s">
        <v>1</v>
      </c>
      <c r="N175" s="170" t="s">
        <v>39</v>
      </c>
      <c r="O175" s="149">
        <v>0</v>
      </c>
      <c r="P175" s="149">
        <f>O175*H175</f>
        <v>0</v>
      </c>
      <c r="Q175" s="149">
        <v>1</v>
      </c>
      <c r="R175" s="149">
        <f>Q175*H175</f>
        <v>3.0150000000000001</v>
      </c>
      <c r="S175" s="149">
        <v>0</v>
      </c>
      <c r="T175" s="150">
        <f>S175*H175</f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51" t="s">
        <v>258</v>
      </c>
      <c r="AT175" s="151" t="s">
        <v>206</v>
      </c>
      <c r="AU175" s="151" t="s">
        <v>123</v>
      </c>
      <c r="AY175" s="15" t="s">
        <v>115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5" t="s">
        <v>123</v>
      </c>
      <c r="BK175" s="152">
        <f>ROUND(I175*H175,2)</f>
        <v>0</v>
      </c>
      <c r="BL175" s="15" t="s">
        <v>258</v>
      </c>
      <c r="BM175" s="151" t="s">
        <v>259</v>
      </c>
    </row>
    <row r="176" spans="1:65" s="13" customFormat="1">
      <c r="B176" s="153"/>
      <c r="D176" s="154" t="s">
        <v>134</v>
      </c>
      <c r="F176" s="156"/>
      <c r="H176" s="157">
        <v>3.0150000000000001</v>
      </c>
      <c r="L176" s="153"/>
      <c r="M176" s="158"/>
      <c r="N176" s="159"/>
      <c r="O176" s="159"/>
      <c r="P176" s="159"/>
      <c r="Q176" s="159"/>
      <c r="R176" s="159"/>
      <c r="S176" s="159"/>
      <c r="T176" s="160"/>
      <c r="AT176" s="155" t="s">
        <v>134</v>
      </c>
      <c r="AU176" s="155" t="s">
        <v>123</v>
      </c>
      <c r="AV176" s="13" t="s">
        <v>123</v>
      </c>
      <c r="AW176" s="13" t="s">
        <v>3</v>
      </c>
      <c r="AX176" s="13" t="s">
        <v>78</v>
      </c>
      <c r="AY176" s="155" t="s">
        <v>115</v>
      </c>
    </row>
    <row r="177" spans="1:65" s="2" customFormat="1" ht="24.2" customHeight="1">
      <c r="A177" s="27"/>
      <c r="B177" s="139"/>
      <c r="C177" s="140" t="s">
        <v>260</v>
      </c>
      <c r="D177" s="140" t="s">
        <v>118</v>
      </c>
      <c r="E177" s="141" t="s">
        <v>261</v>
      </c>
      <c r="F177" s="142" t="s">
        <v>262</v>
      </c>
      <c r="G177" s="143" t="s">
        <v>196</v>
      </c>
      <c r="H177" s="144">
        <v>5.5469999999999997</v>
      </c>
      <c r="I177" s="145"/>
      <c r="J177" s="145">
        <f>ROUND(I177*H177,2)</f>
        <v>0</v>
      </c>
      <c r="K177" s="146"/>
      <c r="L177" s="28"/>
      <c r="M177" s="147" t="s">
        <v>1</v>
      </c>
      <c r="N177" s="148" t="s">
        <v>39</v>
      </c>
      <c r="O177" s="149">
        <v>0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51" t="s">
        <v>189</v>
      </c>
      <c r="AT177" s="151" t="s">
        <v>118</v>
      </c>
      <c r="AU177" s="151" t="s">
        <v>123</v>
      </c>
      <c r="AY177" s="15" t="s">
        <v>115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5" t="s">
        <v>123</v>
      </c>
      <c r="BK177" s="152">
        <f>ROUND(I177*H177,2)</f>
        <v>0</v>
      </c>
      <c r="BL177" s="15" t="s">
        <v>189</v>
      </c>
      <c r="BM177" s="151" t="s">
        <v>263</v>
      </c>
    </row>
    <row r="178" spans="1:65" s="12" customFormat="1" ht="22.9" customHeight="1">
      <c r="B178" s="127"/>
      <c r="D178" s="128" t="s">
        <v>72</v>
      </c>
      <c r="E178" s="137" t="s">
        <v>264</v>
      </c>
      <c r="F178" s="137" t="s">
        <v>265</v>
      </c>
      <c r="J178" s="138">
        <f>BK178</f>
        <v>0</v>
      </c>
      <c r="L178" s="127"/>
      <c r="M178" s="131"/>
      <c r="N178" s="132"/>
      <c r="O178" s="132"/>
      <c r="P178" s="133">
        <f>SUM(P179:P182)</f>
        <v>106.0047</v>
      </c>
      <c r="Q178" s="132"/>
      <c r="R178" s="133">
        <f>SUM(R179:R182)</f>
        <v>3.540505</v>
      </c>
      <c r="S178" s="132"/>
      <c r="T178" s="134">
        <f>SUM(T179:T182)</f>
        <v>0</v>
      </c>
      <c r="AR178" s="128" t="s">
        <v>123</v>
      </c>
      <c r="AT178" s="135" t="s">
        <v>72</v>
      </c>
      <c r="AU178" s="135" t="s">
        <v>78</v>
      </c>
      <c r="AY178" s="128" t="s">
        <v>115</v>
      </c>
      <c r="BK178" s="136">
        <f>SUM(BK179:BK182)</f>
        <v>0</v>
      </c>
    </row>
    <row r="179" spans="1:65" s="2" customFormat="1" ht="24.2" customHeight="1">
      <c r="A179" s="27"/>
      <c r="B179" s="139"/>
      <c r="C179" s="140" t="s">
        <v>266</v>
      </c>
      <c r="D179" s="140" t="s">
        <v>118</v>
      </c>
      <c r="E179" s="141" t="s">
        <v>267</v>
      </c>
      <c r="F179" s="142" t="s">
        <v>268</v>
      </c>
      <c r="G179" s="143" t="s">
        <v>121</v>
      </c>
      <c r="H179" s="144">
        <v>115</v>
      </c>
      <c r="I179" s="145"/>
      <c r="J179" s="145">
        <f>ROUND(I179*H179,2)</f>
        <v>0</v>
      </c>
      <c r="K179" s="146"/>
      <c r="L179" s="28"/>
      <c r="M179" s="147" t="s">
        <v>1</v>
      </c>
      <c r="N179" s="148" t="s">
        <v>39</v>
      </c>
      <c r="O179" s="149">
        <v>0.92178000000000004</v>
      </c>
      <c r="P179" s="149">
        <f>O179*H179</f>
        <v>106.0047</v>
      </c>
      <c r="Q179" s="149">
        <v>3.0669999999999998E-3</v>
      </c>
      <c r="R179" s="149">
        <f>Q179*H179</f>
        <v>0.35270499999999999</v>
      </c>
      <c r="S179" s="149">
        <v>0</v>
      </c>
      <c r="T179" s="150">
        <f>S179*H179</f>
        <v>0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R179" s="151" t="s">
        <v>189</v>
      </c>
      <c r="AT179" s="151" t="s">
        <v>118</v>
      </c>
      <c r="AU179" s="151" t="s">
        <v>123</v>
      </c>
      <c r="AY179" s="15" t="s">
        <v>115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5" t="s">
        <v>123</v>
      </c>
      <c r="BK179" s="152">
        <f>ROUND(I179*H179,2)</f>
        <v>0</v>
      </c>
      <c r="BL179" s="15" t="s">
        <v>189</v>
      </c>
      <c r="BM179" s="151" t="s">
        <v>269</v>
      </c>
    </row>
    <row r="180" spans="1:65" s="2" customFormat="1" ht="16.5" customHeight="1">
      <c r="A180" s="27"/>
      <c r="B180" s="139"/>
      <c r="C180" s="161" t="s">
        <v>209</v>
      </c>
      <c r="D180" s="161" t="s">
        <v>206</v>
      </c>
      <c r="E180" s="162" t="s">
        <v>270</v>
      </c>
      <c r="F180" s="163" t="s">
        <v>271</v>
      </c>
      <c r="G180" s="164" t="s">
        <v>121</v>
      </c>
      <c r="H180" s="165">
        <v>126.5</v>
      </c>
      <c r="I180" s="166"/>
      <c r="J180" s="166">
        <f>ROUND(I180*H180,2)</f>
        <v>0</v>
      </c>
      <c r="K180" s="167"/>
      <c r="L180" s="168"/>
      <c r="M180" s="169" t="s">
        <v>1</v>
      </c>
      <c r="N180" s="170" t="s">
        <v>39</v>
      </c>
      <c r="O180" s="149">
        <v>0</v>
      </c>
      <c r="P180" s="149">
        <f>O180*H180</f>
        <v>0</v>
      </c>
      <c r="Q180" s="149">
        <v>2.52E-2</v>
      </c>
      <c r="R180" s="149">
        <f>Q180*H180</f>
        <v>3.1878000000000002</v>
      </c>
      <c r="S180" s="149">
        <v>0</v>
      </c>
      <c r="T180" s="150">
        <f>S180*H180</f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51" t="s">
        <v>209</v>
      </c>
      <c r="AT180" s="151" t="s">
        <v>206</v>
      </c>
      <c r="AU180" s="151" t="s">
        <v>123</v>
      </c>
      <c r="AY180" s="15" t="s">
        <v>115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5" t="s">
        <v>123</v>
      </c>
      <c r="BK180" s="152">
        <f>ROUND(I180*H180,2)</f>
        <v>0</v>
      </c>
      <c r="BL180" s="15" t="s">
        <v>189</v>
      </c>
      <c r="BM180" s="151" t="s">
        <v>272</v>
      </c>
    </row>
    <row r="181" spans="1:65" s="13" customFormat="1">
      <c r="B181" s="153"/>
      <c r="D181" s="154" t="s">
        <v>134</v>
      </c>
      <c r="F181" s="156"/>
      <c r="H181" s="157">
        <v>126.5</v>
      </c>
      <c r="L181" s="153"/>
      <c r="M181" s="158"/>
      <c r="N181" s="159"/>
      <c r="O181" s="159"/>
      <c r="P181" s="159"/>
      <c r="Q181" s="159"/>
      <c r="R181" s="159"/>
      <c r="S181" s="159"/>
      <c r="T181" s="160"/>
      <c r="AT181" s="155" t="s">
        <v>134</v>
      </c>
      <c r="AU181" s="155" t="s">
        <v>123</v>
      </c>
      <c r="AV181" s="13" t="s">
        <v>123</v>
      </c>
      <c r="AW181" s="13" t="s">
        <v>3</v>
      </c>
      <c r="AX181" s="13" t="s">
        <v>78</v>
      </c>
      <c r="AY181" s="155" t="s">
        <v>115</v>
      </c>
    </row>
    <row r="182" spans="1:65" s="2" customFormat="1" ht="24.2" customHeight="1">
      <c r="A182" s="27"/>
      <c r="B182" s="139"/>
      <c r="C182" s="140" t="s">
        <v>273</v>
      </c>
      <c r="D182" s="140" t="s">
        <v>118</v>
      </c>
      <c r="E182" s="141" t="s">
        <v>274</v>
      </c>
      <c r="F182" s="142" t="s">
        <v>275</v>
      </c>
      <c r="G182" s="143" t="s">
        <v>196</v>
      </c>
      <c r="H182" s="144">
        <v>95.703000000000003</v>
      </c>
      <c r="I182" s="145"/>
      <c r="J182" s="145">
        <f>ROUND(I182*H182,2)</f>
        <v>0</v>
      </c>
      <c r="K182" s="146"/>
      <c r="L182" s="28"/>
      <c r="M182" s="147" t="s">
        <v>1</v>
      </c>
      <c r="N182" s="148" t="s">
        <v>39</v>
      </c>
      <c r="O182" s="149">
        <v>0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51" t="s">
        <v>189</v>
      </c>
      <c r="AT182" s="151" t="s">
        <v>118</v>
      </c>
      <c r="AU182" s="151" t="s">
        <v>123</v>
      </c>
      <c r="AY182" s="15" t="s">
        <v>115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5" t="s">
        <v>123</v>
      </c>
      <c r="BK182" s="152">
        <f>ROUND(I182*H182,2)</f>
        <v>0</v>
      </c>
      <c r="BL182" s="15" t="s">
        <v>189</v>
      </c>
      <c r="BM182" s="151" t="s">
        <v>276</v>
      </c>
    </row>
    <row r="183" spans="1:65" s="12" customFormat="1" ht="22.9" customHeight="1">
      <c r="B183" s="127"/>
      <c r="D183" s="128" t="s">
        <v>72</v>
      </c>
      <c r="E183" s="137" t="s">
        <v>277</v>
      </c>
      <c r="F183" s="137" t="s">
        <v>278</v>
      </c>
      <c r="J183" s="138">
        <f>BK183</f>
        <v>0</v>
      </c>
      <c r="L183" s="127"/>
      <c r="M183" s="131"/>
      <c r="N183" s="132"/>
      <c r="O183" s="132"/>
      <c r="P183" s="133">
        <f>SUM(P184:P187)</f>
        <v>206.28994948000002</v>
      </c>
      <c r="Q183" s="132"/>
      <c r="R183" s="133">
        <f>SUM(R184:R187)</f>
        <v>0.14370893744000002</v>
      </c>
      <c r="S183" s="132"/>
      <c r="T183" s="134">
        <f>SUM(T184:T187)</f>
        <v>0</v>
      </c>
      <c r="AR183" s="128" t="s">
        <v>123</v>
      </c>
      <c r="AT183" s="135" t="s">
        <v>72</v>
      </c>
      <c r="AU183" s="135" t="s">
        <v>78</v>
      </c>
      <c r="AY183" s="128" t="s">
        <v>115</v>
      </c>
      <c r="BK183" s="136">
        <f>SUM(BK184:BK187)</f>
        <v>0</v>
      </c>
    </row>
    <row r="184" spans="1:65" s="2" customFormat="1" ht="16.5" customHeight="1">
      <c r="A184" s="27"/>
      <c r="B184" s="139"/>
      <c r="C184" s="140" t="s">
        <v>279</v>
      </c>
      <c r="D184" s="140" t="s">
        <v>118</v>
      </c>
      <c r="E184" s="141" t="s">
        <v>280</v>
      </c>
      <c r="F184" s="142" t="s">
        <v>281</v>
      </c>
      <c r="G184" s="143" t="s">
        <v>121</v>
      </c>
      <c r="H184" s="144">
        <v>92</v>
      </c>
      <c r="I184" s="145"/>
      <c r="J184" s="145">
        <f>ROUND(I184*H184,2)</f>
        <v>0</v>
      </c>
      <c r="K184" s="146"/>
      <c r="L184" s="28"/>
      <c r="M184" s="147" t="s">
        <v>1</v>
      </c>
      <c r="N184" s="148" t="s">
        <v>39</v>
      </c>
      <c r="O184" s="149">
        <v>0.33800000000000002</v>
      </c>
      <c r="P184" s="149">
        <f>O184*H184</f>
        <v>31.096000000000004</v>
      </c>
      <c r="Q184" s="149">
        <v>2.5000000000000001E-4</v>
      </c>
      <c r="R184" s="149">
        <f>Q184*H184</f>
        <v>2.3E-2</v>
      </c>
      <c r="S184" s="149">
        <v>0</v>
      </c>
      <c r="T184" s="150">
        <f>S184*H184</f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51" t="s">
        <v>189</v>
      </c>
      <c r="AT184" s="151" t="s">
        <v>118</v>
      </c>
      <c r="AU184" s="151" t="s">
        <v>123</v>
      </c>
      <c r="AY184" s="15" t="s">
        <v>115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5" t="s">
        <v>123</v>
      </c>
      <c r="BK184" s="152">
        <f>ROUND(I184*H184,2)</f>
        <v>0</v>
      </c>
      <c r="BL184" s="15" t="s">
        <v>189</v>
      </c>
      <c r="BM184" s="151" t="s">
        <v>282</v>
      </c>
    </row>
    <row r="185" spans="1:65" s="2" customFormat="1" ht="24.2" customHeight="1">
      <c r="A185" s="27"/>
      <c r="B185" s="139"/>
      <c r="C185" s="140" t="s">
        <v>283</v>
      </c>
      <c r="D185" s="140" t="s">
        <v>118</v>
      </c>
      <c r="E185" s="141" t="s">
        <v>284</v>
      </c>
      <c r="F185" s="142" t="s">
        <v>285</v>
      </c>
      <c r="G185" s="143" t="s">
        <v>121</v>
      </c>
      <c r="H185" s="144">
        <v>181.21199999999999</v>
      </c>
      <c r="I185" s="145"/>
      <c r="J185" s="145">
        <f>ROUND(I185*H185,2)</f>
        <v>0</v>
      </c>
      <c r="K185" s="146"/>
      <c r="L185" s="28"/>
      <c r="M185" s="147" t="s">
        <v>1</v>
      </c>
      <c r="N185" s="148" t="s">
        <v>39</v>
      </c>
      <c r="O185" s="149">
        <v>0.29899999999999999</v>
      </c>
      <c r="P185" s="149">
        <f>O185*H185</f>
        <v>54.182387999999996</v>
      </c>
      <c r="Q185" s="149">
        <v>2.3000000000000001E-4</v>
      </c>
      <c r="R185" s="149">
        <f>Q185*H185</f>
        <v>4.1678760000000002E-2</v>
      </c>
      <c r="S185" s="149">
        <v>0</v>
      </c>
      <c r="T185" s="150">
        <f>S185*H185</f>
        <v>0</v>
      </c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R185" s="151" t="s">
        <v>189</v>
      </c>
      <c r="AT185" s="151" t="s">
        <v>118</v>
      </c>
      <c r="AU185" s="151" t="s">
        <v>123</v>
      </c>
      <c r="AY185" s="15" t="s">
        <v>115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5" t="s">
        <v>123</v>
      </c>
      <c r="BK185" s="152">
        <f>ROUND(I185*H185,2)</f>
        <v>0</v>
      </c>
      <c r="BL185" s="15" t="s">
        <v>189</v>
      </c>
      <c r="BM185" s="151" t="s">
        <v>286</v>
      </c>
    </row>
    <row r="186" spans="1:65" s="13" customFormat="1">
      <c r="B186" s="153"/>
      <c r="D186" s="154" t="s">
        <v>134</v>
      </c>
      <c r="E186" s="155" t="s">
        <v>1</v>
      </c>
      <c r="F186" s="156"/>
      <c r="H186" s="157">
        <v>181.21199999999999</v>
      </c>
      <c r="L186" s="153"/>
      <c r="M186" s="158"/>
      <c r="N186" s="159"/>
      <c r="O186" s="159"/>
      <c r="P186" s="159"/>
      <c r="Q186" s="159"/>
      <c r="R186" s="159"/>
      <c r="S186" s="159"/>
      <c r="T186" s="160"/>
      <c r="AT186" s="155" t="s">
        <v>134</v>
      </c>
      <c r="AU186" s="155" t="s">
        <v>123</v>
      </c>
      <c r="AV186" s="13" t="s">
        <v>123</v>
      </c>
      <c r="AW186" s="13" t="s">
        <v>29</v>
      </c>
      <c r="AX186" s="13" t="s">
        <v>78</v>
      </c>
      <c r="AY186" s="155" t="s">
        <v>115</v>
      </c>
    </row>
    <row r="187" spans="1:65" s="2" customFormat="1" ht="16.5" customHeight="1">
      <c r="A187" s="27"/>
      <c r="B187" s="139"/>
      <c r="C187" s="140" t="s">
        <v>287</v>
      </c>
      <c r="D187" s="140" t="s">
        <v>118</v>
      </c>
      <c r="E187" s="141" t="s">
        <v>288</v>
      </c>
      <c r="F187" s="142" t="s">
        <v>289</v>
      </c>
      <c r="G187" s="143" t="s">
        <v>121</v>
      </c>
      <c r="H187" s="144">
        <v>181.21199999999999</v>
      </c>
      <c r="I187" s="145"/>
      <c r="J187" s="145">
        <f>ROUND(I187*H187,2)</f>
        <v>0</v>
      </c>
      <c r="K187" s="146"/>
      <c r="L187" s="28"/>
      <c r="M187" s="147" t="s">
        <v>1</v>
      </c>
      <c r="N187" s="148" t="s">
        <v>39</v>
      </c>
      <c r="O187" s="149">
        <v>0.66778999999999999</v>
      </c>
      <c r="P187" s="149">
        <f>O187*H187</f>
        <v>121.01156148</v>
      </c>
      <c r="Q187" s="149">
        <v>4.3612000000000002E-4</v>
      </c>
      <c r="R187" s="149">
        <f>Q187*H187</f>
        <v>7.9030177440000002E-2</v>
      </c>
      <c r="S187" s="149">
        <v>0</v>
      </c>
      <c r="T187" s="150">
        <f>S187*H187</f>
        <v>0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R187" s="151" t="s">
        <v>189</v>
      </c>
      <c r="AT187" s="151" t="s">
        <v>118</v>
      </c>
      <c r="AU187" s="151" t="s">
        <v>123</v>
      </c>
      <c r="AY187" s="15" t="s">
        <v>115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5" t="s">
        <v>123</v>
      </c>
      <c r="BK187" s="152">
        <f>ROUND(I187*H187,2)</f>
        <v>0</v>
      </c>
      <c r="BL187" s="15" t="s">
        <v>189</v>
      </c>
      <c r="BM187" s="151" t="s">
        <v>290</v>
      </c>
    </row>
    <row r="188" spans="1:65" s="12" customFormat="1" ht="22.9" customHeight="1">
      <c r="B188" s="127"/>
      <c r="D188" s="128" t="s">
        <v>72</v>
      </c>
      <c r="E188" s="137" t="s">
        <v>291</v>
      </c>
      <c r="F188" s="137" t="s">
        <v>292</v>
      </c>
      <c r="J188" s="138">
        <f>BK188</f>
        <v>0</v>
      </c>
      <c r="L188" s="127"/>
      <c r="M188" s="131"/>
      <c r="N188" s="132"/>
      <c r="O188" s="132"/>
      <c r="P188" s="133">
        <f>SUM(P189:P193)</f>
        <v>35.481999999999999</v>
      </c>
      <c r="Q188" s="132"/>
      <c r="R188" s="133">
        <f>SUM(R189:R193)</f>
        <v>1.1596799999999998</v>
      </c>
      <c r="S188" s="132"/>
      <c r="T188" s="134">
        <f>SUM(T189:T193)</f>
        <v>0.27215999999999996</v>
      </c>
      <c r="AR188" s="128" t="s">
        <v>123</v>
      </c>
      <c r="AT188" s="135" t="s">
        <v>72</v>
      </c>
      <c r="AU188" s="135" t="s">
        <v>78</v>
      </c>
      <c r="AY188" s="128" t="s">
        <v>115</v>
      </c>
      <c r="BK188" s="136">
        <f>SUM(BK189:BK193)</f>
        <v>0</v>
      </c>
    </row>
    <row r="189" spans="1:65" s="2" customFormat="1" ht="24.2" customHeight="1">
      <c r="A189" s="27"/>
      <c r="B189" s="139"/>
      <c r="C189" s="140" t="s">
        <v>293</v>
      </c>
      <c r="D189" s="140" t="s">
        <v>118</v>
      </c>
      <c r="E189" s="141" t="s">
        <v>294</v>
      </c>
      <c r="F189" s="142" t="s">
        <v>295</v>
      </c>
      <c r="G189" s="143" t="s">
        <v>121</v>
      </c>
      <c r="H189" s="144">
        <v>15.12</v>
      </c>
      <c r="I189" s="145"/>
      <c r="J189" s="145">
        <f>ROUND(I189*H189,2)</f>
        <v>0</v>
      </c>
      <c r="K189" s="146"/>
      <c r="L189" s="28"/>
      <c r="M189" s="147" t="s">
        <v>1</v>
      </c>
      <c r="N189" s="148" t="s">
        <v>39</v>
      </c>
      <c r="O189" s="149">
        <v>0.189</v>
      </c>
      <c r="P189" s="149">
        <f>O189*H189</f>
        <v>2.8576799999999998</v>
      </c>
      <c r="Q189" s="149">
        <v>0</v>
      </c>
      <c r="R189" s="149">
        <f>Q189*H189</f>
        <v>0</v>
      </c>
      <c r="S189" s="149">
        <v>1.7999999999999999E-2</v>
      </c>
      <c r="T189" s="150">
        <f>S189*H189</f>
        <v>0.27215999999999996</v>
      </c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R189" s="151" t="s">
        <v>189</v>
      </c>
      <c r="AT189" s="151" t="s">
        <v>118</v>
      </c>
      <c r="AU189" s="151" t="s">
        <v>123</v>
      </c>
      <c r="AY189" s="15" t="s">
        <v>115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5" t="s">
        <v>123</v>
      </c>
      <c r="BK189" s="152">
        <f>ROUND(I189*H189,2)</f>
        <v>0</v>
      </c>
      <c r="BL189" s="15" t="s">
        <v>189</v>
      </c>
      <c r="BM189" s="151" t="s">
        <v>296</v>
      </c>
    </row>
    <row r="190" spans="1:65" s="13" customFormat="1">
      <c r="B190" s="153"/>
      <c r="D190" s="154" t="s">
        <v>134</v>
      </c>
      <c r="E190" s="155" t="s">
        <v>1</v>
      </c>
      <c r="F190" s="156"/>
      <c r="H190" s="157">
        <v>15.12</v>
      </c>
      <c r="L190" s="153"/>
      <c r="M190" s="158"/>
      <c r="N190" s="159"/>
      <c r="O190" s="159"/>
      <c r="P190" s="159"/>
      <c r="Q190" s="159"/>
      <c r="R190" s="159"/>
      <c r="S190" s="159"/>
      <c r="T190" s="160"/>
      <c r="AT190" s="155" t="s">
        <v>134</v>
      </c>
      <c r="AU190" s="155" t="s">
        <v>123</v>
      </c>
      <c r="AV190" s="13" t="s">
        <v>123</v>
      </c>
      <c r="AW190" s="13" t="s">
        <v>29</v>
      </c>
      <c r="AX190" s="13" t="s">
        <v>78</v>
      </c>
      <c r="AY190" s="155" t="s">
        <v>115</v>
      </c>
    </row>
    <row r="191" spans="1:65" s="2" customFormat="1" ht="24.2" customHeight="1">
      <c r="A191" s="27"/>
      <c r="B191" s="139"/>
      <c r="C191" s="140" t="s">
        <v>297</v>
      </c>
      <c r="D191" s="140" t="s">
        <v>118</v>
      </c>
      <c r="E191" s="141" t="s">
        <v>298</v>
      </c>
      <c r="F191" s="142" t="s">
        <v>299</v>
      </c>
      <c r="G191" s="143" t="s">
        <v>121</v>
      </c>
      <c r="H191" s="144">
        <v>32</v>
      </c>
      <c r="I191" s="145"/>
      <c r="J191" s="145">
        <f>ROUND(I191*H191,2)</f>
        <v>0</v>
      </c>
      <c r="K191" s="146"/>
      <c r="L191" s="28"/>
      <c r="M191" s="147" t="s">
        <v>1</v>
      </c>
      <c r="N191" s="148" t="s">
        <v>39</v>
      </c>
      <c r="O191" s="149">
        <v>1.0195099999999999</v>
      </c>
      <c r="P191" s="149">
        <f>O191*H191</f>
        <v>32.624319999999997</v>
      </c>
      <c r="Q191" s="149">
        <v>2.1239999999999998E-2</v>
      </c>
      <c r="R191" s="149">
        <f>Q191*H191</f>
        <v>0.67967999999999995</v>
      </c>
      <c r="S191" s="149">
        <v>0</v>
      </c>
      <c r="T191" s="150">
        <f>S191*H191</f>
        <v>0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R191" s="151" t="s">
        <v>189</v>
      </c>
      <c r="AT191" s="151" t="s">
        <v>118</v>
      </c>
      <c r="AU191" s="151" t="s">
        <v>123</v>
      </c>
      <c r="AY191" s="15" t="s">
        <v>115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5" t="s">
        <v>123</v>
      </c>
      <c r="BK191" s="152">
        <f>ROUND(I191*H191,2)</f>
        <v>0</v>
      </c>
      <c r="BL191" s="15" t="s">
        <v>189</v>
      </c>
      <c r="BM191" s="151" t="s">
        <v>300</v>
      </c>
    </row>
    <row r="192" spans="1:65" s="2" customFormat="1" ht="16.5" customHeight="1">
      <c r="A192" s="27"/>
      <c r="B192" s="139"/>
      <c r="C192" s="161" t="s">
        <v>301</v>
      </c>
      <c r="D192" s="161" t="s">
        <v>206</v>
      </c>
      <c r="E192" s="162" t="s">
        <v>302</v>
      </c>
      <c r="F192" s="163" t="s">
        <v>303</v>
      </c>
      <c r="G192" s="164" t="s">
        <v>121</v>
      </c>
      <c r="H192" s="165">
        <v>32</v>
      </c>
      <c r="I192" s="166"/>
      <c r="J192" s="166">
        <f>ROUND(I192*H192,2)</f>
        <v>0</v>
      </c>
      <c r="K192" s="167"/>
      <c r="L192" s="168"/>
      <c r="M192" s="169" t="s">
        <v>1</v>
      </c>
      <c r="N192" s="170" t="s">
        <v>39</v>
      </c>
      <c r="O192" s="149">
        <v>0</v>
      </c>
      <c r="P192" s="149">
        <f>O192*H192</f>
        <v>0</v>
      </c>
      <c r="Q192" s="149">
        <v>1.4999999999999999E-2</v>
      </c>
      <c r="R192" s="149">
        <f>Q192*H192</f>
        <v>0.48</v>
      </c>
      <c r="S192" s="149">
        <v>0</v>
      </c>
      <c r="T192" s="150">
        <f>S192*H192</f>
        <v>0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R192" s="151" t="s">
        <v>209</v>
      </c>
      <c r="AT192" s="151" t="s">
        <v>206</v>
      </c>
      <c r="AU192" s="151" t="s">
        <v>123</v>
      </c>
      <c r="AY192" s="15" t="s">
        <v>115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5" t="s">
        <v>123</v>
      </c>
      <c r="BK192" s="152">
        <f>ROUND(I192*H192,2)</f>
        <v>0</v>
      </c>
      <c r="BL192" s="15" t="s">
        <v>189</v>
      </c>
      <c r="BM192" s="151" t="s">
        <v>304</v>
      </c>
    </row>
    <row r="193" spans="1:65" s="2" customFormat="1" ht="21.75" customHeight="1">
      <c r="A193" s="27"/>
      <c r="B193" s="139"/>
      <c r="C193" s="140" t="s">
        <v>305</v>
      </c>
      <c r="D193" s="140" t="s">
        <v>118</v>
      </c>
      <c r="E193" s="141" t="s">
        <v>306</v>
      </c>
      <c r="F193" s="142" t="s">
        <v>307</v>
      </c>
      <c r="G193" s="143" t="s">
        <v>196</v>
      </c>
      <c r="H193" s="144">
        <v>213.185</v>
      </c>
      <c r="I193" s="145"/>
      <c r="J193" s="145">
        <f>ROUND(I193*H193,2)</f>
        <v>0</v>
      </c>
      <c r="K193" s="146"/>
      <c r="L193" s="28"/>
      <c r="M193" s="147" t="s">
        <v>1</v>
      </c>
      <c r="N193" s="148" t="s">
        <v>39</v>
      </c>
      <c r="O193" s="149">
        <v>0</v>
      </c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R193" s="151" t="s">
        <v>189</v>
      </c>
      <c r="AT193" s="151" t="s">
        <v>118</v>
      </c>
      <c r="AU193" s="151" t="s">
        <v>123</v>
      </c>
      <c r="AY193" s="15" t="s">
        <v>115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5" t="s">
        <v>123</v>
      </c>
      <c r="BK193" s="152">
        <f>ROUND(I193*H193,2)</f>
        <v>0</v>
      </c>
      <c r="BL193" s="15" t="s">
        <v>189</v>
      </c>
      <c r="BM193" s="151" t="s">
        <v>308</v>
      </c>
    </row>
    <row r="194" spans="1:65" s="12" customFormat="1" ht="25.9" customHeight="1">
      <c r="B194" s="127"/>
      <c r="D194" s="128" t="s">
        <v>72</v>
      </c>
      <c r="E194" s="129" t="s">
        <v>206</v>
      </c>
      <c r="F194" s="129" t="s">
        <v>309</v>
      </c>
      <c r="J194" s="130">
        <f>BK194</f>
        <v>0</v>
      </c>
      <c r="L194" s="127"/>
      <c r="M194" s="131"/>
      <c r="N194" s="132"/>
      <c r="O194" s="132"/>
      <c r="P194" s="133">
        <f>P195</f>
        <v>15.888</v>
      </c>
      <c r="Q194" s="132"/>
      <c r="R194" s="133">
        <f>R195</f>
        <v>4.7640000000000002E-2</v>
      </c>
      <c r="S194" s="132"/>
      <c r="T194" s="134">
        <f>T195</f>
        <v>1.4960000000000001E-2</v>
      </c>
      <c r="AR194" s="128" t="s">
        <v>130</v>
      </c>
      <c r="AT194" s="135" t="s">
        <v>72</v>
      </c>
      <c r="AU194" s="135" t="s">
        <v>73</v>
      </c>
      <c r="AY194" s="128" t="s">
        <v>115</v>
      </c>
      <c r="BK194" s="136">
        <f>BK195</f>
        <v>0</v>
      </c>
    </row>
    <row r="195" spans="1:65" s="12" customFormat="1" ht="22.9" customHeight="1">
      <c r="B195" s="127"/>
      <c r="D195" s="128" t="s">
        <v>72</v>
      </c>
      <c r="E195" s="137" t="s">
        <v>310</v>
      </c>
      <c r="F195" s="137" t="s">
        <v>311</v>
      </c>
      <c r="J195" s="138">
        <f>BK195</f>
        <v>0</v>
      </c>
      <c r="L195" s="127"/>
      <c r="M195" s="131"/>
      <c r="N195" s="132"/>
      <c r="O195" s="132"/>
      <c r="P195" s="133">
        <f>SUM(P196:P206)</f>
        <v>15.888</v>
      </c>
      <c r="Q195" s="132"/>
      <c r="R195" s="133">
        <f>SUM(R196:R206)</f>
        <v>4.7640000000000002E-2</v>
      </c>
      <c r="S195" s="132"/>
      <c r="T195" s="134">
        <f>SUM(T196:T206)</f>
        <v>1.4960000000000001E-2</v>
      </c>
      <c r="AR195" s="128" t="s">
        <v>130</v>
      </c>
      <c r="AT195" s="135" t="s">
        <v>72</v>
      </c>
      <c r="AU195" s="135" t="s">
        <v>78</v>
      </c>
      <c r="AY195" s="128" t="s">
        <v>115</v>
      </c>
      <c r="BK195" s="136">
        <f>SUM(BK196:BK206)</f>
        <v>0</v>
      </c>
    </row>
    <row r="196" spans="1:65" s="2" customFormat="1" ht="24.2" customHeight="1">
      <c r="A196" s="27"/>
      <c r="B196" s="139"/>
      <c r="C196" s="140" t="s">
        <v>312</v>
      </c>
      <c r="D196" s="140" t="s">
        <v>118</v>
      </c>
      <c r="E196" s="141" t="s">
        <v>313</v>
      </c>
      <c r="F196" s="142" t="s">
        <v>314</v>
      </c>
      <c r="G196" s="143" t="s">
        <v>219</v>
      </c>
      <c r="H196" s="144">
        <v>54</v>
      </c>
      <c r="I196" s="145"/>
      <c r="J196" s="145">
        <f>ROUND(I196*H196,2)</f>
        <v>0</v>
      </c>
      <c r="K196" s="146"/>
      <c r="L196" s="28"/>
      <c r="M196" s="147" t="s">
        <v>1</v>
      </c>
      <c r="N196" s="148" t="s">
        <v>39</v>
      </c>
      <c r="O196" s="149">
        <v>9.1999999999999998E-2</v>
      </c>
      <c r="P196" s="149">
        <f>O196*H196</f>
        <v>4.968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R196" s="151" t="s">
        <v>253</v>
      </c>
      <c r="AT196" s="151" t="s">
        <v>118</v>
      </c>
      <c r="AU196" s="151" t="s">
        <v>123</v>
      </c>
      <c r="AY196" s="15" t="s">
        <v>115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5" t="s">
        <v>123</v>
      </c>
      <c r="BK196" s="152">
        <f>ROUND(I196*H196,2)</f>
        <v>0</v>
      </c>
      <c r="BL196" s="15" t="s">
        <v>253</v>
      </c>
      <c r="BM196" s="151" t="s">
        <v>315</v>
      </c>
    </row>
    <row r="197" spans="1:65" s="13" customFormat="1">
      <c r="B197" s="153"/>
      <c r="D197" s="154" t="s">
        <v>134</v>
      </c>
      <c r="E197" s="155" t="s">
        <v>1</v>
      </c>
      <c r="F197" s="156"/>
      <c r="H197" s="157">
        <v>54</v>
      </c>
      <c r="L197" s="153"/>
      <c r="M197" s="158"/>
      <c r="N197" s="159"/>
      <c r="O197" s="159"/>
      <c r="P197" s="159"/>
      <c r="Q197" s="159"/>
      <c r="R197" s="159"/>
      <c r="S197" s="159"/>
      <c r="T197" s="160"/>
      <c r="AT197" s="155" t="s">
        <v>134</v>
      </c>
      <c r="AU197" s="155" t="s">
        <v>123</v>
      </c>
      <c r="AV197" s="13" t="s">
        <v>123</v>
      </c>
      <c r="AW197" s="13" t="s">
        <v>29</v>
      </c>
      <c r="AX197" s="13" t="s">
        <v>78</v>
      </c>
      <c r="AY197" s="155" t="s">
        <v>115</v>
      </c>
    </row>
    <row r="198" spans="1:65" s="2" customFormat="1" ht="16.5" customHeight="1">
      <c r="A198" s="27"/>
      <c r="B198" s="139"/>
      <c r="C198" s="140" t="s">
        <v>316</v>
      </c>
      <c r="D198" s="140" t="s">
        <v>118</v>
      </c>
      <c r="E198" s="141" t="s">
        <v>317</v>
      </c>
      <c r="F198" s="142" t="s">
        <v>318</v>
      </c>
      <c r="G198" s="143" t="s">
        <v>203</v>
      </c>
      <c r="H198" s="144">
        <v>3</v>
      </c>
      <c r="I198" s="145"/>
      <c r="J198" s="145">
        <f t="shared" ref="J198:J206" si="0">ROUND(I198*H198,2)</f>
        <v>0</v>
      </c>
      <c r="K198" s="146"/>
      <c r="L198" s="28"/>
      <c r="M198" s="147" t="s">
        <v>1</v>
      </c>
      <c r="N198" s="148" t="s">
        <v>39</v>
      </c>
      <c r="O198" s="149">
        <v>0.92</v>
      </c>
      <c r="P198" s="149">
        <f t="shared" ref="P198:P206" si="1">O198*H198</f>
        <v>2.7600000000000002</v>
      </c>
      <c r="Q198" s="149">
        <v>0</v>
      </c>
      <c r="R198" s="149">
        <f t="shared" ref="R198:R206" si="2">Q198*H198</f>
        <v>0</v>
      </c>
      <c r="S198" s="149">
        <v>0</v>
      </c>
      <c r="T198" s="150">
        <f t="shared" ref="T198:T206" si="3">S198*H198</f>
        <v>0</v>
      </c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R198" s="151" t="s">
        <v>253</v>
      </c>
      <c r="AT198" s="151" t="s">
        <v>118</v>
      </c>
      <c r="AU198" s="151" t="s">
        <v>123</v>
      </c>
      <c r="AY198" s="15" t="s">
        <v>115</v>
      </c>
      <c r="BE198" s="152">
        <f t="shared" ref="BE198:BE206" si="4">IF(N198="základná",J198,0)</f>
        <v>0</v>
      </c>
      <c r="BF198" s="152">
        <f t="shared" ref="BF198:BF206" si="5">IF(N198="znížená",J198,0)</f>
        <v>0</v>
      </c>
      <c r="BG198" s="152">
        <f t="shared" ref="BG198:BG206" si="6">IF(N198="zákl. prenesená",J198,0)</f>
        <v>0</v>
      </c>
      <c r="BH198" s="152">
        <f t="shared" ref="BH198:BH206" si="7">IF(N198="zníž. prenesená",J198,0)</f>
        <v>0</v>
      </c>
      <c r="BI198" s="152">
        <f t="shared" ref="BI198:BI206" si="8">IF(N198="nulová",J198,0)</f>
        <v>0</v>
      </c>
      <c r="BJ198" s="15" t="s">
        <v>123</v>
      </c>
      <c r="BK198" s="152">
        <f t="shared" ref="BK198:BK206" si="9">ROUND(I198*H198,2)</f>
        <v>0</v>
      </c>
      <c r="BL198" s="15" t="s">
        <v>253</v>
      </c>
      <c r="BM198" s="151" t="s">
        <v>319</v>
      </c>
    </row>
    <row r="199" spans="1:65" s="2" customFormat="1" ht="16.5" customHeight="1">
      <c r="A199" s="27"/>
      <c r="B199" s="139"/>
      <c r="C199" s="140" t="s">
        <v>320</v>
      </c>
      <c r="D199" s="140" t="s">
        <v>118</v>
      </c>
      <c r="E199" s="141" t="s">
        <v>321</v>
      </c>
      <c r="F199" s="142" t="s">
        <v>322</v>
      </c>
      <c r="G199" s="143" t="s">
        <v>203</v>
      </c>
      <c r="H199" s="144">
        <v>13</v>
      </c>
      <c r="I199" s="145"/>
      <c r="J199" s="145">
        <f t="shared" si="0"/>
        <v>0</v>
      </c>
      <c r="K199" s="146"/>
      <c r="L199" s="28"/>
      <c r="M199" s="147" t="s">
        <v>1</v>
      </c>
      <c r="N199" s="148" t="s">
        <v>39</v>
      </c>
      <c r="O199" s="149">
        <v>0.36</v>
      </c>
      <c r="P199" s="149">
        <f t="shared" si="1"/>
        <v>4.68</v>
      </c>
      <c r="Q199" s="149">
        <v>0</v>
      </c>
      <c r="R199" s="149">
        <f t="shared" si="2"/>
        <v>0</v>
      </c>
      <c r="S199" s="149">
        <v>0</v>
      </c>
      <c r="T199" s="150">
        <f t="shared" si="3"/>
        <v>0</v>
      </c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R199" s="151" t="s">
        <v>253</v>
      </c>
      <c r="AT199" s="151" t="s">
        <v>118</v>
      </c>
      <c r="AU199" s="151" t="s">
        <v>123</v>
      </c>
      <c r="AY199" s="15" t="s">
        <v>115</v>
      </c>
      <c r="BE199" s="152">
        <f t="shared" si="4"/>
        <v>0</v>
      </c>
      <c r="BF199" s="152">
        <f t="shared" si="5"/>
        <v>0</v>
      </c>
      <c r="BG199" s="152">
        <f t="shared" si="6"/>
        <v>0</v>
      </c>
      <c r="BH199" s="152">
        <f t="shared" si="7"/>
        <v>0</v>
      </c>
      <c r="BI199" s="152">
        <f t="shared" si="8"/>
        <v>0</v>
      </c>
      <c r="BJ199" s="15" t="s">
        <v>123</v>
      </c>
      <c r="BK199" s="152">
        <f t="shared" si="9"/>
        <v>0</v>
      </c>
      <c r="BL199" s="15" t="s">
        <v>253</v>
      </c>
      <c r="BM199" s="151" t="s">
        <v>323</v>
      </c>
    </row>
    <row r="200" spans="1:65" s="2" customFormat="1" ht="16.5" customHeight="1">
      <c r="A200" s="27"/>
      <c r="B200" s="139"/>
      <c r="C200" s="161" t="s">
        <v>324</v>
      </c>
      <c r="D200" s="161" t="s">
        <v>206</v>
      </c>
      <c r="E200" s="162" t="s">
        <v>325</v>
      </c>
      <c r="F200" s="163" t="s">
        <v>326</v>
      </c>
      <c r="G200" s="164" t="s">
        <v>203</v>
      </c>
      <c r="H200" s="165">
        <v>13</v>
      </c>
      <c r="I200" s="166"/>
      <c r="J200" s="166">
        <f t="shared" si="0"/>
        <v>0</v>
      </c>
      <c r="K200" s="167"/>
      <c r="L200" s="168"/>
      <c r="M200" s="169" t="s">
        <v>1</v>
      </c>
      <c r="N200" s="170" t="s">
        <v>39</v>
      </c>
      <c r="O200" s="149">
        <v>0</v>
      </c>
      <c r="P200" s="149">
        <f t="shared" si="1"/>
        <v>0</v>
      </c>
      <c r="Q200" s="149">
        <v>3.0000000000000001E-3</v>
      </c>
      <c r="R200" s="149">
        <f t="shared" si="2"/>
        <v>3.9E-2</v>
      </c>
      <c r="S200" s="149">
        <v>0</v>
      </c>
      <c r="T200" s="150">
        <f t="shared" si="3"/>
        <v>0</v>
      </c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R200" s="151" t="s">
        <v>258</v>
      </c>
      <c r="AT200" s="151" t="s">
        <v>206</v>
      </c>
      <c r="AU200" s="151" t="s">
        <v>123</v>
      </c>
      <c r="AY200" s="15" t="s">
        <v>115</v>
      </c>
      <c r="BE200" s="152">
        <f t="shared" si="4"/>
        <v>0</v>
      </c>
      <c r="BF200" s="152">
        <f t="shared" si="5"/>
        <v>0</v>
      </c>
      <c r="BG200" s="152">
        <f t="shared" si="6"/>
        <v>0</v>
      </c>
      <c r="BH200" s="152">
        <f t="shared" si="7"/>
        <v>0</v>
      </c>
      <c r="BI200" s="152">
        <f t="shared" si="8"/>
        <v>0</v>
      </c>
      <c r="BJ200" s="15" t="s">
        <v>123</v>
      </c>
      <c r="BK200" s="152">
        <f t="shared" si="9"/>
        <v>0</v>
      </c>
      <c r="BL200" s="15" t="s">
        <v>258</v>
      </c>
      <c r="BM200" s="151" t="s">
        <v>327</v>
      </c>
    </row>
    <row r="201" spans="1:65" s="2" customFormat="1" ht="24.2" customHeight="1">
      <c r="A201" s="27"/>
      <c r="B201" s="139"/>
      <c r="C201" s="140" t="s">
        <v>328</v>
      </c>
      <c r="D201" s="140" t="s">
        <v>118</v>
      </c>
      <c r="E201" s="141" t="s">
        <v>329</v>
      </c>
      <c r="F201" s="142" t="s">
        <v>330</v>
      </c>
      <c r="G201" s="143" t="s">
        <v>219</v>
      </c>
      <c r="H201" s="144">
        <v>54</v>
      </c>
      <c r="I201" s="145"/>
      <c r="J201" s="145">
        <f t="shared" si="0"/>
        <v>0</v>
      </c>
      <c r="K201" s="146"/>
      <c r="L201" s="28"/>
      <c r="M201" s="147" t="s">
        <v>1</v>
      </c>
      <c r="N201" s="148" t="s">
        <v>39</v>
      </c>
      <c r="O201" s="149">
        <v>2.5000000000000001E-2</v>
      </c>
      <c r="P201" s="149">
        <f t="shared" si="1"/>
        <v>1.35</v>
      </c>
      <c r="Q201" s="149">
        <v>0</v>
      </c>
      <c r="R201" s="149">
        <f t="shared" si="2"/>
        <v>0</v>
      </c>
      <c r="S201" s="149">
        <v>0</v>
      </c>
      <c r="T201" s="150">
        <f t="shared" si="3"/>
        <v>0</v>
      </c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R201" s="151" t="s">
        <v>253</v>
      </c>
      <c r="AT201" s="151" t="s">
        <v>118</v>
      </c>
      <c r="AU201" s="151" t="s">
        <v>123</v>
      </c>
      <c r="AY201" s="15" t="s">
        <v>115</v>
      </c>
      <c r="BE201" s="152">
        <f t="shared" si="4"/>
        <v>0</v>
      </c>
      <c r="BF201" s="152">
        <f t="shared" si="5"/>
        <v>0</v>
      </c>
      <c r="BG201" s="152">
        <f t="shared" si="6"/>
        <v>0</v>
      </c>
      <c r="BH201" s="152">
        <f t="shared" si="7"/>
        <v>0</v>
      </c>
      <c r="BI201" s="152">
        <f t="shared" si="8"/>
        <v>0</v>
      </c>
      <c r="BJ201" s="15" t="s">
        <v>123</v>
      </c>
      <c r="BK201" s="152">
        <f t="shared" si="9"/>
        <v>0</v>
      </c>
      <c r="BL201" s="15" t="s">
        <v>253</v>
      </c>
      <c r="BM201" s="151" t="s">
        <v>331</v>
      </c>
    </row>
    <row r="202" spans="1:65" s="2" customFormat="1" ht="16.5" customHeight="1">
      <c r="A202" s="27"/>
      <c r="B202" s="139"/>
      <c r="C202" s="161" t="s">
        <v>332</v>
      </c>
      <c r="D202" s="161" t="s">
        <v>206</v>
      </c>
      <c r="E202" s="162" t="s">
        <v>333</v>
      </c>
      <c r="F202" s="163" t="s">
        <v>334</v>
      </c>
      <c r="G202" s="164" t="s">
        <v>219</v>
      </c>
      <c r="H202" s="165">
        <v>54</v>
      </c>
      <c r="I202" s="166"/>
      <c r="J202" s="166">
        <f t="shared" si="0"/>
        <v>0</v>
      </c>
      <c r="K202" s="167"/>
      <c r="L202" s="168"/>
      <c r="M202" s="169" t="s">
        <v>1</v>
      </c>
      <c r="N202" s="170" t="s">
        <v>39</v>
      </c>
      <c r="O202" s="149">
        <v>0</v>
      </c>
      <c r="P202" s="149">
        <f t="shared" si="1"/>
        <v>0</v>
      </c>
      <c r="Q202" s="149">
        <v>1.6000000000000001E-4</v>
      </c>
      <c r="R202" s="149">
        <f t="shared" si="2"/>
        <v>8.6400000000000001E-3</v>
      </c>
      <c r="S202" s="149">
        <v>0</v>
      </c>
      <c r="T202" s="150">
        <f t="shared" si="3"/>
        <v>0</v>
      </c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R202" s="151" t="s">
        <v>258</v>
      </c>
      <c r="AT202" s="151" t="s">
        <v>206</v>
      </c>
      <c r="AU202" s="151" t="s">
        <v>123</v>
      </c>
      <c r="AY202" s="15" t="s">
        <v>115</v>
      </c>
      <c r="BE202" s="152">
        <f t="shared" si="4"/>
        <v>0</v>
      </c>
      <c r="BF202" s="152">
        <f t="shared" si="5"/>
        <v>0</v>
      </c>
      <c r="BG202" s="152">
        <f t="shared" si="6"/>
        <v>0</v>
      </c>
      <c r="BH202" s="152">
        <f t="shared" si="7"/>
        <v>0</v>
      </c>
      <c r="BI202" s="152">
        <f t="shared" si="8"/>
        <v>0</v>
      </c>
      <c r="BJ202" s="15" t="s">
        <v>123</v>
      </c>
      <c r="BK202" s="152">
        <f t="shared" si="9"/>
        <v>0</v>
      </c>
      <c r="BL202" s="15" t="s">
        <v>258</v>
      </c>
      <c r="BM202" s="151" t="s">
        <v>335</v>
      </c>
    </row>
    <row r="203" spans="1:65" s="2" customFormat="1" ht="33" customHeight="1">
      <c r="A203" s="27"/>
      <c r="B203" s="139"/>
      <c r="C203" s="140" t="s">
        <v>336</v>
      </c>
      <c r="D203" s="140" t="s">
        <v>118</v>
      </c>
      <c r="E203" s="141" t="s">
        <v>337</v>
      </c>
      <c r="F203" s="142" t="s">
        <v>338</v>
      </c>
      <c r="G203" s="143" t="s">
        <v>203</v>
      </c>
      <c r="H203" s="144">
        <v>14</v>
      </c>
      <c r="I203" s="145"/>
      <c r="J203" s="145">
        <f t="shared" si="0"/>
        <v>0</v>
      </c>
      <c r="K203" s="146"/>
      <c r="L203" s="28"/>
      <c r="M203" s="147" t="s">
        <v>1</v>
      </c>
      <c r="N203" s="148" t="s">
        <v>39</v>
      </c>
      <c r="O203" s="149">
        <v>0.111</v>
      </c>
      <c r="P203" s="149">
        <f t="shared" si="1"/>
        <v>1.554</v>
      </c>
      <c r="Q203" s="149">
        <v>0</v>
      </c>
      <c r="R203" s="149">
        <f t="shared" si="2"/>
        <v>0</v>
      </c>
      <c r="S203" s="149">
        <v>1E-3</v>
      </c>
      <c r="T203" s="150">
        <f t="shared" si="3"/>
        <v>1.4E-2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R203" s="151" t="s">
        <v>253</v>
      </c>
      <c r="AT203" s="151" t="s">
        <v>118</v>
      </c>
      <c r="AU203" s="151" t="s">
        <v>123</v>
      </c>
      <c r="AY203" s="15" t="s">
        <v>115</v>
      </c>
      <c r="BE203" s="152">
        <f t="shared" si="4"/>
        <v>0</v>
      </c>
      <c r="BF203" s="152">
        <f t="shared" si="5"/>
        <v>0</v>
      </c>
      <c r="BG203" s="152">
        <f t="shared" si="6"/>
        <v>0</v>
      </c>
      <c r="BH203" s="152">
        <f t="shared" si="7"/>
        <v>0</v>
      </c>
      <c r="BI203" s="152">
        <f t="shared" si="8"/>
        <v>0</v>
      </c>
      <c r="BJ203" s="15" t="s">
        <v>123</v>
      </c>
      <c r="BK203" s="152">
        <f t="shared" si="9"/>
        <v>0</v>
      </c>
      <c r="BL203" s="15" t="s">
        <v>253</v>
      </c>
      <c r="BM203" s="151" t="s">
        <v>339</v>
      </c>
    </row>
    <row r="204" spans="1:65" s="2" customFormat="1" ht="16.5" customHeight="1">
      <c r="A204" s="27"/>
      <c r="B204" s="139"/>
      <c r="C204" s="140" t="s">
        <v>340</v>
      </c>
      <c r="D204" s="140" t="s">
        <v>118</v>
      </c>
      <c r="E204" s="141" t="s">
        <v>341</v>
      </c>
      <c r="F204" s="142" t="s">
        <v>342</v>
      </c>
      <c r="G204" s="143" t="s">
        <v>219</v>
      </c>
      <c r="H204" s="144">
        <v>32</v>
      </c>
      <c r="I204" s="145"/>
      <c r="J204" s="145">
        <f t="shared" si="0"/>
        <v>0</v>
      </c>
      <c r="K204" s="146"/>
      <c r="L204" s="28"/>
      <c r="M204" s="147" t="s">
        <v>1</v>
      </c>
      <c r="N204" s="148" t="s">
        <v>39</v>
      </c>
      <c r="O204" s="149">
        <v>1.7999999999999999E-2</v>
      </c>
      <c r="P204" s="149">
        <f t="shared" si="1"/>
        <v>0.57599999999999996</v>
      </c>
      <c r="Q204" s="149">
        <v>0</v>
      </c>
      <c r="R204" s="149">
        <f t="shared" si="2"/>
        <v>0</v>
      </c>
      <c r="S204" s="149">
        <v>3.0000000000000001E-5</v>
      </c>
      <c r="T204" s="150">
        <f t="shared" si="3"/>
        <v>9.6000000000000002E-4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R204" s="151" t="s">
        <v>253</v>
      </c>
      <c r="AT204" s="151" t="s">
        <v>118</v>
      </c>
      <c r="AU204" s="151" t="s">
        <v>123</v>
      </c>
      <c r="AY204" s="15" t="s">
        <v>115</v>
      </c>
      <c r="BE204" s="152">
        <f t="shared" si="4"/>
        <v>0</v>
      </c>
      <c r="BF204" s="152">
        <f t="shared" si="5"/>
        <v>0</v>
      </c>
      <c r="BG204" s="152">
        <f t="shared" si="6"/>
        <v>0</v>
      </c>
      <c r="BH204" s="152">
        <f t="shared" si="7"/>
        <v>0</v>
      </c>
      <c r="BI204" s="152">
        <f t="shared" si="8"/>
        <v>0</v>
      </c>
      <c r="BJ204" s="15" t="s">
        <v>123</v>
      </c>
      <c r="BK204" s="152">
        <f t="shared" si="9"/>
        <v>0</v>
      </c>
      <c r="BL204" s="15" t="s">
        <v>253</v>
      </c>
      <c r="BM204" s="151" t="s">
        <v>343</v>
      </c>
    </row>
    <row r="205" spans="1:65" s="2" customFormat="1" ht="24.2" customHeight="1">
      <c r="A205" s="27"/>
      <c r="B205" s="139"/>
      <c r="C205" s="140" t="s">
        <v>344</v>
      </c>
      <c r="D205" s="140" t="s">
        <v>118</v>
      </c>
      <c r="E205" s="141" t="s">
        <v>345</v>
      </c>
      <c r="F205" s="142" t="s">
        <v>346</v>
      </c>
      <c r="G205" s="143" t="s">
        <v>196</v>
      </c>
      <c r="H205" s="144">
        <v>27.654</v>
      </c>
      <c r="I205" s="145"/>
      <c r="J205" s="145">
        <f t="shared" si="0"/>
        <v>0</v>
      </c>
      <c r="K205" s="146"/>
      <c r="L205" s="28"/>
      <c r="M205" s="147" t="s">
        <v>1</v>
      </c>
      <c r="N205" s="148" t="s">
        <v>39</v>
      </c>
      <c r="O205" s="149">
        <v>0</v>
      </c>
      <c r="P205" s="149">
        <f t="shared" si="1"/>
        <v>0</v>
      </c>
      <c r="Q205" s="149">
        <v>0</v>
      </c>
      <c r="R205" s="149">
        <f t="shared" si="2"/>
        <v>0</v>
      </c>
      <c r="S205" s="149">
        <v>0</v>
      </c>
      <c r="T205" s="150">
        <f t="shared" si="3"/>
        <v>0</v>
      </c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R205" s="151" t="s">
        <v>253</v>
      </c>
      <c r="AT205" s="151" t="s">
        <v>118</v>
      </c>
      <c r="AU205" s="151" t="s">
        <v>123</v>
      </c>
      <c r="AY205" s="15" t="s">
        <v>115</v>
      </c>
      <c r="BE205" s="152">
        <f t="shared" si="4"/>
        <v>0</v>
      </c>
      <c r="BF205" s="152">
        <f t="shared" si="5"/>
        <v>0</v>
      </c>
      <c r="BG205" s="152">
        <f t="shared" si="6"/>
        <v>0</v>
      </c>
      <c r="BH205" s="152">
        <f t="shared" si="7"/>
        <v>0</v>
      </c>
      <c r="BI205" s="152">
        <f t="shared" si="8"/>
        <v>0</v>
      </c>
      <c r="BJ205" s="15" t="s">
        <v>123</v>
      </c>
      <c r="BK205" s="152">
        <f t="shared" si="9"/>
        <v>0</v>
      </c>
      <c r="BL205" s="15" t="s">
        <v>253</v>
      </c>
      <c r="BM205" s="151" t="s">
        <v>347</v>
      </c>
    </row>
    <row r="206" spans="1:65" s="2" customFormat="1" ht="16.5" customHeight="1">
      <c r="A206" s="27"/>
      <c r="B206" s="139"/>
      <c r="C206" s="140" t="s">
        <v>348</v>
      </c>
      <c r="D206" s="140" t="s">
        <v>118</v>
      </c>
      <c r="E206" s="141" t="s">
        <v>349</v>
      </c>
      <c r="F206" s="142" t="s">
        <v>350</v>
      </c>
      <c r="G206" s="143" t="s">
        <v>196</v>
      </c>
      <c r="H206" s="144">
        <v>27.654</v>
      </c>
      <c r="I206" s="145"/>
      <c r="J206" s="145">
        <f t="shared" si="0"/>
        <v>0</v>
      </c>
      <c r="K206" s="146"/>
      <c r="L206" s="28"/>
      <c r="M206" s="171" t="s">
        <v>1</v>
      </c>
      <c r="N206" s="172" t="s">
        <v>39</v>
      </c>
      <c r="O206" s="173">
        <v>0</v>
      </c>
      <c r="P206" s="173">
        <f t="shared" si="1"/>
        <v>0</v>
      </c>
      <c r="Q206" s="173">
        <v>0</v>
      </c>
      <c r="R206" s="173">
        <f t="shared" si="2"/>
        <v>0</v>
      </c>
      <c r="S206" s="173">
        <v>0</v>
      </c>
      <c r="T206" s="174">
        <f t="shared" si="3"/>
        <v>0</v>
      </c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R206" s="151" t="s">
        <v>253</v>
      </c>
      <c r="AT206" s="151" t="s">
        <v>118</v>
      </c>
      <c r="AU206" s="151" t="s">
        <v>123</v>
      </c>
      <c r="AY206" s="15" t="s">
        <v>115</v>
      </c>
      <c r="BE206" s="152">
        <f t="shared" si="4"/>
        <v>0</v>
      </c>
      <c r="BF206" s="152">
        <f t="shared" si="5"/>
        <v>0</v>
      </c>
      <c r="BG206" s="152">
        <f t="shared" si="6"/>
        <v>0</v>
      </c>
      <c r="BH206" s="152">
        <f t="shared" si="7"/>
        <v>0</v>
      </c>
      <c r="BI206" s="152">
        <f t="shared" si="8"/>
        <v>0</v>
      </c>
      <c r="BJ206" s="15" t="s">
        <v>123</v>
      </c>
      <c r="BK206" s="152">
        <f t="shared" si="9"/>
        <v>0</v>
      </c>
      <c r="BL206" s="15" t="s">
        <v>253</v>
      </c>
      <c r="BM206" s="151" t="s">
        <v>351</v>
      </c>
    </row>
    <row r="207" spans="1:65" s="2" customFormat="1" ht="6.95" customHeight="1">
      <c r="A207" s="27"/>
      <c r="B207" s="43"/>
      <c r="C207" s="44"/>
      <c r="D207" s="44"/>
      <c r="E207" s="44"/>
      <c r="F207" s="44"/>
      <c r="G207" s="44"/>
      <c r="H207" s="44"/>
      <c r="I207" s="44"/>
      <c r="J207" s="44"/>
      <c r="K207" s="44"/>
      <c r="L207" s="28"/>
      <c r="M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</row>
    <row r="210" spans="1:1">
      <c r="A210" s="182" t="s">
        <v>354</v>
      </c>
    </row>
  </sheetData>
  <autoFilter ref="C126:K206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61"/>
  <sheetViews>
    <sheetView topLeftCell="A31" workbookViewId="0">
      <selection activeCell="A61" sqref="A61"/>
    </sheetView>
  </sheetViews>
  <sheetFormatPr defaultRowHeight="11.25"/>
  <cols>
    <col min="1" max="1" width="23.83203125" customWidth="1"/>
    <col min="2" max="2" width="17.1640625" customWidth="1"/>
    <col min="3" max="3" width="21.6640625" customWidth="1"/>
    <col min="5" max="5" width="13.5" customWidth="1"/>
    <col min="6" max="6" width="13.1640625" customWidth="1"/>
    <col min="7" max="7" width="15.83203125" customWidth="1"/>
  </cols>
  <sheetData>
    <row r="1" spans="1:7">
      <c r="A1" s="175" t="s">
        <v>113</v>
      </c>
    </row>
    <row r="2" spans="1:7" ht="12">
      <c r="A2" s="144"/>
      <c r="B2" s="145"/>
      <c r="E2" s="144"/>
      <c r="F2" s="145"/>
    </row>
    <row r="3" spans="1:7" ht="12">
      <c r="A3" s="144"/>
      <c r="B3" s="145"/>
      <c r="C3" s="175"/>
      <c r="E3" s="144"/>
      <c r="F3" s="145"/>
      <c r="G3" s="176"/>
    </row>
    <row r="4" spans="1:7" ht="12">
      <c r="A4" s="144"/>
      <c r="B4" s="145"/>
      <c r="C4" s="175"/>
      <c r="E4" s="144"/>
      <c r="F4" s="145"/>
      <c r="G4" s="176"/>
    </row>
    <row r="5" spans="1:7" ht="12">
      <c r="A5" s="144"/>
      <c r="B5" s="145"/>
      <c r="C5" s="175"/>
      <c r="E5" s="144"/>
      <c r="F5" s="145"/>
      <c r="G5" s="176"/>
    </row>
    <row r="6" spans="1:7" ht="12">
      <c r="A6" s="144"/>
      <c r="B6" s="145"/>
      <c r="C6" s="175"/>
      <c r="E6" s="144"/>
      <c r="F6" s="145"/>
      <c r="G6" s="181"/>
    </row>
    <row r="7" spans="1:7" ht="12">
      <c r="A7" s="144"/>
      <c r="B7" s="145"/>
      <c r="C7" s="175"/>
      <c r="E7" s="144"/>
      <c r="F7" s="145"/>
      <c r="G7" s="181"/>
    </row>
    <row r="8" spans="1:7" ht="12">
      <c r="A8" s="144"/>
      <c r="B8" s="145"/>
      <c r="C8" s="175"/>
      <c r="E8" s="144"/>
      <c r="F8" s="145"/>
      <c r="G8" s="181"/>
    </row>
    <row r="9" spans="1:7" ht="12">
      <c r="A9" s="144"/>
      <c r="B9" s="145"/>
      <c r="C9" s="175"/>
      <c r="G9" s="177"/>
    </row>
    <row r="10" spans="1:7" ht="12">
      <c r="A10" s="144"/>
      <c r="B10" s="145"/>
      <c r="C10" s="175"/>
    </row>
    <row r="11" spans="1:7" ht="12">
      <c r="A11" s="144"/>
      <c r="B11" s="145"/>
      <c r="C11" s="175"/>
    </row>
    <row r="12" spans="1:7" ht="12">
      <c r="A12" s="144"/>
      <c r="B12" s="145"/>
      <c r="C12" s="175"/>
    </row>
    <row r="13" spans="1:7" ht="12">
      <c r="A13" s="144"/>
      <c r="B13" s="145"/>
      <c r="C13" s="175"/>
    </row>
    <row r="14" spans="1:7" ht="12">
      <c r="A14" s="144"/>
      <c r="B14" s="145"/>
      <c r="C14" s="175"/>
    </row>
    <row r="15" spans="1:7" ht="12">
      <c r="A15" s="144"/>
      <c r="B15" s="145"/>
      <c r="C15" s="175"/>
    </row>
    <row r="16" spans="1:7" ht="12">
      <c r="A16" s="144"/>
      <c r="B16" s="145"/>
      <c r="C16" s="175"/>
    </row>
    <row r="19" spans="1:7">
      <c r="A19" s="175"/>
    </row>
    <row r="20" spans="1:7" ht="12">
      <c r="A20" s="144"/>
      <c r="B20" s="145"/>
      <c r="C20" s="177"/>
      <c r="E20" s="144"/>
      <c r="F20" s="145"/>
    </row>
    <row r="21" spans="1:7" ht="12">
      <c r="A21" s="144"/>
      <c r="B21" s="145"/>
      <c r="C21" s="177"/>
      <c r="E21" s="144"/>
      <c r="F21" s="145"/>
      <c r="G21" s="176"/>
    </row>
    <row r="22" spans="1:7" ht="12">
      <c r="A22" s="144"/>
      <c r="B22" s="145"/>
      <c r="C22" s="177"/>
      <c r="E22" s="144"/>
      <c r="F22" s="145"/>
      <c r="G22" s="176"/>
    </row>
    <row r="23" spans="1:7" ht="12">
      <c r="A23" s="165"/>
      <c r="B23" s="166"/>
      <c r="C23" s="177"/>
      <c r="E23" s="144"/>
      <c r="F23" s="145"/>
      <c r="G23" s="176"/>
    </row>
    <row r="24" spans="1:7" ht="12">
      <c r="A24" s="144"/>
      <c r="B24" s="145"/>
      <c r="C24" s="177"/>
      <c r="E24" s="144"/>
      <c r="F24" s="145"/>
      <c r="G24" s="176"/>
    </row>
    <row r="25" spans="1:7" ht="12">
      <c r="A25" s="144"/>
      <c r="B25" s="145"/>
      <c r="C25" s="177"/>
      <c r="E25" s="144"/>
      <c r="F25" s="145"/>
      <c r="G25" s="176"/>
    </row>
    <row r="26" spans="1:7" ht="12">
      <c r="A26" s="144"/>
      <c r="B26" s="145"/>
      <c r="C26" s="177"/>
      <c r="E26" s="144"/>
      <c r="F26" s="145"/>
      <c r="G26" s="176"/>
    </row>
    <row r="27" spans="1:7" ht="12">
      <c r="A27" s="144"/>
      <c r="B27" s="145"/>
      <c r="C27" s="177"/>
      <c r="G27" s="177"/>
    </row>
    <row r="28" spans="1:7" ht="12">
      <c r="A28" s="144"/>
      <c r="B28" s="145"/>
      <c r="C28" s="177"/>
    </row>
    <row r="29" spans="1:7" ht="12">
      <c r="A29" s="144"/>
      <c r="B29" s="145"/>
      <c r="C29" s="177"/>
    </row>
    <row r="30" spans="1:7" ht="12">
      <c r="A30" s="144"/>
      <c r="B30" s="145"/>
      <c r="C30" s="177"/>
    </row>
    <row r="31" spans="1:7" ht="12">
      <c r="A31" s="144"/>
      <c r="B31" s="145"/>
      <c r="C31" s="177"/>
    </row>
    <row r="32" spans="1:7" ht="12">
      <c r="A32" s="165"/>
      <c r="B32" s="166"/>
      <c r="C32" s="177"/>
    </row>
    <row r="33" spans="1:3" ht="12">
      <c r="A33" s="144"/>
      <c r="B33" s="145"/>
      <c r="C33" s="177"/>
    </row>
    <row r="34" spans="1:3" ht="12">
      <c r="A34" s="144"/>
      <c r="B34" s="145"/>
      <c r="C34" s="177"/>
    </row>
    <row r="35" spans="1:3" ht="12">
      <c r="A35" s="165"/>
      <c r="B35" s="166"/>
      <c r="C35" s="177"/>
    </row>
    <row r="36" spans="1:3" ht="12">
      <c r="A36" s="144"/>
      <c r="B36" s="145"/>
      <c r="C36" s="177"/>
    </row>
    <row r="37" spans="1:3" ht="12">
      <c r="A37" s="144"/>
      <c r="B37" s="145"/>
      <c r="C37" s="177"/>
    </row>
    <row r="38" spans="1:3" ht="12">
      <c r="A38" s="144"/>
      <c r="B38" s="145"/>
      <c r="C38" s="177"/>
    </row>
    <row r="39" spans="1:3" ht="12">
      <c r="A39" s="144"/>
      <c r="B39" s="145"/>
      <c r="C39" s="177"/>
    </row>
    <row r="40" spans="1:3" ht="12">
      <c r="A40" s="144"/>
      <c r="B40" s="145"/>
      <c r="C40" s="177"/>
    </row>
    <row r="41" spans="1:3" ht="12">
      <c r="A41" s="144"/>
      <c r="B41" s="145"/>
      <c r="C41" s="177"/>
    </row>
    <row r="42" spans="1:3" ht="12">
      <c r="A42" s="165"/>
      <c r="B42" s="166"/>
      <c r="C42" s="177"/>
    </row>
    <row r="43" spans="1:3" ht="12">
      <c r="A43" s="144"/>
      <c r="B43" s="145"/>
      <c r="C43" s="177"/>
    </row>
    <row r="44" spans="1:3">
      <c r="C44" s="177"/>
    </row>
    <row r="45" spans="1:3">
      <c r="C45" s="178"/>
    </row>
    <row r="46" spans="1:3">
      <c r="A46" s="175"/>
    </row>
    <row r="47" spans="1:3" ht="12">
      <c r="A47" s="144"/>
      <c r="B47" s="145"/>
    </row>
    <row r="48" spans="1:3" ht="12">
      <c r="A48" s="144"/>
      <c r="B48" s="145"/>
      <c r="C48" s="175"/>
    </row>
    <row r="49" spans="1:7" ht="12">
      <c r="A49" s="144"/>
      <c r="B49" s="145"/>
      <c r="C49" s="175"/>
    </row>
    <row r="50" spans="1:7" ht="12">
      <c r="A50" s="165"/>
      <c r="B50" s="166"/>
      <c r="C50" s="175"/>
    </row>
    <row r="51" spans="1:7" ht="12">
      <c r="A51" s="144"/>
      <c r="B51" s="145"/>
      <c r="C51" s="175"/>
    </row>
    <row r="52" spans="1:7" ht="12">
      <c r="A52" s="165"/>
      <c r="B52" s="166"/>
      <c r="C52" s="175"/>
    </row>
    <row r="53" spans="1:7" ht="12">
      <c r="A53" s="144"/>
      <c r="B53" s="145"/>
      <c r="C53" s="175"/>
      <c r="E53" s="144"/>
      <c r="F53" s="145"/>
    </row>
    <row r="54" spans="1:7" ht="12">
      <c r="A54" s="144"/>
      <c r="B54" s="145"/>
      <c r="C54" s="175"/>
      <c r="E54" s="144"/>
      <c r="F54" s="145"/>
      <c r="G54" s="176"/>
    </row>
    <row r="55" spans="1:7" ht="12">
      <c r="A55" s="144"/>
      <c r="B55" s="145"/>
      <c r="C55" s="175"/>
      <c r="E55" s="144"/>
      <c r="F55" s="145"/>
      <c r="G55" s="176"/>
    </row>
    <row r="56" spans="1:7" ht="12">
      <c r="A56" s="144"/>
      <c r="B56" s="145"/>
      <c r="C56" s="175"/>
      <c r="E56" s="144"/>
      <c r="F56" s="145"/>
      <c r="G56" s="176"/>
    </row>
    <row r="57" spans="1:7">
      <c r="C57" s="179"/>
    </row>
    <row r="58" spans="1:7">
      <c r="C58" s="178"/>
    </row>
    <row r="61" spans="1:7">
      <c r="A61" s="175"/>
      <c r="C61" s="180">
        <f>C57+C44+C17</f>
        <v>0</v>
      </c>
      <c r="G61" s="180">
        <f>G57+G27+G9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2023-01-22 - Penzion Vino...</vt:lpstr>
      <vt:lpstr>Hárok1</vt:lpstr>
      <vt:lpstr>'2023-01-22 - Penzion Vino...'!Názvy_tlače</vt:lpstr>
      <vt:lpstr>'Rekapitulácia stavby'!Názvy_tlače</vt:lpstr>
      <vt:lpstr>'2023-01-22 - Penzion Vino...'!Oblasť_tlače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Pavlusíková</dc:creator>
  <cp:lastModifiedBy>Marta Pekárová</cp:lastModifiedBy>
  <cp:lastPrinted>2024-03-04T11:07:57Z</cp:lastPrinted>
  <dcterms:created xsi:type="dcterms:W3CDTF">2024-02-06T07:57:52Z</dcterms:created>
  <dcterms:modified xsi:type="dcterms:W3CDTF">2024-05-09T11:27:10Z</dcterms:modified>
</cp:coreProperties>
</file>