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camARUMTRADE\Synology.Ildiko.Team\2024\MAS_Martos_vendégház\3. PHZ +VO\VO\Dokumenty výzvy\"/>
    </mc:Choice>
  </mc:AlternateContent>
  <xr:revisionPtr revIDLastSave="0" documentId="13_ncr:1_{F135EFC3-CE63-480A-BE17-ABC361C3347B}" xr6:coauthVersionLast="47" xr6:coauthVersionMax="47" xr10:uidLastSave="{00000000-0000-0000-0000-000000000000}"/>
  <bookViews>
    <workbookView xWindow="-120" yWindow="-120" windowWidth="29040" windowHeight="15720" firstSheet="10" activeTab="4" xr2:uid="{00000000-000D-0000-FFFF-FFFF00000000}"/>
  </bookViews>
  <sheets>
    <sheet name="Rekapitulácia stavby" sheetId="1" r:id="rId1"/>
    <sheet name="01 - SO-01.1  Architektúr..." sheetId="2" r:id="rId2"/>
    <sheet name="02 - SO-01.2  Drevená terasa" sheetId="3" r:id="rId3"/>
    <sheet name="03 - SO-01.3  Zdravotechnika" sheetId="4" r:id="rId4"/>
    <sheet name="04 - SO-01.4  Elektroinšt..." sheetId="5" r:id="rId5"/>
    <sheet name="05 - SO-01.5  Bleskozvod" sheetId="6" r:id="rId6"/>
    <sheet name="01 - SO-02.1  Vodovodná p..." sheetId="7" r:id="rId7"/>
    <sheet name="02 - SO-02.2  Vonkajší do..." sheetId="8" r:id="rId8"/>
    <sheet name="03 - SO-02.3  Vodomerná š..." sheetId="9" r:id="rId9"/>
    <sheet name="04 - SO-02.4  Armatúrna š..." sheetId="10" r:id="rId10"/>
    <sheet name="01 - SO-03.1  Vonkajšia d..." sheetId="11" r:id="rId11"/>
    <sheet name="02 - SO-03.2  Žumpa" sheetId="12" r:id="rId12"/>
    <sheet name="01 - SO-04.1  Elektrická ..." sheetId="13" r:id="rId13"/>
    <sheet name="02 - SO-04.2  Vonkajšie r..." sheetId="14" r:id="rId14"/>
    <sheet name="05 - SO-05  Spevnené plochy" sheetId="15" r:id="rId15"/>
  </sheets>
  <definedNames>
    <definedName name="_xlnm._FilterDatabase" localSheetId="1" hidden="1">'01 - SO-01.1  Architektúr...'!$C$141:$K$868</definedName>
    <definedName name="_xlnm._FilterDatabase" localSheetId="6" hidden="1">'01 - SO-02.1  Vodovodná p...'!$C$124:$K$186</definedName>
    <definedName name="_xlnm._FilterDatabase" localSheetId="10" hidden="1">'01 - SO-03.1  Vonkajšia d...'!$C$124:$K$167</definedName>
    <definedName name="_xlnm._FilterDatabase" localSheetId="12" hidden="1">'01 - SO-04.1  Elektrická ...'!$C$123:$K$169</definedName>
    <definedName name="_xlnm._FilterDatabase" localSheetId="2" hidden="1">'02 - SO-01.2  Drevená terasa'!$C$127:$K$308</definedName>
    <definedName name="_xlnm._FilterDatabase" localSheetId="7" hidden="1">'02 - SO-02.2  Vonkajší do...'!$C$124:$K$181</definedName>
    <definedName name="_xlnm._FilterDatabase" localSheetId="11" hidden="1">'02 - SO-03.2  Žumpa'!$C$125:$K$182</definedName>
    <definedName name="_xlnm._FilterDatabase" localSheetId="13" hidden="1">'02 - SO-04.2  Vonkajšie r...'!$C$122:$K$156</definedName>
    <definedName name="_xlnm._FilterDatabase" localSheetId="3" hidden="1">'03 - SO-01.3  Zdravotechnika'!$C$128:$K$291</definedName>
    <definedName name="_xlnm._FilterDatabase" localSheetId="8" hidden="1">'03 - SO-02.3  Vodomerná š...'!$C$127:$K$184</definedName>
    <definedName name="_xlnm._FilterDatabase" localSheetId="4" hidden="1">'04 - SO-01.4  Elektroinšt...'!$C$123:$K$173</definedName>
    <definedName name="_xlnm._FilterDatabase" localSheetId="9" hidden="1">'04 - SO-02.4  Armatúrna š...'!$C$127:$K$184</definedName>
    <definedName name="_xlnm._FilterDatabase" localSheetId="5" hidden="1">'05 - SO-01.5  Bleskozvod'!$C$122:$K$174</definedName>
    <definedName name="_xlnm._FilterDatabase" localSheetId="14" hidden="1">'05 - SO-05  Spevnené plochy'!$C$121:$K$183</definedName>
    <definedName name="_xlnm.Print_Titles" localSheetId="1">'01 - SO-01.1  Architektúr...'!$141:$141</definedName>
    <definedName name="_xlnm.Print_Titles" localSheetId="6">'01 - SO-02.1  Vodovodná p...'!$124:$124</definedName>
    <definedName name="_xlnm.Print_Titles" localSheetId="10">'01 - SO-03.1  Vonkajšia d...'!$124:$124</definedName>
    <definedName name="_xlnm.Print_Titles" localSheetId="12">'01 - SO-04.1  Elektrická ...'!$123:$123</definedName>
    <definedName name="_xlnm.Print_Titles" localSheetId="2">'02 - SO-01.2  Drevená terasa'!$127:$127</definedName>
    <definedName name="_xlnm.Print_Titles" localSheetId="7">'02 - SO-02.2  Vonkajší do...'!$124:$124</definedName>
    <definedName name="_xlnm.Print_Titles" localSheetId="11">'02 - SO-03.2  Žumpa'!$125:$125</definedName>
    <definedName name="_xlnm.Print_Titles" localSheetId="13">'02 - SO-04.2  Vonkajšie r...'!$122:$122</definedName>
    <definedName name="_xlnm.Print_Titles" localSheetId="3">'03 - SO-01.3  Zdravotechnika'!$128:$128</definedName>
    <definedName name="_xlnm.Print_Titles" localSheetId="8">'03 - SO-02.3  Vodomerná š...'!$127:$127</definedName>
    <definedName name="_xlnm.Print_Titles" localSheetId="4">'04 - SO-01.4  Elektroinšt...'!$123:$123</definedName>
    <definedName name="_xlnm.Print_Titles" localSheetId="9">'04 - SO-02.4  Armatúrna š...'!$127:$127</definedName>
    <definedName name="_xlnm.Print_Titles" localSheetId="5">'05 - SO-01.5  Bleskozvod'!$122:$122</definedName>
    <definedName name="_xlnm.Print_Titles" localSheetId="14">'05 - SO-05  Spevnené plochy'!$121:$121</definedName>
    <definedName name="_xlnm.Print_Titles" localSheetId="0">'Rekapitulácia stavby'!$92:$92</definedName>
    <definedName name="_xlnm.Print_Area" localSheetId="1">'01 - SO-01.1  Architektúr...'!$C$4:$J$76,'01 - SO-01.1  Architektúr...'!$C$82:$J$121,'01 - SO-01.1  Architektúr...'!$C$127:$J$868</definedName>
    <definedName name="_xlnm.Print_Area" localSheetId="6">'01 - SO-02.1  Vodovodná p...'!$C$4:$J$76,'01 - SO-02.1  Vodovodná p...'!$C$82:$J$104,'01 - SO-02.1  Vodovodná p...'!$C$110:$J$186</definedName>
    <definedName name="_xlnm.Print_Area" localSheetId="10">'01 - SO-03.1  Vonkajšia d...'!$C$4:$J$76,'01 - SO-03.1  Vonkajšia d...'!$C$82:$J$104,'01 - SO-03.1  Vonkajšia d...'!$C$110:$J$167</definedName>
    <definedName name="_xlnm.Print_Area" localSheetId="12">'01 - SO-04.1  Elektrická ...'!$C$4:$J$76,'01 - SO-04.1  Elektrická ...'!$C$82:$J$103,'01 - SO-04.1  Elektrická ...'!$C$109:$J$169</definedName>
    <definedName name="_xlnm.Print_Area" localSheetId="2">'02 - SO-01.2  Drevená terasa'!$C$4:$J$76,'02 - SO-01.2  Drevená terasa'!$C$82:$J$107,'02 - SO-01.2  Drevená terasa'!$C$113:$J$308</definedName>
    <definedName name="_xlnm.Print_Area" localSheetId="7">'02 - SO-02.2  Vonkajší do...'!$C$4:$J$76,'02 - SO-02.2  Vonkajší do...'!$C$82:$J$104,'02 - SO-02.2  Vonkajší do...'!$C$110:$J$181</definedName>
    <definedName name="_xlnm.Print_Area" localSheetId="11">'02 - SO-03.2  Žumpa'!$C$4:$J$76,'02 - SO-03.2  Žumpa'!$C$82:$J$105,'02 - SO-03.2  Žumpa'!$C$111:$J$182</definedName>
    <definedName name="_xlnm.Print_Area" localSheetId="13">'02 - SO-04.2  Vonkajšie r...'!$C$4:$J$76,'02 - SO-04.2  Vonkajšie r...'!$C$82:$J$102,'02 - SO-04.2  Vonkajšie r...'!$C$108:$J$156</definedName>
    <definedName name="_xlnm.Print_Area" localSheetId="3">'03 - SO-01.3  Zdravotechnika'!$C$4:$J$76,'03 - SO-01.3  Zdravotechnika'!$C$82:$J$108,'03 - SO-01.3  Zdravotechnika'!$C$114:$J$291</definedName>
    <definedName name="_xlnm.Print_Area" localSheetId="8">'03 - SO-02.3  Vodomerná š...'!$C$4:$J$76,'03 - SO-02.3  Vodomerná š...'!$C$82:$J$107,'03 - SO-02.3  Vodomerná š...'!$C$113:$J$184</definedName>
    <definedName name="_xlnm.Print_Area" localSheetId="4">'04 - SO-01.4  Elektroinšt...'!$C$4:$J$76,'04 - SO-01.4  Elektroinšt...'!$C$82:$J$103,'04 - SO-01.4  Elektroinšt...'!$C$109:$J$173</definedName>
    <definedName name="_xlnm.Print_Area" localSheetId="9">'04 - SO-02.4  Armatúrna š...'!$C$4:$J$76,'04 - SO-02.4  Armatúrna š...'!$C$82:$J$107,'04 - SO-02.4  Armatúrna š...'!$C$113:$J$184</definedName>
    <definedName name="_xlnm.Print_Area" localSheetId="5">'05 - SO-01.5  Bleskozvod'!$C$4:$J$76,'05 - SO-01.5  Bleskozvod'!$C$82:$J$102,'05 - SO-01.5  Bleskozvod'!$C$108:$J$174</definedName>
    <definedName name="_xlnm.Print_Area" localSheetId="14">'05 - SO-05  Spevnené plochy'!$C$4:$J$76,'05 - SO-05  Spevnené plochy'!$C$82:$J$103,'05 - SO-05  Spevnené plochy'!$C$109:$J$183</definedName>
    <definedName name="_xlnm.Print_Area" localSheetId="0">'Rekapitulácia stavby'!$D$4:$AO$76,'Rekapitulácia stavby'!$C$82:$AQ$113</definedName>
  </definedNames>
  <calcPr calcId="191029"/>
</workbook>
</file>

<file path=xl/calcChain.xml><?xml version="1.0" encoding="utf-8"?>
<calcChain xmlns="http://schemas.openxmlformats.org/spreadsheetml/2006/main">
  <c r="J37" i="15" l="1"/>
  <c r="J36" i="15"/>
  <c r="AY112" i="1"/>
  <c r="J35" i="15"/>
  <c r="AX112" i="1"/>
  <c r="BI183" i="15"/>
  <c r="BH183" i="15"/>
  <c r="BG183" i="15"/>
  <c r="BE183" i="15"/>
  <c r="T183" i="15"/>
  <c r="T182" i="15" s="1"/>
  <c r="R183" i="15"/>
  <c r="R182" i="15"/>
  <c r="P183" i="15"/>
  <c r="P182" i="15"/>
  <c r="BI178" i="15"/>
  <c r="BH178" i="15"/>
  <c r="BG178" i="15"/>
  <c r="BE178" i="15"/>
  <c r="T178" i="15"/>
  <c r="R178" i="15"/>
  <c r="P178" i="15"/>
  <c r="BI173" i="15"/>
  <c r="BH173" i="15"/>
  <c r="BG173" i="15"/>
  <c r="BE173" i="15"/>
  <c r="T173" i="15"/>
  <c r="R173" i="15"/>
  <c r="P173" i="15"/>
  <c r="BI168" i="15"/>
  <c r="BH168" i="15"/>
  <c r="BG168" i="15"/>
  <c r="BE168" i="15"/>
  <c r="T168" i="15"/>
  <c r="R168" i="15"/>
  <c r="P168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3" i="15"/>
  <c r="BH163" i="15"/>
  <c r="BG163" i="15"/>
  <c r="BE163" i="15"/>
  <c r="T163" i="15"/>
  <c r="R163" i="15"/>
  <c r="P163" i="15"/>
  <c r="BI162" i="15"/>
  <c r="BH162" i="15"/>
  <c r="BG162" i="15"/>
  <c r="BE162" i="15"/>
  <c r="T162" i="15"/>
  <c r="R162" i="15"/>
  <c r="P162" i="15"/>
  <c r="BI157" i="15"/>
  <c r="BH157" i="15"/>
  <c r="BG157" i="15"/>
  <c r="BE157" i="15"/>
  <c r="T157" i="15"/>
  <c r="R157" i="15"/>
  <c r="P157" i="15"/>
  <c r="BI151" i="15"/>
  <c r="BH151" i="15"/>
  <c r="BG151" i="15"/>
  <c r="BE151" i="15"/>
  <c r="T151" i="15"/>
  <c r="R151" i="15"/>
  <c r="P151" i="15"/>
  <c r="BI145" i="15"/>
  <c r="BH145" i="15"/>
  <c r="BG145" i="15"/>
  <c r="BE145" i="15"/>
  <c r="T145" i="15"/>
  <c r="R145" i="15"/>
  <c r="P145" i="15"/>
  <c r="BI140" i="15"/>
  <c r="BH140" i="15"/>
  <c r="BG140" i="15"/>
  <c r="BE140" i="15"/>
  <c r="T140" i="15"/>
  <c r="R140" i="15"/>
  <c r="P140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1" i="15"/>
  <c r="BH131" i="15"/>
  <c r="BG131" i="15"/>
  <c r="BE131" i="15"/>
  <c r="T131" i="15"/>
  <c r="R131" i="15"/>
  <c r="P131" i="15"/>
  <c r="BI129" i="15"/>
  <c r="BH129" i="15"/>
  <c r="BG129" i="15"/>
  <c r="BE129" i="15"/>
  <c r="T129" i="15"/>
  <c r="R129" i="15"/>
  <c r="P129" i="15"/>
  <c r="BI125" i="15"/>
  <c r="BH125" i="15"/>
  <c r="BG125" i="15"/>
  <c r="BE125" i="15"/>
  <c r="T125" i="15"/>
  <c r="R125" i="15"/>
  <c r="P125" i="15"/>
  <c r="J118" i="15"/>
  <c r="F118" i="15"/>
  <c r="F116" i="15"/>
  <c r="E114" i="15"/>
  <c r="J91" i="15"/>
  <c r="F91" i="15"/>
  <c r="F89" i="15"/>
  <c r="E87" i="15"/>
  <c r="J24" i="15"/>
  <c r="E24" i="15"/>
  <c r="J119" i="15" s="1"/>
  <c r="J23" i="15"/>
  <c r="J18" i="15"/>
  <c r="E18" i="15"/>
  <c r="F119" i="15" s="1"/>
  <c r="J17" i="15"/>
  <c r="J12" i="15"/>
  <c r="J116" i="15"/>
  <c r="E7" i="15"/>
  <c r="E85" i="15" s="1"/>
  <c r="J39" i="14"/>
  <c r="J38" i="14"/>
  <c r="AY111" i="1" s="1"/>
  <c r="J37" i="14"/>
  <c r="AX111" i="1"/>
  <c r="BI156" i="14"/>
  <c r="BH156" i="14"/>
  <c r="BG156" i="14"/>
  <c r="BE156" i="14"/>
  <c r="T156" i="14"/>
  <c r="R156" i="14"/>
  <c r="P156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4" i="14"/>
  <c r="BH144" i="14"/>
  <c r="BG144" i="14"/>
  <c r="BE144" i="14"/>
  <c r="T144" i="14"/>
  <c r="R144" i="14"/>
  <c r="P144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1" i="14"/>
  <c r="BH131" i="14"/>
  <c r="BG131" i="14"/>
  <c r="BE131" i="14"/>
  <c r="T131" i="14"/>
  <c r="R131" i="14"/>
  <c r="P131" i="14"/>
  <c r="BI130" i="14"/>
  <c r="BH130" i="14"/>
  <c r="BG130" i="14"/>
  <c r="BE130" i="14"/>
  <c r="T130" i="14"/>
  <c r="R130" i="14"/>
  <c r="P130" i="14"/>
  <c r="BI129" i="14"/>
  <c r="BH129" i="14"/>
  <c r="BG129" i="14"/>
  <c r="BE129" i="14"/>
  <c r="T129" i="14"/>
  <c r="R129" i="14"/>
  <c r="P129" i="14"/>
  <c r="BI128" i="14"/>
  <c r="BH128" i="14"/>
  <c r="BG128" i="14"/>
  <c r="BE128" i="14"/>
  <c r="T128" i="14"/>
  <c r="R128" i="14"/>
  <c r="P128" i="14"/>
  <c r="BI126" i="14"/>
  <c r="BH126" i="14"/>
  <c r="BG126" i="14"/>
  <c r="BE126" i="14"/>
  <c r="T126" i="14"/>
  <c r="R126" i="14"/>
  <c r="P126" i="14"/>
  <c r="J119" i="14"/>
  <c r="F119" i="14"/>
  <c r="F117" i="14"/>
  <c r="E115" i="14"/>
  <c r="J93" i="14"/>
  <c r="F93" i="14"/>
  <c r="F91" i="14"/>
  <c r="E89" i="14"/>
  <c r="J26" i="14"/>
  <c r="E26" i="14"/>
  <c r="J94" i="14" s="1"/>
  <c r="J25" i="14"/>
  <c r="J20" i="14"/>
  <c r="E20" i="14"/>
  <c r="F120" i="14"/>
  <c r="J19" i="14"/>
  <c r="J14" i="14"/>
  <c r="J117" i="14" s="1"/>
  <c r="E7" i="14"/>
  <c r="E111" i="14"/>
  <c r="J39" i="13"/>
  <c r="J38" i="13"/>
  <c r="AY110" i="1"/>
  <c r="J37" i="13"/>
  <c r="AX110" i="1"/>
  <c r="BI169" i="13"/>
  <c r="BH169" i="13"/>
  <c r="BG169" i="13"/>
  <c r="BE169" i="13"/>
  <c r="T169" i="13"/>
  <c r="T168" i="13"/>
  <c r="R169" i="13"/>
  <c r="R168" i="13"/>
  <c r="P169" i="13"/>
  <c r="P168" i="13"/>
  <c r="BI167" i="13"/>
  <c r="BH167" i="13"/>
  <c r="BG167" i="13"/>
  <c r="BE167" i="13"/>
  <c r="T167" i="13"/>
  <c r="R167" i="13"/>
  <c r="P167" i="13"/>
  <c r="BI165" i="13"/>
  <c r="BH165" i="13"/>
  <c r="BG165" i="13"/>
  <c r="BE165" i="13"/>
  <c r="T165" i="13"/>
  <c r="R165" i="13"/>
  <c r="P165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51" i="13"/>
  <c r="BH151" i="13"/>
  <c r="BG151" i="13"/>
  <c r="BE151" i="13"/>
  <c r="T151" i="13"/>
  <c r="R151" i="13"/>
  <c r="P151" i="13"/>
  <c r="BI145" i="13"/>
  <c r="BH145" i="13"/>
  <c r="BG145" i="13"/>
  <c r="BE145" i="13"/>
  <c r="T145" i="13"/>
  <c r="R145" i="13"/>
  <c r="P145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8" i="13"/>
  <c r="BH138" i="13"/>
  <c r="BG138" i="13"/>
  <c r="BE138" i="13"/>
  <c r="T138" i="13"/>
  <c r="R138" i="13"/>
  <c r="P138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BI133" i="13"/>
  <c r="BH133" i="13"/>
  <c r="BG133" i="13"/>
  <c r="BE133" i="13"/>
  <c r="T133" i="13"/>
  <c r="R133" i="13"/>
  <c r="P133" i="13"/>
  <c r="BI132" i="13"/>
  <c r="BH132" i="13"/>
  <c r="BG132" i="13"/>
  <c r="BE132" i="13"/>
  <c r="T132" i="13"/>
  <c r="R132" i="13"/>
  <c r="P132" i="13"/>
  <c r="BI131" i="13"/>
  <c r="BH131" i="13"/>
  <c r="BG131" i="13"/>
  <c r="BE131" i="13"/>
  <c r="T131" i="13"/>
  <c r="R131" i="13"/>
  <c r="P131" i="13"/>
  <c r="BI127" i="13"/>
  <c r="BH127" i="13"/>
  <c r="BG127" i="13"/>
  <c r="BE127" i="13"/>
  <c r="T127" i="13"/>
  <c r="R127" i="13"/>
  <c r="P127" i="13"/>
  <c r="J120" i="13"/>
  <c r="F120" i="13"/>
  <c r="F118" i="13"/>
  <c r="E116" i="13"/>
  <c r="J93" i="13"/>
  <c r="F93" i="13"/>
  <c r="F91" i="13"/>
  <c r="E89" i="13"/>
  <c r="J26" i="13"/>
  <c r="E26" i="13"/>
  <c r="J121" i="13"/>
  <c r="J25" i="13"/>
  <c r="J20" i="13"/>
  <c r="E20" i="13"/>
  <c r="F94" i="13" s="1"/>
  <c r="J19" i="13"/>
  <c r="J14" i="13"/>
  <c r="J118" i="13"/>
  <c r="E7" i="13"/>
  <c r="E85" i="13"/>
  <c r="J39" i="12"/>
  <c r="J38" i="12"/>
  <c r="AY108" i="1" s="1"/>
  <c r="J37" i="12"/>
  <c r="AX108" i="1" s="1"/>
  <c r="BI182" i="12"/>
  <c r="BH182" i="12"/>
  <c r="BG182" i="12"/>
  <c r="BE182" i="12"/>
  <c r="T182" i="12"/>
  <c r="T181" i="12" s="1"/>
  <c r="R182" i="12"/>
  <c r="R181" i="12" s="1"/>
  <c r="P182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1" i="12"/>
  <c r="BH171" i="12"/>
  <c r="BG171" i="12"/>
  <c r="BE171" i="12"/>
  <c r="T171" i="12"/>
  <c r="R171" i="12"/>
  <c r="P171" i="12"/>
  <c r="BI167" i="12"/>
  <c r="BH167" i="12"/>
  <c r="BG167" i="12"/>
  <c r="BE167" i="12"/>
  <c r="T167" i="12"/>
  <c r="R167" i="12"/>
  <c r="P167" i="12"/>
  <c r="BI163" i="12"/>
  <c r="BH163" i="12"/>
  <c r="BG163" i="12"/>
  <c r="BE163" i="12"/>
  <c r="T163" i="12"/>
  <c r="R163" i="12"/>
  <c r="P163" i="12"/>
  <c r="BI159" i="12"/>
  <c r="BH159" i="12"/>
  <c r="BG159" i="12"/>
  <c r="BE159" i="12"/>
  <c r="T159" i="12"/>
  <c r="R159" i="12"/>
  <c r="P159" i="12"/>
  <c r="BI155" i="12"/>
  <c r="BH155" i="12"/>
  <c r="BG155" i="12"/>
  <c r="BE155" i="12"/>
  <c r="T155" i="12"/>
  <c r="T154" i="12" s="1"/>
  <c r="R155" i="12"/>
  <c r="R154" i="12" s="1"/>
  <c r="P155" i="12"/>
  <c r="P154" i="12" s="1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1" i="12"/>
  <c r="BH141" i="12"/>
  <c r="BG141" i="12"/>
  <c r="BE141" i="12"/>
  <c r="T141" i="12"/>
  <c r="R141" i="12"/>
  <c r="P141" i="12"/>
  <c r="BI139" i="12"/>
  <c r="BH139" i="12"/>
  <c r="BG139" i="12"/>
  <c r="BE139" i="12"/>
  <c r="T139" i="12"/>
  <c r="R139" i="12"/>
  <c r="P139" i="12"/>
  <c r="BI129" i="12"/>
  <c r="BH129" i="12"/>
  <c r="BG129" i="12"/>
  <c r="BE129" i="12"/>
  <c r="T129" i="12"/>
  <c r="R129" i="12"/>
  <c r="P129" i="12"/>
  <c r="J122" i="12"/>
  <c r="F122" i="12"/>
  <c r="F120" i="12"/>
  <c r="E118" i="12"/>
  <c r="J93" i="12"/>
  <c r="F93" i="12"/>
  <c r="F91" i="12"/>
  <c r="E89" i="12"/>
  <c r="J26" i="12"/>
  <c r="E26" i="12"/>
  <c r="J123" i="12" s="1"/>
  <c r="J25" i="12"/>
  <c r="J20" i="12"/>
  <c r="E20" i="12"/>
  <c r="F94" i="12"/>
  <c r="J19" i="12"/>
  <c r="J14" i="12"/>
  <c r="J120" i="12" s="1"/>
  <c r="E7" i="12"/>
  <c r="E114" i="12"/>
  <c r="J39" i="11"/>
  <c r="J38" i="11"/>
  <c r="AY107" i="1"/>
  <c r="J37" i="11"/>
  <c r="AX107" i="1" s="1"/>
  <c r="BI167" i="11"/>
  <c r="BH167" i="11"/>
  <c r="BG167" i="11"/>
  <c r="BE167" i="11"/>
  <c r="T167" i="11"/>
  <c r="T166" i="11"/>
  <c r="R167" i="11"/>
  <c r="R166" i="11" s="1"/>
  <c r="P167" i="11"/>
  <c r="P166" i="11" s="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R157" i="11"/>
  <c r="P157" i="11"/>
  <c r="BI152" i="11"/>
  <c r="BH152" i="11"/>
  <c r="BG152" i="11"/>
  <c r="BE152" i="11"/>
  <c r="T152" i="11"/>
  <c r="T151" i="11" s="1"/>
  <c r="R152" i="11"/>
  <c r="R151" i="11" s="1"/>
  <c r="P152" i="11"/>
  <c r="P151" i="11" s="1"/>
  <c r="BI147" i="11"/>
  <c r="BH147" i="11"/>
  <c r="BG147" i="11"/>
  <c r="BE147" i="11"/>
  <c r="T147" i="11"/>
  <c r="R147" i="11"/>
  <c r="P147" i="11"/>
  <c r="BI143" i="11"/>
  <c r="BH143" i="11"/>
  <c r="BG143" i="11"/>
  <c r="BE143" i="11"/>
  <c r="T143" i="11"/>
  <c r="R143" i="11"/>
  <c r="P143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4" i="11"/>
  <c r="BH134" i="11"/>
  <c r="BG134" i="11"/>
  <c r="BE134" i="11"/>
  <c r="T134" i="11"/>
  <c r="R134" i="11"/>
  <c r="P134" i="11"/>
  <c r="BI132" i="11"/>
  <c r="BH132" i="11"/>
  <c r="BG132" i="11"/>
  <c r="BE132" i="11"/>
  <c r="T132" i="11"/>
  <c r="R132" i="11"/>
  <c r="P132" i="11"/>
  <c r="BI128" i="11"/>
  <c r="BH128" i="11"/>
  <c r="BG128" i="11"/>
  <c r="BE128" i="11"/>
  <c r="T128" i="11"/>
  <c r="R128" i="11"/>
  <c r="P128" i="11"/>
  <c r="J121" i="11"/>
  <c r="F121" i="11"/>
  <c r="F119" i="11"/>
  <c r="E117" i="11"/>
  <c r="J93" i="11"/>
  <c r="F93" i="11"/>
  <c r="F91" i="11"/>
  <c r="E89" i="11"/>
  <c r="J26" i="11"/>
  <c r="E26" i="11"/>
  <c r="J122" i="11" s="1"/>
  <c r="J25" i="11"/>
  <c r="J20" i="11"/>
  <c r="E20" i="11"/>
  <c r="F94" i="11" s="1"/>
  <c r="J19" i="11"/>
  <c r="J14" i="11"/>
  <c r="J119" i="11"/>
  <c r="E7" i="11"/>
  <c r="E85" i="11"/>
  <c r="J39" i="10"/>
  <c r="J38" i="10"/>
  <c r="AY105" i="1" s="1"/>
  <c r="J37" i="10"/>
  <c r="AX105" i="1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7" i="10"/>
  <c r="BH177" i="10"/>
  <c r="BG177" i="10"/>
  <c r="BE177" i="10"/>
  <c r="T177" i="10"/>
  <c r="R177" i="10"/>
  <c r="P177" i="10"/>
  <c r="BI174" i="10"/>
  <c r="BH174" i="10"/>
  <c r="BG174" i="10"/>
  <c r="BE174" i="10"/>
  <c r="T174" i="10"/>
  <c r="T173" i="10" s="1"/>
  <c r="R174" i="10"/>
  <c r="R173" i="10"/>
  <c r="P174" i="10"/>
  <c r="P173" i="10"/>
  <c r="BI172" i="10"/>
  <c r="BH172" i="10"/>
  <c r="BG172" i="10"/>
  <c r="BE172" i="10"/>
  <c r="T172" i="10"/>
  <c r="R172" i="10"/>
  <c r="P172" i="10"/>
  <c r="BI171" i="10"/>
  <c r="BH171" i="10"/>
  <c r="BG171" i="10"/>
  <c r="BE171" i="10"/>
  <c r="T171" i="10"/>
  <c r="R171" i="10"/>
  <c r="P171" i="10"/>
  <c r="BI170" i="10"/>
  <c r="BH170" i="10"/>
  <c r="BG170" i="10"/>
  <c r="BE170" i="10"/>
  <c r="T170" i="10"/>
  <c r="R170" i="10"/>
  <c r="P170" i="10"/>
  <c r="BI168" i="10"/>
  <c r="BH168" i="10"/>
  <c r="BG168" i="10"/>
  <c r="BE168" i="10"/>
  <c r="T168" i="10"/>
  <c r="R168" i="10"/>
  <c r="P168" i="10"/>
  <c r="BI164" i="10"/>
  <c r="BH164" i="10"/>
  <c r="BG164" i="10"/>
  <c r="BE164" i="10"/>
  <c r="T164" i="10"/>
  <c r="R164" i="10"/>
  <c r="P164" i="10"/>
  <c r="BI160" i="10"/>
  <c r="BH160" i="10"/>
  <c r="BG160" i="10"/>
  <c r="BE160" i="10"/>
  <c r="T160" i="10"/>
  <c r="R160" i="10"/>
  <c r="P160" i="10"/>
  <c r="BI156" i="10"/>
  <c r="BH156" i="10"/>
  <c r="BG156" i="10"/>
  <c r="BE156" i="10"/>
  <c r="T156" i="10"/>
  <c r="R156" i="10"/>
  <c r="P156" i="10"/>
  <c r="BI153" i="10"/>
  <c r="BH153" i="10"/>
  <c r="BG153" i="10"/>
  <c r="BE153" i="10"/>
  <c r="T153" i="10"/>
  <c r="T152" i="10" s="1"/>
  <c r="R153" i="10"/>
  <c r="R152" i="10" s="1"/>
  <c r="P153" i="10"/>
  <c r="P152" i="10" s="1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0" i="10"/>
  <c r="BH140" i="10"/>
  <c r="BG140" i="10"/>
  <c r="BE140" i="10"/>
  <c r="T140" i="10"/>
  <c r="R140" i="10"/>
  <c r="P140" i="10"/>
  <c r="BI138" i="10"/>
  <c r="BH138" i="10"/>
  <c r="BG138" i="10"/>
  <c r="BE138" i="10"/>
  <c r="T138" i="10"/>
  <c r="R138" i="10"/>
  <c r="P138" i="10"/>
  <c r="BI131" i="10"/>
  <c r="BH131" i="10"/>
  <c r="BG131" i="10"/>
  <c r="BE131" i="10"/>
  <c r="T131" i="10"/>
  <c r="R131" i="10"/>
  <c r="P131" i="10"/>
  <c r="J124" i="10"/>
  <c r="F124" i="10"/>
  <c r="F122" i="10"/>
  <c r="E120" i="10"/>
  <c r="J93" i="10"/>
  <c r="F93" i="10"/>
  <c r="F91" i="10"/>
  <c r="E89" i="10"/>
  <c r="J26" i="10"/>
  <c r="E26" i="10"/>
  <c r="J94" i="10" s="1"/>
  <c r="J25" i="10"/>
  <c r="J20" i="10"/>
  <c r="E20" i="10"/>
  <c r="F125" i="10"/>
  <c r="J19" i="10"/>
  <c r="J14" i="10"/>
  <c r="J122" i="10"/>
  <c r="E7" i="10"/>
  <c r="E116" i="10"/>
  <c r="J39" i="9"/>
  <c r="J38" i="9"/>
  <c r="AY104" i="1"/>
  <c r="J37" i="9"/>
  <c r="AX104" i="1" s="1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7" i="9"/>
  <c r="BH177" i="9"/>
  <c r="BG177" i="9"/>
  <c r="BE177" i="9"/>
  <c r="T177" i="9"/>
  <c r="R177" i="9"/>
  <c r="P177" i="9"/>
  <c r="BI174" i="9"/>
  <c r="BH174" i="9"/>
  <c r="BG174" i="9"/>
  <c r="BE174" i="9"/>
  <c r="T174" i="9"/>
  <c r="T173" i="9"/>
  <c r="R174" i="9"/>
  <c r="R173" i="9"/>
  <c r="P174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8" i="9"/>
  <c r="BH168" i="9"/>
  <c r="BG168" i="9"/>
  <c r="BE168" i="9"/>
  <c r="T168" i="9"/>
  <c r="R168" i="9"/>
  <c r="P168" i="9"/>
  <c r="BI164" i="9"/>
  <c r="BH164" i="9"/>
  <c r="BG164" i="9"/>
  <c r="BE164" i="9"/>
  <c r="T164" i="9"/>
  <c r="R164" i="9"/>
  <c r="P164" i="9"/>
  <c r="BI160" i="9"/>
  <c r="BH160" i="9"/>
  <c r="BG160" i="9"/>
  <c r="BE160" i="9"/>
  <c r="T160" i="9"/>
  <c r="R160" i="9"/>
  <c r="P160" i="9"/>
  <c r="BI156" i="9"/>
  <c r="BH156" i="9"/>
  <c r="BG156" i="9"/>
  <c r="BE156" i="9"/>
  <c r="T156" i="9"/>
  <c r="R156" i="9"/>
  <c r="P156" i="9"/>
  <c r="BI153" i="9"/>
  <c r="BH153" i="9"/>
  <c r="BG153" i="9"/>
  <c r="BE153" i="9"/>
  <c r="T153" i="9"/>
  <c r="T152" i="9" s="1"/>
  <c r="R153" i="9"/>
  <c r="R152" i="9" s="1"/>
  <c r="P153" i="9"/>
  <c r="P152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1" i="9"/>
  <c r="BH131" i="9"/>
  <c r="BG131" i="9"/>
  <c r="BE131" i="9"/>
  <c r="T131" i="9"/>
  <c r="R131" i="9"/>
  <c r="P131" i="9"/>
  <c r="J124" i="9"/>
  <c r="F124" i="9"/>
  <c r="F122" i="9"/>
  <c r="E120" i="9"/>
  <c r="J93" i="9"/>
  <c r="F93" i="9"/>
  <c r="F91" i="9"/>
  <c r="E89" i="9"/>
  <c r="J26" i="9"/>
  <c r="E26" i="9"/>
  <c r="J125" i="9" s="1"/>
  <c r="J25" i="9"/>
  <c r="J20" i="9"/>
  <c r="E20" i="9"/>
  <c r="F94" i="9" s="1"/>
  <c r="J19" i="9"/>
  <c r="J14" i="9"/>
  <c r="J122" i="9"/>
  <c r="E7" i="9"/>
  <c r="E116" i="9"/>
  <c r="J39" i="8"/>
  <c r="J38" i="8"/>
  <c r="AY103" i="1" s="1"/>
  <c r="J37" i="8"/>
  <c r="AX103" i="1" s="1"/>
  <c r="BI181" i="8"/>
  <c r="BH181" i="8"/>
  <c r="BG181" i="8"/>
  <c r="BE181" i="8"/>
  <c r="T181" i="8"/>
  <c r="T180" i="8" s="1"/>
  <c r="R181" i="8"/>
  <c r="R180" i="8" s="1"/>
  <c r="P181" i="8"/>
  <c r="P180" i="8" s="1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2" i="8"/>
  <c r="BH162" i="8"/>
  <c r="BG162" i="8"/>
  <c r="BE162" i="8"/>
  <c r="T162" i="8"/>
  <c r="R162" i="8"/>
  <c r="P162" i="8"/>
  <c r="BI160" i="8"/>
  <c r="BH160" i="8"/>
  <c r="BG160" i="8"/>
  <c r="BE160" i="8"/>
  <c r="T160" i="8"/>
  <c r="R160" i="8"/>
  <c r="P160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2" i="8"/>
  <c r="BH152" i="8"/>
  <c r="BG152" i="8"/>
  <c r="BE152" i="8"/>
  <c r="T152" i="8"/>
  <c r="T151" i="8" s="1"/>
  <c r="R152" i="8"/>
  <c r="R151" i="8"/>
  <c r="P152" i="8"/>
  <c r="P151" i="8" s="1"/>
  <c r="BI147" i="8"/>
  <c r="BH147" i="8"/>
  <c r="BG147" i="8"/>
  <c r="BE147" i="8"/>
  <c r="T147" i="8"/>
  <c r="R147" i="8"/>
  <c r="P147" i="8"/>
  <c r="BI143" i="8"/>
  <c r="BH143" i="8"/>
  <c r="BG143" i="8"/>
  <c r="BE143" i="8"/>
  <c r="T143" i="8"/>
  <c r="R143" i="8"/>
  <c r="P143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28" i="8"/>
  <c r="BH128" i="8"/>
  <c r="BG128" i="8"/>
  <c r="BE128" i="8"/>
  <c r="T128" i="8"/>
  <c r="R128" i="8"/>
  <c r="P128" i="8"/>
  <c r="J121" i="8"/>
  <c r="F121" i="8"/>
  <c r="F119" i="8"/>
  <c r="E117" i="8"/>
  <c r="J93" i="8"/>
  <c r="F93" i="8"/>
  <c r="F91" i="8"/>
  <c r="E89" i="8"/>
  <c r="J26" i="8"/>
  <c r="E26" i="8"/>
  <c r="J122" i="8" s="1"/>
  <c r="J25" i="8"/>
  <c r="J20" i="8"/>
  <c r="E20" i="8"/>
  <c r="F122" i="8" s="1"/>
  <c r="J19" i="8"/>
  <c r="J14" i="8"/>
  <c r="J119" i="8"/>
  <c r="E7" i="8"/>
  <c r="E85" i="8"/>
  <c r="J39" i="7"/>
  <c r="J38" i="7"/>
  <c r="AY102" i="1" s="1"/>
  <c r="J37" i="7"/>
  <c r="AX102" i="1" s="1"/>
  <c r="BI186" i="7"/>
  <c r="BH186" i="7"/>
  <c r="BG186" i="7"/>
  <c r="BE186" i="7"/>
  <c r="T186" i="7"/>
  <c r="T185" i="7" s="1"/>
  <c r="R186" i="7"/>
  <c r="R185" i="7" s="1"/>
  <c r="P186" i="7"/>
  <c r="P185" i="7" s="1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7" i="7"/>
  <c r="BH167" i="7"/>
  <c r="BG167" i="7"/>
  <c r="BE167" i="7"/>
  <c r="T167" i="7"/>
  <c r="R167" i="7"/>
  <c r="P167" i="7"/>
  <c r="BI165" i="7"/>
  <c r="BH165" i="7"/>
  <c r="BG165" i="7"/>
  <c r="BE165" i="7"/>
  <c r="T165" i="7"/>
  <c r="R165" i="7"/>
  <c r="P165" i="7"/>
  <c r="BI158" i="7"/>
  <c r="BH158" i="7"/>
  <c r="BG158" i="7"/>
  <c r="BE158" i="7"/>
  <c r="T158" i="7"/>
  <c r="T157" i="7"/>
  <c r="R158" i="7"/>
  <c r="R157" i="7"/>
  <c r="P158" i="7"/>
  <c r="P157" i="7"/>
  <c r="BI153" i="7"/>
  <c r="BH153" i="7"/>
  <c r="BG153" i="7"/>
  <c r="BE153" i="7"/>
  <c r="T153" i="7"/>
  <c r="R153" i="7"/>
  <c r="P153" i="7"/>
  <c r="BI147" i="7"/>
  <c r="BH147" i="7"/>
  <c r="BG147" i="7"/>
  <c r="BE147" i="7"/>
  <c r="T147" i="7"/>
  <c r="R147" i="7"/>
  <c r="P147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28" i="7"/>
  <c r="BH128" i="7"/>
  <c r="BG128" i="7"/>
  <c r="BE128" i="7"/>
  <c r="T128" i="7"/>
  <c r="R128" i="7"/>
  <c r="P128" i="7"/>
  <c r="J121" i="7"/>
  <c r="F121" i="7"/>
  <c r="F119" i="7"/>
  <c r="E117" i="7"/>
  <c r="J93" i="7"/>
  <c r="F93" i="7"/>
  <c r="F91" i="7"/>
  <c r="E89" i="7"/>
  <c r="J26" i="7"/>
  <c r="E26" i="7"/>
  <c r="J122" i="7"/>
  <c r="J25" i="7"/>
  <c r="J20" i="7"/>
  <c r="E20" i="7"/>
  <c r="F94" i="7"/>
  <c r="J19" i="7"/>
  <c r="J14" i="7"/>
  <c r="J119" i="7" s="1"/>
  <c r="E7" i="7"/>
  <c r="E113" i="7" s="1"/>
  <c r="J39" i="6"/>
  <c r="J38" i="6"/>
  <c r="AY100" i="1"/>
  <c r="J37" i="6"/>
  <c r="AX100" i="1"/>
  <c r="BI174" i="6"/>
  <c r="BH174" i="6"/>
  <c r="BG174" i="6"/>
  <c r="BE174" i="6"/>
  <c r="T174" i="6"/>
  <c r="T173" i="6"/>
  <c r="R174" i="6"/>
  <c r="R173" i="6"/>
  <c r="P174" i="6"/>
  <c r="P173" i="6" s="1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3" i="6"/>
  <c r="BH163" i="6"/>
  <c r="BG163" i="6"/>
  <c r="BE163" i="6"/>
  <c r="T163" i="6"/>
  <c r="R163" i="6"/>
  <c r="P163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6" i="6"/>
  <c r="BH136" i="6"/>
  <c r="BG136" i="6"/>
  <c r="BE136" i="6"/>
  <c r="T136" i="6"/>
  <c r="R136" i="6"/>
  <c r="P136" i="6"/>
  <c r="BI134" i="6"/>
  <c r="BH134" i="6"/>
  <c r="BG134" i="6"/>
  <c r="BE134" i="6"/>
  <c r="T134" i="6"/>
  <c r="R134" i="6"/>
  <c r="P134" i="6"/>
  <c r="BI132" i="6"/>
  <c r="BH132" i="6"/>
  <c r="BG132" i="6"/>
  <c r="BE132" i="6"/>
  <c r="T132" i="6"/>
  <c r="R132" i="6"/>
  <c r="P132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119" i="6"/>
  <c r="F119" i="6"/>
  <c r="F117" i="6"/>
  <c r="E115" i="6"/>
  <c r="J93" i="6"/>
  <c r="F93" i="6"/>
  <c r="F91" i="6"/>
  <c r="E89" i="6"/>
  <c r="J26" i="6"/>
  <c r="E26" i="6"/>
  <c r="J120" i="6" s="1"/>
  <c r="J25" i="6"/>
  <c r="J20" i="6"/>
  <c r="E20" i="6"/>
  <c r="F120" i="6" s="1"/>
  <c r="J19" i="6"/>
  <c r="J14" i="6"/>
  <c r="J117" i="6"/>
  <c r="E7" i="6"/>
  <c r="E85" i="6"/>
  <c r="J39" i="5"/>
  <c r="J38" i="5"/>
  <c r="AY99" i="1"/>
  <c r="J37" i="5"/>
  <c r="AX99" i="1" s="1"/>
  <c r="BI172" i="5"/>
  <c r="BH172" i="5"/>
  <c r="BG172" i="5"/>
  <c r="BE172" i="5"/>
  <c r="T172" i="5"/>
  <c r="T171" i="5" s="1"/>
  <c r="R172" i="5"/>
  <c r="R171" i="5" s="1"/>
  <c r="P172" i="5"/>
  <c r="P171" i="5" s="1"/>
  <c r="BI170" i="5"/>
  <c r="BH170" i="5"/>
  <c r="BG170" i="5"/>
  <c r="BE170" i="5"/>
  <c r="T170" i="5"/>
  <c r="T169" i="5" s="1"/>
  <c r="R170" i="5"/>
  <c r="R169" i="5" s="1"/>
  <c r="P170" i="5"/>
  <c r="P169" i="5" s="1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27" i="5"/>
  <c r="BH127" i="5"/>
  <c r="BG127" i="5"/>
  <c r="BE127" i="5"/>
  <c r="T127" i="5"/>
  <c r="R127" i="5"/>
  <c r="P127" i="5"/>
  <c r="J120" i="5"/>
  <c r="F120" i="5"/>
  <c r="F118" i="5"/>
  <c r="E116" i="5"/>
  <c r="J93" i="5"/>
  <c r="F93" i="5"/>
  <c r="F91" i="5"/>
  <c r="E89" i="5"/>
  <c r="J26" i="5"/>
  <c r="E26" i="5"/>
  <c r="J94" i="5" s="1"/>
  <c r="J25" i="5"/>
  <c r="J20" i="5"/>
  <c r="E20" i="5"/>
  <c r="F121" i="5" s="1"/>
  <c r="J19" i="5"/>
  <c r="J14" i="5"/>
  <c r="J118" i="5" s="1"/>
  <c r="E7" i="5"/>
  <c r="E85" i="5"/>
  <c r="J39" i="4"/>
  <c r="J38" i="4"/>
  <c r="AY98" i="1" s="1"/>
  <c r="J37" i="4"/>
  <c r="AX98" i="1" s="1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8" i="4"/>
  <c r="BH248" i="4"/>
  <c r="BG248" i="4"/>
  <c r="BE248" i="4"/>
  <c r="T248" i="4"/>
  <c r="R248" i="4"/>
  <c r="P248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39" i="4"/>
  <c r="BH239" i="4"/>
  <c r="BG239" i="4"/>
  <c r="BE239" i="4"/>
  <c r="T239" i="4"/>
  <c r="R239" i="4"/>
  <c r="P239" i="4"/>
  <c r="BI235" i="4"/>
  <c r="BH235" i="4"/>
  <c r="BG235" i="4"/>
  <c r="BE235" i="4"/>
  <c r="T235" i="4"/>
  <c r="R235" i="4"/>
  <c r="P235" i="4"/>
  <c r="BI229" i="4"/>
  <c r="BH229" i="4"/>
  <c r="BG229" i="4"/>
  <c r="BE229" i="4"/>
  <c r="T229" i="4"/>
  <c r="R229" i="4"/>
  <c r="P229" i="4"/>
  <c r="BI221" i="4"/>
  <c r="BH221" i="4"/>
  <c r="BG221" i="4"/>
  <c r="BE221" i="4"/>
  <c r="T221" i="4"/>
  <c r="R221" i="4"/>
  <c r="P221" i="4"/>
  <c r="BI219" i="4"/>
  <c r="BH219" i="4"/>
  <c r="BG219" i="4"/>
  <c r="BE219" i="4"/>
  <c r="T219" i="4"/>
  <c r="R219" i="4"/>
  <c r="P219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7" i="4"/>
  <c r="BH207" i="4"/>
  <c r="BG207" i="4"/>
  <c r="BE207" i="4"/>
  <c r="T207" i="4"/>
  <c r="R207" i="4"/>
  <c r="P207" i="4"/>
  <c r="BI205" i="4"/>
  <c r="BH205" i="4"/>
  <c r="BG205" i="4"/>
  <c r="BE205" i="4"/>
  <c r="T205" i="4"/>
  <c r="R205" i="4"/>
  <c r="P205" i="4"/>
  <c r="BI203" i="4"/>
  <c r="BH203" i="4"/>
  <c r="BG203" i="4"/>
  <c r="BE203" i="4"/>
  <c r="T203" i="4"/>
  <c r="R203" i="4"/>
  <c r="P203" i="4"/>
  <c r="BI201" i="4"/>
  <c r="BH201" i="4"/>
  <c r="BG201" i="4"/>
  <c r="BE201" i="4"/>
  <c r="T201" i="4"/>
  <c r="R201" i="4"/>
  <c r="P201" i="4"/>
  <c r="BI195" i="4"/>
  <c r="BH195" i="4"/>
  <c r="BG195" i="4"/>
  <c r="BE195" i="4"/>
  <c r="T195" i="4"/>
  <c r="R195" i="4"/>
  <c r="P195" i="4"/>
  <c r="BI189" i="4"/>
  <c r="BH189" i="4"/>
  <c r="BG189" i="4"/>
  <c r="BE189" i="4"/>
  <c r="T189" i="4"/>
  <c r="R189" i="4"/>
  <c r="P189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5" i="4"/>
  <c r="BH175" i="4"/>
  <c r="BG175" i="4"/>
  <c r="BE175" i="4"/>
  <c r="T175" i="4"/>
  <c r="R175" i="4"/>
  <c r="P175" i="4"/>
  <c r="BI169" i="4"/>
  <c r="BH169" i="4"/>
  <c r="BG169" i="4"/>
  <c r="BE169" i="4"/>
  <c r="T169" i="4"/>
  <c r="R169" i="4"/>
  <c r="P169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6" i="4"/>
  <c r="BH156" i="4"/>
  <c r="BG156" i="4"/>
  <c r="BE156" i="4"/>
  <c r="T156" i="4"/>
  <c r="R156" i="4"/>
  <c r="P156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6" i="4"/>
  <c r="BH146" i="4"/>
  <c r="BG146" i="4"/>
  <c r="BE146" i="4"/>
  <c r="T146" i="4"/>
  <c r="T145" i="4"/>
  <c r="R146" i="4"/>
  <c r="R145" i="4" s="1"/>
  <c r="P146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6" i="4"/>
  <c r="BH136" i="4"/>
  <c r="BG136" i="4"/>
  <c r="BE136" i="4"/>
  <c r="T136" i="4"/>
  <c r="R136" i="4"/>
  <c r="P136" i="4"/>
  <c r="BI132" i="4"/>
  <c r="BH132" i="4"/>
  <c r="BG132" i="4"/>
  <c r="BE132" i="4"/>
  <c r="T132" i="4"/>
  <c r="R132" i="4"/>
  <c r="P132" i="4"/>
  <c r="J125" i="4"/>
  <c r="F125" i="4"/>
  <c r="F123" i="4"/>
  <c r="E121" i="4"/>
  <c r="J93" i="4"/>
  <c r="F93" i="4"/>
  <c r="F91" i="4"/>
  <c r="E89" i="4"/>
  <c r="J26" i="4"/>
  <c r="E26" i="4"/>
  <c r="J126" i="4"/>
  <c r="J25" i="4"/>
  <c r="J20" i="4"/>
  <c r="E20" i="4"/>
  <c r="F126" i="4"/>
  <c r="J19" i="4"/>
  <c r="J14" i="4"/>
  <c r="J91" i="4" s="1"/>
  <c r="E7" i="4"/>
  <c r="E117" i="4" s="1"/>
  <c r="J39" i="3"/>
  <c r="J38" i="3"/>
  <c r="AY97" i="1"/>
  <c r="J37" i="3"/>
  <c r="AX97" i="1"/>
  <c r="BI287" i="3"/>
  <c r="BH287" i="3"/>
  <c r="BG287" i="3"/>
  <c r="BE287" i="3"/>
  <c r="T287" i="3"/>
  <c r="T286" i="3"/>
  <c r="R287" i="3"/>
  <c r="R286" i="3"/>
  <c r="P287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53" i="3"/>
  <c r="BH253" i="3"/>
  <c r="BG253" i="3"/>
  <c r="BE253" i="3"/>
  <c r="T253" i="3"/>
  <c r="R253" i="3"/>
  <c r="P253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5" i="3"/>
  <c r="BH235" i="3"/>
  <c r="BG235" i="3"/>
  <c r="BE235" i="3"/>
  <c r="T235" i="3"/>
  <c r="R235" i="3"/>
  <c r="P235" i="3"/>
  <c r="BI232" i="3"/>
  <c r="BH232" i="3"/>
  <c r="BG232" i="3"/>
  <c r="BE232" i="3"/>
  <c r="T232" i="3"/>
  <c r="R232" i="3"/>
  <c r="P232" i="3"/>
  <c r="BI225" i="3"/>
  <c r="BH225" i="3"/>
  <c r="BG225" i="3"/>
  <c r="BE225" i="3"/>
  <c r="T225" i="3"/>
  <c r="R225" i="3"/>
  <c r="P225" i="3"/>
  <c r="BI223" i="3"/>
  <c r="BH223" i="3"/>
  <c r="BG223" i="3"/>
  <c r="BE223" i="3"/>
  <c r="T223" i="3"/>
  <c r="R223" i="3"/>
  <c r="P223" i="3"/>
  <c r="BI219" i="3"/>
  <c r="BH219" i="3"/>
  <c r="BG219" i="3"/>
  <c r="BE219" i="3"/>
  <c r="T219" i="3"/>
  <c r="R219" i="3"/>
  <c r="P219" i="3"/>
  <c r="BI217" i="3"/>
  <c r="BH217" i="3"/>
  <c r="BG217" i="3"/>
  <c r="BE217" i="3"/>
  <c r="T217" i="3"/>
  <c r="R217" i="3"/>
  <c r="P217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06" i="3"/>
  <c r="BH206" i="3"/>
  <c r="BG206" i="3"/>
  <c r="BE206" i="3"/>
  <c r="T206" i="3"/>
  <c r="R206" i="3"/>
  <c r="P206" i="3"/>
  <c r="BI185" i="3"/>
  <c r="BH185" i="3"/>
  <c r="BG185" i="3"/>
  <c r="BE185" i="3"/>
  <c r="T185" i="3"/>
  <c r="R185" i="3"/>
  <c r="P185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0" i="3"/>
  <c r="BH160" i="3"/>
  <c r="BG160" i="3"/>
  <c r="BE160" i="3"/>
  <c r="T160" i="3"/>
  <c r="R160" i="3"/>
  <c r="P160" i="3"/>
  <c r="BI139" i="3"/>
  <c r="BH139" i="3"/>
  <c r="BG139" i="3"/>
  <c r="BE139" i="3"/>
  <c r="T139" i="3"/>
  <c r="R139" i="3"/>
  <c r="P139" i="3"/>
  <c r="BI136" i="3"/>
  <c r="BH136" i="3"/>
  <c r="BG136" i="3"/>
  <c r="BE136" i="3"/>
  <c r="T136" i="3"/>
  <c r="T135" i="3" s="1"/>
  <c r="R136" i="3"/>
  <c r="R135" i="3"/>
  <c r="P136" i="3"/>
  <c r="P135" i="3"/>
  <c r="BI133" i="3"/>
  <c r="BH133" i="3"/>
  <c r="BG133" i="3"/>
  <c r="BE133" i="3"/>
  <c r="T133" i="3"/>
  <c r="R133" i="3"/>
  <c r="P133" i="3"/>
  <c r="BI131" i="3"/>
  <c r="BH131" i="3"/>
  <c r="BG131" i="3"/>
  <c r="BE131" i="3"/>
  <c r="T131" i="3"/>
  <c r="R131" i="3"/>
  <c r="P131" i="3"/>
  <c r="J124" i="3"/>
  <c r="F124" i="3"/>
  <c r="F122" i="3"/>
  <c r="E120" i="3"/>
  <c r="J93" i="3"/>
  <c r="F93" i="3"/>
  <c r="F91" i="3"/>
  <c r="E89" i="3"/>
  <c r="J26" i="3"/>
  <c r="E26" i="3"/>
  <c r="J94" i="3" s="1"/>
  <c r="J25" i="3"/>
  <c r="J20" i="3"/>
  <c r="E20" i="3"/>
  <c r="F125" i="3" s="1"/>
  <c r="J19" i="3"/>
  <c r="J14" i="3"/>
  <c r="J122" i="3"/>
  <c r="E7" i="3"/>
  <c r="E116" i="3"/>
  <c r="J39" i="2"/>
  <c r="J38" i="2"/>
  <c r="AY96" i="1" s="1"/>
  <c r="J37" i="2"/>
  <c r="AX96" i="1" s="1"/>
  <c r="BI865" i="2"/>
  <c r="BH865" i="2"/>
  <c r="BG865" i="2"/>
  <c r="BE865" i="2"/>
  <c r="T865" i="2"/>
  <c r="R865" i="2"/>
  <c r="P865" i="2"/>
  <c r="BI863" i="2"/>
  <c r="BH863" i="2"/>
  <c r="BG863" i="2"/>
  <c r="BE863" i="2"/>
  <c r="T863" i="2"/>
  <c r="R863" i="2"/>
  <c r="P863" i="2"/>
  <c r="BI850" i="2"/>
  <c r="BH850" i="2"/>
  <c r="BG850" i="2"/>
  <c r="BE850" i="2"/>
  <c r="T850" i="2"/>
  <c r="R850" i="2"/>
  <c r="P850" i="2"/>
  <c r="BI848" i="2"/>
  <c r="BH848" i="2"/>
  <c r="BG848" i="2"/>
  <c r="BE848" i="2"/>
  <c r="T848" i="2"/>
  <c r="R848" i="2"/>
  <c r="P848" i="2"/>
  <c r="BI827" i="2"/>
  <c r="BH827" i="2"/>
  <c r="BG827" i="2"/>
  <c r="BE827" i="2"/>
  <c r="T827" i="2"/>
  <c r="R827" i="2"/>
  <c r="P827" i="2"/>
  <c r="BI817" i="2"/>
  <c r="BH817" i="2"/>
  <c r="BG817" i="2"/>
  <c r="BE817" i="2"/>
  <c r="T817" i="2"/>
  <c r="R817" i="2"/>
  <c r="P817" i="2"/>
  <c r="BI815" i="2"/>
  <c r="BH815" i="2"/>
  <c r="BG815" i="2"/>
  <c r="BE815" i="2"/>
  <c r="T815" i="2"/>
  <c r="R815" i="2"/>
  <c r="P815" i="2"/>
  <c r="BI809" i="2"/>
  <c r="BH809" i="2"/>
  <c r="BG809" i="2"/>
  <c r="BE809" i="2"/>
  <c r="T809" i="2"/>
  <c r="R809" i="2"/>
  <c r="P809" i="2"/>
  <c r="BI807" i="2"/>
  <c r="BH807" i="2"/>
  <c r="BG807" i="2"/>
  <c r="BE807" i="2"/>
  <c r="T807" i="2"/>
  <c r="R807" i="2"/>
  <c r="P807" i="2"/>
  <c r="BI803" i="2"/>
  <c r="BH803" i="2"/>
  <c r="BG803" i="2"/>
  <c r="BE803" i="2"/>
  <c r="T803" i="2"/>
  <c r="R803" i="2"/>
  <c r="P803" i="2"/>
  <c r="BI796" i="2"/>
  <c r="BH796" i="2"/>
  <c r="BG796" i="2"/>
  <c r="BE796" i="2"/>
  <c r="T796" i="2"/>
  <c r="R796" i="2"/>
  <c r="P796" i="2"/>
  <c r="BI794" i="2"/>
  <c r="BH794" i="2"/>
  <c r="BG794" i="2"/>
  <c r="BE794" i="2"/>
  <c r="T794" i="2"/>
  <c r="R794" i="2"/>
  <c r="P794" i="2"/>
  <c r="BI790" i="2"/>
  <c r="BH790" i="2"/>
  <c r="BG790" i="2"/>
  <c r="BE790" i="2"/>
  <c r="T790" i="2"/>
  <c r="R790" i="2"/>
  <c r="P790" i="2"/>
  <c r="BI783" i="2"/>
  <c r="BH783" i="2"/>
  <c r="BG783" i="2"/>
  <c r="BE783" i="2"/>
  <c r="T783" i="2"/>
  <c r="R783" i="2"/>
  <c r="P783" i="2"/>
  <c r="BI781" i="2"/>
  <c r="BH781" i="2"/>
  <c r="BG781" i="2"/>
  <c r="BE781" i="2"/>
  <c r="T781" i="2"/>
  <c r="R781" i="2"/>
  <c r="P781" i="2"/>
  <c r="BI777" i="2"/>
  <c r="BH777" i="2"/>
  <c r="BG777" i="2"/>
  <c r="BE777" i="2"/>
  <c r="T777" i="2"/>
  <c r="R777" i="2"/>
  <c r="P777" i="2"/>
  <c r="BI773" i="2"/>
  <c r="BH773" i="2"/>
  <c r="BG773" i="2"/>
  <c r="BE773" i="2"/>
  <c r="T773" i="2"/>
  <c r="R773" i="2"/>
  <c r="P773" i="2"/>
  <c r="BI769" i="2"/>
  <c r="BH769" i="2"/>
  <c r="BG769" i="2"/>
  <c r="BE769" i="2"/>
  <c r="T769" i="2"/>
  <c r="R769" i="2"/>
  <c r="P769" i="2"/>
  <c r="BI765" i="2"/>
  <c r="BH765" i="2"/>
  <c r="BG765" i="2"/>
  <c r="BE765" i="2"/>
  <c r="T765" i="2"/>
  <c r="R765" i="2"/>
  <c r="P765" i="2"/>
  <c r="BI761" i="2"/>
  <c r="BH761" i="2"/>
  <c r="BG761" i="2"/>
  <c r="BE761" i="2"/>
  <c r="T761" i="2"/>
  <c r="R761" i="2"/>
  <c r="P761" i="2"/>
  <c r="BI759" i="2"/>
  <c r="BH759" i="2"/>
  <c r="BG759" i="2"/>
  <c r="BE759" i="2"/>
  <c r="T759" i="2"/>
  <c r="R759" i="2"/>
  <c r="P759" i="2"/>
  <c r="BI755" i="2"/>
  <c r="BH755" i="2"/>
  <c r="BG755" i="2"/>
  <c r="BE755" i="2"/>
  <c r="T755" i="2"/>
  <c r="R755" i="2"/>
  <c r="P755" i="2"/>
  <c r="BI751" i="2"/>
  <c r="BH751" i="2"/>
  <c r="BG751" i="2"/>
  <c r="BE751" i="2"/>
  <c r="T751" i="2"/>
  <c r="R751" i="2"/>
  <c r="P751" i="2"/>
  <c r="BI749" i="2"/>
  <c r="BH749" i="2"/>
  <c r="BG749" i="2"/>
  <c r="BE749" i="2"/>
  <c r="T749" i="2"/>
  <c r="R749" i="2"/>
  <c r="P749" i="2"/>
  <c r="BI745" i="2"/>
  <c r="BH745" i="2"/>
  <c r="BG745" i="2"/>
  <c r="BE745" i="2"/>
  <c r="T745" i="2"/>
  <c r="R745" i="2"/>
  <c r="P745" i="2"/>
  <c r="BI741" i="2"/>
  <c r="BH741" i="2"/>
  <c r="BG741" i="2"/>
  <c r="BE741" i="2"/>
  <c r="T741" i="2"/>
  <c r="R741" i="2"/>
  <c r="P741" i="2"/>
  <c r="BI737" i="2"/>
  <c r="BH737" i="2"/>
  <c r="BG737" i="2"/>
  <c r="BE737" i="2"/>
  <c r="T737" i="2"/>
  <c r="R737" i="2"/>
  <c r="P737" i="2"/>
  <c r="BI733" i="2"/>
  <c r="BH733" i="2"/>
  <c r="BG733" i="2"/>
  <c r="BE733" i="2"/>
  <c r="T733" i="2"/>
  <c r="R733" i="2"/>
  <c r="P733" i="2"/>
  <c r="BI731" i="2"/>
  <c r="BH731" i="2"/>
  <c r="BG731" i="2"/>
  <c r="BE731" i="2"/>
  <c r="T731" i="2"/>
  <c r="R731" i="2"/>
  <c r="P731" i="2"/>
  <c r="BI730" i="2"/>
  <c r="BH730" i="2"/>
  <c r="BG730" i="2"/>
  <c r="BE730" i="2"/>
  <c r="T730" i="2"/>
  <c r="R730" i="2"/>
  <c r="P730" i="2"/>
  <c r="BI728" i="2"/>
  <c r="BH728" i="2"/>
  <c r="BG728" i="2"/>
  <c r="BE728" i="2"/>
  <c r="T728" i="2"/>
  <c r="R728" i="2"/>
  <c r="P728" i="2"/>
  <c r="BI727" i="2"/>
  <c r="BH727" i="2"/>
  <c r="BG727" i="2"/>
  <c r="BE727" i="2"/>
  <c r="T727" i="2"/>
  <c r="R727" i="2"/>
  <c r="P727" i="2"/>
  <c r="BI726" i="2"/>
  <c r="BH726" i="2"/>
  <c r="BG726" i="2"/>
  <c r="BE726" i="2"/>
  <c r="T726" i="2"/>
  <c r="R726" i="2"/>
  <c r="P726" i="2"/>
  <c r="BI725" i="2"/>
  <c r="BH725" i="2"/>
  <c r="BG725" i="2"/>
  <c r="BE725" i="2"/>
  <c r="T725" i="2"/>
  <c r="R725" i="2"/>
  <c r="P725" i="2"/>
  <c r="BI724" i="2"/>
  <c r="BH724" i="2"/>
  <c r="BG724" i="2"/>
  <c r="BE724" i="2"/>
  <c r="T724" i="2"/>
  <c r="R724" i="2"/>
  <c r="P724" i="2"/>
  <c r="BI723" i="2"/>
  <c r="BH723" i="2"/>
  <c r="BG723" i="2"/>
  <c r="BE723" i="2"/>
  <c r="T723" i="2"/>
  <c r="R723" i="2"/>
  <c r="P723" i="2"/>
  <c r="BI722" i="2"/>
  <c r="BH722" i="2"/>
  <c r="BG722" i="2"/>
  <c r="BE722" i="2"/>
  <c r="T722" i="2"/>
  <c r="R722" i="2"/>
  <c r="P722" i="2"/>
  <c r="BI721" i="2"/>
  <c r="BH721" i="2"/>
  <c r="BG721" i="2"/>
  <c r="BE721" i="2"/>
  <c r="T721" i="2"/>
  <c r="R721" i="2"/>
  <c r="P721" i="2"/>
  <c r="BI720" i="2"/>
  <c r="BH720" i="2"/>
  <c r="BG720" i="2"/>
  <c r="BE720" i="2"/>
  <c r="T720" i="2"/>
  <c r="R720" i="2"/>
  <c r="P720" i="2"/>
  <c r="BI719" i="2"/>
  <c r="BH719" i="2"/>
  <c r="BG719" i="2"/>
  <c r="BE719" i="2"/>
  <c r="T719" i="2"/>
  <c r="R719" i="2"/>
  <c r="P719" i="2"/>
  <c r="BI718" i="2"/>
  <c r="BH718" i="2"/>
  <c r="BG718" i="2"/>
  <c r="BE718" i="2"/>
  <c r="T718" i="2"/>
  <c r="R718" i="2"/>
  <c r="P718" i="2"/>
  <c r="BI717" i="2"/>
  <c r="BH717" i="2"/>
  <c r="BG717" i="2"/>
  <c r="BE717" i="2"/>
  <c r="T717" i="2"/>
  <c r="R717" i="2"/>
  <c r="P717" i="2"/>
  <c r="BI716" i="2"/>
  <c r="BH716" i="2"/>
  <c r="BG716" i="2"/>
  <c r="BE716" i="2"/>
  <c r="T716" i="2"/>
  <c r="R716" i="2"/>
  <c r="P716" i="2"/>
  <c r="BI710" i="2"/>
  <c r="BH710" i="2"/>
  <c r="BG710" i="2"/>
  <c r="BE710" i="2"/>
  <c r="T710" i="2"/>
  <c r="R710" i="2"/>
  <c r="P710" i="2"/>
  <c r="BI709" i="2"/>
  <c r="BH709" i="2"/>
  <c r="BG709" i="2"/>
  <c r="BE709" i="2"/>
  <c r="T709" i="2"/>
  <c r="R709" i="2"/>
  <c r="P709" i="2"/>
  <c r="BI705" i="2"/>
  <c r="BH705" i="2"/>
  <c r="BG705" i="2"/>
  <c r="BE705" i="2"/>
  <c r="T705" i="2"/>
  <c r="R705" i="2"/>
  <c r="P705" i="2"/>
  <c r="BI704" i="2"/>
  <c r="BH704" i="2"/>
  <c r="BG704" i="2"/>
  <c r="BE704" i="2"/>
  <c r="T704" i="2"/>
  <c r="R704" i="2"/>
  <c r="P704" i="2"/>
  <c r="BI703" i="2"/>
  <c r="BH703" i="2"/>
  <c r="BG703" i="2"/>
  <c r="BE703" i="2"/>
  <c r="T703" i="2"/>
  <c r="R703" i="2"/>
  <c r="P703" i="2"/>
  <c r="BI699" i="2"/>
  <c r="BH699" i="2"/>
  <c r="BG699" i="2"/>
  <c r="BE699" i="2"/>
  <c r="T699" i="2"/>
  <c r="R699" i="2"/>
  <c r="P699" i="2"/>
  <c r="BI698" i="2"/>
  <c r="BH698" i="2"/>
  <c r="BG698" i="2"/>
  <c r="BE698" i="2"/>
  <c r="T698" i="2"/>
  <c r="R698" i="2"/>
  <c r="P698" i="2"/>
  <c r="BI697" i="2"/>
  <c r="BH697" i="2"/>
  <c r="BG697" i="2"/>
  <c r="BE697" i="2"/>
  <c r="T697" i="2"/>
  <c r="R697" i="2"/>
  <c r="P697" i="2"/>
  <c r="BI695" i="2"/>
  <c r="BH695" i="2"/>
  <c r="BG695" i="2"/>
  <c r="BE695" i="2"/>
  <c r="T695" i="2"/>
  <c r="R695" i="2"/>
  <c r="P695" i="2"/>
  <c r="BI694" i="2"/>
  <c r="BH694" i="2"/>
  <c r="BG694" i="2"/>
  <c r="BE694" i="2"/>
  <c r="T694" i="2"/>
  <c r="R694" i="2"/>
  <c r="P694" i="2"/>
  <c r="BI692" i="2"/>
  <c r="BH692" i="2"/>
  <c r="BG692" i="2"/>
  <c r="BE692" i="2"/>
  <c r="T692" i="2"/>
  <c r="R692" i="2"/>
  <c r="P692" i="2"/>
  <c r="BI690" i="2"/>
  <c r="BH690" i="2"/>
  <c r="BG690" i="2"/>
  <c r="BE690" i="2"/>
  <c r="T690" i="2"/>
  <c r="R690" i="2"/>
  <c r="P690" i="2"/>
  <c r="BI689" i="2"/>
  <c r="BH689" i="2"/>
  <c r="BG689" i="2"/>
  <c r="BE689" i="2"/>
  <c r="T689" i="2"/>
  <c r="R689" i="2"/>
  <c r="P689" i="2"/>
  <c r="BI683" i="2"/>
  <c r="BH683" i="2"/>
  <c r="BG683" i="2"/>
  <c r="BE683" i="2"/>
  <c r="T683" i="2"/>
  <c r="R683" i="2"/>
  <c r="P683" i="2"/>
  <c r="BI681" i="2"/>
  <c r="BH681" i="2"/>
  <c r="BG681" i="2"/>
  <c r="BE681" i="2"/>
  <c r="T681" i="2"/>
  <c r="R681" i="2"/>
  <c r="P681" i="2"/>
  <c r="BI679" i="2"/>
  <c r="BH679" i="2"/>
  <c r="BG679" i="2"/>
  <c r="BE679" i="2"/>
  <c r="T679" i="2"/>
  <c r="R679" i="2"/>
  <c r="P679" i="2"/>
  <c r="BI677" i="2"/>
  <c r="BH677" i="2"/>
  <c r="BG677" i="2"/>
  <c r="BE677" i="2"/>
  <c r="T677" i="2"/>
  <c r="R677" i="2"/>
  <c r="P677" i="2"/>
  <c r="BI675" i="2"/>
  <c r="BH675" i="2"/>
  <c r="BG675" i="2"/>
  <c r="BE675" i="2"/>
  <c r="T675" i="2"/>
  <c r="R675" i="2"/>
  <c r="P675" i="2"/>
  <c r="BI673" i="2"/>
  <c r="BH673" i="2"/>
  <c r="BG673" i="2"/>
  <c r="BE673" i="2"/>
  <c r="T673" i="2"/>
  <c r="R673" i="2"/>
  <c r="P673" i="2"/>
  <c r="BI671" i="2"/>
  <c r="BH671" i="2"/>
  <c r="BG671" i="2"/>
  <c r="BE671" i="2"/>
  <c r="T671" i="2"/>
  <c r="R671" i="2"/>
  <c r="P671" i="2"/>
  <c r="BI665" i="2"/>
  <c r="BH665" i="2"/>
  <c r="BG665" i="2"/>
  <c r="BE665" i="2"/>
  <c r="T665" i="2"/>
  <c r="R665" i="2"/>
  <c r="P665" i="2"/>
  <c r="BI661" i="2"/>
  <c r="BH661" i="2"/>
  <c r="BG661" i="2"/>
  <c r="BE661" i="2"/>
  <c r="T661" i="2"/>
  <c r="R661" i="2"/>
  <c r="P661" i="2"/>
  <c r="BI654" i="2"/>
  <c r="BH654" i="2"/>
  <c r="BG654" i="2"/>
  <c r="BE654" i="2"/>
  <c r="T654" i="2"/>
  <c r="R654" i="2"/>
  <c r="P654" i="2"/>
  <c r="BI650" i="2"/>
  <c r="BH650" i="2"/>
  <c r="BG650" i="2"/>
  <c r="BE650" i="2"/>
  <c r="T650" i="2"/>
  <c r="R650" i="2"/>
  <c r="P650" i="2"/>
  <c r="BI641" i="2"/>
  <c r="BH641" i="2"/>
  <c r="BG641" i="2"/>
  <c r="BE641" i="2"/>
  <c r="T641" i="2"/>
  <c r="R641" i="2"/>
  <c r="P641" i="2"/>
  <c r="BI639" i="2"/>
  <c r="BH639" i="2"/>
  <c r="BG639" i="2"/>
  <c r="BE639" i="2"/>
  <c r="T639" i="2"/>
  <c r="R639" i="2"/>
  <c r="P639" i="2"/>
  <c r="BI633" i="2"/>
  <c r="BH633" i="2"/>
  <c r="BG633" i="2"/>
  <c r="BE633" i="2"/>
  <c r="T633" i="2"/>
  <c r="R633" i="2"/>
  <c r="P633" i="2"/>
  <c r="BI624" i="2"/>
  <c r="BH624" i="2"/>
  <c r="BG624" i="2"/>
  <c r="BE624" i="2"/>
  <c r="T624" i="2"/>
  <c r="R624" i="2"/>
  <c r="P624" i="2"/>
  <c r="BI616" i="2"/>
  <c r="BH616" i="2"/>
  <c r="BG616" i="2"/>
  <c r="BE616" i="2"/>
  <c r="T616" i="2"/>
  <c r="R616" i="2"/>
  <c r="P616" i="2"/>
  <c r="BI612" i="2"/>
  <c r="BH612" i="2"/>
  <c r="BG612" i="2"/>
  <c r="BE612" i="2"/>
  <c r="T612" i="2"/>
  <c r="R612" i="2"/>
  <c r="P612" i="2"/>
  <c r="BI606" i="2"/>
  <c r="BH606" i="2"/>
  <c r="BG606" i="2"/>
  <c r="BE606" i="2"/>
  <c r="T606" i="2"/>
  <c r="R606" i="2"/>
  <c r="P606" i="2"/>
  <c r="BI600" i="2"/>
  <c r="BH600" i="2"/>
  <c r="BG600" i="2"/>
  <c r="BE600" i="2"/>
  <c r="T600" i="2"/>
  <c r="R600" i="2"/>
  <c r="P600" i="2"/>
  <c r="BI594" i="2"/>
  <c r="BH594" i="2"/>
  <c r="BG594" i="2"/>
  <c r="BE594" i="2"/>
  <c r="T594" i="2"/>
  <c r="R594" i="2"/>
  <c r="P594" i="2"/>
  <c r="BI590" i="2"/>
  <c r="BH590" i="2"/>
  <c r="BG590" i="2"/>
  <c r="BE590" i="2"/>
  <c r="T590" i="2"/>
  <c r="R590" i="2"/>
  <c r="P590" i="2"/>
  <c r="BI586" i="2"/>
  <c r="BH586" i="2"/>
  <c r="BG586" i="2"/>
  <c r="BE586" i="2"/>
  <c r="T586" i="2"/>
  <c r="R586" i="2"/>
  <c r="P586" i="2"/>
  <c r="BI582" i="2"/>
  <c r="BH582" i="2"/>
  <c r="BG582" i="2"/>
  <c r="BE582" i="2"/>
  <c r="T582" i="2"/>
  <c r="R582" i="2"/>
  <c r="P582" i="2"/>
  <c r="BI574" i="2"/>
  <c r="BH574" i="2"/>
  <c r="BG574" i="2"/>
  <c r="BE574" i="2"/>
  <c r="T574" i="2"/>
  <c r="R574" i="2"/>
  <c r="P574" i="2"/>
  <c r="BI567" i="2"/>
  <c r="BH567" i="2"/>
  <c r="BG567" i="2"/>
  <c r="BE567" i="2"/>
  <c r="T567" i="2"/>
  <c r="R567" i="2"/>
  <c r="P567" i="2"/>
  <c r="BI565" i="2"/>
  <c r="BH565" i="2"/>
  <c r="BG565" i="2"/>
  <c r="BE565" i="2"/>
  <c r="T565" i="2"/>
  <c r="R565" i="2"/>
  <c r="P565" i="2"/>
  <c r="BI561" i="2"/>
  <c r="BH561" i="2"/>
  <c r="BG561" i="2"/>
  <c r="BE561" i="2"/>
  <c r="T561" i="2"/>
  <c r="R561" i="2"/>
  <c r="P561" i="2"/>
  <c r="BI559" i="2"/>
  <c r="BH559" i="2"/>
  <c r="BG559" i="2"/>
  <c r="BE559" i="2"/>
  <c r="T559" i="2"/>
  <c r="R559" i="2"/>
  <c r="P559" i="2"/>
  <c r="BI555" i="2"/>
  <c r="BH555" i="2"/>
  <c r="BG555" i="2"/>
  <c r="BE555" i="2"/>
  <c r="T555" i="2"/>
  <c r="R555" i="2"/>
  <c r="P555" i="2"/>
  <c r="BI553" i="2"/>
  <c r="BH553" i="2"/>
  <c r="BG553" i="2"/>
  <c r="BE553" i="2"/>
  <c r="T553" i="2"/>
  <c r="R553" i="2"/>
  <c r="P553" i="2"/>
  <c r="BI547" i="2"/>
  <c r="BH547" i="2"/>
  <c r="BG547" i="2"/>
  <c r="BE547" i="2"/>
  <c r="T547" i="2"/>
  <c r="R547" i="2"/>
  <c r="P547" i="2"/>
  <c r="BI532" i="2"/>
  <c r="BH532" i="2"/>
  <c r="BG532" i="2"/>
  <c r="BE532" i="2"/>
  <c r="T532" i="2"/>
  <c r="R532" i="2"/>
  <c r="P532" i="2"/>
  <c r="BI521" i="2"/>
  <c r="BH521" i="2"/>
  <c r="BG521" i="2"/>
  <c r="BE521" i="2"/>
  <c r="T521" i="2"/>
  <c r="R521" i="2"/>
  <c r="P521" i="2"/>
  <c r="BI507" i="2"/>
  <c r="BH507" i="2"/>
  <c r="BG507" i="2"/>
  <c r="BE507" i="2"/>
  <c r="T507" i="2"/>
  <c r="R507" i="2"/>
  <c r="P507" i="2"/>
  <c r="BI505" i="2"/>
  <c r="BH505" i="2"/>
  <c r="BG505" i="2"/>
  <c r="BE505" i="2"/>
  <c r="T505" i="2"/>
  <c r="R505" i="2"/>
  <c r="P505" i="2"/>
  <c r="BI487" i="2"/>
  <c r="BH487" i="2"/>
  <c r="BG487" i="2"/>
  <c r="BE487" i="2"/>
  <c r="T487" i="2"/>
  <c r="R487" i="2"/>
  <c r="P487" i="2"/>
  <c r="BI470" i="2"/>
  <c r="BH470" i="2"/>
  <c r="BG470" i="2"/>
  <c r="BE470" i="2"/>
  <c r="T470" i="2"/>
  <c r="R470" i="2"/>
  <c r="P470" i="2"/>
  <c r="BI450" i="2"/>
  <c r="BH450" i="2"/>
  <c r="BG450" i="2"/>
  <c r="BE450" i="2"/>
  <c r="T450" i="2"/>
  <c r="R450" i="2"/>
  <c r="P450" i="2"/>
  <c r="BI448" i="2"/>
  <c r="BH448" i="2"/>
  <c r="BG448" i="2"/>
  <c r="BE448" i="2"/>
  <c r="T448" i="2"/>
  <c r="R448" i="2"/>
  <c r="P448" i="2"/>
  <c r="BI447" i="2"/>
  <c r="BH447" i="2"/>
  <c r="BG447" i="2"/>
  <c r="BE447" i="2"/>
  <c r="T447" i="2"/>
  <c r="R447" i="2"/>
  <c r="P447" i="2"/>
  <c r="BI446" i="2"/>
  <c r="BH446" i="2"/>
  <c r="BG446" i="2"/>
  <c r="BE446" i="2"/>
  <c r="T446" i="2"/>
  <c r="R446" i="2"/>
  <c r="P446" i="2"/>
  <c r="BI444" i="2"/>
  <c r="BH444" i="2"/>
  <c r="BG444" i="2"/>
  <c r="BE444" i="2"/>
  <c r="T444" i="2"/>
  <c r="R444" i="2"/>
  <c r="P444" i="2"/>
  <c r="BI442" i="2"/>
  <c r="BH442" i="2"/>
  <c r="BG442" i="2"/>
  <c r="BE442" i="2"/>
  <c r="T442" i="2"/>
  <c r="R442" i="2"/>
  <c r="P442" i="2"/>
  <c r="BI438" i="2"/>
  <c r="BH438" i="2"/>
  <c r="BG438" i="2"/>
  <c r="BE438" i="2"/>
  <c r="T438" i="2"/>
  <c r="R438" i="2"/>
  <c r="P438" i="2"/>
  <c r="BI432" i="2"/>
  <c r="BH432" i="2"/>
  <c r="BG432" i="2"/>
  <c r="BE432" i="2"/>
  <c r="T432" i="2"/>
  <c r="R432" i="2"/>
  <c r="P432" i="2"/>
  <c r="BI428" i="2"/>
  <c r="BH428" i="2"/>
  <c r="BG428" i="2"/>
  <c r="BE428" i="2"/>
  <c r="T428" i="2"/>
  <c r="R428" i="2"/>
  <c r="P428" i="2"/>
  <c r="BI421" i="2"/>
  <c r="BH421" i="2"/>
  <c r="BG421" i="2"/>
  <c r="BE421" i="2"/>
  <c r="T421" i="2"/>
  <c r="R421" i="2"/>
  <c r="P421" i="2"/>
  <c r="BI419" i="2"/>
  <c r="BH419" i="2"/>
  <c r="BG419" i="2"/>
  <c r="BE419" i="2"/>
  <c r="T419" i="2"/>
  <c r="R419" i="2"/>
  <c r="P419" i="2"/>
  <c r="BI412" i="2"/>
  <c r="BH412" i="2"/>
  <c r="BG412" i="2"/>
  <c r="BE412" i="2"/>
  <c r="T412" i="2"/>
  <c r="R412" i="2"/>
  <c r="P412" i="2"/>
  <c r="BI408" i="2"/>
  <c r="BH408" i="2"/>
  <c r="BG408" i="2"/>
  <c r="BE408" i="2"/>
  <c r="T408" i="2"/>
  <c r="R408" i="2"/>
  <c r="P408" i="2"/>
  <c r="BI404" i="2"/>
  <c r="BH404" i="2"/>
  <c r="BG404" i="2"/>
  <c r="BE404" i="2"/>
  <c r="T404" i="2"/>
  <c r="R404" i="2"/>
  <c r="P404" i="2"/>
  <c r="BI396" i="2"/>
  <c r="BH396" i="2"/>
  <c r="BG396" i="2"/>
  <c r="BE396" i="2"/>
  <c r="T396" i="2"/>
  <c r="R396" i="2"/>
  <c r="P396" i="2"/>
  <c r="BI392" i="2"/>
  <c r="BH392" i="2"/>
  <c r="BG392" i="2"/>
  <c r="BE392" i="2"/>
  <c r="T392" i="2"/>
  <c r="R392" i="2"/>
  <c r="P392" i="2"/>
  <c r="BI388" i="2"/>
  <c r="BH388" i="2"/>
  <c r="BG388" i="2"/>
  <c r="BE388" i="2"/>
  <c r="T388" i="2"/>
  <c r="R388" i="2"/>
  <c r="P388" i="2"/>
  <c r="BI384" i="2"/>
  <c r="BH384" i="2"/>
  <c r="BG384" i="2"/>
  <c r="BE384" i="2"/>
  <c r="T384" i="2"/>
  <c r="R384" i="2"/>
  <c r="P384" i="2"/>
  <c r="BI380" i="2"/>
  <c r="BH380" i="2"/>
  <c r="BG380" i="2"/>
  <c r="BE380" i="2"/>
  <c r="T380" i="2"/>
  <c r="R380" i="2"/>
  <c r="P380" i="2"/>
  <c r="BI376" i="2"/>
  <c r="BH376" i="2"/>
  <c r="BG376" i="2"/>
  <c r="BE376" i="2"/>
  <c r="T376" i="2"/>
  <c r="R376" i="2"/>
  <c r="P376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6" i="2"/>
  <c r="BH366" i="2"/>
  <c r="BG366" i="2"/>
  <c r="BE366" i="2"/>
  <c r="T366" i="2"/>
  <c r="R366" i="2"/>
  <c r="P366" i="2"/>
  <c r="BI362" i="2"/>
  <c r="BH362" i="2"/>
  <c r="BG362" i="2"/>
  <c r="BE362" i="2"/>
  <c r="T362" i="2"/>
  <c r="R362" i="2"/>
  <c r="P362" i="2"/>
  <c r="BI354" i="2"/>
  <c r="BH354" i="2"/>
  <c r="BG354" i="2"/>
  <c r="BE354" i="2"/>
  <c r="T354" i="2"/>
  <c r="R354" i="2"/>
  <c r="P354" i="2"/>
  <c r="BI352" i="2"/>
  <c r="BH352" i="2"/>
  <c r="BG352" i="2"/>
  <c r="BE352" i="2"/>
  <c r="T352" i="2"/>
  <c r="R352" i="2"/>
  <c r="P352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6" i="2"/>
  <c r="BH336" i="2"/>
  <c r="BG336" i="2"/>
  <c r="BE336" i="2"/>
  <c r="T336" i="2"/>
  <c r="R336" i="2"/>
  <c r="P336" i="2"/>
  <c r="BI329" i="2"/>
  <c r="BH329" i="2"/>
  <c r="BG329" i="2"/>
  <c r="BE329" i="2"/>
  <c r="T329" i="2"/>
  <c r="R329" i="2"/>
  <c r="P329" i="2"/>
  <c r="BI327" i="2"/>
  <c r="BH327" i="2"/>
  <c r="BG327" i="2"/>
  <c r="BE327" i="2"/>
  <c r="T327" i="2"/>
  <c r="R327" i="2"/>
  <c r="P327" i="2"/>
  <c r="BI323" i="2"/>
  <c r="BH323" i="2"/>
  <c r="BG323" i="2"/>
  <c r="BE323" i="2"/>
  <c r="T323" i="2"/>
  <c r="R323" i="2"/>
  <c r="P323" i="2"/>
  <c r="BI321" i="2"/>
  <c r="BH321" i="2"/>
  <c r="BG321" i="2"/>
  <c r="BE321" i="2"/>
  <c r="T321" i="2"/>
  <c r="R321" i="2"/>
  <c r="P321" i="2"/>
  <c r="BI319" i="2"/>
  <c r="BH319" i="2"/>
  <c r="BG319" i="2"/>
  <c r="BE319" i="2"/>
  <c r="T319" i="2"/>
  <c r="R319" i="2"/>
  <c r="P319" i="2"/>
  <c r="BI316" i="2"/>
  <c r="BH316" i="2"/>
  <c r="BG316" i="2"/>
  <c r="BE316" i="2"/>
  <c r="T316" i="2"/>
  <c r="T315" i="2"/>
  <c r="R316" i="2"/>
  <c r="R315" i="2"/>
  <c r="P316" i="2"/>
  <c r="P315" i="2"/>
  <c r="BI314" i="2"/>
  <c r="BH314" i="2"/>
  <c r="BG314" i="2"/>
  <c r="BE314" i="2"/>
  <c r="T314" i="2"/>
  <c r="R314" i="2"/>
  <c r="P314" i="2"/>
  <c r="BI306" i="2"/>
  <c r="BH306" i="2"/>
  <c r="BG306" i="2"/>
  <c r="BE306" i="2"/>
  <c r="T306" i="2"/>
  <c r="R306" i="2"/>
  <c r="P306" i="2"/>
  <c r="BI302" i="2"/>
  <c r="BH302" i="2"/>
  <c r="BG302" i="2"/>
  <c r="BE302" i="2"/>
  <c r="T302" i="2"/>
  <c r="R302" i="2"/>
  <c r="P302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0" i="2"/>
  <c r="BH290" i="2"/>
  <c r="BG290" i="2"/>
  <c r="BE290" i="2"/>
  <c r="T290" i="2"/>
  <c r="R290" i="2"/>
  <c r="P290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2" i="2"/>
  <c r="BH282" i="2"/>
  <c r="BG282" i="2"/>
  <c r="BE282" i="2"/>
  <c r="T282" i="2"/>
  <c r="R282" i="2"/>
  <c r="P282" i="2"/>
  <c r="BI278" i="2"/>
  <c r="BH278" i="2"/>
  <c r="BG278" i="2"/>
  <c r="BE278" i="2"/>
  <c r="T278" i="2"/>
  <c r="R278" i="2"/>
  <c r="P278" i="2"/>
  <c r="BI274" i="2"/>
  <c r="BH274" i="2"/>
  <c r="BG274" i="2"/>
  <c r="BE274" i="2"/>
  <c r="T274" i="2"/>
  <c r="R274" i="2"/>
  <c r="P274" i="2"/>
  <c r="BI270" i="2"/>
  <c r="BH270" i="2"/>
  <c r="BG270" i="2"/>
  <c r="BE270" i="2"/>
  <c r="T270" i="2"/>
  <c r="R270" i="2"/>
  <c r="P270" i="2"/>
  <c r="BI263" i="2"/>
  <c r="BH263" i="2"/>
  <c r="BG263" i="2"/>
  <c r="BE263" i="2"/>
  <c r="T263" i="2"/>
  <c r="R263" i="2"/>
  <c r="P263" i="2"/>
  <c r="BI259" i="2"/>
  <c r="BH259" i="2"/>
  <c r="BG259" i="2"/>
  <c r="BE259" i="2"/>
  <c r="T259" i="2"/>
  <c r="R259" i="2"/>
  <c r="P259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6" i="2"/>
  <c r="BH246" i="2"/>
  <c r="BG246" i="2"/>
  <c r="BE246" i="2"/>
  <c r="T246" i="2"/>
  <c r="R246" i="2"/>
  <c r="P246" i="2"/>
  <c r="BI239" i="2"/>
  <c r="BH239" i="2"/>
  <c r="BG239" i="2"/>
  <c r="BE239" i="2"/>
  <c r="T239" i="2"/>
  <c r="R239" i="2"/>
  <c r="P239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0" i="2"/>
  <c r="BH230" i="2"/>
  <c r="BG230" i="2"/>
  <c r="BE230" i="2"/>
  <c r="T230" i="2"/>
  <c r="R230" i="2"/>
  <c r="P230" i="2"/>
  <c r="BI226" i="2"/>
  <c r="BH226" i="2"/>
  <c r="BG226" i="2"/>
  <c r="BE226" i="2"/>
  <c r="T226" i="2"/>
  <c r="R226" i="2"/>
  <c r="P226" i="2"/>
  <c r="BI214" i="2"/>
  <c r="BH214" i="2"/>
  <c r="BG214" i="2"/>
  <c r="BE214" i="2"/>
  <c r="T214" i="2"/>
  <c r="R214" i="2"/>
  <c r="P214" i="2"/>
  <c r="BI208" i="2"/>
  <c r="BH208" i="2"/>
  <c r="BG208" i="2"/>
  <c r="BE208" i="2"/>
  <c r="T208" i="2"/>
  <c r="R208" i="2"/>
  <c r="P208" i="2"/>
  <c r="BI204" i="2"/>
  <c r="BH204" i="2"/>
  <c r="BG204" i="2"/>
  <c r="BE204" i="2"/>
  <c r="T204" i="2"/>
  <c r="R204" i="2"/>
  <c r="P204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3" i="2"/>
  <c r="BH193" i="2"/>
  <c r="BG193" i="2"/>
  <c r="BE193" i="2"/>
  <c r="T193" i="2"/>
  <c r="R193" i="2"/>
  <c r="P193" i="2"/>
  <c r="BI187" i="2"/>
  <c r="BH187" i="2"/>
  <c r="BG187" i="2"/>
  <c r="BE187" i="2"/>
  <c r="T187" i="2"/>
  <c r="R187" i="2"/>
  <c r="P187" i="2"/>
  <c r="BI183" i="2"/>
  <c r="BH183" i="2"/>
  <c r="BG183" i="2"/>
  <c r="BE183" i="2"/>
  <c r="T183" i="2"/>
  <c r="R183" i="2"/>
  <c r="P183" i="2"/>
  <c r="BI178" i="2"/>
  <c r="BH178" i="2"/>
  <c r="BG178" i="2"/>
  <c r="BE178" i="2"/>
  <c r="T178" i="2"/>
  <c r="R178" i="2"/>
  <c r="P178" i="2"/>
  <c r="BI174" i="2"/>
  <c r="BH174" i="2"/>
  <c r="BG174" i="2"/>
  <c r="BE174" i="2"/>
  <c r="T174" i="2"/>
  <c r="R174" i="2"/>
  <c r="P174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R159" i="2"/>
  <c r="P159" i="2"/>
  <c r="BI151" i="2"/>
  <c r="BH151" i="2"/>
  <c r="BG151" i="2"/>
  <c r="BE151" i="2"/>
  <c r="T151" i="2"/>
  <c r="R151" i="2"/>
  <c r="P151" i="2"/>
  <c r="BI145" i="2"/>
  <c r="BH145" i="2"/>
  <c r="BG145" i="2"/>
  <c r="BE145" i="2"/>
  <c r="T145" i="2"/>
  <c r="R145" i="2"/>
  <c r="P145" i="2"/>
  <c r="J138" i="2"/>
  <c r="F138" i="2"/>
  <c r="F136" i="2"/>
  <c r="E134" i="2"/>
  <c r="J93" i="2"/>
  <c r="F93" i="2"/>
  <c r="F91" i="2"/>
  <c r="E89" i="2"/>
  <c r="J26" i="2"/>
  <c r="E26" i="2"/>
  <c r="J94" i="2" s="1"/>
  <c r="J25" i="2"/>
  <c r="J20" i="2"/>
  <c r="E20" i="2"/>
  <c r="F139" i="2"/>
  <c r="J19" i="2"/>
  <c r="J14" i="2"/>
  <c r="J136" i="2" s="1"/>
  <c r="E7" i="2"/>
  <c r="E130" i="2"/>
  <c r="L90" i="1"/>
  <c r="AM90" i="1"/>
  <c r="AM89" i="1"/>
  <c r="L89" i="1"/>
  <c r="AM87" i="1"/>
  <c r="L87" i="1"/>
  <c r="L85" i="1"/>
  <c r="L84" i="1"/>
  <c r="J561" i="2"/>
  <c r="J487" i="2"/>
  <c r="J432" i="2"/>
  <c r="BK419" i="2"/>
  <c r="J362" i="2"/>
  <c r="BK329" i="2"/>
  <c r="J319" i="2"/>
  <c r="J297" i="2"/>
  <c r="BK278" i="2"/>
  <c r="J259" i="2"/>
  <c r="BK204" i="2"/>
  <c r="BK166" i="2"/>
  <c r="J796" i="2"/>
  <c r="BK777" i="2"/>
  <c r="BK759" i="2"/>
  <c r="BK741" i="2"/>
  <c r="J726" i="2"/>
  <c r="BK722" i="2"/>
  <c r="J716" i="2"/>
  <c r="BK699" i="2"/>
  <c r="BK692" i="2"/>
  <c r="J665" i="2"/>
  <c r="BK639" i="2"/>
  <c r="BK594" i="2"/>
  <c r="BK565" i="2"/>
  <c r="J532" i="2"/>
  <c r="BK487" i="2"/>
  <c r="BK442" i="2"/>
  <c r="BK392" i="2"/>
  <c r="J370" i="2"/>
  <c r="BK346" i="2"/>
  <c r="BK298" i="2"/>
  <c r="BK286" i="2"/>
  <c r="BK252" i="2"/>
  <c r="BK230" i="2"/>
  <c r="J183" i="2"/>
  <c r="J159" i="2"/>
  <c r="J865" i="2"/>
  <c r="BK850" i="2"/>
  <c r="BK827" i="2"/>
  <c r="J809" i="2"/>
  <c r="J790" i="2"/>
  <c r="BK781" i="2"/>
  <c r="BK765" i="2"/>
  <c r="J737" i="2"/>
  <c r="BK726" i="2"/>
  <c r="J705" i="2"/>
  <c r="BK694" i="2"/>
  <c r="J683" i="2"/>
  <c r="J675" i="2"/>
  <c r="J654" i="2"/>
  <c r="BK590" i="2"/>
  <c r="J559" i="2"/>
  <c r="BK505" i="2"/>
  <c r="J421" i="2"/>
  <c r="J392" i="2"/>
  <c r="BK348" i="2"/>
  <c r="BK327" i="2"/>
  <c r="BK282" i="2"/>
  <c r="J236" i="2"/>
  <c r="BK197" i="2"/>
  <c r="J145" i="2"/>
  <c r="J827" i="2"/>
  <c r="BK783" i="2"/>
  <c r="J751" i="2"/>
  <c r="J731" i="2"/>
  <c r="J722" i="2"/>
  <c r="J718" i="2"/>
  <c r="J710" i="2"/>
  <c r="J698" i="2"/>
  <c r="J689" i="2"/>
  <c r="BK675" i="2"/>
  <c r="BK650" i="2"/>
  <c r="J633" i="2"/>
  <c r="J590" i="2"/>
  <c r="BK567" i="2"/>
  <c r="BK450" i="2"/>
  <c r="J446" i="2"/>
  <c r="J396" i="2"/>
  <c r="BK376" i="2"/>
  <c r="BK352" i="2"/>
  <c r="J327" i="2"/>
  <c r="J306" i="2"/>
  <c r="J251" i="2"/>
  <c r="J230" i="2"/>
  <c r="J187" i="2"/>
  <c r="BK163" i="2"/>
  <c r="AS106" i="1"/>
  <c r="J185" i="3"/>
  <c r="J133" i="3"/>
  <c r="J277" i="3"/>
  <c r="J235" i="3"/>
  <c r="J213" i="3"/>
  <c r="BK133" i="3"/>
  <c r="BK270" i="3"/>
  <c r="BK232" i="3"/>
  <c r="BK165" i="3"/>
  <c r="BK287" i="3"/>
  <c r="BK269" i="3"/>
  <c r="J243" i="3"/>
  <c r="BK219" i="3"/>
  <c r="J164" i="3"/>
  <c r="BK287" i="4"/>
  <c r="BK279" i="4"/>
  <c r="J269" i="4"/>
  <c r="J256" i="4"/>
  <c r="BK245" i="4"/>
  <c r="BK221" i="4"/>
  <c r="BK189" i="4"/>
  <c r="BK160" i="4"/>
  <c r="J146" i="4"/>
  <c r="BK136" i="4"/>
  <c r="J281" i="4"/>
  <c r="BK275" i="4"/>
  <c r="BK266" i="4"/>
  <c r="J260" i="4"/>
  <c r="BK251" i="4"/>
  <c r="BK244" i="4"/>
  <c r="BK213" i="4"/>
  <c r="J205" i="4"/>
  <c r="J152" i="4"/>
  <c r="J132" i="4"/>
  <c r="J284" i="4"/>
  <c r="J266" i="4"/>
  <c r="BK258" i="4"/>
  <c r="J249" i="4"/>
  <c r="J245" i="4"/>
  <c r="J239" i="4"/>
  <c r="J212" i="4"/>
  <c r="BK169" i="4"/>
  <c r="BK141" i="4"/>
  <c r="BK290" i="4"/>
  <c r="BK281" i="4"/>
  <c r="J274" i="4"/>
  <c r="BK265" i="4"/>
  <c r="BK260" i="4"/>
  <c r="BK255" i="4"/>
  <c r="J242" i="4"/>
  <c r="J214" i="4"/>
  <c r="J209" i="4"/>
  <c r="BK201" i="4"/>
  <c r="BK184" i="4"/>
  <c r="J149" i="4"/>
  <c r="BK132" i="4"/>
  <c r="BK163" i="5"/>
  <c r="J153" i="5"/>
  <c r="J147" i="5"/>
  <c r="J158" i="5"/>
  <c r="BK150" i="5"/>
  <c r="BK143" i="5"/>
  <c r="BK135" i="5"/>
  <c r="BK172" i="5"/>
  <c r="BK161" i="5"/>
  <c r="BK154" i="5"/>
  <c r="J146" i="5"/>
  <c r="J134" i="5"/>
  <c r="BK167" i="5"/>
  <c r="J150" i="5"/>
  <c r="J140" i="5"/>
  <c r="J135" i="5"/>
  <c r="BK172" i="6"/>
  <c r="BK168" i="6"/>
  <c r="BK155" i="6"/>
  <c r="BK150" i="6"/>
  <c r="J146" i="6"/>
  <c r="BK138" i="6"/>
  <c r="BK128" i="6"/>
  <c r="J168" i="6"/>
  <c r="BK151" i="6"/>
  <c r="J140" i="6"/>
  <c r="J126" i="6"/>
  <c r="J172" i="6"/>
  <c r="BK154" i="6"/>
  <c r="J150" i="6"/>
  <c r="BK145" i="6"/>
  <c r="BK141" i="6"/>
  <c r="J128" i="6"/>
  <c r="BK178" i="7"/>
  <c r="BK171" i="7"/>
  <c r="J170" i="7"/>
  <c r="J147" i="7"/>
  <c r="BK137" i="7"/>
  <c r="J183" i="7"/>
  <c r="J178" i="7"/>
  <c r="J172" i="7"/>
  <c r="J167" i="7"/>
  <c r="BK147" i="7"/>
  <c r="J137" i="7"/>
  <c r="BK172" i="8"/>
  <c r="BK143" i="8"/>
  <c r="J181" i="8"/>
  <c r="J173" i="8"/>
  <c r="J147" i="8"/>
  <c r="BK132" i="8"/>
  <c r="BK174" i="8"/>
  <c r="J160" i="8"/>
  <c r="BK181" i="8"/>
  <c r="BK168" i="8"/>
  <c r="BK152" i="8"/>
  <c r="BK183" i="9"/>
  <c r="J172" i="9"/>
  <c r="J140" i="9"/>
  <c r="J180" i="9"/>
  <c r="J160" i="9"/>
  <c r="J184" i="9"/>
  <c r="BK174" i="9"/>
  <c r="J153" i="9"/>
  <c r="BK179" i="9"/>
  <c r="BK164" i="9"/>
  <c r="J179" i="10"/>
  <c r="J172" i="10"/>
  <c r="J156" i="10"/>
  <c r="BK181" i="10"/>
  <c r="BK144" i="10"/>
  <c r="J183" i="10"/>
  <c r="J144" i="10"/>
  <c r="BK180" i="10"/>
  <c r="J168" i="10"/>
  <c r="J153" i="10"/>
  <c r="J138" i="10"/>
  <c r="BK157" i="11"/>
  <c r="BK132" i="11"/>
  <c r="BK159" i="11"/>
  <c r="J139" i="11"/>
  <c r="J165" i="11"/>
  <c r="J160" i="11"/>
  <c r="BK139" i="11"/>
  <c r="BK152" i="11"/>
  <c r="BK128" i="11"/>
  <c r="BK174" i="12"/>
  <c r="J159" i="12"/>
  <c r="J177" i="12"/>
  <c r="J129" i="12"/>
  <c r="J176" i="12"/>
  <c r="BK145" i="12"/>
  <c r="BK179" i="12"/>
  <c r="J174" i="12"/>
  <c r="BK155" i="12"/>
  <c r="BK167" i="13"/>
  <c r="J153" i="13"/>
  <c r="J140" i="13"/>
  <c r="J133" i="13"/>
  <c r="J155" i="13"/>
  <c r="BK136" i="13"/>
  <c r="J169" i="13"/>
  <c r="J157" i="13"/>
  <c r="J139" i="13"/>
  <c r="BK132" i="13"/>
  <c r="J167" i="13"/>
  <c r="BK155" i="13"/>
  <c r="J151" i="13"/>
  <c r="BK140" i="13"/>
  <c r="J154" i="14"/>
  <c r="BK146" i="14"/>
  <c r="J128" i="14"/>
  <c r="BK151" i="14"/>
  <c r="J129" i="14"/>
  <c r="BK126" i="14"/>
  <c r="BK152" i="14"/>
  <c r="BK142" i="14"/>
  <c r="BK183" i="15"/>
  <c r="J165" i="15"/>
  <c r="J178" i="15"/>
  <c r="BK151" i="15"/>
  <c r="J134" i="15"/>
  <c r="J157" i="15"/>
  <c r="J133" i="15"/>
  <c r="BK165" i="15"/>
  <c r="BK157" i="15"/>
  <c r="J565" i="2"/>
  <c r="J521" i="2"/>
  <c r="BK428" i="2"/>
  <c r="BK412" i="2"/>
  <c r="J380" i="2"/>
  <c r="BK340" i="2"/>
  <c r="BK306" i="2"/>
  <c r="BK287" i="2"/>
  <c r="BK270" i="2"/>
  <c r="J208" i="2"/>
  <c r="J196" i="2"/>
  <c r="J163" i="2"/>
  <c r="J803" i="2"/>
  <c r="J773" i="2"/>
  <c r="BK755" i="2"/>
  <c r="J745" i="2"/>
  <c r="BK727" i="2"/>
  <c r="J723" i="2"/>
  <c r="J720" i="2"/>
  <c r="BK709" i="2"/>
  <c r="BK697" i="2"/>
  <c r="BK679" i="2"/>
  <c r="J650" i="2"/>
  <c r="BK624" i="2"/>
  <c r="J567" i="2"/>
  <c r="BK521" i="2"/>
  <c r="BK470" i="2"/>
  <c r="BK432" i="2"/>
  <c r="J388" i="2"/>
  <c r="J366" i="2"/>
  <c r="J314" i="2"/>
  <c r="J290" i="2"/>
  <c r="J263" i="2"/>
  <c r="BK234" i="2"/>
  <c r="BK208" i="2"/>
  <c r="J174" i="2"/>
  <c r="J161" i="2"/>
  <c r="AS101" i="1"/>
  <c r="J777" i="2"/>
  <c r="J755" i="2"/>
  <c r="BK730" i="2"/>
  <c r="J719" i="2"/>
  <c r="J699" i="2"/>
  <c r="BK689" i="2"/>
  <c r="J681" i="2"/>
  <c r="BK673" i="2"/>
  <c r="J624" i="2"/>
  <c r="J600" i="2"/>
  <c r="J555" i="2"/>
  <c r="J448" i="2"/>
  <c r="BK396" i="2"/>
  <c r="BK354" i="2"/>
  <c r="J336" i="2"/>
  <c r="BK316" i="2"/>
  <c r="J278" i="2"/>
  <c r="BK214" i="2"/>
  <c r="BK159" i="2"/>
  <c r="J848" i="2"/>
  <c r="BK807" i="2"/>
  <c r="J761" i="2"/>
  <c r="BK737" i="2"/>
  <c r="J727" i="2"/>
  <c r="BK721" i="2"/>
  <c r="BK716" i="2"/>
  <c r="J704" i="2"/>
  <c r="J694" i="2"/>
  <c r="J677" i="2"/>
  <c r="BK654" i="2"/>
  <c r="J616" i="2"/>
  <c r="J594" i="2"/>
  <c r="J574" i="2"/>
  <c r="BK507" i="2"/>
  <c r="BK438" i="2"/>
  <c r="BK380" i="2"/>
  <c r="J354" i="2"/>
  <c r="J329" i="2"/>
  <c r="BK314" i="2"/>
  <c r="J287" i="2"/>
  <c r="J252" i="2"/>
  <c r="J234" i="2"/>
  <c r="J193" i="2"/>
  <c r="BK167" i="2"/>
  <c r="AS109" i="1"/>
  <c r="BK264" i="3"/>
  <c r="J232" i="3"/>
  <c r="BK164" i="3"/>
  <c r="BK131" i="3"/>
  <c r="J270" i="3"/>
  <c r="J225" i="3"/>
  <c r="J206" i="3"/>
  <c r="BK285" i="3"/>
  <c r="J265" i="3"/>
  <c r="J223" i="3"/>
  <c r="J139" i="3"/>
  <c r="J287" i="3"/>
  <c r="BK278" i="3"/>
  <c r="BK267" i="3"/>
  <c r="J239" i="3"/>
  <c r="BK213" i="3"/>
  <c r="J160" i="3"/>
  <c r="J286" i="4"/>
  <c r="BK277" i="4"/>
  <c r="J268" i="4"/>
  <c r="BK252" i="4"/>
  <c r="J243" i="4"/>
  <c r="BK219" i="4"/>
  <c r="BK195" i="4"/>
  <c r="BK175" i="4"/>
  <c r="BK149" i="4"/>
  <c r="BK140" i="4"/>
  <c r="BK282" i="4"/>
  <c r="J277" i="4"/>
  <c r="J272" i="4"/>
  <c r="BK268" i="4"/>
  <c r="J261" i="4"/>
  <c r="J252" i="4"/>
  <c r="BK246" i="4"/>
  <c r="BK211" i="4"/>
  <c r="J201" i="4"/>
  <c r="J169" i="4"/>
  <c r="BK143" i="4"/>
  <c r="BK272" i="4"/>
  <c r="J264" i="4"/>
  <c r="J251" i="4"/>
  <c r="BK248" i="4"/>
  <c r="BK243" i="4"/>
  <c r="BK235" i="4"/>
  <c r="J184" i="4"/>
  <c r="BK156" i="4"/>
  <c r="BK291" i="4"/>
  <c r="BK285" i="4"/>
  <c r="J280" i="4"/>
  <c r="BK276" i="4"/>
  <c r="J271" i="4"/>
  <c r="BK259" i="4"/>
  <c r="BK253" i="4"/>
  <c r="BK241" i="4"/>
  <c r="J213" i="4"/>
  <c r="BK205" i="4"/>
  <c r="J189" i="4"/>
  <c r="J179" i="4"/>
  <c r="BK144" i="4"/>
  <c r="J172" i="5"/>
  <c r="J162" i="5"/>
  <c r="J152" i="5"/>
  <c r="J145" i="5"/>
  <c r="J154" i="5"/>
  <c r="BK147" i="5"/>
  <c r="BK142" i="5"/>
  <c r="BK132" i="5"/>
  <c r="J167" i="5"/>
  <c r="BK158" i="5"/>
  <c r="BK151" i="5"/>
  <c r="J141" i="5"/>
  <c r="BK168" i="5"/>
  <c r="BK157" i="5"/>
  <c r="J148" i="5"/>
  <c r="J138" i="5"/>
  <c r="BK171" i="6"/>
  <c r="J163" i="6"/>
  <c r="BK152" i="6"/>
  <c r="BK147" i="6"/>
  <c r="J142" i="6"/>
  <c r="BK136" i="6"/>
  <c r="BK127" i="6"/>
  <c r="J155" i="6"/>
  <c r="BK143" i="6"/>
  <c r="J134" i="6"/>
  <c r="J170" i="6"/>
  <c r="BK163" i="6"/>
  <c r="J151" i="6"/>
  <c r="J147" i="6"/>
  <c r="BK140" i="6"/>
  <c r="BK181" i="7"/>
  <c r="J175" i="7"/>
  <c r="BK170" i="7"/>
  <c r="J186" i="7"/>
  <c r="BK177" i="7"/>
  <c r="J173" i="7"/>
  <c r="BK158" i="7"/>
  <c r="BK143" i="7"/>
  <c r="J134" i="7"/>
  <c r="J182" i="7"/>
  <c r="J177" i="7"/>
  <c r="J171" i="7"/>
  <c r="J158" i="7"/>
  <c r="J142" i="7"/>
  <c r="BK134" i="7"/>
  <c r="J177" i="8"/>
  <c r="BK147" i="8"/>
  <c r="BK128" i="8"/>
  <c r="J176" i="8"/>
  <c r="BK158" i="8"/>
  <c r="J143" i="8"/>
  <c r="BK176" i="8"/>
  <c r="J168" i="8"/>
  <c r="J134" i="8"/>
  <c r="J174" i="8"/>
  <c r="BK157" i="8"/>
  <c r="BK134" i="8"/>
  <c r="J182" i="9"/>
  <c r="BK168" i="9"/>
  <c r="BK145" i="9"/>
  <c r="BK182" i="9"/>
  <c r="J171" i="9"/>
  <c r="J138" i="9"/>
  <c r="BK171" i="9"/>
  <c r="J156" i="9"/>
  <c r="BK131" i="9"/>
  <c r="J168" i="9"/>
  <c r="J181" i="10"/>
  <c r="J174" i="10"/>
  <c r="BK160" i="10"/>
  <c r="BK183" i="10"/>
  <c r="J170" i="10"/>
  <c r="BK131" i="10"/>
  <c r="BK174" i="10"/>
  <c r="BK140" i="10"/>
  <c r="BK179" i="10"/>
  <c r="J160" i="10"/>
  <c r="J167" i="11"/>
  <c r="J161" i="11"/>
  <c r="J134" i="11"/>
  <c r="BK161" i="11"/>
  <c r="BK147" i="11"/>
  <c r="J128" i="11"/>
  <c r="J162" i="11"/>
  <c r="J147" i="11"/>
  <c r="BK162" i="11"/>
  <c r="J132" i="11"/>
  <c r="J173" i="12"/>
  <c r="J155" i="12"/>
  <c r="J171" i="12"/>
  <c r="J139" i="12"/>
  <c r="J178" i="12"/>
  <c r="BK146" i="12"/>
  <c r="BK182" i="12"/>
  <c r="J175" i="12"/>
  <c r="BK159" i="12"/>
  <c r="BK158" i="13"/>
  <c r="J141" i="13"/>
  <c r="J135" i="13"/>
  <c r="BK157" i="13"/>
  <c r="BK139" i="13"/>
  <c r="BK135" i="13"/>
  <c r="J131" i="13"/>
  <c r="BK151" i="13"/>
  <c r="BK137" i="13"/>
  <c r="J144" i="13"/>
  <c r="BK131" i="13"/>
  <c r="J152" i="14"/>
  <c r="J141" i="14"/>
  <c r="J126" i="14"/>
  <c r="J144" i="14"/>
  <c r="BK131" i="14"/>
  <c r="J153" i="14"/>
  <c r="BK144" i="14"/>
  <c r="BK130" i="14"/>
  <c r="BK162" i="15"/>
  <c r="BK168" i="15"/>
  <c r="J163" i="15"/>
  <c r="BK133" i="15"/>
  <c r="BK173" i="15"/>
  <c r="J151" i="15"/>
  <c r="BK129" i="15"/>
  <c r="J164" i="15"/>
  <c r="J140" i="15"/>
  <c r="BK559" i="2"/>
  <c r="BK446" i="2"/>
  <c r="BK421" i="2"/>
  <c r="J408" i="2"/>
  <c r="BK370" i="2"/>
  <c r="BK336" i="2"/>
  <c r="J316" i="2"/>
  <c r="J298" i="2"/>
  <c r="J286" i="2"/>
  <c r="BK246" i="2"/>
  <c r="J197" i="2"/>
  <c r="J178" i="2"/>
  <c r="J807" i="2"/>
  <c r="BK794" i="2"/>
  <c r="BK769" i="2"/>
  <c r="BK751" i="2"/>
  <c r="BK731" i="2"/>
  <c r="BK725" i="2"/>
  <c r="J721" i="2"/>
  <c r="BK710" i="2"/>
  <c r="BK698" i="2"/>
  <c r="J690" i="2"/>
  <c r="J661" i="2"/>
  <c r="BK633" i="2"/>
  <c r="BK606" i="2"/>
  <c r="BK555" i="2"/>
  <c r="J507" i="2"/>
  <c r="J447" i="2"/>
  <c r="BK404" i="2"/>
  <c r="J376" i="2"/>
  <c r="BK321" i="2"/>
  <c r="BK296" i="2"/>
  <c r="J282" i="2"/>
  <c r="BK251" i="2"/>
  <c r="BK226" i="2"/>
  <c r="BK178" i="2"/>
  <c r="J166" i="2"/>
  <c r="BK865" i="2"/>
  <c r="J863" i="2"/>
  <c r="J817" i="2"/>
  <c r="BK803" i="2"/>
  <c r="J794" i="2"/>
  <c r="BK773" i="2"/>
  <c r="J759" i="2"/>
  <c r="J733" i="2"/>
  <c r="BK724" i="2"/>
  <c r="BK704" i="2"/>
  <c r="J692" i="2"/>
  <c r="J679" i="2"/>
  <c r="BK665" i="2"/>
  <c r="J606" i="2"/>
  <c r="J582" i="2"/>
  <c r="BK532" i="2"/>
  <c r="J442" i="2"/>
  <c r="J404" i="2"/>
  <c r="J372" i="2"/>
  <c r="J346" i="2"/>
  <c r="BK297" i="2"/>
  <c r="BK259" i="2"/>
  <c r="BK193" i="2"/>
  <c r="J850" i="2"/>
  <c r="BK817" i="2"/>
  <c r="J781" i="2"/>
  <c r="BK745" i="2"/>
  <c r="BK728" i="2"/>
  <c r="BK723" i="2"/>
  <c r="BK719" i="2"/>
  <c r="J709" i="2"/>
  <c r="J697" i="2"/>
  <c r="BK683" i="2"/>
  <c r="J673" i="2"/>
  <c r="BK641" i="2"/>
  <c r="BK600" i="2"/>
  <c r="BK582" i="2"/>
  <c r="J553" i="2"/>
  <c r="BK447" i="2"/>
  <c r="BK408" i="2"/>
  <c r="BK372" i="2"/>
  <c r="BK342" i="2"/>
  <c r="J323" i="2"/>
  <c r="BK290" i="2"/>
  <c r="J270" i="2"/>
  <c r="J239" i="2"/>
  <c r="J214" i="2"/>
  <c r="BK174" i="2"/>
  <c r="BK145" i="2"/>
  <c r="AS95" i="1"/>
  <c r="BK225" i="3"/>
  <c r="BK139" i="3"/>
  <c r="BK284" i="3"/>
  <c r="J269" i="3"/>
  <c r="J219" i="3"/>
  <c r="J165" i="3"/>
  <c r="J282" i="3"/>
  <c r="BK253" i="3"/>
  <c r="BK217" i="3"/>
  <c r="J136" i="3"/>
  <c r="J285" i="3"/>
  <c r="BK277" i="3"/>
  <c r="BK265" i="3"/>
  <c r="BK235" i="3"/>
  <c r="J211" i="3"/>
  <c r="J288" i="4"/>
  <c r="BK284" i="4"/>
  <c r="BK274" i="4"/>
  <c r="J267" i="4"/>
  <c r="BK249" i="4"/>
  <c r="J235" i="4"/>
  <c r="BK207" i="4"/>
  <c r="J185" i="4"/>
  <c r="BK152" i="4"/>
  <c r="J144" i="4"/>
  <c r="J287" i="4"/>
  <c r="BK280" i="4"/>
  <c r="J276" i="4"/>
  <c r="BK271" i="4"/>
  <c r="J265" i="4"/>
  <c r="J259" i="4"/>
  <c r="J250" i="4"/>
  <c r="BK242" i="4"/>
  <c r="BK210" i="4"/>
  <c r="J195" i="4"/>
  <c r="J162" i="4"/>
  <c r="BK142" i="4"/>
  <c r="BK286" i="4"/>
  <c r="BK269" i="4"/>
  <c r="J263" i="4"/>
  <c r="J255" i="4"/>
  <c r="BK247" i="4"/>
  <c r="J241" i="4"/>
  <c r="BK214" i="4"/>
  <c r="J180" i="4"/>
  <c r="J150" i="4"/>
  <c r="J291" i="4"/>
  <c r="J282" i="4"/>
  <c r="J278" i="4"/>
  <c r="J273" i="4"/>
  <c r="BK261" i="4"/>
  <c r="BK256" i="4"/>
  <c r="J246" i="4"/>
  <c r="J219" i="4"/>
  <c r="J210" i="4"/>
  <c r="BK203" i="4"/>
  <c r="BK185" i="4"/>
  <c r="J156" i="4"/>
  <c r="J136" i="4"/>
  <c r="J168" i="5"/>
  <c r="J157" i="5"/>
  <c r="BK149" i="5"/>
  <c r="J159" i="5"/>
  <c r="J151" i="5"/>
  <c r="BK145" i="5"/>
  <c r="BK140" i="5"/>
  <c r="J131" i="5"/>
  <c r="J163" i="5"/>
  <c r="BK156" i="5"/>
  <c r="BK148" i="5"/>
  <c r="J137" i="5"/>
  <c r="BK162" i="5"/>
  <c r="J149" i="5"/>
  <c r="J139" i="5"/>
  <c r="BK134" i="5"/>
  <c r="BK170" i="6"/>
  <c r="BK167" i="6"/>
  <c r="J154" i="6"/>
  <c r="J149" i="6"/>
  <c r="J145" i="6"/>
  <c r="J141" i="6"/>
  <c r="BK134" i="6"/>
  <c r="BK126" i="6"/>
  <c r="J156" i="6"/>
  <c r="BK144" i="6"/>
  <c r="J138" i="6"/>
  <c r="J174" i="6"/>
  <c r="J167" i="6"/>
  <c r="J152" i="6"/>
  <c r="BK148" i="6"/>
  <c r="BK142" i="6"/>
  <c r="J132" i="6"/>
  <c r="BK179" i="7"/>
  <c r="BK173" i="7"/>
  <c r="BK136" i="7"/>
  <c r="BK182" i="7"/>
  <c r="J176" i="7"/>
  <c r="BK172" i="7"/>
  <c r="BK167" i="7"/>
  <c r="BK142" i="7"/>
  <c r="BK186" i="7"/>
  <c r="BK180" i="7"/>
  <c r="BK176" i="7"/>
  <c r="J169" i="7"/>
  <c r="BK153" i="7"/>
  <c r="J138" i="7"/>
  <c r="BK128" i="7"/>
  <c r="J167" i="8"/>
  <c r="BK138" i="8"/>
  <c r="BK177" i="8"/>
  <c r="BK162" i="8"/>
  <c r="J179" i="8"/>
  <c r="BK167" i="8"/>
  <c r="J152" i="8"/>
  <c r="J178" i="8"/>
  <c r="J166" i="8"/>
  <c r="BK160" i="8"/>
  <c r="J132" i="8"/>
  <c r="J179" i="9"/>
  <c r="BK156" i="9"/>
  <c r="J183" i="9"/>
  <c r="BK172" i="9"/>
  <c r="J145" i="9"/>
  <c r="J181" i="9"/>
  <c r="J170" i="9"/>
  <c r="J144" i="9"/>
  <c r="BK184" i="9"/>
  <c r="J174" i="9"/>
  <c r="BK138" i="9"/>
  <c r="J180" i="10"/>
  <c r="J164" i="10"/>
  <c r="J131" i="10"/>
  <c r="BK171" i="10"/>
  <c r="BK145" i="10"/>
  <c r="BK184" i="10"/>
  <c r="BK170" i="10"/>
  <c r="J184" i="10"/>
  <c r="BK164" i="10"/>
  <c r="J145" i="10"/>
  <c r="BK164" i="11"/>
  <c r="BK160" i="11"/>
  <c r="J164" i="11"/>
  <c r="J159" i="11"/>
  <c r="BK134" i="11"/>
  <c r="J143" i="11"/>
  <c r="J182" i="12"/>
  <c r="BK171" i="12"/>
  <c r="BK180" i="12"/>
  <c r="BK141" i="12"/>
  <c r="J179" i="12"/>
  <c r="BK167" i="12"/>
  <c r="BK139" i="12"/>
  <c r="BK177" i="12"/>
  <c r="J163" i="12"/>
  <c r="J141" i="12"/>
  <c r="BK165" i="13"/>
  <c r="BK144" i="13"/>
  <c r="J137" i="13"/>
  <c r="J164" i="13"/>
  <c r="BK152" i="13"/>
  <c r="BK138" i="13"/>
  <c r="J132" i="13"/>
  <c r="BK162" i="13"/>
  <c r="J145" i="13"/>
  <c r="J134" i="13"/>
  <c r="BK169" i="13"/>
  <c r="BK164" i="13"/>
  <c r="J152" i="13"/>
  <c r="BK141" i="13"/>
  <c r="J127" i="13"/>
  <c r="J151" i="14"/>
  <c r="BK140" i="14"/>
  <c r="BK156" i="14"/>
  <c r="J142" i="14"/>
  <c r="J130" i="14"/>
  <c r="BK154" i="14"/>
  <c r="J146" i="14"/>
  <c r="J131" i="14"/>
  <c r="J173" i="15"/>
  <c r="J131" i="15"/>
  <c r="BK163" i="15"/>
  <c r="BK145" i="15"/>
  <c r="J183" i="15"/>
  <c r="BK134" i="15"/>
  <c r="BK553" i="2"/>
  <c r="J470" i="2"/>
  <c r="J444" i="2"/>
  <c r="J419" i="2"/>
  <c r="BK388" i="2"/>
  <c r="J352" i="2"/>
  <c r="J321" i="2"/>
  <c r="J302" i="2"/>
  <c r="J296" i="2"/>
  <c r="BK274" i="2"/>
  <c r="BK239" i="2"/>
  <c r="BK187" i="2"/>
  <c r="BK809" i="2"/>
  <c r="BK790" i="2"/>
  <c r="BK761" i="2"/>
  <c r="J749" i="2"/>
  <c r="J730" i="2"/>
  <c r="J724" i="2"/>
  <c r="BK717" i="2"/>
  <c r="J703" i="2"/>
  <c r="J695" i="2"/>
  <c r="J671" i="2"/>
  <c r="J641" i="2"/>
  <c r="BK612" i="2"/>
  <c r="BK574" i="2"/>
  <c r="J547" i="2"/>
  <c r="J505" i="2"/>
  <c r="BK444" i="2"/>
  <c r="J412" i="2"/>
  <c r="J384" i="2"/>
  <c r="J348" i="2"/>
  <c r="BK302" i="2"/>
  <c r="J288" i="2"/>
  <c r="J274" i="2"/>
  <c r="BK236" i="2"/>
  <c r="BK196" i="2"/>
  <c r="J167" i="2"/>
  <c r="BK151" i="2"/>
  <c r="BK863" i="2"/>
  <c r="BK848" i="2"/>
  <c r="BK815" i="2"/>
  <c r="BK796" i="2"/>
  <c r="J783" i="2"/>
  <c r="J769" i="2"/>
  <c r="J741" i="2"/>
  <c r="J728" i="2"/>
  <c r="BK718" i="2"/>
  <c r="BK703" i="2"/>
  <c r="BK690" i="2"/>
  <c r="BK677" i="2"/>
  <c r="BK671" i="2"/>
  <c r="BK616" i="2"/>
  <c r="BK586" i="2"/>
  <c r="BK547" i="2"/>
  <c r="J450" i="2"/>
  <c r="J438" i="2"/>
  <c r="BK362" i="2"/>
  <c r="J342" i="2"/>
  <c r="BK323" i="2"/>
  <c r="J246" i="2"/>
  <c r="J204" i="2"/>
  <c r="J151" i="2"/>
  <c r="J815" i="2"/>
  <c r="J765" i="2"/>
  <c r="BK749" i="2"/>
  <c r="BK733" i="2"/>
  <c r="J725" i="2"/>
  <c r="BK720" i="2"/>
  <c r="J717" i="2"/>
  <c r="BK705" i="2"/>
  <c r="BK695" i="2"/>
  <c r="BK681" i="2"/>
  <c r="BK661" i="2"/>
  <c r="J639" i="2"/>
  <c r="J612" i="2"/>
  <c r="J586" i="2"/>
  <c r="BK561" i="2"/>
  <c r="BK448" i="2"/>
  <c r="J428" i="2"/>
  <c r="BK384" i="2"/>
  <c r="BK366" i="2"/>
  <c r="J340" i="2"/>
  <c r="BK319" i="2"/>
  <c r="BK288" i="2"/>
  <c r="BK263" i="2"/>
  <c r="J226" i="2"/>
  <c r="BK183" i="2"/>
  <c r="BK161" i="2"/>
  <c r="BK282" i="3"/>
  <c r="J267" i="3"/>
  <c r="J253" i="3"/>
  <c r="BK206" i="3"/>
  <c r="BK136" i="3"/>
  <c r="J278" i="3"/>
  <c r="BK243" i="3"/>
  <c r="J217" i="3"/>
  <c r="BK160" i="3"/>
  <c r="BK272" i="3"/>
  <c r="BK239" i="3"/>
  <c r="BK211" i="3"/>
  <c r="J131" i="3"/>
  <c r="J284" i="3"/>
  <c r="J272" i="3"/>
  <c r="J264" i="3"/>
  <c r="BK223" i="3"/>
  <c r="BK185" i="3"/>
  <c r="J290" i="4"/>
  <c r="BK283" i="4"/>
  <c r="BK270" i="4"/>
  <c r="J262" i="4"/>
  <c r="J248" i="4"/>
  <c r="BK229" i="4"/>
  <c r="J203" i="4"/>
  <c r="BK179" i="4"/>
  <c r="BK150" i="4"/>
  <c r="J143" i="4"/>
  <c r="J283" i="4"/>
  <c r="BK278" i="4"/>
  <c r="BK273" i="4"/>
  <c r="J270" i="4"/>
  <c r="BK263" i="4"/>
  <c r="J253" i="4"/>
  <c r="J221" i="4"/>
  <c r="BK209" i="4"/>
  <c r="J175" i="4"/>
  <c r="J160" i="4"/>
  <c r="J141" i="4"/>
  <c r="J285" i="4"/>
  <c r="BK267" i="4"/>
  <c r="BK262" i="4"/>
  <c r="BK250" i="4"/>
  <c r="J244" i="4"/>
  <c r="J229" i="4"/>
  <c r="J211" i="4"/>
  <c r="BK162" i="4"/>
  <c r="J140" i="4"/>
  <c r="BK288" i="4"/>
  <c r="J279" i="4"/>
  <c r="J275" i="4"/>
  <c r="BK264" i="4"/>
  <c r="J258" i="4"/>
  <c r="J247" i="4"/>
  <c r="BK239" i="4"/>
  <c r="BK212" i="4"/>
  <c r="J207" i="4"/>
  <c r="BK180" i="4"/>
  <c r="BK146" i="4"/>
  <c r="J142" i="4"/>
  <c r="J170" i="5"/>
  <c r="BK160" i="5"/>
  <c r="BK144" i="5"/>
  <c r="J143" i="5"/>
  <c r="BK141" i="5"/>
  <c r="BK139" i="5"/>
  <c r="BK131" i="5"/>
  <c r="BK127" i="5"/>
  <c r="J161" i="5"/>
  <c r="J160" i="5"/>
  <c r="BK153" i="5"/>
  <c r="J144" i="5"/>
  <c r="BK138" i="5"/>
  <c r="J127" i="5"/>
  <c r="BK170" i="5"/>
  <c r="BK159" i="5"/>
  <c r="BK152" i="5"/>
  <c r="J142" i="5"/>
  <c r="J132" i="5"/>
  <c r="J156" i="5"/>
  <c r="BK146" i="5"/>
  <c r="BK137" i="5"/>
  <c r="BK174" i="6"/>
  <c r="BK169" i="6"/>
  <c r="BK156" i="6"/>
  <c r="J153" i="6"/>
  <c r="J148" i="6"/>
  <c r="J143" i="6"/>
  <c r="BK139" i="6"/>
  <c r="BK132" i="6"/>
  <c r="J171" i="6"/>
  <c r="BK146" i="6"/>
  <c r="J139" i="6"/>
  <c r="J127" i="6"/>
  <c r="J169" i="6"/>
  <c r="BK153" i="6"/>
  <c r="BK149" i="6"/>
  <c r="J144" i="6"/>
  <c r="J136" i="6"/>
  <c r="J180" i="7"/>
  <c r="BK174" i="7"/>
  <c r="BK165" i="7"/>
  <c r="BK183" i="7"/>
  <c r="J179" i="7"/>
  <c r="J174" i="7"/>
  <c r="BK169" i="7"/>
  <c r="J153" i="7"/>
  <c r="BK138" i="7"/>
  <c r="J128" i="7"/>
  <c r="J181" i="7"/>
  <c r="BK175" i="7"/>
  <c r="J165" i="7"/>
  <c r="J143" i="7"/>
  <c r="J136" i="7"/>
  <c r="BK166" i="8"/>
  <c r="J139" i="8"/>
  <c r="BK178" i="8"/>
  <c r="J172" i="8"/>
  <c r="J157" i="8"/>
  <c r="J138" i="8"/>
  <c r="BK173" i="8"/>
  <c r="J158" i="8"/>
  <c r="BK179" i="8"/>
  <c r="J162" i="8"/>
  <c r="BK139" i="8"/>
  <c r="J128" i="8"/>
  <c r="BK180" i="9"/>
  <c r="BK160" i="9"/>
  <c r="BK144" i="9"/>
  <c r="BK181" i="9"/>
  <c r="BK170" i="9"/>
  <c r="J131" i="9"/>
  <c r="BK177" i="9"/>
  <c r="J164" i="9"/>
  <c r="BK140" i="9"/>
  <c r="J177" i="9"/>
  <c r="BK153" i="9"/>
  <c r="BK177" i="10"/>
  <c r="J171" i="10"/>
  <c r="BK138" i="10"/>
  <c r="J177" i="10"/>
  <c r="BK153" i="10"/>
  <c r="BK182" i="10"/>
  <c r="BK168" i="10"/>
  <c r="J182" i="10"/>
  <c r="BK172" i="10"/>
  <c r="BK156" i="10"/>
  <c r="J140" i="10"/>
  <c r="J163" i="11"/>
  <c r="BK143" i="11"/>
  <c r="BK165" i="11"/>
  <c r="J157" i="11"/>
  <c r="BK138" i="11"/>
  <c r="BK163" i="11"/>
  <c r="J152" i="11"/>
  <c r="BK167" i="11"/>
  <c r="J138" i="11"/>
  <c r="BK175" i="12"/>
  <c r="J167" i="12"/>
  <c r="BK178" i="12"/>
  <c r="J145" i="12"/>
  <c r="J180" i="12"/>
  <c r="BK163" i="12"/>
  <c r="BK129" i="12"/>
  <c r="BK176" i="12"/>
  <c r="BK173" i="12"/>
  <c r="J146" i="12"/>
  <c r="J162" i="13"/>
  <c r="BK143" i="13"/>
  <c r="BK134" i="13"/>
  <c r="J163" i="13"/>
  <c r="J143" i="13"/>
  <c r="BK133" i="13"/>
  <c r="BK163" i="13"/>
  <c r="J158" i="13"/>
  <c r="J138" i="13"/>
  <c r="BK127" i="13"/>
  <c r="J165" i="13"/>
  <c r="BK153" i="13"/>
  <c r="BK145" i="13"/>
  <c r="J136" i="13"/>
  <c r="J147" i="14"/>
  <c r="BK129" i="14"/>
  <c r="BK153" i="14"/>
  <c r="BK141" i="14"/>
  <c r="BK128" i="14"/>
  <c r="J156" i="14"/>
  <c r="BK147" i="14"/>
  <c r="J140" i="14"/>
  <c r="BK178" i="15"/>
  <c r="BK131" i="15"/>
  <c r="BK164" i="15"/>
  <c r="J145" i="15"/>
  <c r="J125" i="15"/>
  <c r="J168" i="15"/>
  <c r="BK140" i="15"/>
  <c r="BK125" i="15"/>
  <c r="J162" i="15"/>
  <c r="J129" i="15"/>
  <c r="T144" i="2" l="1"/>
  <c r="T182" i="2"/>
  <c r="T238" i="2"/>
  <c r="R289" i="2"/>
  <c r="P318" i="2"/>
  <c r="BK353" i="2"/>
  <c r="J353" i="2"/>
  <c r="J107" i="2"/>
  <c r="T371" i="2"/>
  <c r="T449" i="2"/>
  <c r="P640" i="2"/>
  <c r="T672" i="2"/>
  <c r="R682" i="2"/>
  <c r="T696" i="2"/>
  <c r="P732" i="2"/>
  <c r="BK750" i="2"/>
  <c r="J750" i="2" s="1"/>
  <c r="J116" i="2" s="1"/>
  <c r="BK782" i="2"/>
  <c r="J782" i="2" s="1"/>
  <c r="J117" i="2" s="1"/>
  <c r="P795" i="2"/>
  <c r="R808" i="2"/>
  <c r="P862" i="2"/>
  <c r="T130" i="3"/>
  <c r="T129" i="3"/>
  <c r="P138" i="3"/>
  <c r="BK266" i="3"/>
  <c r="J266" i="3"/>
  <c r="J104" i="3" s="1"/>
  <c r="T271" i="3"/>
  <c r="P131" i="4"/>
  <c r="P130" i="4" s="1"/>
  <c r="R148" i="4"/>
  <c r="BK161" i="4"/>
  <c r="J161" i="4" s="1"/>
  <c r="J104" i="4" s="1"/>
  <c r="R220" i="4"/>
  <c r="R257" i="4"/>
  <c r="R289" i="4"/>
  <c r="BK126" i="5"/>
  <c r="BK125" i="5"/>
  <c r="J125" i="5"/>
  <c r="J99" i="5" s="1"/>
  <c r="R125" i="6"/>
  <c r="R124" i="6" s="1"/>
  <c r="R123" i="6" s="1"/>
  <c r="R127" i="7"/>
  <c r="R126" i="7" s="1"/>
  <c r="R125" i="7" s="1"/>
  <c r="R164" i="7"/>
  <c r="T127" i="8"/>
  <c r="BK156" i="8"/>
  <c r="J156" i="8"/>
  <c r="J102" i="8"/>
  <c r="BK130" i="9"/>
  <c r="J130" i="9"/>
  <c r="J100" i="9"/>
  <c r="P155" i="9"/>
  <c r="BK169" i="9"/>
  <c r="J169" i="9"/>
  <c r="J103" i="9" s="1"/>
  <c r="BK176" i="9"/>
  <c r="J176" i="9"/>
  <c r="J106" i="9" s="1"/>
  <c r="BK130" i="10"/>
  <c r="J130" i="10"/>
  <c r="J100" i="10" s="1"/>
  <c r="P155" i="10"/>
  <c r="BK169" i="10"/>
  <c r="J169" i="10"/>
  <c r="J103" i="10"/>
  <c r="BK176" i="10"/>
  <c r="J176" i="10"/>
  <c r="J106" i="10"/>
  <c r="T127" i="11"/>
  <c r="T156" i="11"/>
  <c r="T126" i="11" s="1"/>
  <c r="T125" i="11" s="1"/>
  <c r="P128" i="12"/>
  <c r="P127" i="12" s="1"/>
  <c r="P126" i="12" s="1"/>
  <c r="AU108" i="1" s="1"/>
  <c r="P158" i="12"/>
  <c r="P172" i="12"/>
  <c r="P126" i="13"/>
  <c r="P154" i="13"/>
  <c r="P125" i="13" s="1"/>
  <c r="P124" i="13" s="1"/>
  <c r="AU110" i="1" s="1"/>
  <c r="P125" i="14"/>
  <c r="P143" i="14"/>
  <c r="T124" i="15"/>
  <c r="R144" i="15"/>
  <c r="T161" i="15"/>
  <c r="BK172" i="15"/>
  <c r="J172" i="15" s="1"/>
  <c r="J101" i="15" s="1"/>
  <c r="BK144" i="2"/>
  <c r="J144" i="2" s="1"/>
  <c r="J100" i="2" s="1"/>
  <c r="P182" i="2"/>
  <c r="P238" i="2"/>
  <c r="P289" i="2"/>
  <c r="R318" i="2"/>
  <c r="P353" i="2"/>
  <c r="R371" i="2"/>
  <c r="R445" i="2"/>
  <c r="T445" i="2"/>
  <c r="BK449" i="2"/>
  <c r="J449" i="2"/>
  <c r="J110" i="2"/>
  <c r="T640" i="2"/>
  <c r="P672" i="2"/>
  <c r="T682" i="2"/>
  <c r="BK696" i="2"/>
  <c r="J696" i="2" s="1"/>
  <c r="J114" i="2" s="1"/>
  <c r="T732" i="2"/>
  <c r="R750" i="2"/>
  <c r="P782" i="2"/>
  <c r="BK795" i="2"/>
  <c r="J795" i="2"/>
  <c r="J118" i="2" s="1"/>
  <c r="T808" i="2"/>
  <c r="T862" i="2"/>
  <c r="R130" i="3"/>
  <c r="R129" i="3"/>
  <c r="R138" i="3"/>
  <c r="R266" i="3"/>
  <c r="P271" i="3"/>
  <c r="BK131" i="4"/>
  <c r="J131" i="4" s="1"/>
  <c r="J100" i="4" s="1"/>
  <c r="BK148" i="4"/>
  <c r="P161" i="4"/>
  <c r="P220" i="4"/>
  <c r="T257" i="4"/>
  <c r="T289" i="4"/>
  <c r="T126" i="5"/>
  <c r="T125" i="5"/>
  <c r="T124" i="5" s="1"/>
  <c r="BK125" i="6"/>
  <c r="J125" i="6"/>
  <c r="J100" i="6" s="1"/>
  <c r="T127" i="7"/>
  <c r="P164" i="7"/>
  <c r="R127" i="8"/>
  <c r="R156" i="8"/>
  <c r="P130" i="9"/>
  <c r="R155" i="9"/>
  <c r="R169" i="9"/>
  <c r="T176" i="9"/>
  <c r="T175" i="9"/>
  <c r="P130" i="10"/>
  <c r="P129" i="10" s="1"/>
  <c r="T155" i="10"/>
  <c r="P169" i="10"/>
  <c r="R176" i="10"/>
  <c r="R175" i="10"/>
  <c r="BK127" i="11"/>
  <c r="J127" i="11" s="1"/>
  <c r="J100" i="11" s="1"/>
  <c r="R156" i="11"/>
  <c r="BK128" i="12"/>
  <c r="J128" i="12"/>
  <c r="J100" i="12"/>
  <c r="T158" i="12"/>
  <c r="T172" i="12"/>
  <c r="BK126" i="13"/>
  <c r="J126" i="13"/>
  <c r="J100" i="13" s="1"/>
  <c r="T154" i="13"/>
  <c r="T125" i="13" s="1"/>
  <c r="T124" i="13" s="1"/>
  <c r="T125" i="14"/>
  <c r="BK143" i="14"/>
  <c r="J143" i="14"/>
  <c r="J101" i="14" s="1"/>
  <c r="BK124" i="15"/>
  <c r="J124" i="15"/>
  <c r="J98" i="15" s="1"/>
  <c r="BK144" i="15"/>
  <c r="J144" i="15"/>
  <c r="J99" i="15"/>
  <c r="BK161" i="15"/>
  <c r="J161" i="15" s="1"/>
  <c r="J100" i="15" s="1"/>
  <c r="T172" i="15"/>
  <c r="P144" i="2"/>
  <c r="P143" i="2"/>
  <c r="BK182" i="2"/>
  <c r="J182" i="2"/>
  <c r="J101" i="2"/>
  <c r="R238" i="2"/>
  <c r="BK289" i="2"/>
  <c r="J289" i="2"/>
  <c r="J103" i="2" s="1"/>
  <c r="BK318" i="2"/>
  <c r="J318" i="2"/>
  <c r="J106" i="2"/>
  <c r="R353" i="2"/>
  <c r="P371" i="2"/>
  <c r="P445" i="2"/>
  <c r="R449" i="2"/>
  <c r="BK640" i="2"/>
  <c r="J640" i="2"/>
  <c r="J111" i="2" s="1"/>
  <c r="R672" i="2"/>
  <c r="BK682" i="2"/>
  <c r="J682" i="2" s="1"/>
  <c r="J113" i="2" s="1"/>
  <c r="R696" i="2"/>
  <c r="BK732" i="2"/>
  <c r="J732" i="2" s="1"/>
  <c r="J115" i="2" s="1"/>
  <c r="P750" i="2"/>
  <c r="T782" i="2"/>
  <c r="T795" i="2"/>
  <c r="BK808" i="2"/>
  <c r="J808" i="2"/>
  <c r="J119" i="2" s="1"/>
  <c r="BK862" i="2"/>
  <c r="J862" i="2" s="1"/>
  <c r="J120" i="2" s="1"/>
  <c r="BK130" i="3"/>
  <c r="J130" i="3" s="1"/>
  <c r="J100" i="3" s="1"/>
  <c r="BK138" i="3"/>
  <c r="J138" i="3" s="1"/>
  <c r="J103" i="3" s="1"/>
  <c r="T266" i="3"/>
  <c r="BK271" i="3"/>
  <c r="J271" i="3"/>
  <c r="J105" i="3"/>
  <c r="T131" i="4"/>
  <c r="T130" i="4" s="1"/>
  <c r="T148" i="4"/>
  <c r="R161" i="4"/>
  <c r="T220" i="4"/>
  <c r="P257" i="4"/>
  <c r="P147" i="4" s="1"/>
  <c r="BK289" i="4"/>
  <c r="J289" i="4"/>
  <c r="J107" i="4"/>
  <c r="R126" i="5"/>
  <c r="R125" i="5" s="1"/>
  <c r="R124" i="5" s="1"/>
  <c r="T125" i="6"/>
  <c r="T124" i="6" s="1"/>
  <c r="T123" i="6" s="1"/>
  <c r="BK127" i="7"/>
  <c r="J127" i="7"/>
  <c r="J100" i="7" s="1"/>
  <c r="T164" i="7"/>
  <c r="P127" i="8"/>
  <c r="P156" i="8"/>
  <c r="T130" i="9"/>
  <c r="T129" i="9" s="1"/>
  <c r="T128" i="9" s="1"/>
  <c r="T155" i="9"/>
  <c r="T169" i="9"/>
  <c r="P176" i="9"/>
  <c r="P175" i="9"/>
  <c r="T130" i="10"/>
  <c r="BK155" i="10"/>
  <c r="J155" i="10"/>
  <c r="J102" i="10"/>
  <c r="R169" i="10"/>
  <c r="P176" i="10"/>
  <c r="P175" i="10"/>
  <c r="P127" i="11"/>
  <c r="BK156" i="11"/>
  <c r="J156" i="11"/>
  <c r="J102" i="11" s="1"/>
  <c r="R128" i="12"/>
  <c r="BK158" i="12"/>
  <c r="J158" i="12" s="1"/>
  <c r="J102" i="12" s="1"/>
  <c r="BK172" i="12"/>
  <c r="J172" i="12" s="1"/>
  <c r="J103" i="12" s="1"/>
  <c r="T126" i="13"/>
  <c r="BK154" i="13"/>
  <c r="J154" i="13"/>
  <c r="J101" i="13"/>
  <c r="R125" i="14"/>
  <c r="T143" i="14"/>
  <c r="P124" i="15"/>
  <c r="P144" i="15"/>
  <c r="R161" i="15"/>
  <c r="P172" i="15"/>
  <c r="R144" i="2"/>
  <c r="R182" i="2"/>
  <c r="BK238" i="2"/>
  <c r="J238" i="2" s="1"/>
  <c r="J102" i="2" s="1"/>
  <c r="T289" i="2"/>
  <c r="T318" i="2"/>
  <c r="T353" i="2"/>
  <c r="BK371" i="2"/>
  <c r="J371" i="2"/>
  <c r="J108" i="2" s="1"/>
  <c r="BK445" i="2"/>
  <c r="J445" i="2" s="1"/>
  <c r="J109" i="2" s="1"/>
  <c r="P449" i="2"/>
  <c r="R640" i="2"/>
  <c r="BK672" i="2"/>
  <c r="J672" i="2"/>
  <c r="J112" i="2" s="1"/>
  <c r="P682" i="2"/>
  <c r="P696" i="2"/>
  <c r="R732" i="2"/>
  <c r="T750" i="2"/>
  <c r="R782" i="2"/>
  <c r="R795" i="2"/>
  <c r="P808" i="2"/>
  <c r="R862" i="2"/>
  <c r="P130" i="3"/>
  <c r="P129" i="3" s="1"/>
  <c r="T138" i="3"/>
  <c r="T137" i="3"/>
  <c r="P266" i="3"/>
  <c r="R271" i="3"/>
  <c r="R131" i="4"/>
  <c r="R130" i="4" s="1"/>
  <c r="P148" i="4"/>
  <c r="T161" i="4"/>
  <c r="BK220" i="4"/>
  <c r="J220" i="4" s="1"/>
  <c r="J105" i="4" s="1"/>
  <c r="BK257" i="4"/>
  <c r="J257" i="4" s="1"/>
  <c r="J106" i="4" s="1"/>
  <c r="P289" i="4"/>
  <c r="P126" i="5"/>
  <c r="P125" i="5"/>
  <c r="P124" i="5" s="1"/>
  <c r="AU99" i="1" s="1"/>
  <c r="P125" i="6"/>
  <c r="P124" i="6" s="1"/>
  <c r="P123" i="6" s="1"/>
  <c r="AU100" i="1" s="1"/>
  <c r="P127" i="7"/>
  <c r="P126" i="7"/>
  <c r="P125" i="7" s="1"/>
  <c r="AU102" i="1" s="1"/>
  <c r="BK164" i="7"/>
  <c r="J164" i="7" s="1"/>
  <c r="J102" i="7" s="1"/>
  <c r="BK127" i="8"/>
  <c r="J127" i="8"/>
  <c r="J100" i="8"/>
  <c r="T156" i="8"/>
  <c r="R130" i="9"/>
  <c r="R129" i="9"/>
  <c r="BK155" i="9"/>
  <c r="J155" i="9" s="1"/>
  <c r="J102" i="9" s="1"/>
  <c r="P169" i="9"/>
  <c r="R176" i="9"/>
  <c r="R175" i="9" s="1"/>
  <c r="R130" i="10"/>
  <c r="R129" i="10"/>
  <c r="R128" i="10" s="1"/>
  <c r="R155" i="10"/>
  <c r="T169" i="10"/>
  <c r="T176" i="10"/>
  <c r="T175" i="10"/>
  <c r="R127" i="11"/>
  <c r="R126" i="11" s="1"/>
  <c r="R125" i="11" s="1"/>
  <c r="P156" i="11"/>
  <c r="T128" i="12"/>
  <c r="T127" i="12"/>
  <c r="T126" i="12"/>
  <c r="R158" i="12"/>
  <c r="R172" i="12"/>
  <c r="R126" i="13"/>
  <c r="R125" i="13"/>
  <c r="R124" i="13" s="1"/>
  <c r="R154" i="13"/>
  <c r="BK125" i="14"/>
  <c r="J125" i="14"/>
  <c r="J100" i="14"/>
  <c r="R143" i="14"/>
  <c r="R124" i="15"/>
  <c r="T144" i="15"/>
  <c r="P161" i="15"/>
  <c r="R172" i="15"/>
  <c r="BK286" i="3"/>
  <c r="J286" i="3"/>
  <c r="J106" i="3"/>
  <c r="BK145" i="4"/>
  <c r="J145" i="4"/>
  <c r="J101" i="4"/>
  <c r="BK171" i="5"/>
  <c r="J171" i="5"/>
  <c r="J102" i="5" s="1"/>
  <c r="BK185" i="7"/>
  <c r="J185" i="7"/>
  <c r="J103" i="7" s="1"/>
  <c r="BK180" i="8"/>
  <c r="J180" i="8"/>
  <c r="J103" i="8" s="1"/>
  <c r="BK152" i="9"/>
  <c r="J152" i="9"/>
  <c r="J101" i="9"/>
  <c r="BK173" i="9"/>
  <c r="J173" i="9" s="1"/>
  <c r="J104" i="9" s="1"/>
  <c r="BK173" i="10"/>
  <c r="J173" i="10" s="1"/>
  <c r="J104" i="10" s="1"/>
  <c r="BK154" i="12"/>
  <c r="J154" i="12"/>
  <c r="J101" i="12"/>
  <c r="BK182" i="15"/>
  <c r="J182" i="15" s="1"/>
  <c r="J102" i="15" s="1"/>
  <c r="BK135" i="3"/>
  <c r="J135" i="3" s="1"/>
  <c r="J101" i="3" s="1"/>
  <c r="BK173" i="6"/>
  <c r="J173" i="6"/>
  <c r="J101" i="6" s="1"/>
  <c r="BK151" i="11"/>
  <c r="J151" i="11"/>
  <c r="J101" i="11" s="1"/>
  <c r="BK315" i="2"/>
  <c r="J315" i="2" s="1"/>
  <c r="J104" i="2" s="1"/>
  <c r="BK157" i="7"/>
  <c r="J157" i="7" s="1"/>
  <c r="J101" i="7" s="1"/>
  <c r="BK166" i="11"/>
  <c r="J166" i="11" s="1"/>
  <c r="J103" i="11" s="1"/>
  <c r="BK181" i="12"/>
  <c r="J181" i="12"/>
  <c r="J104" i="12"/>
  <c r="BK168" i="13"/>
  <c r="J168" i="13"/>
  <c r="J102" i="13"/>
  <c r="BK169" i="5"/>
  <c r="J169" i="5"/>
  <c r="J101" i="5" s="1"/>
  <c r="BK151" i="8"/>
  <c r="J151" i="8"/>
  <c r="J101" i="8" s="1"/>
  <c r="BK152" i="10"/>
  <c r="J152" i="10"/>
  <c r="J101" i="10" s="1"/>
  <c r="F92" i="15"/>
  <c r="BF125" i="15"/>
  <c r="BF140" i="15"/>
  <c r="BF157" i="15"/>
  <c r="BF163" i="15"/>
  <c r="BF168" i="15"/>
  <c r="E112" i="15"/>
  <c r="BF129" i="15"/>
  <c r="BF131" i="15"/>
  <c r="BF133" i="15"/>
  <c r="BF151" i="15"/>
  <c r="BF134" i="15"/>
  <c r="BF145" i="15"/>
  <c r="BF162" i="15"/>
  <c r="BF165" i="15"/>
  <c r="BF173" i="15"/>
  <c r="J89" i="15"/>
  <c r="J92" i="15"/>
  <c r="BF164" i="15"/>
  <c r="BF178" i="15"/>
  <c r="BF183" i="15"/>
  <c r="F94" i="14"/>
  <c r="J120" i="14"/>
  <c r="BF126" i="14"/>
  <c r="BF128" i="14"/>
  <c r="BF140" i="14"/>
  <c r="BF147" i="14"/>
  <c r="BF151" i="14"/>
  <c r="BF153" i="14"/>
  <c r="E85" i="14"/>
  <c r="BF129" i="14"/>
  <c r="BF130" i="14"/>
  <c r="BF131" i="14"/>
  <c r="BF152" i="14"/>
  <c r="J91" i="14"/>
  <c r="BF141" i="14"/>
  <c r="BF142" i="14"/>
  <c r="BF144" i="14"/>
  <c r="BF146" i="14"/>
  <c r="BF154" i="14"/>
  <c r="BF156" i="14"/>
  <c r="E112" i="13"/>
  <c r="BF135" i="13"/>
  <c r="BF145" i="13"/>
  <c r="BF153" i="13"/>
  <c r="BF158" i="13"/>
  <c r="BF164" i="13"/>
  <c r="J94" i="13"/>
  <c r="F121" i="13"/>
  <c r="BF127" i="13"/>
  <c r="BF133" i="13"/>
  <c r="BF136" i="13"/>
  <c r="BF138" i="13"/>
  <c r="BF139" i="13"/>
  <c r="BF144" i="13"/>
  <c r="BF163" i="13"/>
  <c r="BF165" i="13"/>
  <c r="BF167" i="13"/>
  <c r="BF131" i="13"/>
  <c r="BF132" i="13"/>
  <c r="BF141" i="13"/>
  <c r="BF155" i="13"/>
  <c r="J91" i="13"/>
  <c r="BF134" i="13"/>
  <c r="BF137" i="13"/>
  <c r="BF140" i="13"/>
  <c r="BF143" i="13"/>
  <c r="BF151" i="13"/>
  <c r="BF152" i="13"/>
  <c r="BF157" i="13"/>
  <c r="BF162" i="13"/>
  <c r="BF169" i="13"/>
  <c r="J91" i="12"/>
  <c r="J94" i="12"/>
  <c r="F123" i="12"/>
  <c r="BF129" i="12"/>
  <c r="BF139" i="12"/>
  <c r="BF146" i="12"/>
  <c r="BF159" i="12"/>
  <c r="BF174" i="12"/>
  <c r="BF141" i="12"/>
  <c r="BF145" i="12"/>
  <c r="BF175" i="12"/>
  <c r="BF177" i="12"/>
  <c r="BF178" i="12"/>
  <c r="BF179" i="12"/>
  <c r="E85" i="12"/>
  <c r="BF167" i="12"/>
  <c r="BF171" i="12"/>
  <c r="BF173" i="12"/>
  <c r="BF176" i="12"/>
  <c r="BF155" i="12"/>
  <c r="BF163" i="12"/>
  <c r="BF180" i="12"/>
  <c r="BF182" i="12"/>
  <c r="F122" i="11"/>
  <c r="BF134" i="11"/>
  <c r="BF139" i="11"/>
  <c r="BF164" i="11"/>
  <c r="BF167" i="11"/>
  <c r="E113" i="11"/>
  <c r="BF147" i="11"/>
  <c r="BF161" i="11"/>
  <c r="J94" i="11"/>
  <c r="BF128" i="11"/>
  <c r="BF138" i="11"/>
  <c r="BF143" i="11"/>
  <c r="BF152" i="11"/>
  <c r="BF159" i="11"/>
  <c r="BF163" i="11"/>
  <c r="J91" i="11"/>
  <c r="BF132" i="11"/>
  <c r="BF157" i="11"/>
  <c r="BF160" i="11"/>
  <c r="BF162" i="11"/>
  <c r="BF165" i="11"/>
  <c r="E85" i="10"/>
  <c r="BF131" i="10"/>
  <c r="BF138" i="10"/>
  <c r="BF145" i="10"/>
  <c r="BF172" i="10"/>
  <c r="F94" i="10"/>
  <c r="J125" i="10"/>
  <c r="BF140" i="10"/>
  <c r="BF153" i="10"/>
  <c r="BF168" i="10"/>
  <c r="BF177" i="10"/>
  <c r="BF181" i="10"/>
  <c r="BF183" i="10"/>
  <c r="BF184" i="10"/>
  <c r="J91" i="10"/>
  <c r="BF144" i="10"/>
  <c r="BF160" i="10"/>
  <c r="BF170" i="10"/>
  <c r="BF174" i="10"/>
  <c r="BF182" i="10"/>
  <c r="BF156" i="10"/>
  <c r="BF164" i="10"/>
  <c r="BF171" i="10"/>
  <c r="BF179" i="10"/>
  <c r="BF180" i="10"/>
  <c r="J91" i="9"/>
  <c r="BF153" i="9"/>
  <c r="BF164" i="9"/>
  <c r="BF168" i="9"/>
  <c r="BF172" i="9"/>
  <c r="BF184" i="9"/>
  <c r="J94" i="9"/>
  <c r="F125" i="9"/>
  <c r="BF138" i="9"/>
  <c r="BF140" i="9"/>
  <c r="BF145" i="9"/>
  <c r="BF160" i="9"/>
  <c r="BF170" i="9"/>
  <c r="BF182" i="9"/>
  <c r="BF183" i="9"/>
  <c r="E85" i="9"/>
  <c r="BF131" i="9"/>
  <c r="BF144" i="9"/>
  <c r="BF174" i="9"/>
  <c r="BF179" i="9"/>
  <c r="BF180" i="9"/>
  <c r="BF181" i="9"/>
  <c r="BF156" i="9"/>
  <c r="BF171" i="9"/>
  <c r="BF177" i="9"/>
  <c r="E113" i="8"/>
  <c r="BF128" i="8"/>
  <c r="BF147" i="8"/>
  <c r="BF158" i="8"/>
  <c r="BF160" i="8"/>
  <c r="BF162" i="8"/>
  <c r="BF173" i="8"/>
  <c r="BF176" i="8"/>
  <c r="BF177" i="8"/>
  <c r="J91" i="8"/>
  <c r="J94" i="8"/>
  <c r="BF132" i="8"/>
  <c r="BF138" i="8"/>
  <c r="BF157" i="8"/>
  <c r="BF167" i="8"/>
  <c r="BF168" i="8"/>
  <c r="F94" i="8"/>
  <c r="BF134" i="8"/>
  <c r="BF139" i="8"/>
  <c r="BF143" i="8"/>
  <c r="BF152" i="8"/>
  <c r="BF172" i="8"/>
  <c r="BF178" i="8"/>
  <c r="BF179" i="8"/>
  <c r="BF181" i="8"/>
  <c r="BF166" i="8"/>
  <c r="BF174" i="8"/>
  <c r="E85" i="7"/>
  <c r="J91" i="7"/>
  <c r="F122" i="7"/>
  <c r="BF128" i="7"/>
  <c r="BF134" i="7"/>
  <c r="BF136" i="7"/>
  <c r="BF137" i="7"/>
  <c r="BF169" i="7"/>
  <c r="BF172" i="7"/>
  <c r="BF173" i="7"/>
  <c r="BF178" i="7"/>
  <c r="BF138" i="7"/>
  <c r="BF142" i="7"/>
  <c r="BF158" i="7"/>
  <c r="BF165" i="7"/>
  <c r="BF170" i="7"/>
  <c r="BF174" i="7"/>
  <c r="BF177" i="7"/>
  <c r="BF179" i="7"/>
  <c r="BF186" i="7"/>
  <c r="J94" i="7"/>
  <c r="BF143" i="7"/>
  <c r="BF147" i="7"/>
  <c r="BF153" i="7"/>
  <c r="BF167" i="7"/>
  <c r="BF171" i="7"/>
  <c r="BF175" i="7"/>
  <c r="BF176" i="7"/>
  <c r="BF180" i="7"/>
  <c r="BF181" i="7"/>
  <c r="BF182" i="7"/>
  <c r="BF183" i="7"/>
  <c r="J94" i="6"/>
  <c r="BF126" i="6"/>
  <c r="BF132" i="6"/>
  <c r="BF136" i="6"/>
  <c r="BF138" i="6"/>
  <c r="BF142" i="6"/>
  <c r="BF146" i="6"/>
  <c r="BF154" i="6"/>
  <c r="BF155" i="6"/>
  <c r="BF170" i="6"/>
  <c r="BF172" i="6"/>
  <c r="BF174" i="6"/>
  <c r="J126" i="5"/>
  <c r="J100" i="5"/>
  <c r="BK124" i="5"/>
  <c r="J124" i="5" s="1"/>
  <c r="J32" i="5" s="1"/>
  <c r="E111" i="6"/>
  <c r="BF127" i="6"/>
  <c r="BF128" i="6"/>
  <c r="BF134" i="6"/>
  <c r="BF140" i="6"/>
  <c r="BF141" i="6"/>
  <c r="BF144" i="6"/>
  <c r="BF145" i="6"/>
  <c r="BF147" i="6"/>
  <c r="BF148" i="6"/>
  <c r="BF149" i="6"/>
  <c r="BF151" i="6"/>
  <c r="BF152" i="6"/>
  <c r="BF153" i="6"/>
  <c r="BF156" i="6"/>
  <c r="BF163" i="6"/>
  <c r="BF167" i="6"/>
  <c r="BF168" i="6"/>
  <c r="BF169" i="6"/>
  <c r="BF171" i="6"/>
  <c r="J91" i="6"/>
  <c r="F94" i="6"/>
  <c r="BF139" i="6"/>
  <c r="BF143" i="6"/>
  <c r="BF150" i="6"/>
  <c r="J148" i="4"/>
  <c r="J103" i="4"/>
  <c r="E112" i="5"/>
  <c r="J121" i="5"/>
  <c r="BF134" i="5"/>
  <c r="BF137" i="5"/>
  <c r="BF138" i="5"/>
  <c r="BF139" i="5"/>
  <c r="BF144" i="5"/>
  <c r="BF148" i="5"/>
  <c r="BF149" i="5"/>
  <c r="BF161" i="5"/>
  <c r="BF167" i="5"/>
  <c r="BF170" i="5"/>
  <c r="F94" i="5"/>
  <c r="BF131" i="5"/>
  <c r="BF132" i="5"/>
  <c r="BF140" i="5"/>
  <c r="BF142" i="5"/>
  <c r="BF145" i="5"/>
  <c r="BF154" i="5"/>
  <c r="BF156" i="5"/>
  <c r="BF158" i="5"/>
  <c r="BF162" i="5"/>
  <c r="BF163" i="5"/>
  <c r="J91" i="5"/>
  <c r="BF127" i="5"/>
  <c r="BF135" i="5"/>
  <c r="BF143" i="5"/>
  <c r="BF147" i="5"/>
  <c r="BF152" i="5"/>
  <c r="BF157" i="5"/>
  <c r="BF159" i="5"/>
  <c r="BF160" i="5"/>
  <c r="BF141" i="5"/>
  <c r="BF146" i="5"/>
  <c r="BF150" i="5"/>
  <c r="BF151" i="5"/>
  <c r="BF153" i="5"/>
  <c r="BF168" i="5"/>
  <c r="BF172" i="5"/>
  <c r="F94" i="4"/>
  <c r="J123" i="4"/>
  <c r="BF132" i="4"/>
  <c r="BF140" i="4"/>
  <c r="BF146" i="4"/>
  <c r="BF185" i="4"/>
  <c r="BF201" i="4"/>
  <c r="BF209" i="4"/>
  <c r="BF212" i="4"/>
  <c r="BF213" i="4"/>
  <c r="BF214" i="4"/>
  <c r="BF241" i="4"/>
  <c r="BF245" i="4"/>
  <c r="BF251" i="4"/>
  <c r="BF253" i="4"/>
  <c r="BF264" i="4"/>
  <c r="BF270" i="4"/>
  <c r="BF272" i="4"/>
  <c r="BF273" i="4"/>
  <c r="BF276" i="4"/>
  <c r="BF277" i="4"/>
  <c r="BF278" i="4"/>
  <c r="BF282" i="4"/>
  <c r="BF290" i="4"/>
  <c r="BF291" i="4"/>
  <c r="E85" i="4"/>
  <c r="J94" i="4"/>
  <c r="BF136" i="4"/>
  <c r="BF149" i="4"/>
  <c r="BF152" i="4"/>
  <c r="BF169" i="4"/>
  <c r="BF179" i="4"/>
  <c r="BF180" i="4"/>
  <c r="BF205" i="4"/>
  <c r="BF207" i="4"/>
  <c r="BF211" i="4"/>
  <c r="BF219" i="4"/>
  <c r="BF239" i="4"/>
  <c r="BF243" i="4"/>
  <c r="BF244" i="4"/>
  <c r="BF246" i="4"/>
  <c r="BF248" i="4"/>
  <c r="BF256" i="4"/>
  <c r="BF259" i="4"/>
  <c r="BF262" i="4"/>
  <c r="BF263" i="4"/>
  <c r="BF265" i="4"/>
  <c r="BF268" i="4"/>
  <c r="BF284" i="4"/>
  <c r="BF141" i="4"/>
  <c r="BF150" i="4"/>
  <c r="BF162" i="4"/>
  <c r="BF189" i="4"/>
  <c r="BF195" i="4"/>
  <c r="BF203" i="4"/>
  <c r="BF249" i="4"/>
  <c r="BF250" i="4"/>
  <c r="BF252" i="4"/>
  <c r="BF258" i="4"/>
  <c r="BF260" i="4"/>
  <c r="BF261" i="4"/>
  <c r="BF267" i="4"/>
  <c r="BF271" i="4"/>
  <c r="BF275" i="4"/>
  <c r="BF280" i="4"/>
  <c r="BF283" i="4"/>
  <c r="BF286" i="4"/>
  <c r="BF288" i="4"/>
  <c r="BF142" i="4"/>
  <c r="BF143" i="4"/>
  <c r="BF144" i="4"/>
  <c r="BF156" i="4"/>
  <c r="BF160" i="4"/>
  <c r="BF175" i="4"/>
  <c r="BF184" i="4"/>
  <c r="BF210" i="4"/>
  <c r="BF221" i="4"/>
  <c r="BF229" i="4"/>
  <c r="BF235" i="4"/>
  <c r="BF242" i="4"/>
  <c r="BF247" i="4"/>
  <c r="BF255" i="4"/>
  <c r="BF266" i="4"/>
  <c r="BF269" i="4"/>
  <c r="BF274" i="4"/>
  <c r="BF279" i="4"/>
  <c r="BF281" i="4"/>
  <c r="BF285" i="4"/>
  <c r="BF287" i="4"/>
  <c r="J125" i="3"/>
  <c r="BF139" i="3"/>
  <c r="BF160" i="3"/>
  <c r="BF206" i="3"/>
  <c r="BF211" i="3"/>
  <c r="BF235" i="3"/>
  <c r="BF239" i="3"/>
  <c r="BF243" i="3"/>
  <c r="BF253" i="3"/>
  <c r="BF264" i="3"/>
  <c r="BF267" i="3"/>
  <c r="BF270" i="3"/>
  <c r="BF287" i="3"/>
  <c r="BK143" i="2"/>
  <c r="J143" i="2" s="1"/>
  <c r="J99" i="2" s="1"/>
  <c r="E85" i="3"/>
  <c r="F94" i="3"/>
  <c r="BF133" i="3"/>
  <c r="BF136" i="3"/>
  <c r="BF213" i="3"/>
  <c r="BF219" i="3"/>
  <c r="BF269" i="3"/>
  <c r="BF272" i="3"/>
  <c r="BF278" i="3"/>
  <c r="BF284" i="3"/>
  <c r="BF164" i="3"/>
  <c r="BF185" i="3"/>
  <c r="BF217" i="3"/>
  <c r="BF223" i="3"/>
  <c r="BF232" i="3"/>
  <c r="BF277" i="3"/>
  <c r="J91" i="3"/>
  <c r="BF131" i="3"/>
  <c r="BF165" i="3"/>
  <c r="BF225" i="3"/>
  <c r="BF265" i="3"/>
  <c r="BF282" i="3"/>
  <c r="BF285" i="3"/>
  <c r="E85" i="2"/>
  <c r="F94" i="2"/>
  <c r="BF159" i="2"/>
  <c r="BF161" i="2"/>
  <c r="BF183" i="2"/>
  <c r="BF187" i="2"/>
  <c r="BF204" i="2"/>
  <c r="BF214" i="2"/>
  <c r="BF226" i="2"/>
  <c r="BF230" i="2"/>
  <c r="BF234" i="2"/>
  <c r="BF236" i="2"/>
  <c r="BF239" i="2"/>
  <c r="BF251" i="2"/>
  <c r="BF286" i="2"/>
  <c r="BF290" i="2"/>
  <c r="BF316" i="2"/>
  <c r="BF321" i="2"/>
  <c r="BF323" i="2"/>
  <c r="BF327" i="2"/>
  <c r="BF336" i="2"/>
  <c r="BF340" i="2"/>
  <c r="BF348" i="2"/>
  <c r="BF352" i="2"/>
  <c r="BF392" i="2"/>
  <c r="BF404" i="2"/>
  <c r="BF419" i="2"/>
  <c r="BF438" i="2"/>
  <c r="BF447" i="2"/>
  <c r="BF470" i="2"/>
  <c r="BF547" i="2"/>
  <c r="BF600" i="2"/>
  <c r="BF616" i="2"/>
  <c r="BF661" i="2"/>
  <c r="BF673" i="2"/>
  <c r="BF681" i="2"/>
  <c r="BF689" i="2"/>
  <c r="BF690" i="2"/>
  <c r="BF697" i="2"/>
  <c r="BF699" i="2"/>
  <c r="BF703" i="2"/>
  <c r="BF720" i="2"/>
  <c r="BF721" i="2"/>
  <c r="BF724" i="2"/>
  <c r="BF730" i="2"/>
  <c r="BF737" i="2"/>
  <c r="BF745" i="2"/>
  <c r="BF759" i="2"/>
  <c r="BF777" i="2"/>
  <c r="BF790" i="2"/>
  <c r="BF794" i="2"/>
  <c r="BF796" i="2"/>
  <c r="BF848" i="2"/>
  <c r="BF145" i="2"/>
  <c r="BF163" i="2"/>
  <c r="BF196" i="2"/>
  <c r="BF197" i="2"/>
  <c r="BF208" i="2"/>
  <c r="BF263" i="2"/>
  <c r="BF278" i="2"/>
  <c r="BF288" i="2"/>
  <c r="BF302" i="2"/>
  <c r="BF314" i="2"/>
  <c r="BF329" i="2"/>
  <c r="BF370" i="2"/>
  <c r="BF372" i="2"/>
  <c r="BF376" i="2"/>
  <c r="BF388" i="2"/>
  <c r="BF396" i="2"/>
  <c r="BF428" i="2"/>
  <c r="BF432" i="2"/>
  <c r="BF448" i="2"/>
  <c r="BF505" i="2"/>
  <c r="BF507" i="2"/>
  <c r="BF555" i="2"/>
  <c r="BF574" i="2"/>
  <c r="BF590" i="2"/>
  <c r="BF594" i="2"/>
  <c r="BF606" i="2"/>
  <c r="BF624" i="2"/>
  <c r="BF633" i="2"/>
  <c r="BF641" i="2"/>
  <c r="BF654" i="2"/>
  <c r="BF677" i="2"/>
  <c r="BF695" i="2"/>
  <c r="BF698" i="2"/>
  <c r="BF705" i="2"/>
  <c r="BF709" i="2"/>
  <c r="BF710" i="2"/>
  <c r="BF716" i="2"/>
  <c r="BF719" i="2"/>
  <c r="BF722" i="2"/>
  <c r="BF725" i="2"/>
  <c r="BF726" i="2"/>
  <c r="BF727" i="2"/>
  <c r="BF731" i="2"/>
  <c r="BF741" i="2"/>
  <c r="BF751" i="2"/>
  <c r="BF755" i="2"/>
  <c r="BF765" i="2"/>
  <c r="BF769" i="2"/>
  <c r="BF773" i="2"/>
  <c r="BF783" i="2"/>
  <c r="BF809" i="2"/>
  <c r="BF815" i="2"/>
  <c r="BF817" i="2"/>
  <c r="BF827" i="2"/>
  <c r="BF850" i="2"/>
  <c r="BF863" i="2"/>
  <c r="BF865" i="2"/>
  <c r="J139" i="2"/>
  <c r="BF151" i="2"/>
  <c r="BF166" i="2"/>
  <c r="BF167" i="2"/>
  <c r="BF178" i="2"/>
  <c r="BF259" i="2"/>
  <c r="BF270" i="2"/>
  <c r="BF306" i="2"/>
  <c r="BF342" i="2"/>
  <c r="BF366" i="2"/>
  <c r="BF380" i="2"/>
  <c r="BF384" i="2"/>
  <c r="BF408" i="2"/>
  <c r="BF421" i="2"/>
  <c r="BF446" i="2"/>
  <c r="BF487" i="2"/>
  <c r="BF521" i="2"/>
  <c r="BF532" i="2"/>
  <c r="BF553" i="2"/>
  <c r="BF565" i="2"/>
  <c r="BF567" i="2"/>
  <c r="BF582" i="2"/>
  <c r="BF586" i="2"/>
  <c r="BF612" i="2"/>
  <c r="BF639" i="2"/>
  <c r="BF650" i="2"/>
  <c r="BF665" i="2"/>
  <c r="BF671" i="2"/>
  <c r="BF675" i="2"/>
  <c r="BF679" i="2"/>
  <c r="BF683" i="2"/>
  <c r="BF692" i="2"/>
  <c r="BF694" i="2"/>
  <c r="BF704" i="2"/>
  <c r="BF717" i="2"/>
  <c r="BF718" i="2"/>
  <c r="BF723" i="2"/>
  <c r="BF728" i="2"/>
  <c r="BF733" i="2"/>
  <c r="BF749" i="2"/>
  <c r="BF761" i="2"/>
  <c r="BF781" i="2"/>
  <c r="BF803" i="2"/>
  <c r="BF807" i="2"/>
  <c r="J91" i="2"/>
  <c r="BF174" i="2"/>
  <c r="BF193" i="2"/>
  <c r="BF246" i="2"/>
  <c r="BF252" i="2"/>
  <c r="BF274" i="2"/>
  <c r="BF282" i="2"/>
  <c r="BF287" i="2"/>
  <c r="BF296" i="2"/>
  <c r="BF297" i="2"/>
  <c r="BF298" i="2"/>
  <c r="BF319" i="2"/>
  <c r="BF346" i="2"/>
  <c r="BF354" i="2"/>
  <c r="BF362" i="2"/>
  <c r="BF412" i="2"/>
  <c r="BF442" i="2"/>
  <c r="BF444" i="2"/>
  <c r="BF450" i="2"/>
  <c r="BF559" i="2"/>
  <c r="BF561" i="2"/>
  <c r="AS94" i="1"/>
  <c r="J35" i="2"/>
  <c r="AV96" i="1" s="1"/>
  <c r="F37" i="2"/>
  <c r="BB96" i="1"/>
  <c r="J35" i="5"/>
  <c r="AV99" i="1"/>
  <c r="F39" i="5"/>
  <c r="BD99" i="1" s="1"/>
  <c r="F35" i="6"/>
  <c r="AZ100" i="1"/>
  <c r="F35" i="7"/>
  <c r="AZ102" i="1" s="1"/>
  <c r="F39" i="7"/>
  <c r="BD102" i="1"/>
  <c r="J35" i="8"/>
  <c r="AV103" i="1" s="1"/>
  <c r="F38" i="9"/>
  <c r="BC104" i="1"/>
  <c r="F37" i="10"/>
  <c r="BB105" i="1"/>
  <c r="F39" i="10"/>
  <c r="BD105" i="1"/>
  <c r="F37" i="11"/>
  <c r="BB107" i="1" s="1"/>
  <c r="F37" i="12"/>
  <c r="BB108" i="1"/>
  <c r="F38" i="13"/>
  <c r="BC110" i="1" s="1"/>
  <c r="F37" i="13"/>
  <c r="BB110" i="1"/>
  <c r="F38" i="14"/>
  <c r="BC111" i="1" s="1"/>
  <c r="J33" i="15"/>
  <c r="AV112" i="1"/>
  <c r="F38" i="2"/>
  <c r="BC96" i="1"/>
  <c r="F39" i="3"/>
  <c r="BD97" i="1"/>
  <c r="F38" i="3"/>
  <c r="BC97" i="1" s="1"/>
  <c r="J35" i="4"/>
  <c r="AV98" i="1"/>
  <c r="F39" i="4"/>
  <c r="BD98" i="1" s="1"/>
  <c r="F38" i="5"/>
  <c r="BC99" i="1"/>
  <c r="F38" i="6"/>
  <c r="BC100" i="1" s="1"/>
  <c r="J35" i="7"/>
  <c r="AV102" i="1"/>
  <c r="F35" i="8"/>
  <c r="AZ103" i="1"/>
  <c r="F37" i="9"/>
  <c r="BB104" i="1"/>
  <c r="F35" i="10"/>
  <c r="AZ105" i="1" s="1"/>
  <c r="F35" i="11"/>
  <c r="AZ107" i="1"/>
  <c r="F35" i="12"/>
  <c r="AZ108" i="1" s="1"/>
  <c r="F35" i="13"/>
  <c r="AZ110" i="1"/>
  <c r="J35" i="14"/>
  <c r="AV111" i="1" s="1"/>
  <c r="F33" i="15"/>
  <c r="AZ112" i="1"/>
  <c r="F39" i="2"/>
  <c r="BD96" i="1"/>
  <c r="F37" i="3"/>
  <c r="BB97" i="1"/>
  <c r="F37" i="4"/>
  <c r="BB98" i="1" s="1"/>
  <c r="F38" i="4"/>
  <c r="BC98" i="1"/>
  <c r="J35" i="6"/>
  <c r="AV100" i="1" s="1"/>
  <c r="F37" i="7"/>
  <c r="BB102" i="1"/>
  <c r="F37" i="8"/>
  <c r="BB103" i="1" s="1"/>
  <c r="F39" i="8"/>
  <c r="BD103" i="1"/>
  <c r="F35" i="9"/>
  <c r="AZ104" i="1"/>
  <c r="F39" i="9"/>
  <c r="BD104" i="1"/>
  <c r="J35" i="10"/>
  <c r="AV105" i="1" s="1"/>
  <c r="F39" i="11"/>
  <c r="BD107" i="1"/>
  <c r="F38" i="12"/>
  <c r="BC108" i="1" s="1"/>
  <c r="F39" i="12"/>
  <c r="BD108" i="1"/>
  <c r="J35" i="13"/>
  <c r="AV110" i="1" s="1"/>
  <c r="F39" i="14"/>
  <c r="BD111" i="1"/>
  <c r="F35" i="14"/>
  <c r="AZ111" i="1"/>
  <c r="F35" i="15"/>
  <c r="BB112" i="1"/>
  <c r="F35" i="2"/>
  <c r="AZ96" i="1" s="1"/>
  <c r="F35" i="3"/>
  <c r="AZ97" i="1"/>
  <c r="J35" i="3"/>
  <c r="AV97" i="1" s="1"/>
  <c r="F35" i="4"/>
  <c r="AZ98" i="1"/>
  <c r="F35" i="5"/>
  <c r="AZ99" i="1" s="1"/>
  <c r="F37" i="5"/>
  <c r="BB99" i="1"/>
  <c r="F37" i="6"/>
  <c r="BB100" i="1" s="1"/>
  <c r="F39" i="6"/>
  <c r="BD100" i="1"/>
  <c r="F38" i="7"/>
  <c r="BC102" i="1" s="1"/>
  <c r="F38" i="8"/>
  <c r="BC103" i="1"/>
  <c r="J35" i="9"/>
  <c r="AV104" i="1" s="1"/>
  <c r="F38" i="10"/>
  <c r="BC105" i="1"/>
  <c r="F38" i="11"/>
  <c r="BC107" i="1"/>
  <c r="J35" i="11"/>
  <c r="AV107" i="1" s="1"/>
  <c r="J35" i="12"/>
  <c r="AV108" i="1" s="1"/>
  <c r="F39" i="13"/>
  <c r="BD110" i="1"/>
  <c r="F37" i="14"/>
  <c r="BB111" i="1" s="1"/>
  <c r="F36" i="15"/>
  <c r="BC112" i="1"/>
  <c r="F37" i="15"/>
  <c r="BD112" i="1" s="1"/>
  <c r="R128" i="9" l="1"/>
  <c r="T317" i="2"/>
  <c r="R127" i="12"/>
  <c r="R126" i="12"/>
  <c r="T129" i="10"/>
  <c r="T128" i="10"/>
  <c r="P129" i="9"/>
  <c r="P128" i="9"/>
  <c r="AU104" i="1"/>
  <c r="T123" i="15"/>
  <c r="T122" i="15"/>
  <c r="P137" i="3"/>
  <c r="P128" i="3"/>
  <c r="AU97" i="1" s="1"/>
  <c r="P317" i="2"/>
  <c r="P142" i="2"/>
  <c r="AU96" i="1" s="1"/>
  <c r="P126" i="11"/>
  <c r="P125" i="11"/>
  <c r="AU107" i="1"/>
  <c r="T147" i="4"/>
  <c r="T129" i="4"/>
  <c r="R317" i="2"/>
  <c r="T126" i="8"/>
  <c r="T125" i="8"/>
  <c r="R123" i="15"/>
  <c r="R122" i="15"/>
  <c r="R143" i="2"/>
  <c r="R142" i="2"/>
  <c r="P123" i="15"/>
  <c r="P122" i="15"/>
  <c r="AU112" i="1"/>
  <c r="T126" i="7"/>
  <c r="T125" i="7" s="1"/>
  <c r="R137" i="3"/>
  <c r="R128" i="3"/>
  <c r="P124" i="14"/>
  <c r="P123" i="14"/>
  <c r="AU111" i="1"/>
  <c r="R147" i="4"/>
  <c r="R129" i="4"/>
  <c r="T128" i="3"/>
  <c r="R124" i="14"/>
  <c r="R123" i="14" s="1"/>
  <c r="P126" i="8"/>
  <c r="P125" i="8"/>
  <c r="AU103" i="1"/>
  <c r="BK129" i="3"/>
  <c r="J129" i="3" s="1"/>
  <c r="J99" i="3" s="1"/>
  <c r="T124" i="14"/>
  <c r="T123" i="14"/>
  <c r="P128" i="10"/>
  <c r="AU105" i="1"/>
  <c r="R126" i="8"/>
  <c r="R125" i="8"/>
  <c r="BK147" i="4"/>
  <c r="P129" i="4"/>
  <c r="AU98" i="1"/>
  <c r="T143" i="2"/>
  <c r="T142" i="2"/>
  <c r="BK126" i="11"/>
  <c r="J126" i="11"/>
  <c r="J99" i="11"/>
  <c r="BK127" i="12"/>
  <c r="J127" i="12" s="1"/>
  <c r="J99" i="12" s="1"/>
  <c r="BK124" i="14"/>
  <c r="J124" i="14" s="1"/>
  <c r="J99" i="14" s="1"/>
  <c r="BK123" i="15"/>
  <c r="J123" i="15"/>
  <c r="J97" i="15"/>
  <c r="BK317" i="2"/>
  <c r="J317" i="2"/>
  <c r="J105" i="2"/>
  <c r="BK126" i="7"/>
  <c r="J126" i="7"/>
  <c r="J99" i="7"/>
  <c r="BK175" i="9"/>
  <c r="J175" i="9" s="1"/>
  <c r="J105" i="9" s="1"/>
  <c r="BK175" i="10"/>
  <c r="J175" i="10"/>
  <c r="J105" i="10" s="1"/>
  <c r="BK125" i="13"/>
  <c r="J125" i="13"/>
  <c r="J99" i="13"/>
  <c r="BK137" i="3"/>
  <c r="J137" i="3"/>
  <c r="J102" i="3"/>
  <c r="BK130" i="4"/>
  <c r="J130" i="4"/>
  <c r="J99" i="4"/>
  <c r="BK126" i="8"/>
  <c r="J126" i="8"/>
  <c r="J99" i="8" s="1"/>
  <c r="BK129" i="9"/>
  <c r="J129" i="9"/>
  <c r="J99" i="9"/>
  <c r="BK124" i="6"/>
  <c r="J124" i="6"/>
  <c r="J99" i="6"/>
  <c r="BK129" i="10"/>
  <c r="J129" i="10"/>
  <c r="J99" i="10"/>
  <c r="AG99" i="1"/>
  <c r="AN99" i="1" s="1"/>
  <c r="J98" i="5"/>
  <c r="BK142" i="2"/>
  <c r="J142" i="2"/>
  <c r="J32" i="2" s="1"/>
  <c r="AG96" i="1" s="1"/>
  <c r="F36" i="3"/>
  <c r="BA97" i="1"/>
  <c r="F36" i="4"/>
  <c r="BA98" i="1" s="1"/>
  <c r="J36" i="5"/>
  <c r="AW99" i="1"/>
  <c r="AT99" i="1"/>
  <c r="BD95" i="1"/>
  <c r="J36" i="6"/>
  <c r="AW100" i="1"/>
  <c r="AT100" i="1"/>
  <c r="BB95" i="1"/>
  <c r="F36" i="7"/>
  <c r="BA102" i="1"/>
  <c r="F36" i="9"/>
  <c r="BA104" i="1" s="1"/>
  <c r="AZ101" i="1"/>
  <c r="AV101" i="1" s="1"/>
  <c r="F36" i="11"/>
  <c r="BA107" i="1"/>
  <c r="J36" i="12"/>
  <c r="AW108" i="1"/>
  <c r="AT108" i="1"/>
  <c r="BD109" i="1"/>
  <c r="BC109" i="1"/>
  <c r="AY109" i="1"/>
  <c r="F34" i="15"/>
  <c r="BA112" i="1"/>
  <c r="J36" i="2"/>
  <c r="AW96" i="1" s="1"/>
  <c r="AT96" i="1" s="1"/>
  <c r="J36" i="8"/>
  <c r="AW103" i="1"/>
  <c r="AT103" i="1" s="1"/>
  <c r="BC101" i="1"/>
  <c r="AY101" i="1"/>
  <c r="J36" i="10"/>
  <c r="AW105" i="1" s="1"/>
  <c r="AT105" i="1" s="1"/>
  <c r="AZ106" i="1"/>
  <c r="AV106" i="1"/>
  <c r="BB106" i="1"/>
  <c r="AX106" i="1"/>
  <c r="J36" i="13"/>
  <c r="AW110" i="1" s="1"/>
  <c r="AT110" i="1" s="1"/>
  <c r="F36" i="14"/>
  <c r="BA111" i="1" s="1"/>
  <c r="AU106" i="1"/>
  <c r="AU109" i="1"/>
  <c r="F36" i="2"/>
  <c r="BA96" i="1" s="1"/>
  <c r="F36" i="8"/>
  <c r="BA103" i="1" s="1"/>
  <c r="BB101" i="1"/>
  <c r="AX101" i="1" s="1"/>
  <c r="BD101" i="1"/>
  <c r="F36" i="10"/>
  <c r="BA105" i="1"/>
  <c r="BD106" i="1"/>
  <c r="BC106" i="1"/>
  <c r="AY106" i="1"/>
  <c r="F36" i="13"/>
  <c r="BA110" i="1"/>
  <c r="J36" i="14"/>
  <c r="AW111" i="1" s="1"/>
  <c r="AT111" i="1" s="1"/>
  <c r="J36" i="3"/>
  <c r="AW97" i="1"/>
  <c r="AT97" i="1" s="1"/>
  <c r="J36" i="4"/>
  <c r="AW98" i="1" s="1"/>
  <c r="AT98" i="1" s="1"/>
  <c r="F36" i="5"/>
  <c r="BA99" i="1"/>
  <c r="F36" i="6"/>
  <c r="BA100" i="1"/>
  <c r="BC95" i="1"/>
  <c r="AY95" i="1"/>
  <c r="AZ95" i="1"/>
  <c r="AV95" i="1"/>
  <c r="J36" i="7"/>
  <c r="AW102" i="1"/>
  <c r="AT102" i="1"/>
  <c r="J36" i="9"/>
  <c r="AW104" i="1" s="1"/>
  <c r="AT104" i="1" s="1"/>
  <c r="J36" i="11"/>
  <c r="AW107" i="1" s="1"/>
  <c r="AT107" i="1" s="1"/>
  <c r="F36" i="12"/>
  <c r="BA108" i="1"/>
  <c r="BB109" i="1"/>
  <c r="AX109" i="1"/>
  <c r="AZ109" i="1"/>
  <c r="AV109" i="1" s="1"/>
  <c r="J34" i="15"/>
  <c r="AW112" i="1" s="1"/>
  <c r="AT112" i="1" s="1"/>
  <c r="BK129" i="4" l="1"/>
  <c r="J129" i="4"/>
  <c r="BK125" i="8"/>
  <c r="J125" i="8"/>
  <c r="BK125" i="11"/>
  <c r="J125" i="11"/>
  <c r="J32" i="11" s="1"/>
  <c r="AG107" i="1" s="1"/>
  <c r="J147" i="4"/>
  <c r="J102" i="4"/>
  <c r="BK128" i="3"/>
  <c r="J128" i="3"/>
  <c r="J98" i="3"/>
  <c r="BK126" i="12"/>
  <c r="J126" i="12"/>
  <c r="J98" i="12"/>
  <c r="BK123" i="14"/>
  <c r="J123" i="14"/>
  <c r="J98" i="14" s="1"/>
  <c r="BK122" i="15"/>
  <c r="J122" i="15"/>
  <c r="J96" i="15"/>
  <c r="BK128" i="10"/>
  <c r="J128" i="10"/>
  <c r="BK123" i="6"/>
  <c r="J123" i="6"/>
  <c r="BK124" i="13"/>
  <c r="J124" i="13"/>
  <c r="J98" i="13"/>
  <c r="BK125" i="7"/>
  <c r="J125" i="7"/>
  <c r="J32" i="7" s="1"/>
  <c r="AG102" i="1" s="1"/>
  <c r="BK128" i="9"/>
  <c r="J128" i="9"/>
  <c r="J98" i="9"/>
  <c r="J41" i="5"/>
  <c r="AN96" i="1"/>
  <c r="J98" i="2"/>
  <c r="J41" i="2"/>
  <c r="J32" i="4"/>
  <c r="AG98" i="1"/>
  <c r="J32" i="8"/>
  <c r="AG103" i="1"/>
  <c r="J32" i="6"/>
  <c r="AG100" i="1"/>
  <c r="AX95" i="1"/>
  <c r="BD94" i="1"/>
  <c r="W33" i="1" s="1"/>
  <c r="BB94" i="1"/>
  <c r="AX94" i="1" s="1"/>
  <c r="AU101" i="1"/>
  <c r="J32" i="10"/>
  <c r="AG105" i="1" s="1"/>
  <c r="BA106" i="1"/>
  <c r="AW106" i="1"/>
  <c r="AT106" i="1"/>
  <c r="AZ94" i="1"/>
  <c r="W29" i="1"/>
  <c r="AU95" i="1"/>
  <c r="AU94" i="1"/>
  <c r="BA95" i="1"/>
  <c r="AW95" i="1" s="1"/>
  <c r="AT95" i="1" s="1"/>
  <c r="BA109" i="1"/>
  <c r="AW109" i="1"/>
  <c r="AT109" i="1"/>
  <c r="BA101" i="1"/>
  <c r="AW101" i="1"/>
  <c r="AT101" i="1"/>
  <c r="BC94" i="1"/>
  <c r="W32" i="1"/>
  <c r="J41" i="7" l="1"/>
  <c r="J41" i="4"/>
  <c r="J41" i="8"/>
  <c r="J41" i="10"/>
  <c r="J41" i="6"/>
  <c r="J41" i="11"/>
  <c r="J98" i="7"/>
  <c r="J98" i="4"/>
  <c r="J98" i="8"/>
  <c r="J98" i="10"/>
  <c r="J98" i="11"/>
  <c r="J98" i="6"/>
  <c r="AN100" i="1"/>
  <c r="AN103" i="1"/>
  <c r="AN105" i="1"/>
  <c r="AN98" i="1"/>
  <c r="AN102" i="1"/>
  <c r="AN107" i="1"/>
  <c r="J32" i="9"/>
  <c r="AG104" i="1" s="1"/>
  <c r="AG101" i="1" s="1"/>
  <c r="J32" i="13"/>
  <c r="AG110" i="1"/>
  <c r="J32" i="12"/>
  <c r="AG108" i="1" s="1"/>
  <c r="AG106" i="1" s="1"/>
  <c r="J32" i="14"/>
  <c r="AG111" i="1" s="1"/>
  <c r="AV94" i="1"/>
  <c r="AK29" i="1"/>
  <c r="J32" i="3"/>
  <c r="AG97" i="1"/>
  <c r="AN97" i="1" s="1"/>
  <c r="W31" i="1"/>
  <c r="BA94" i="1"/>
  <c r="W30" i="1"/>
  <c r="J30" i="15"/>
  <c r="AG112" i="1"/>
  <c r="AY94" i="1"/>
  <c r="J41" i="9" l="1"/>
  <c r="J41" i="13"/>
  <c r="J41" i="3"/>
  <c r="J41" i="12"/>
  <c r="J41" i="14"/>
  <c r="J39" i="15"/>
  <c r="AN108" i="1"/>
  <c r="AN110" i="1"/>
  <c r="AN111" i="1"/>
  <c r="AN104" i="1"/>
  <c r="AN112" i="1"/>
  <c r="AN106" i="1"/>
  <c r="AN101" i="1"/>
  <c r="AG109" i="1"/>
  <c r="AG94" i="1" s="1"/>
  <c r="AK26" i="1" s="1"/>
  <c r="AW94" i="1"/>
  <c r="AK30" i="1" s="1"/>
  <c r="AG95" i="1"/>
  <c r="AN95" i="1" l="1"/>
  <c r="AN109" i="1"/>
  <c r="AK35" i="1"/>
  <c r="AT94" i="1"/>
  <c r="AN94" i="1" l="1"/>
</calcChain>
</file>

<file path=xl/sharedStrings.xml><?xml version="1.0" encoding="utf-8"?>
<sst xmlns="http://schemas.openxmlformats.org/spreadsheetml/2006/main" count="19236" uniqueCount="2325">
  <si>
    <t>Export Komplet</t>
  </si>
  <si>
    <t/>
  </si>
  <si>
    <t>2.0</t>
  </si>
  <si>
    <t>ZAMOK</t>
  </si>
  <si>
    <t>False</t>
  </si>
  <si>
    <t>{0393eb33-8a97-4921-bfc2-47bd38fc4d60}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</si>
  <si>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</si>
  <si>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</si>
  <si>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</si>
  <si>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</si>
  <si>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</si>
  <si>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</si>
  <si>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</si>
  <si>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MARTEVENT-02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</si>
  <si>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</si>
  <si>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</si>
  <si>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Rekreačná chata</t>
  </si>
  <si>
    <t>JKSO:</t>
  </si>
  <si>
    <t>KS:</t>
  </si>
  <si>
    <t>Miesto:</t>
  </si>
  <si>
    <t>Martovce, p. č. 6231/1, 6231/2</t>
  </si>
  <si>
    <t>Dátum:</t>
  </si>
  <si>
    <t>Objednávateľ:</t>
  </si>
  <si>
    <t>IČO:</t>
  </si>
  <si>
    <t>MARTEVENT s.r.o., Martovce č. 14</t>
  </si>
  <si>
    <t>IČ DPH:</t>
  </si>
  <si>
    <t>Zhotoviteľ:</t>
  </si>
  <si>
    <t>Vyplň údaj</t>
  </si>
  <si>
    <t>Projektant:</t>
  </si>
  <si>
    <t>Szilvia Vörös Dócza</t>
  </si>
  <si>
    <t>True</t>
  </si>
  <si>
    <t>Spracovateľ:</t>
  </si>
  <si>
    <t xml:space="preserve"> </t>
  </si>
  <si>
    <t>Poznámka:</t>
  </si>
  <si>
    <t>Podľa projektu pre stavebné povolenie z 11/2023_x000D_
Jednotkové ceny stavebných prác a materiálov v rozpočte sú orientačné, sú vecou dohody objednávateľa a zhotoviteľa. _x000D_
Zhotoviteľ je povinný vypracovať vlastný rozpočet na základe PD pre stavebné povolenie z 09/2023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</si>
  <si>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</si>
  <si>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</si>
  <si>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</si>
  <si>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</si>
  <si>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</si>
  <si>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</si>
  <si>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</si>
  <si>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</si>
  <si>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</si>
  <si>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</si>
  <si>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</si>
  <si>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</si>
  <si>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</si>
  <si>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</si>
  <si>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</si>
  <si>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</si>
  <si>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</si>
  <si>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</si>
  <si>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</si>
  <si>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</si>
  <si>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</si>
  <si>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</si>
  <si>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</si>
  <si>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</si>
  <si>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</si>
  <si>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</si>
  <si>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</si>
  <si>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</si>
  <si>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</si>
  <si>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</si>
  <si>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</si>
  <si>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</si>
  <si>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</si>
  <si>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</si>
  <si>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</si>
  <si>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</si>
  <si>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</si>
  <si>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</si>
  <si>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</si>
  <si>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</si>
  <si>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</si>
  <si>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</si>
  <si>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</si>
  <si>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</si>
  <si>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</si>
  <si>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 xml:space="preserve">SO-01  Rekreačná chata </t>
  </si>
  <si>
    <t>STA</t>
  </si>
  <si>
    <t>1</t>
  </si>
  <si>
    <t>{b3df062a-1808-4e1a-bbcd-9d48f07bc294}</t>
  </si>
  <si>
    <t>/</t>
  </si>
  <si>
    <t xml:space="preserve">SO-01.1  Architektúra a statika </t>
  </si>
  <si>
    <t>Časť</t>
  </si>
  <si>
    <t>2</t>
  </si>
  <si>
    <t>{e2c747d3-0fbd-408e-8072-1c4c0f4eb0d1}</t>
  </si>
  <si>
    <t>02</t>
  </si>
  <si>
    <t>SO-01.2  Drevená terasa</t>
  </si>
  <si>
    <t>{48feaeff-3baa-4a0f-b6aa-7afc4b3978ae}</t>
  </si>
  <si>
    <t>03</t>
  </si>
  <si>
    <t>SO-01.3  Zdravotechnika</t>
  </si>
  <si>
    <t>{415084db-4731-43f4-969f-6234dca89e25}</t>
  </si>
  <si>
    <t>04</t>
  </si>
  <si>
    <t xml:space="preserve">SO-01.4  Elektroinštalácia </t>
  </si>
  <si>
    <t>{b7c96b11-2713-4cce-898b-1d9d73d08ffa}</t>
  </si>
  <si>
    <t>05</t>
  </si>
  <si>
    <t>SO-01.5  Bleskozvod</t>
  </si>
  <si>
    <t>{460ca546-9f33-4ac3-adb0-9d4752c0dce5}</t>
  </si>
  <si>
    <t>SO-02  Vodovodná prípojka</t>
  </si>
  <si>
    <t>{5a917908-6e23-4d4c-a446-4d7dc36dc737}</t>
  </si>
  <si>
    <t>SO-02.1  Vodovodná prípojka</t>
  </si>
  <si>
    <t>{14c1d02c-c838-4e9a-99b4-9dcd15a0238c}</t>
  </si>
  <si>
    <t>SO-02.2  Vonkajší domový vodovod</t>
  </si>
  <si>
    <t>{70eec586-2dc4-44cd-b52e-ed674515783d}</t>
  </si>
  <si>
    <t>SO-02.3  Vodomerná šachta</t>
  </si>
  <si>
    <t>{e1549d19-e43f-4739-a2b0-d4d882458810}</t>
  </si>
  <si>
    <t>SO-02.4  Armatúrna šachta</t>
  </si>
  <si>
    <t>{f27ac989-e2f5-4232-86c3-bf703b9e146b}</t>
  </si>
  <si>
    <t>SO-03  Kanalizačná prípojka</t>
  </si>
  <si>
    <t>{0b0e8cfa-10bc-4314-b4b7-8afd053784b2}</t>
  </si>
  <si>
    <t>SO-03.1  Vonkajšia domvá splašková kanalizácia</t>
  </si>
  <si>
    <t>{e016f1da-0b8f-4f1a-b9f7-04d9a76d7595}</t>
  </si>
  <si>
    <t>SO-03.2  Žumpa</t>
  </si>
  <si>
    <t>{a6b74b0a-9de0-4c2a-ac7a-4fead6589db1}</t>
  </si>
  <si>
    <t>SO-04  Elektrická prípojka</t>
  </si>
  <si>
    <t>{1e56d386-7558-4dfa-b68c-f2919eca5fdd}</t>
  </si>
  <si>
    <t>SO-04.1  Elektrická prípojka</t>
  </si>
  <si>
    <t>{5af1fc34-28d0-4b85-8581-ffb991610f5d}</t>
  </si>
  <si>
    <t>SO-04.2  Vonkajšie rozvody elektriny - prívod do rekreačnej chaty</t>
  </si>
  <si>
    <t>{0ee02dd1-65c5-4969-8c20-c25cac532c97}</t>
  </si>
  <si>
    <t>SO-05  Spevnené plochy</t>
  </si>
  <si>
    <t>{1b4b2c26-8a92-46f8-96a1-42387fc17ef9}</t>
  </si>
  <si>
    <t>KRYCÍ LIST ROZPOČTU</t>
  </si>
  <si>
    <t>Objekt:</t>
  </si>
  <si>
    <t xml:space="preserve">01 - SO-01  Rekreačná chata </t>
  </si>
  <si>
    <t>Časť:</t>
  </si>
  <si>
    <t xml:space="preserve">01 - SO-01.1  Architektúra a statika </t>
  </si>
  <si>
    <t>Podľa projektu pre stavebné povolenie z 11/2023 Jednotkové ceny stavebných prác a materiálov v rozpočte sú orientačné, sú vecou dohody objednávateľa a zhotoviteľa.  Zhotoviteľ je povinný vypracovať vlastný rozpočet na základe PD pre stavebné povolenie z 09/2023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</si>
  <si>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</si>
  <si>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</si>
  <si>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</si>
  <si>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</si>
  <si>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</si>
  <si>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</si>
  <si>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</si>
  <si>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</si>
  <si>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</si>
  <si>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</si>
  <si>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</si>
  <si>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</si>
  <si>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</si>
  <si>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</si>
  <si>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</si>
  <si>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</si>
  <si>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</si>
  <si>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</si>
  <si>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</si>
  <si>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</si>
  <si>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</si>
  <si>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771 - Podlahy z dlaždíc</t>
  </si>
  <si>
    <t xml:space="preserve">    775 - Podlahy vlysové a parketové</t>
  </si>
  <si>
    <t xml:space="preserve">    781 - Obklady</t>
  </si>
  <si>
    <t xml:space="preserve">    782 - Obklady z prírodného a konglomerovaného kameňa</t>
  </si>
  <si>
    <t xml:space="preserve">    783 - Dokončovacie práce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</si>
  <si>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</si>
  <si>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</si>
  <si>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</si>
  <si>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</si>
  <si>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</si>
  <si>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</si>
  <si>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</si>
  <si>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</si>
  <si>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</si>
  <si>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</si>
  <si>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</si>
  <si>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</si>
  <si>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</si>
  <si>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</si>
  <si>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</si>
  <si>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</si>
  <si>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</si>
  <si>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</si>
  <si>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</si>
  <si>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</si>
  <si>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</si>
  <si>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</si>
  <si>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-1984385665</t>
  </si>
  <si>
    <t>VV</t>
  </si>
  <si>
    <t>(1,4-0,3)*0,8*0,8*2   "pre pätky</t>
  </si>
  <si>
    <t>0,05*17,867   "5% ručne</t>
  </si>
  <si>
    <t>Medzisúčet</t>
  </si>
  <si>
    <t>3</t>
  </si>
  <si>
    <t>-0,001</t>
  </si>
  <si>
    <t>Súčet</t>
  </si>
  <si>
    <t>132201101.S</t>
  </si>
  <si>
    <t xml:space="preserve">Hĺbenie rýh šírky do 600 mm zapažených i nezapažených s prehodením výkopu na priľahlom teréne na vzdialenosť do 3 m  alebo s naložením výkopu na dopravný prostriedok v hornine 3 do 100 </t>
  </si>
  <si>
    <t>-9473087</t>
  </si>
  <si>
    <t>(1,4-0,3)*0,5*(2,1+8,175+2,1)</t>
  </si>
  <si>
    <t>(1,65-0,45)*0,5*(2,0+2,0)</t>
  </si>
  <si>
    <t>(1,9-0,6)*0,5*(2,575+8,175+2,575)</t>
  </si>
  <si>
    <t>-0,05*17,867   "5% ručne</t>
  </si>
  <si>
    <t>0,026</t>
  </si>
  <si>
    <t>132201109.S</t>
  </si>
  <si>
    <t>Príplatok k cene za lepivosť pri hĺbení rýh šírky do 600 mm zapažených i nezapažených s urovnaním dna v hornine 3</t>
  </si>
  <si>
    <t>-796549800</t>
  </si>
  <si>
    <t>17,0/3</t>
  </si>
  <si>
    <t>162201211.S</t>
  </si>
  <si>
    <t>Vodorovné premiestnenie výkopku horniny tr. 1 až 4 stavebným fúrikom do 10 m v rovine alebo vo svahu do 1:5</t>
  </si>
  <si>
    <t>1639949033</t>
  </si>
  <si>
    <t xml:space="preserve">2,3    "ručný výkop po stavenisku </t>
  </si>
  <si>
    <t>5</t>
  </si>
  <si>
    <t>162301121.S</t>
  </si>
  <si>
    <t>Vodorovné premiestnenie výkopku po spevnenej ceste z horniny tr.1-4, nad 100 do 1000 m3 na vzdialenosť nad 50 do 500 m</t>
  </si>
  <si>
    <t>-1465343441</t>
  </si>
  <si>
    <t>2,3+17,0    "celý výkop</t>
  </si>
  <si>
    <t>Súčet - na okolité vedľajšie pozemky</t>
  </si>
  <si>
    <t>6</t>
  </si>
  <si>
    <t>171201201.S</t>
  </si>
  <si>
    <t>Uloženie sypaniny na skládky do 100 m3</t>
  </si>
  <si>
    <t>-894104447</t>
  </si>
  <si>
    <t>7</t>
  </si>
  <si>
    <t>175101201.S</t>
  </si>
  <si>
    <t>Obsyp objektov sypaninou z vhodných hornín 1 až 4 bez prehodenia sypaniny</t>
  </si>
  <si>
    <t>-1278389957</t>
  </si>
  <si>
    <t>0,6*0,1*(2,475+9,175+2,475+1,975+8,175+1,975)</t>
  </si>
  <si>
    <t>0,35*0,1*(2,0+2,0)*2</t>
  </si>
  <si>
    <t>0,15*0,1*(2,0+9,175+2,0+1,5+8,175+1,5)</t>
  </si>
  <si>
    <t>-0,02</t>
  </si>
  <si>
    <t>Súčet - pri pásoch z DT š. 300 mm</t>
  </si>
  <si>
    <t>8</t>
  </si>
  <si>
    <t>M</t>
  </si>
  <si>
    <t>583310003200.S</t>
  </si>
  <si>
    <t>Štrkopiesok frakcia 0-32 mm</t>
  </si>
  <si>
    <t>t</t>
  </si>
  <si>
    <t>128</t>
  </si>
  <si>
    <t>223574408</t>
  </si>
  <si>
    <t>2,2*1,89</t>
  </si>
  <si>
    <t>0,002</t>
  </si>
  <si>
    <t>9</t>
  </si>
  <si>
    <t>181101101.S</t>
  </si>
  <si>
    <t>Úprava pláne v zárezoch v hornine 1-4 bez zhutnenia</t>
  </si>
  <si>
    <t>m2</t>
  </si>
  <si>
    <t>-1849144443</t>
  </si>
  <si>
    <t>9,175*6,675</t>
  </si>
  <si>
    <t>0,057</t>
  </si>
  <si>
    <t>Zakladanie</t>
  </si>
  <si>
    <t>10</t>
  </si>
  <si>
    <t>215901101.S</t>
  </si>
  <si>
    <t>Zhutnenie podložia z rastlej horniny 1 až 4 pod násypy, z hornina súdržných do 92 % PS a nesúdržných</t>
  </si>
  <si>
    <t>-2022400789</t>
  </si>
  <si>
    <t>Súčet - podložie</t>
  </si>
  <si>
    <t>11</t>
  </si>
  <si>
    <t>271571111.S</t>
  </si>
  <si>
    <t>Vankúše zhutnené pod základy zo štrkopiesku</t>
  </si>
  <si>
    <t>-1207693413</t>
  </si>
  <si>
    <t>0,5*0,1*(9,175+5,675)*2</t>
  </si>
  <si>
    <t>0,8*0,8*0,1*2</t>
  </si>
  <si>
    <t>-0,013</t>
  </si>
  <si>
    <t>12</t>
  </si>
  <si>
    <t>273351217.S</t>
  </si>
  <si>
    <t>Debnenie stien základových dosiek, zhotovenie-tradičné</t>
  </si>
  <si>
    <t>1786809556</t>
  </si>
  <si>
    <t>2*(0,15+0,05)*(9,0+6,5)</t>
  </si>
  <si>
    <t xml:space="preserve">Súčet - okraj podlahovej dosky </t>
  </si>
  <si>
    <t>13</t>
  </si>
  <si>
    <t>273351218.S</t>
  </si>
  <si>
    <t>Debnenie stien základových dosiek, odstránenie-tradičné</t>
  </si>
  <si>
    <t>1175146082</t>
  </si>
  <si>
    <t>14</t>
  </si>
  <si>
    <t>274271041.S</t>
  </si>
  <si>
    <t>Murivo základových pásov (m3) z betónových debniacich tvárnic s betónovou výplňou C 16/20 hrúbky 300 mm</t>
  </si>
  <si>
    <t>98748770</t>
  </si>
  <si>
    <t>0,3*(1,05-0,3)*(2,175+8,975+2,175)</t>
  </si>
  <si>
    <t>0,3*(0,8-0,3)*(2,0+2,0)</t>
  </si>
  <si>
    <t>0,3*(0,55-0,3)*(1,7+8,975+1,7)</t>
  </si>
  <si>
    <t>-0,026</t>
  </si>
  <si>
    <t>15</t>
  </si>
  <si>
    <t>274321312.S</t>
  </si>
  <si>
    <t>Betón základových pásov, železový (bez výstuže), tr. C 20/25</t>
  </si>
  <si>
    <t>-1148933626</t>
  </si>
  <si>
    <t>0,5*0,7*(9,175+5,675)*2</t>
  </si>
  <si>
    <t>0,005</t>
  </si>
  <si>
    <t>16</t>
  </si>
  <si>
    <t>274361821.S</t>
  </si>
  <si>
    <t>Výstuž základových pásov z ocele B500 (10505)</t>
  </si>
  <si>
    <t>-986063698</t>
  </si>
  <si>
    <t>6*0,888*(9,175+5,675)*2/1000</t>
  </si>
  <si>
    <t>0,395*2,4*(9,175+5,675)*2/0,3/1000</t>
  </si>
  <si>
    <t>0,15*0,252   "15% stratné a krytie</t>
  </si>
  <si>
    <t>17</t>
  </si>
  <si>
    <t>274361825.S</t>
  </si>
  <si>
    <t>Výstuž pre murivo základových pásov z betónových debniacich tvárnic s betónovou výplňou z ocele B500 (10505)</t>
  </si>
  <si>
    <t>-741809589</t>
  </si>
  <si>
    <t>0,395*1,5*(2,175+8,975+2,175)/0,25/1000</t>
  </si>
  <si>
    <t>0,395*1,0*(2,0+2,0)/0,25/1000</t>
  </si>
  <si>
    <t>0,395*0,5*(1,7+8,975+1,7)/0,25/1000</t>
  </si>
  <si>
    <t>Medzisúčet - vodorovne</t>
  </si>
  <si>
    <t>0,888*1,5*(2,175+8,975+2,175)/0,5/1000</t>
  </si>
  <si>
    <t>0,888*1,25*(2,0+2,0)/0,5/1000</t>
  </si>
  <si>
    <t>0,888*1,0*(1,7+8,975+1,7)/0,5/1000</t>
  </si>
  <si>
    <t>Medzisúčet - zvisle</t>
  </si>
  <si>
    <t>0,15*(0,048+0,066)     "15% krytie a stratné</t>
  </si>
  <si>
    <t>0,009</t>
  </si>
  <si>
    <t>18</t>
  </si>
  <si>
    <t>275321312.S</t>
  </si>
  <si>
    <t>Betón základových pätiek, železový (bez výstuže), tr. C 20/25</t>
  </si>
  <si>
    <t>-65483218</t>
  </si>
  <si>
    <t>0,7*0,8*0,8*2   "pätky</t>
  </si>
  <si>
    <t>0,004</t>
  </si>
  <si>
    <t>19</t>
  </si>
  <si>
    <t>275361821.S</t>
  </si>
  <si>
    <t>Výstuž základových pätiek z ocele B500 (10505)</t>
  </si>
  <si>
    <t>1584998682</t>
  </si>
  <si>
    <t>0,90*50,0/1000   "odhadom:  50 kg/m3 betónu</t>
  </si>
  <si>
    <t>Súčet - odhad bez statiky</t>
  </si>
  <si>
    <t>279100105.S</t>
  </si>
  <si>
    <t>Prestup v základoch z vláknocem. rúr, DN 80, potrubie vonk.pr. 20-40 mm - pozinkovaná tesniaca sada - jednoduchá (bez rúrky)</t>
  </si>
  <si>
    <t>ks</t>
  </si>
  <si>
    <t>-1557905435</t>
  </si>
  <si>
    <t>1,0    "voda</t>
  </si>
  <si>
    <t>21</t>
  </si>
  <si>
    <t>279100197.S</t>
  </si>
  <si>
    <t>Prestup v základoch z vláknocem. rúr, DN 200, potrubie vonk.pr. 108-141 mm - pozinkovaná tesniaca sada - jednoduchá (bez rúrky)</t>
  </si>
  <si>
    <t>-362403762</t>
  </si>
  <si>
    <t>1,0   "kanalizácia</t>
  </si>
  <si>
    <t>Úpravy povrchov, podlahy, osadenie</t>
  </si>
  <si>
    <t>22</t>
  </si>
  <si>
    <t>622255061.S</t>
  </si>
  <si>
    <t>Montáž stien prevetrávanej fasády z fasádnych dosiek, s kombinovanou konštrukcou, uchytenie na nity, jednosmerná na drevený rošt bez tepelnej izolácie</t>
  </si>
  <si>
    <t>122189814</t>
  </si>
  <si>
    <t>(4,35+0,15)*(9,0+6,5)*2</t>
  </si>
  <si>
    <t>1/2*(7,75-4,35)*(9,0+6,5)*2</t>
  </si>
  <si>
    <t>-(0,6*0,6*4+2,0*2,05*2+0,95*2,05+0,9*1,5*4)</t>
  </si>
  <si>
    <t>0,788</t>
  </si>
  <si>
    <t>Súčet - F</t>
  </si>
  <si>
    <t>23</t>
  </si>
  <si>
    <t>6119200.1</t>
  </si>
  <si>
    <t>Drevená fasáda ThermoWood - drevená fasádna palubovka 19x117 mm</t>
  </si>
  <si>
    <t>m</t>
  </si>
  <si>
    <t>740107293</t>
  </si>
  <si>
    <t>"spotreba = 9,35 m/m2 (od výrobcu)</t>
  </si>
  <si>
    <t>176,0*9,35*1,05</t>
  </si>
  <si>
    <t>0,12</t>
  </si>
  <si>
    <t>24</t>
  </si>
  <si>
    <t>622460231.S</t>
  </si>
  <si>
    <t>Vonkajšia omietka stien cementová hrubá, hr. 10 mm</t>
  </si>
  <si>
    <t>1407782721</t>
  </si>
  <si>
    <t>25</t>
  </si>
  <si>
    <t>622466115</t>
  </si>
  <si>
    <t>Príprava vonkajšieho podkladu stien BAUMIT, penetračný náter Baumit BetonKontakt</t>
  </si>
  <si>
    <t>210233226</t>
  </si>
  <si>
    <t>(0,3-0,15)*9,0</t>
  </si>
  <si>
    <t>1/2*(0,6-0,15)*(6,5+6,5)</t>
  </si>
  <si>
    <t>(0,6-0,15)*9,0</t>
  </si>
  <si>
    <t>-0,025</t>
  </si>
  <si>
    <t>Súčet - pod obklad</t>
  </si>
  <si>
    <t>26</t>
  </si>
  <si>
    <t>631315661.S</t>
  </si>
  <si>
    <t>Mazanina z betónu prostého (m3) tr. C 20/25 hr.nad 120 do 240 mm</t>
  </si>
  <si>
    <t>1197616234</t>
  </si>
  <si>
    <t>0,15*8,375*5,875</t>
  </si>
  <si>
    <t>0,02</t>
  </si>
  <si>
    <t>Súčet - podklad</t>
  </si>
  <si>
    <t>27</t>
  </si>
  <si>
    <t>631362422.S</t>
  </si>
  <si>
    <t>Výstuž mazanín z betónov (z kameniva) a z ľahkých betónov zo sietí KARI, priemer drôtu 6/6 mm, veľkosť oka 150x150 mm</t>
  </si>
  <si>
    <t>-72019715</t>
  </si>
  <si>
    <t>"rozmer siete = 3x2=6 m2</t>
  </si>
  <si>
    <t>8,375*5,875</t>
  </si>
  <si>
    <t>0,20*49,203    "+20% presah siete a stratné</t>
  </si>
  <si>
    <t>0,956</t>
  </si>
  <si>
    <t>Súčet - podklad (nad DT), 10 ks*6 m2</t>
  </si>
  <si>
    <t>28</t>
  </si>
  <si>
    <t>631571003.S</t>
  </si>
  <si>
    <t>Násyp zo štrkopiesku 0-32 (pre spevnenie podkladu)</t>
  </si>
  <si>
    <t>776468013</t>
  </si>
  <si>
    <t>29</t>
  </si>
  <si>
    <t>632001011.S</t>
  </si>
  <si>
    <t>Zhotovenie separačnej fólie v podlahových vrstvách z PE</t>
  </si>
  <si>
    <t>1045828116</t>
  </si>
  <si>
    <t>19,6+11,45+4,0+3,6+6,54+1,89</t>
  </si>
  <si>
    <t>Súčet - D</t>
  </si>
  <si>
    <t>30</t>
  </si>
  <si>
    <t>283230007500.S</t>
  </si>
  <si>
    <t>Oddeľovacia fólia na potery</t>
  </si>
  <si>
    <t>240436418</t>
  </si>
  <si>
    <t>47,1*1,15</t>
  </si>
  <si>
    <t>0,035</t>
  </si>
  <si>
    <t>31</t>
  </si>
  <si>
    <t>632452220.S</t>
  </si>
  <si>
    <t>Cementový poter, pevnosti v tlaku 20 MPa, hr. 55 mm</t>
  </si>
  <si>
    <t>619764724</t>
  </si>
  <si>
    <t>32</t>
  </si>
  <si>
    <t>642942111.S</t>
  </si>
  <si>
    <t>Osadenie oceľovej dverovej zárubne alebo rámu, plochy otvoru do 2,5 m2</t>
  </si>
  <si>
    <t>-1943947605</t>
  </si>
  <si>
    <t>33</t>
  </si>
  <si>
    <t>553310008400.S</t>
  </si>
  <si>
    <t>Zárubňa oceľová oblá 600x1970 mm</t>
  </si>
  <si>
    <t>-662128818</t>
  </si>
  <si>
    <t>34</t>
  </si>
  <si>
    <t>553310008800.S</t>
  </si>
  <si>
    <t xml:space="preserve">Zárubňa oceľová oblá 800x1970 mm </t>
  </si>
  <si>
    <t>531282268</t>
  </si>
  <si>
    <t>Ostatné konštrukcie a práce-búranie</t>
  </si>
  <si>
    <t>35</t>
  </si>
  <si>
    <t>941941031.S</t>
  </si>
  <si>
    <t>Montáž lešenia ľahkého pracovného radového s podlahami šírky od 0,80 do 1,00 m, výšky do 10 m</t>
  </si>
  <si>
    <t>-1346372634</t>
  </si>
  <si>
    <t>4,8*(9,0+6,5)*2</t>
  </si>
  <si>
    <t>1/2*(7,85-4,5)*(6,5+6,5)</t>
  </si>
  <si>
    <t>4,425</t>
  </si>
  <si>
    <t>36</t>
  </si>
  <si>
    <t>941941191.S</t>
  </si>
  <si>
    <t>Príplatok za prvý a každý ďalší i začatý mesiac použitia lešenia ľahkého pracovného radového s podlahami šírky od 0,80 do 1,00 m, výšky do 10 m</t>
  </si>
  <si>
    <t>1305812637</t>
  </si>
  <si>
    <t>37</t>
  </si>
  <si>
    <t>941941831.S</t>
  </si>
  <si>
    <t>Demontáž lešenia ľahkého pracovného radového s podlahami šírky nad 0,80 do 1,00 m, výšky do 10 m</t>
  </si>
  <si>
    <t>973461563</t>
  </si>
  <si>
    <t>38</t>
  </si>
  <si>
    <t>941955001.S</t>
  </si>
  <si>
    <t>Lešenie ľahké pracovné pomocné, s výškou lešeňovej podlahy do 1,20 m</t>
  </si>
  <si>
    <t>-472505740</t>
  </si>
  <si>
    <t>10,45+8,43+8,38+17,16</t>
  </si>
  <si>
    <t>39</t>
  </si>
  <si>
    <t>952901111.S</t>
  </si>
  <si>
    <t>Vyčistenie budov pri výške podlaží do 4 m</t>
  </si>
  <si>
    <t>1807587703</t>
  </si>
  <si>
    <t>9,0*6,5</t>
  </si>
  <si>
    <t>40</t>
  </si>
  <si>
    <t>953941211.S</t>
  </si>
  <si>
    <t>Osadenie konzoly alebo kotvy bez dodania, pre schodiskové madlá do múru so zaliatím cementovou maltou</t>
  </si>
  <si>
    <t>-825439159</t>
  </si>
  <si>
    <t>"stĺp 100/150</t>
  </si>
  <si>
    <t>3+8+3+13+3+8+3+13</t>
  </si>
  <si>
    <t>"stĺp 150/150</t>
  </si>
  <si>
    <t>2+2</t>
  </si>
  <si>
    <t>"stĺp 200/200</t>
  </si>
  <si>
    <t>Súčet - kotvenie drevených stĺpov k základom</t>
  </si>
  <si>
    <t>41</t>
  </si>
  <si>
    <t>3117400.1</t>
  </si>
  <si>
    <t>Kotvenie drevených stĺpov k základom - certifikovaný systém SIMPSON Strong-Tie, príp. ekvivalent</t>
  </si>
  <si>
    <t>1756683434</t>
  </si>
  <si>
    <t>99</t>
  </si>
  <si>
    <t>Presun hmôt HSV</t>
  </si>
  <si>
    <t>42</t>
  </si>
  <si>
    <t>998011002.S</t>
  </si>
  <si>
    <t>Presun hmôt pre budovy (801, 803, 812), zvislá konštr. z tehál, tvárnic, z kovu výšky do 12 m</t>
  </si>
  <si>
    <t>-516771211</t>
  </si>
  <si>
    <t>PSV</t>
  </si>
  <si>
    <t>Práce a dodávky PSV</t>
  </si>
  <si>
    <t>711</t>
  </si>
  <si>
    <t>Izolácie proti vode a vlhkosti</t>
  </si>
  <si>
    <t>43</t>
  </si>
  <si>
    <t>711111001.S</t>
  </si>
  <si>
    <t>Zhotovenie izolácie proti zemnej vlhkosti vodorovná náterom penetračným za studena</t>
  </si>
  <si>
    <t>1127340365</t>
  </si>
  <si>
    <t>3*9,0*6,5</t>
  </si>
  <si>
    <t>44</t>
  </si>
  <si>
    <t>246170000900.S</t>
  </si>
  <si>
    <t>Lak asfaltový penetračný</t>
  </si>
  <si>
    <t>-2024934666</t>
  </si>
  <si>
    <t>175,5*0,0003</t>
  </si>
  <si>
    <t>45</t>
  </si>
  <si>
    <t>711112001.S</t>
  </si>
  <si>
    <t>Zhotovenie  izolácie proti zemnej vlhkosti zvislá penetračným náterom za studena</t>
  </si>
  <si>
    <t>1628660360</t>
  </si>
  <si>
    <t>3*0,35*(9,0+6,5)*2</t>
  </si>
  <si>
    <t>0,05</t>
  </si>
  <si>
    <t>46</t>
  </si>
  <si>
    <t>1771134768</t>
  </si>
  <si>
    <t>32,6*0,00035</t>
  </si>
  <si>
    <t>47</t>
  </si>
  <si>
    <t>711132107.S</t>
  </si>
  <si>
    <t>Zhotovenie izolácie proti zemnej vlhkosti nopovou fóloiu položenou voľne na ploche zvislej</t>
  </si>
  <si>
    <t>-501316396</t>
  </si>
  <si>
    <t>(0,75+0,15)*(2,175+8,975+2,175)</t>
  </si>
  <si>
    <t>(0,5+0,15)*(2,0+2,0)</t>
  </si>
  <si>
    <t>(0,25+0,15)*(0,55-0,3)*(1,7+8,975+1,7)</t>
  </si>
  <si>
    <t>-0,031</t>
  </si>
  <si>
    <t>48</t>
  </si>
  <si>
    <t>283230002700.S</t>
  </si>
  <si>
    <t>Nopová HDPE fólia hrúbky 0,5 mm, výška nopu 8 mm, proti zemnej vlhkosti s radónovou ochranou, pre spodnú stavbu</t>
  </si>
  <si>
    <t>-113513693</t>
  </si>
  <si>
    <t>15,8*1,2</t>
  </si>
  <si>
    <t>0,04</t>
  </si>
  <si>
    <t>49</t>
  </si>
  <si>
    <t>711141559.S</t>
  </si>
  <si>
    <t>Zhotovenie  izolácie proti zemnej vlhkosti a tlakovej vode vodorovná NAIP pritavením</t>
  </si>
  <si>
    <t>-730899518</t>
  </si>
  <si>
    <t>2*9,0*6,5</t>
  </si>
  <si>
    <t>50</t>
  </si>
  <si>
    <t>628310001000</t>
  </si>
  <si>
    <t>Pás asfaltový HYDROBIT V 60 S 35 pre spodné vrstvy hydroizolačných systémov, ICOPAL</t>
  </si>
  <si>
    <t>1447467984</t>
  </si>
  <si>
    <t>117,0*1,15</t>
  </si>
  <si>
    <t>51</t>
  </si>
  <si>
    <t>711142559.S</t>
  </si>
  <si>
    <t>Zhotovenie  izolácie proti zemnej vlhkosti a tlakovej vode zvislá NAIP pritavením</t>
  </si>
  <si>
    <t>-2047590557</t>
  </si>
  <si>
    <t>2*0,35*(9,0+6,5)*2</t>
  </si>
  <si>
    <t>52</t>
  </si>
  <si>
    <t>-315705027</t>
  </si>
  <si>
    <t>21,7*1,2</t>
  </si>
  <si>
    <t>0,06</t>
  </si>
  <si>
    <t>53</t>
  </si>
  <si>
    <t>998711101.S</t>
  </si>
  <si>
    <t>Presun hmôt pre izoláciu proti vode v objektoch výšky do 6 m</t>
  </si>
  <si>
    <t>-227877064</t>
  </si>
  <si>
    <t>712</t>
  </si>
  <si>
    <t>Izolácie striech</t>
  </si>
  <si>
    <t>54</t>
  </si>
  <si>
    <t>712290010.S</t>
  </si>
  <si>
    <t>Zhotovenie parozábrany pre strechy ploché do 10°</t>
  </si>
  <si>
    <t>-1458993377</t>
  </si>
  <si>
    <t>3,9*8,35</t>
  </si>
  <si>
    <t>3,3*8,35</t>
  </si>
  <si>
    <t>0,045</t>
  </si>
  <si>
    <t>Medzisúčet - pod OSB</t>
  </si>
  <si>
    <t>Súčet - I</t>
  </si>
  <si>
    <t>55</t>
  </si>
  <si>
    <t>283230006700.S</t>
  </si>
  <si>
    <t>Parozábrana š. 1,5 m, hliníková vrstva uložená medzi vysoko transparentnou PES fóliou a PE fóliou s vystužujúcou mriežkou (180g/m2)</t>
  </si>
  <si>
    <t>1735251262</t>
  </si>
  <si>
    <t>32,6*1,15</t>
  </si>
  <si>
    <t>56</t>
  </si>
  <si>
    <t>283230011400.S</t>
  </si>
  <si>
    <t>Krycia PE fólia hr. 0,12 mm</t>
  </si>
  <si>
    <t>-746295380</t>
  </si>
  <si>
    <t>27,6*1,15</t>
  </si>
  <si>
    <t>57</t>
  </si>
  <si>
    <t>998712101.S</t>
  </si>
  <si>
    <t>Presun hmôt pre izoláciu povlakovej krytiny v objektoch výšky do 6 m</t>
  </si>
  <si>
    <t>1519611372</t>
  </si>
  <si>
    <t>713</t>
  </si>
  <si>
    <t>Izolácie tepelné</t>
  </si>
  <si>
    <t>58</t>
  </si>
  <si>
    <t>713111121.S</t>
  </si>
  <si>
    <t>Montáž tepelnej izolácie stropov rovných minerálnou vlnou, spodkom s úpravou viazacím drôtom</t>
  </si>
  <si>
    <t>-477135796</t>
  </si>
  <si>
    <t>59</t>
  </si>
  <si>
    <t>631440000800</t>
  </si>
  <si>
    <t>Doska NOBASIL MPN, 150x600x1000 mm, čadičová minerálna izolácia pre podhľady a stropy, príp. ekvivalent</t>
  </si>
  <si>
    <t>1854677499</t>
  </si>
  <si>
    <t>32,6*1,02</t>
  </si>
  <si>
    <t>0,048</t>
  </si>
  <si>
    <t>60</t>
  </si>
  <si>
    <t>713111122.S</t>
  </si>
  <si>
    <t>Montáž tepelnej izolácie stropov rovných minerálnou vlnou, spodkom s pribitím na konštrukciu</t>
  </si>
  <si>
    <t>-308212724</t>
  </si>
  <si>
    <t>3,6*8,35</t>
  </si>
  <si>
    <t>61</t>
  </si>
  <si>
    <t>631440001100</t>
  </si>
  <si>
    <t>Doska NOBASIL MPN, 200x600x1000 mm, čadičová minerálna izolácia pre podhľady a stropy, príp. ekvivalent</t>
  </si>
  <si>
    <t>-776526311</t>
  </si>
  <si>
    <t>30,1*1,02</t>
  </si>
  <si>
    <t>-0,002</t>
  </si>
  <si>
    <t>62</t>
  </si>
  <si>
    <t>713120010.S</t>
  </si>
  <si>
    <t>Zakrývanie tepelnej izolácie podláh fóliou</t>
  </si>
  <si>
    <t>-723849186</t>
  </si>
  <si>
    <t>Súčet - E</t>
  </si>
  <si>
    <t>63</t>
  </si>
  <si>
    <t>1192911256</t>
  </si>
  <si>
    <t>44,4*1,15</t>
  </si>
  <si>
    <t>64</t>
  </si>
  <si>
    <t>713122111.S</t>
  </si>
  <si>
    <t>Montáž tepelnej izolácie podláh polystyrénom, kladeným voľne v jednej vrstve</t>
  </si>
  <si>
    <t>-1561567858</t>
  </si>
  <si>
    <t>19,6+11,45+3,6+6,54+1,89</t>
  </si>
  <si>
    <t>Medzisúčet - D</t>
  </si>
  <si>
    <t>Medzisúčet - E</t>
  </si>
  <si>
    <t>65</t>
  </si>
  <si>
    <t>283720027300</t>
  </si>
  <si>
    <t>Doska Austrotherm EPS 100 hr. 40 mm, na zateplenie podláh a plochých striech, príp. ekvivalent</t>
  </si>
  <si>
    <t>1903594727</t>
  </si>
  <si>
    <t>44,4*1,02</t>
  </si>
  <si>
    <t>0,012</t>
  </si>
  <si>
    <t>66</t>
  </si>
  <si>
    <t>283720027700</t>
  </si>
  <si>
    <t>Doska Austrotherm EPS 100 hr. 80 mm, na zateplenie podláh a plochých striech, príp. ekvivalent</t>
  </si>
  <si>
    <t>1726865986</t>
  </si>
  <si>
    <t>43,1*1,02</t>
  </si>
  <si>
    <t>0,038</t>
  </si>
  <si>
    <t>67</t>
  </si>
  <si>
    <t>713131134.S</t>
  </si>
  <si>
    <t>Montáž tepelnej izolácie stien minerálnou vlnou, vložením voľne v jednej vrstve</t>
  </si>
  <si>
    <t>-687937477</t>
  </si>
  <si>
    <t>4,10*(8,53+6,03)*2</t>
  </si>
  <si>
    <t>1/2*(7,75-4,1)*(6,03+6,03)</t>
  </si>
  <si>
    <t>0,586</t>
  </si>
  <si>
    <t>68</t>
  </si>
  <si>
    <t>631440042300.S</t>
  </si>
  <si>
    <t>Doska z minerálnej vlny hr. 150 mm, izolácia pre nezaťažené ľahké priečky, šikmé strechy, stropy, podhľady</t>
  </si>
  <si>
    <t>-389718143</t>
  </si>
  <si>
    <t>125,0*1,02</t>
  </si>
  <si>
    <t>69</t>
  </si>
  <si>
    <t>713131143.S</t>
  </si>
  <si>
    <t>Montáž parotesnej fólie na steny</t>
  </si>
  <si>
    <t>1577131155</t>
  </si>
  <si>
    <t>70</t>
  </si>
  <si>
    <t>-1256037765</t>
  </si>
  <si>
    <t>125,0*1,15</t>
  </si>
  <si>
    <t>0,25</t>
  </si>
  <si>
    <t>71</t>
  </si>
  <si>
    <t>713161530.S</t>
  </si>
  <si>
    <t>Montáž tepelnej izolácie striech šikmých prichytená pribitím a vyviazaním na latovanie medzi a pod krokvy hr. nad 10 cm</t>
  </si>
  <si>
    <t>-988368527</t>
  </si>
  <si>
    <t>(2,2+2,2)*8,35</t>
  </si>
  <si>
    <t>-0,78*1,18</t>
  </si>
  <si>
    <t>0,18</t>
  </si>
  <si>
    <t>Súčet - K</t>
  </si>
  <si>
    <t>72</t>
  </si>
  <si>
    <t>-50453536</t>
  </si>
  <si>
    <t>2*36,0*1,02</t>
  </si>
  <si>
    <t>-0,04</t>
  </si>
  <si>
    <t>73</t>
  </si>
  <si>
    <t>713190020.S</t>
  </si>
  <si>
    <t>Úprava ostenia a prestupov štvorcových pri zateplenom podkroví, TI hr. nad 200 mm, parozábrana</t>
  </si>
  <si>
    <t>1162423358</t>
  </si>
  <si>
    <t>2*(0,8+1,2)</t>
  </si>
  <si>
    <t>74</t>
  </si>
  <si>
    <t>998713101.S</t>
  </si>
  <si>
    <t>Presun hmôt pre izolácie tepelné v objektoch výšky do 6 m</t>
  </si>
  <si>
    <t>1104555267</t>
  </si>
  <si>
    <t>722</t>
  </si>
  <si>
    <t>Zdravotechnika - vnútorný vodovod</t>
  </si>
  <si>
    <t>75</t>
  </si>
  <si>
    <t>722250180.S</t>
  </si>
  <si>
    <t>Montáž hasiaceho prístroja na stenu</t>
  </si>
  <si>
    <t>2023947709</t>
  </si>
  <si>
    <t>76</t>
  </si>
  <si>
    <t>449170000900.S</t>
  </si>
  <si>
    <t>Prenosný hasiaci prístroj práškový P6Če 6 kg, 21A</t>
  </si>
  <si>
    <t>-2020952954</t>
  </si>
  <si>
    <t>77</t>
  </si>
  <si>
    <t>998722101.S</t>
  </si>
  <si>
    <t>Presun hmôt pre vnútorný vodovod v objektoch výšky do 6 m</t>
  </si>
  <si>
    <t>703102837</t>
  </si>
  <si>
    <t>762</t>
  </si>
  <si>
    <t>Konštrukcie tesárske</t>
  </si>
  <si>
    <t>78</t>
  </si>
  <si>
    <t>762081061.S</t>
  </si>
  <si>
    <t>Zvláštne výkony na stavenisku, viacstranné brúsenie reziva</t>
  </si>
  <si>
    <t>-1912692742</t>
  </si>
  <si>
    <t>"krokva 100/200</t>
  </si>
  <si>
    <t>5,4*4*0,6</t>
  </si>
  <si>
    <t>"klieštiny 50/150</t>
  </si>
  <si>
    <t>4,1*2*0,4</t>
  </si>
  <si>
    <t>1,8*2*0,5</t>
  </si>
  <si>
    <t>"vzpera 100/150</t>
  </si>
  <si>
    <t>(1,8*2+1,1*4)*0,5</t>
  </si>
  <si>
    <t>"ozdobný trám 150/100 (skladba I)</t>
  </si>
  <si>
    <t>3,5*10*0,5</t>
  </si>
  <si>
    <t>Medzisúčet - ozdobné prvky krovu</t>
  </si>
  <si>
    <t>"150/250</t>
  </si>
  <si>
    <t>8,85*1*0,8</t>
  </si>
  <si>
    <t>"150/200</t>
  </si>
  <si>
    <t>(6,35*10+4,5*2)*0,7</t>
  </si>
  <si>
    <t>Medzisúčet - stropné trámy</t>
  </si>
  <si>
    <t>45,5   "záklop z dosiek</t>
  </si>
  <si>
    <t>0,03</t>
  </si>
  <si>
    <t>79</t>
  </si>
  <si>
    <t>762123130.S</t>
  </si>
  <si>
    <t>Montáž drevených stien a priečok z fošní, hranolov, hranolkov s prierezovou plochou 144 - 224 cm2</t>
  </si>
  <si>
    <t>-1247570476</t>
  </si>
  <si>
    <t>2,55*(3+8+3+13+3+8+3+13)</t>
  </si>
  <si>
    <t>(4,05-2,55)*(3+8+3+13+3+8+3+13)</t>
  </si>
  <si>
    <t>1/2*(1,5-0,15+2,2)*(2+8+2)*2</t>
  </si>
  <si>
    <t>2,55*(2+2)</t>
  </si>
  <si>
    <t>(4,05-2,55)*(2+2)</t>
  </si>
  <si>
    <t>2,65*2</t>
  </si>
  <si>
    <t>"trám 150/150</t>
  </si>
  <si>
    <t>(9,0+6,5)*2*2</t>
  </si>
  <si>
    <t>"trám 100/150   (okolo otvorov)</t>
  </si>
  <si>
    <t>2,4*4+6,1*2+5,05+4,8*4</t>
  </si>
  <si>
    <t>4,15</t>
  </si>
  <si>
    <t>80</t>
  </si>
  <si>
    <t>605470000400.S</t>
  </si>
  <si>
    <t>Hranoly drevené zo smreku - nehobľované, masív, sušené 14±2%, triedy 3A STN 480055, bez defektov, hniloby, hrčí</t>
  </si>
  <si>
    <t>1719143226</t>
  </si>
  <si>
    <t>2,55*(3+8+3+13+3+8+3+13)*0,1*0,15</t>
  </si>
  <si>
    <t>(4,05-2,55)*(3+8+3+13+3+8+3+13)*0,1*0,15</t>
  </si>
  <si>
    <t>1/2*(1,5-0,15+2,2)*(2+8+2)*2*0,1*0,15</t>
  </si>
  <si>
    <t>2,55*(2+2)*0,15*0,15</t>
  </si>
  <si>
    <t>(4,05-2,55)*(2+2)*0,15*0,15</t>
  </si>
  <si>
    <t>2,65*2*0,2*0,2</t>
  </si>
  <si>
    <t>(9,0+6,5)*2*2*0,15*0,15</t>
  </si>
  <si>
    <t>(2,4*4+6,1*2+5,05+4,8*4)*0,1*0,15</t>
  </si>
  <si>
    <t>6,583*0,1   "10% stratné</t>
  </si>
  <si>
    <t>81</t>
  </si>
  <si>
    <t>762195000.S</t>
  </si>
  <si>
    <t>Spojovacie prostriedky pre steny a priečky na hladko alebo tesársky viazané, debnenie stien, pivničné prepážky - klince, svorníky,fixačné dosky</t>
  </si>
  <si>
    <t>1394349352</t>
  </si>
  <si>
    <t>7,25</t>
  </si>
  <si>
    <t>82</t>
  </si>
  <si>
    <t>762332130.S</t>
  </si>
  <si>
    <t>Montáž viazaných konštrukcií krovov striech z reziva priemernej plochy 224 - 288 cm2</t>
  </si>
  <si>
    <t>611013848</t>
  </si>
  <si>
    <t>5,4*28</t>
  </si>
  <si>
    <t>"pomúrnica 150/150</t>
  </si>
  <si>
    <t>10,5*2</t>
  </si>
  <si>
    <t>4,1*22</t>
  </si>
  <si>
    <t>1,8*2</t>
  </si>
  <si>
    <t>1,8*2+1,1*4</t>
  </si>
  <si>
    <t>3,5*10</t>
  </si>
  <si>
    <t>83</t>
  </si>
  <si>
    <t>1511946703</t>
  </si>
  <si>
    <t>5,4*(28-8)*0,1*0,2</t>
  </si>
  <si>
    <t>10,5*2*0,15*0,15</t>
  </si>
  <si>
    <t>4,1*(22-2)*0,05*0,15</t>
  </si>
  <si>
    <t>0,1*3,248</t>
  </si>
  <si>
    <t>0,007</t>
  </si>
  <si>
    <t>84</t>
  </si>
  <si>
    <t>605470000600.S</t>
  </si>
  <si>
    <t>Hranoly drevené zo smreku, štvorstranne hobľované, masív, sušené 14±2%, s opracovanými spojmi, nadpájané, triedy 3A STN 480055, bez defektov</t>
  </si>
  <si>
    <t>1876379295</t>
  </si>
  <si>
    <t>5,4*4*0,1*0,2</t>
  </si>
  <si>
    <t>4,1*2*0,05*0,15</t>
  </si>
  <si>
    <t>1,8*2*0,1*0,15</t>
  </si>
  <si>
    <t>(1,8*2+1,1*4)*0,1*0,15</t>
  </si>
  <si>
    <t>3,5*10*0,15*0,1</t>
  </si>
  <si>
    <t>0,1*1,193</t>
  </si>
  <si>
    <t>0,008</t>
  </si>
  <si>
    <t>85</t>
  </si>
  <si>
    <t>762341022.S</t>
  </si>
  <si>
    <t>Montáž debnenia odkvapov z tatranského profilu pre všetky druhy striech</t>
  </si>
  <si>
    <t>-2075090940</t>
  </si>
  <si>
    <t>(0,75+0,75)*10,5</t>
  </si>
  <si>
    <t>(0,75+0,75)*(5,4+5,4)</t>
  </si>
  <si>
    <t>86</t>
  </si>
  <si>
    <t>611920005700.S</t>
  </si>
  <si>
    <t>Drevený obklad tatranský profil, hrúbka 15 mm, šírka 96 mm, smrek, I. trieda</t>
  </si>
  <si>
    <t>1558661257</t>
  </si>
  <si>
    <t>32,0*1,1</t>
  </si>
  <si>
    <t>87</t>
  </si>
  <si>
    <t>762341201.S</t>
  </si>
  <si>
    <t>Montáž latovania jednoduchých striech pre sklon do 60°</t>
  </si>
  <si>
    <t>1994850514</t>
  </si>
  <si>
    <t>113,0/0,33</t>
  </si>
  <si>
    <t>2,576</t>
  </si>
  <si>
    <t>88</t>
  </si>
  <si>
    <t>605430000301</t>
  </si>
  <si>
    <t>Rezivo stavebné zo smreku - strešné laty impregnované hr. 50 mm, š. 50 mm, dĺ. 4000-5000 mm</t>
  </si>
  <si>
    <t>-1565974054</t>
  </si>
  <si>
    <t>345,0*1,1</t>
  </si>
  <si>
    <t>89</t>
  </si>
  <si>
    <t>762341253.S</t>
  </si>
  <si>
    <t>Montáž kontralát pre sklon nad 35°</t>
  </si>
  <si>
    <t>-1711413935</t>
  </si>
  <si>
    <t>113,0/0,85</t>
  </si>
  <si>
    <t>2,059</t>
  </si>
  <si>
    <t>90</t>
  </si>
  <si>
    <t>881598771</t>
  </si>
  <si>
    <t>135,0*1,1</t>
  </si>
  <si>
    <t>91</t>
  </si>
  <si>
    <t>762395000.S</t>
  </si>
  <si>
    <t>Spojovacie prostriedky pre viazané konštrukcie krovov, debnenie a laťovanie, nadstrešné konštr., spádové kliny - svorky, dosky, klince, pásová oceľ, vruty</t>
  </si>
  <si>
    <t>530910438</t>
  </si>
  <si>
    <t>3,58+1,32</t>
  </si>
  <si>
    <t>35,2*0,015</t>
  </si>
  <si>
    <t>(379,5+148,5)*0,05*0,05</t>
  </si>
  <si>
    <t>92</t>
  </si>
  <si>
    <t>762431221.S</t>
  </si>
  <si>
    <t>Montáž obloženia stien doskami z drevovláknitých hmôt tvrdými drevotrieskovými na pero a drážku</t>
  </si>
  <si>
    <t>-2081851823</t>
  </si>
  <si>
    <t>Medzisúčet - RigiStabil</t>
  </si>
  <si>
    <t>176,0   "Steico</t>
  </si>
  <si>
    <t>93</t>
  </si>
  <si>
    <t>590110002300</t>
  </si>
  <si>
    <t>Doska sadrokartónová konštrukčná, protipožiarna RIGISTABIL hr. 12,5 mm, šxl 1250x2000 mm pre drevostavby, RIGIPS</t>
  </si>
  <si>
    <t>104457568</t>
  </si>
  <si>
    <t>176,0*1,04</t>
  </si>
  <si>
    <t>94</t>
  </si>
  <si>
    <t>5915100.1</t>
  </si>
  <si>
    <t>Fasádna drevovláknitá doska Steico UNIVERSAL s bitumenovou úpravou, hr. 22 mm</t>
  </si>
  <si>
    <t>191377650</t>
  </si>
  <si>
    <t>95</t>
  </si>
  <si>
    <t>762431303.S</t>
  </si>
  <si>
    <t>Obloženie stien z dosiek OSB skrutkovaných na zraz hr. dosky 15 mm</t>
  </si>
  <si>
    <t>1806115239</t>
  </si>
  <si>
    <t>125,0   "F</t>
  </si>
  <si>
    <t>23,7    "H</t>
  </si>
  <si>
    <t>96</t>
  </si>
  <si>
    <t>762495000.S</t>
  </si>
  <si>
    <t>Spojovacie prostriedky pre olištovanie škár, obloženie stropov, strešných podhľadov a stien - klince, závrtky</t>
  </si>
  <si>
    <t>1235518131</t>
  </si>
  <si>
    <t>183,1*0,0125</t>
  </si>
  <si>
    <t>183,1*0,022</t>
  </si>
  <si>
    <t>0,003</t>
  </si>
  <si>
    <t>97</t>
  </si>
  <si>
    <t>762810111</t>
  </si>
  <si>
    <t>Záklop stropov z dosiek CETRIS jednovrstvových skrutkovaných na trámy na zraz hr. dosky 12 mm</t>
  </si>
  <si>
    <t>686282311</t>
  </si>
  <si>
    <t>8,35*5,85</t>
  </si>
  <si>
    <t>-2,1*1,6</t>
  </si>
  <si>
    <t>98</t>
  </si>
  <si>
    <t>762812240.S</t>
  </si>
  <si>
    <t>Montáž záklopu z hobľovaných dosiek vrchné na zraz škáry kryté lištami</t>
  </si>
  <si>
    <t>580101488</t>
  </si>
  <si>
    <t>605460002400.S</t>
  </si>
  <si>
    <t>Dosky hobľované zo smreku hr. 30 mm, sušené 14±2%, triedy 3A STN 480055, bez defektov, hniloby, hrčí</t>
  </si>
  <si>
    <t>710790210</t>
  </si>
  <si>
    <t>45,5*1,08</t>
  </si>
  <si>
    <t>100</t>
  </si>
  <si>
    <t>762822130.S</t>
  </si>
  <si>
    <t>Montáž stropníc z hraneného a polohraneného reziva prierezovej plochy 288 - 450 cm2</t>
  </si>
  <si>
    <t>1011184338</t>
  </si>
  <si>
    <t>8,85*1</t>
  </si>
  <si>
    <t>6,35*10+4,5*2</t>
  </si>
  <si>
    <t>0,65</t>
  </si>
  <si>
    <t>101</t>
  </si>
  <si>
    <t>-1819778092</t>
  </si>
  <si>
    <t>8,85*1*0,15*0,25</t>
  </si>
  <si>
    <t>(6,35*10+4,5*2)*0,15*0,2</t>
  </si>
  <si>
    <t>0,08*2,507</t>
  </si>
  <si>
    <t>102</t>
  </si>
  <si>
    <t>762895000.S</t>
  </si>
  <si>
    <t>Spojovacie prostriedky pre záklop, stropnice, podbíjanie - klince, svorky</t>
  </si>
  <si>
    <t>-2094879584</t>
  </si>
  <si>
    <t>49,2*0,03</t>
  </si>
  <si>
    <t>2,71</t>
  </si>
  <si>
    <t>103</t>
  </si>
  <si>
    <t>998762102.S</t>
  </si>
  <si>
    <t>Presun hmôt pre konštrukcie tesárske v objektoch výšky do 12 m</t>
  </si>
  <si>
    <t>1535702499</t>
  </si>
  <si>
    <t>763</t>
  </si>
  <si>
    <t>Konštrukcie - drevostavby</t>
  </si>
  <si>
    <t>104</t>
  </si>
  <si>
    <t>763115113.S</t>
  </si>
  <si>
    <t>Priečka SDK hr. 125 mm - kcia CW+UW 100 (príp. drevená kcia 60/100 mm), jednoducho opláštená doskou štandardnou A 12,5 mm, TI 100 mm</t>
  </si>
  <si>
    <t>-1100556682</t>
  </si>
  <si>
    <t>2,65*2,985</t>
  </si>
  <si>
    <t>-0,01</t>
  </si>
  <si>
    <t>Medzisúčet - G</t>
  </si>
  <si>
    <t xml:space="preserve">2,65*(5,85+5,85)-0,8*1,97*3 </t>
  </si>
  <si>
    <t>-1/2*0,95*1,35*4</t>
  </si>
  <si>
    <t>-0,012</t>
  </si>
  <si>
    <t>Medzisúčet - H</t>
  </si>
  <si>
    <t>Súčet - podkrovie</t>
  </si>
  <si>
    <t>105</t>
  </si>
  <si>
    <t>763115313.S</t>
  </si>
  <si>
    <t>Priečka SDK hr. 125 mm - kcia CW+UW 100 (príp. drevená kcia 60/100 mm), jednoducho opláštená doskou impregnovanou H2 12,5 mm, TI 100 mm</t>
  </si>
  <si>
    <t>-526078994</t>
  </si>
  <si>
    <t>2,75*(1,975+2,325+1,975+3,75)-(0,6+0,8)*1,97</t>
  </si>
  <si>
    <t>-0,011</t>
  </si>
  <si>
    <t>Súčet - G, 1. NP</t>
  </si>
  <si>
    <t>106</t>
  </si>
  <si>
    <t>763126614.1</t>
  </si>
  <si>
    <t>Montáž predsadenej SDK steny hr. 62,5 mm, na oceľovej konštrukcií CD+UD (príp. drevenej konštrukcii 40/60 mm) jednoducho opláštená doskou hr. 12,5 mm, TI 60 mm</t>
  </si>
  <si>
    <t>-1673801320</t>
  </si>
  <si>
    <t>107</t>
  </si>
  <si>
    <t>1203380481</t>
  </si>
  <si>
    <t>125,0*1,05</t>
  </si>
  <si>
    <t>108</t>
  </si>
  <si>
    <t>763138201.S</t>
  </si>
  <si>
    <t>Podhľad SDK montovaný priamo na jednoúrovňovej oceľovej podkonštrukcií CD+UD, doska protipožiarna DF 12.5 mm</t>
  </si>
  <si>
    <t>-40337408</t>
  </si>
  <si>
    <t>(1,95+3,15+1,95)*(2,985+2,1+2,985)</t>
  </si>
  <si>
    <t>-0,78*1,18+0,45*4,0</t>
  </si>
  <si>
    <t>0,226</t>
  </si>
  <si>
    <t>Súčet - I, K</t>
  </si>
  <si>
    <t>109</t>
  </si>
  <si>
    <t>998763301.S</t>
  </si>
  <si>
    <t>Presun hmôt pre sádrokartónové konštrukcie v objektoch výšky do 7 m</t>
  </si>
  <si>
    <t>1576683006</t>
  </si>
  <si>
    <t>764</t>
  </si>
  <si>
    <t>Konštrukcie klampiarske</t>
  </si>
  <si>
    <t>110</t>
  </si>
  <si>
    <t>764352427.S</t>
  </si>
  <si>
    <t>Žľaby z pozinkovaného farbeného PZf plechu, pododkvapové polkruhové r.š. 330 mm, ozn. K1</t>
  </si>
  <si>
    <t>614100995</t>
  </si>
  <si>
    <t>10,5+10,5</t>
  </si>
  <si>
    <t>111</t>
  </si>
  <si>
    <t>764359411.S</t>
  </si>
  <si>
    <t>Kotlík kónický z pozinkovaného farbeného PZf plechu, pre rúry s priemerom do 100 mm, ozn. K4</t>
  </si>
  <si>
    <t>-812916941</t>
  </si>
  <si>
    <t>112</t>
  </si>
  <si>
    <t>764410740.S</t>
  </si>
  <si>
    <t>Oplechovanie parapetov z hliníkového farebného Al plechu, vrátane rohov r.š. 250 mm</t>
  </si>
  <si>
    <t>1967260602</t>
  </si>
  <si>
    <t>0,6*4+0,9*4</t>
  </si>
  <si>
    <t>113</t>
  </si>
  <si>
    <t>764454453.S</t>
  </si>
  <si>
    <t>Zvodové rúry z pozinkovaného farbeného PZf plechu, kruhové priemer 100 mm, ozn. K1</t>
  </si>
  <si>
    <t>1068127635</t>
  </si>
  <si>
    <t>4*4,5</t>
  </si>
  <si>
    <t>114</t>
  </si>
  <si>
    <t>998764101.S</t>
  </si>
  <si>
    <t>Presun hmôt pre konštrukcie klampiarske v objektoch výšky do 6 m</t>
  </si>
  <si>
    <t>464989148</t>
  </si>
  <si>
    <t>765</t>
  </si>
  <si>
    <t>Konštrukcie - krytiny tvrdé</t>
  </si>
  <si>
    <t>115</t>
  </si>
  <si>
    <t>765312315</t>
  </si>
  <si>
    <t>Keramická krytina TONDACH Contiton 9 (Bolero), jednoduchých striech, sklon od 35° do 60°, príp. ekvivalent</t>
  </si>
  <si>
    <t>1721787318</t>
  </si>
  <si>
    <t>(5,4+5,4)*10,5</t>
  </si>
  <si>
    <t>0,52</t>
  </si>
  <si>
    <t>116</t>
  </si>
  <si>
    <t>765314307</t>
  </si>
  <si>
    <t>Hrebeň drážkový univerzálny TONDACH, s použitím vetracieho pásu hliník, sklon od 35° do 60°, príp. ekvivalent</t>
  </si>
  <si>
    <t>312447574</t>
  </si>
  <si>
    <t>117</t>
  </si>
  <si>
    <t>765314409</t>
  </si>
  <si>
    <t>Štítová hrana z okrajových škridiel TONDACH Contiton 9 (Bolero), K3, príp. ekvivalent</t>
  </si>
  <si>
    <t>-1588588657</t>
  </si>
  <si>
    <t>(5,9+5,9)*2</t>
  </si>
  <si>
    <t>118</t>
  </si>
  <si>
    <t>765314511.S</t>
  </si>
  <si>
    <t>Doplnky ku keramickej krytine - odkvap z odkvapového AL plechu pod krytinu keramickú, K2</t>
  </si>
  <si>
    <t>87068100</t>
  </si>
  <si>
    <t>119</t>
  </si>
  <si>
    <t>765901441</t>
  </si>
  <si>
    <t>Strešná fólia TONDACH Tuning Fol N nad 35°, na krokvy, príp. ekvivalent</t>
  </si>
  <si>
    <t>1840506890</t>
  </si>
  <si>
    <t>120</t>
  </si>
  <si>
    <t>998765102.S</t>
  </si>
  <si>
    <t>Presun hmôt pre tvrdé krytiny v objektoch výšky nad 6 do 12 m</t>
  </si>
  <si>
    <t>-875639228</t>
  </si>
  <si>
    <t>766</t>
  </si>
  <si>
    <t>Konštrukcie stolárske</t>
  </si>
  <si>
    <t>121</t>
  </si>
  <si>
    <t>766241011.S</t>
  </si>
  <si>
    <t>Montáž dreveného samonosného schodiska zadlabávaného lomeného U s lomeným oblúkom bez  podstupníc</t>
  </si>
  <si>
    <t>1082206507</t>
  </si>
  <si>
    <t>122</t>
  </si>
  <si>
    <t>6123300.2</t>
  </si>
  <si>
    <t>Drevené schodisko lomené U š. 900 mm komplet so zábradlím, predbežná cena, výber investora</t>
  </si>
  <si>
    <t>23199031</t>
  </si>
  <si>
    <t>123</t>
  </si>
  <si>
    <t>766621400.S</t>
  </si>
  <si>
    <t>Montáž okien plastových na PUR penu s hydroizolačnými páskami (exteriérová a interiérová)</t>
  </si>
  <si>
    <t>-1406824476</t>
  </si>
  <si>
    <t>2*(0,6+0,6)*4</t>
  </si>
  <si>
    <t>2*(0,9+1,5)*4</t>
  </si>
  <si>
    <t>124</t>
  </si>
  <si>
    <t>6114100.01</t>
  </si>
  <si>
    <t>Okno plastové  600x600 mm - jednokrídlové OS, izolačné trojsklo, kovanie, farba hnedá</t>
  </si>
  <si>
    <t>1644783232</t>
  </si>
  <si>
    <t>125</t>
  </si>
  <si>
    <t>6114100.02</t>
  </si>
  <si>
    <t xml:space="preserve">Okno plastové 900x1500 mm -  jednokrídlové OS, izolačné trojsklo, kovanie, farba hnedá </t>
  </si>
  <si>
    <t>1073647124</t>
  </si>
  <si>
    <t>126</t>
  </si>
  <si>
    <t>283290006100.S</t>
  </si>
  <si>
    <t>Tesniaca paropriepustná fólia polymér-flísová, š. 290 mm, dĺ. 30 m, pre tesnenie pripájacej škáry okenného rámu a muriva z exteriéru</t>
  </si>
  <si>
    <t>252372677</t>
  </si>
  <si>
    <t>28,8*1,05</t>
  </si>
  <si>
    <t>127</t>
  </si>
  <si>
    <t>283290006200.S</t>
  </si>
  <si>
    <t>Tesniaca paronepriepustná fólia polymér-flísová, š. 70 mm, dĺ. 30 m, pre tesnenie pripájacej škáry okenného rámu a muriva z interiéru</t>
  </si>
  <si>
    <t>1567881989</t>
  </si>
  <si>
    <t>766641161.S</t>
  </si>
  <si>
    <t>Montáž plastových dverí vchodových so zárubňou, na PUR penu s paropriepustnými páskami, variabilný difúzny odpor 1 bm obvodu montáže</t>
  </si>
  <si>
    <t>-1778488467</t>
  </si>
  <si>
    <t>(2,0+2*2,05)*2</t>
  </si>
  <si>
    <t>0,95+2*2,05</t>
  </si>
  <si>
    <t>129</t>
  </si>
  <si>
    <t>6114200.01</t>
  </si>
  <si>
    <t xml:space="preserve">Dvere plastové vchodové 800x1970 mm - jednokrídlové vrátane zárubne, izolačné trojsklo, kovanie, farba hnedá </t>
  </si>
  <si>
    <t>1931648132</t>
  </si>
  <si>
    <t>130</t>
  </si>
  <si>
    <t>6114200.02</t>
  </si>
  <si>
    <t xml:space="preserve">Dvere plastové terasové 2000x1970 mm - dvojkrídlové vrátane zárubne, izolačné trojsklo, kovanie, farba hnedá </t>
  </si>
  <si>
    <t>177690796</t>
  </si>
  <si>
    <t>131</t>
  </si>
  <si>
    <t>766662112.S</t>
  </si>
  <si>
    <t>Montáž dverového krídla otočného jednokrídlového poldrážkového, do existujúcej zárubne, vrátane kovania</t>
  </si>
  <si>
    <t>-1227996733</t>
  </si>
  <si>
    <t>132</t>
  </si>
  <si>
    <t>6116100.03</t>
  </si>
  <si>
    <t>Dvere vnútorné 800x1970 mm - jednokrídlové, výplň DTD doska, povrch fólia - 1/2  presklené</t>
  </si>
  <si>
    <t>-287411890</t>
  </si>
  <si>
    <t>133</t>
  </si>
  <si>
    <t>6116100.04</t>
  </si>
  <si>
    <t>Dvere vnútorné 600x1970 mm - jednokrídlové, výplň DTD doska, povrch fólia - plné</t>
  </si>
  <si>
    <t>-261252233</t>
  </si>
  <si>
    <t>134</t>
  </si>
  <si>
    <t>5491500.01</t>
  </si>
  <si>
    <t>Kovanie jednokrídlových dverí - kľučka dverová a rozeta 2x, zámok</t>
  </si>
  <si>
    <t>1903258040</t>
  </si>
  <si>
    <t>135</t>
  </si>
  <si>
    <t>766671002.S</t>
  </si>
  <si>
    <t>Montáž okna strešného vrátane príslušenstva, veľkosť okna 78x118 cm</t>
  </si>
  <si>
    <t>-118297400</t>
  </si>
  <si>
    <t>136</t>
  </si>
  <si>
    <t>611310005700.S</t>
  </si>
  <si>
    <t>Strešné okno drevené kyvné, 780x1180 mm s kľučkou</t>
  </si>
  <si>
    <t>2054469864</t>
  </si>
  <si>
    <t>137</t>
  </si>
  <si>
    <t>611380003300.S</t>
  </si>
  <si>
    <t xml:space="preserve">Lemovanie hliníkové, 780x1180 mm bez zatepľovacej sady, pre profilovanú strešnú krytinu </t>
  </si>
  <si>
    <t>-1703579007</t>
  </si>
  <si>
    <t>138</t>
  </si>
  <si>
    <t>611380006700.S</t>
  </si>
  <si>
    <t>Zatepľovacia sada pre osadenie strešného okna alebo výlezu, 780x1180 mm</t>
  </si>
  <si>
    <t>276514100</t>
  </si>
  <si>
    <t>139</t>
  </si>
  <si>
    <t>611380008600.S</t>
  </si>
  <si>
    <t>Manžeta z parotesnej fólie pre osadenie strešného okna alebo výlezu, 780x1180 mm</t>
  </si>
  <si>
    <t>380991780</t>
  </si>
  <si>
    <t>140</t>
  </si>
  <si>
    <t>766694121.S</t>
  </si>
  <si>
    <t>Montáž parapetnej dosky drevenej šírky nad 300 mm, dĺžky do 1000 mm</t>
  </si>
  <si>
    <t>1482822663</t>
  </si>
  <si>
    <t>141</t>
  </si>
  <si>
    <t>611550000300.S</t>
  </si>
  <si>
    <t>Parapetná doska vnútorná, šírka 300 mm, z drevotriesky laminovanej, farba biela</t>
  </si>
  <si>
    <t>-59560023</t>
  </si>
  <si>
    <t>(0,6*4+0,9*4)*1,05</t>
  </si>
  <si>
    <t>142</t>
  </si>
  <si>
    <t>611550001700.S</t>
  </si>
  <si>
    <t>Plastové krytky k vnútorným parapetom vo farbe</t>
  </si>
  <si>
    <t>pár</t>
  </si>
  <si>
    <t>109495218</t>
  </si>
  <si>
    <t>143</t>
  </si>
  <si>
    <t>998766101.S</t>
  </si>
  <si>
    <t>Presun hmot pre konštrukcie stolárske v objektoch výšky do 6 m</t>
  </si>
  <si>
    <t>980204023</t>
  </si>
  <si>
    <t>771</t>
  </si>
  <si>
    <t>Podlahy z dlaždíc</t>
  </si>
  <si>
    <t>144</t>
  </si>
  <si>
    <t>771415004.S</t>
  </si>
  <si>
    <t>Montáž soklíkov z obkladačiek do tmelu veľ. 300 x 80 mm</t>
  </si>
  <si>
    <t>2132338124</t>
  </si>
  <si>
    <t>2*(5,225+5,85+3,0+5,85)</t>
  </si>
  <si>
    <t>-(2,0*2+0,95+0,8*2+0,6+2,0)+0,1*6</t>
  </si>
  <si>
    <t>145</t>
  </si>
  <si>
    <t>5976400.1</t>
  </si>
  <si>
    <t xml:space="preserve">Sokel keramický, 300x80 mm </t>
  </si>
  <si>
    <t>-133461606</t>
  </si>
  <si>
    <t>31,3/0,3*1,04</t>
  </si>
  <si>
    <t>0,493</t>
  </si>
  <si>
    <t>146</t>
  </si>
  <si>
    <t>771576109.S</t>
  </si>
  <si>
    <t>Montáž podláh z dlaždíc keramických do tmelu flexibilného</t>
  </si>
  <si>
    <t>770274416</t>
  </si>
  <si>
    <t>Súčet  - D</t>
  </si>
  <si>
    <t>147</t>
  </si>
  <si>
    <t>5977400.2</t>
  </si>
  <si>
    <t xml:space="preserve">Dlaždice keramické protišmykové </t>
  </si>
  <si>
    <t>1911327209</t>
  </si>
  <si>
    <t>43,1*1,04</t>
  </si>
  <si>
    <t>-0,024</t>
  </si>
  <si>
    <t xml:space="preserve">Súčet </t>
  </si>
  <si>
    <t>148</t>
  </si>
  <si>
    <t>998771101.S</t>
  </si>
  <si>
    <t>Presun hmôt pre podlahy z dlaždíc v objektoch výšky do 6m</t>
  </si>
  <si>
    <t>48316523</t>
  </si>
  <si>
    <t>775</t>
  </si>
  <si>
    <t>Podlahy vlysové a parketové</t>
  </si>
  <si>
    <t>149</t>
  </si>
  <si>
    <t>775413120.S</t>
  </si>
  <si>
    <t>Montáž podlahových soklíkov alebo líšt obvodových skrutkovaním</t>
  </si>
  <si>
    <t>121591174</t>
  </si>
  <si>
    <t>2*(2,985+5,85+2,1+5,85+2,985*2+2,85+2,875)-0,8*6</t>
  </si>
  <si>
    <t>150</t>
  </si>
  <si>
    <t>611990002900.S</t>
  </si>
  <si>
    <t>Lišta soklová MDF, vxš 40x20 mm</t>
  </si>
  <si>
    <t>-722306636</t>
  </si>
  <si>
    <t>52,2*1,01</t>
  </si>
  <si>
    <t>-0,022</t>
  </si>
  <si>
    <t>151</t>
  </si>
  <si>
    <t>775413240.S</t>
  </si>
  <si>
    <t>Montáž prechodovej lišty samolepiacej</t>
  </si>
  <si>
    <t>-568396228</t>
  </si>
  <si>
    <t>0,8*3</t>
  </si>
  <si>
    <t>152</t>
  </si>
  <si>
    <t>611990001200.S</t>
  </si>
  <si>
    <t>Lišta prechodová samolepiaca, šírka 30 mm</t>
  </si>
  <si>
    <t>-813520236</t>
  </si>
  <si>
    <t>2,4*1,01</t>
  </si>
  <si>
    <t>153</t>
  </si>
  <si>
    <t>775540030.S</t>
  </si>
  <si>
    <t>Montáž palubovej podlahy masívnej, skrutkovaním</t>
  </si>
  <si>
    <t>1800406191</t>
  </si>
  <si>
    <t>154</t>
  </si>
  <si>
    <t>611980003702.S</t>
  </si>
  <si>
    <t>Drevená podlaha, hrúbka 18 mm, smrek</t>
  </si>
  <si>
    <t>1917711699</t>
  </si>
  <si>
    <t>155</t>
  </si>
  <si>
    <t>775592110.S</t>
  </si>
  <si>
    <t>Montáž podložky vyrovnávacej a tlmiacej penovej hr. 2 mm pod plávajúce podlahy</t>
  </si>
  <si>
    <t>-224280283</t>
  </si>
  <si>
    <t>156</t>
  </si>
  <si>
    <t>283230008500.S</t>
  </si>
  <si>
    <t>Podložka z penového PE pod plávajúce podlahy, hr. 2 mm</t>
  </si>
  <si>
    <t>1923529031</t>
  </si>
  <si>
    <t>44,4*1,03</t>
  </si>
  <si>
    <t>-0,032</t>
  </si>
  <si>
    <t>157</t>
  </si>
  <si>
    <t>998775101.S</t>
  </si>
  <si>
    <t>Presun hmôt pre podlahy vlysové a parketové v objektoch výšky do 6 m</t>
  </si>
  <si>
    <t>-2080365852</t>
  </si>
  <si>
    <t>781</t>
  </si>
  <si>
    <t>Obklady</t>
  </si>
  <si>
    <t>158</t>
  </si>
  <si>
    <t>781445207.S</t>
  </si>
  <si>
    <t xml:space="preserve">Montáž obkladov vnútor. stien z obkladačiek kladených do tmelu flexibilného </t>
  </si>
  <si>
    <t>1962330268</t>
  </si>
  <si>
    <t>2*2,2*(2,075+1,975)-0,6*1,97</t>
  </si>
  <si>
    <t>2,2*(1,0+1,0)    "sprcha</t>
  </si>
  <si>
    <t>06*(3,125+0,6)   "kuchyňa</t>
  </si>
  <si>
    <t>159</t>
  </si>
  <si>
    <t>5976200.1</t>
  </si>
  <si>
    <t xml:space="preserve">Obklad stien keramický jednofarebný hladký </t>
  </si>
  <si>
    <t>589356306</t>
  </si>
  <si>
    <t>43,4*1,04</t>
  </si>
  <si>
    <t>-0,036</t>
  </si>
  <si>
    <t>160</t>
  </si>
  <si>
    <t>998781101.S</t>
  </si>
  <si>
    <t>Presun hmôt pre obklady keramické v objektoch výšky do 6 m</t>
  </si>
  <si>
    <t>-2090191486</t>
  </si>
  <si>
    <t>782</t>
  </si>
  <si>
    <t>Obklady z prírodného a konglomerovaného kameňa</t>
  </si>
  <si>
    <t>161</t>
  </si>
  <si>
    <t>782131140.S</t>
  </si>
  <si>
    <t>Montáž obkladov stien pravouhl. doskami z mäkkých kameňov s lícom rovným, hr. do 50 mm</t>
  </si>
  <si>
    <t>965158713</t>
  </si>
  <si>
    <t>162</t>
  </si>
  <si>
    <t>583840000500.S</t>
  </si>
  <si>
    <t>Obklad nepravidelného tvaru - vápenec, priemer 100-500 mm, hrúbka 8-12 mm</t>
  </si>
  <si>
    <t>-1539205260</t>
  </si>
  <si>
    <t>8,3*1,05</t>
  </si>
  <si>
    <t>-0,015</t>
  </si>
  <si>
    <t>163</t>
  </si>
  <si>
    <t>998782101.S</t>
  </si>
  <si>
    <t>Presun hmôt pre kamenné obklady v objektoch výšky do 6 m</t>
  </si>
  <si>
    <t>222056387</t>
  </si>
  <si>
    <t>783</t>
  </si>
  <si>
    <t>Dokončovacie práce - nátery</t>
  </si>
  <si>
    <t>164</t>
  </si>
  <si>
    <t>783222100.S</t>
  </si>
  <si>
    <t>Nátery kov.stav.doplnk.konštr. syntetické farby šedej na vzduchu schnúce dvojnásobné - 70µm</t>
  </si>
  <si>
    <t>-240108204</t>
  </si>
  <si>
    <t>0,2*(0,85+2*2,02)*4</t>
  </si>
  <si>
    <t>0,2*(0,65+2*2,02)*1</t>
  </si>
  <si>
    <t>Súčet - krycí náter zárubní</t>
  </si>
  <si>
    <t>165</t>
  </si>
  <si>
    <t>783726300.1S</t>
  </si>
  <si>
    <t>Nátery tesárskych konštrukcií- náterom OWATROL – AQUATHERM (doporučenie výrobcu ThermoWoodu), príp. ekvivalent</t>
  </si>
  <si>
    <t>2075312898</t>
  </si>
  <si>
    <t>166</t>
  </si>
  <si>
    <t>783782404.S</t>
  </si>
  <si>
    <t>Nátery tesárskych konštrukcií, povrchová impregnácia proti drevokaznému hmyzu, hubám a plesniam, jednonásobná</t>
  </si>
  <si>
    <t>-1655212068</t>
  </si>
  <si>
    <t>5,4*(28-8)*0,6</t>
  </si>
  <si>
    <t>10,5*2*0,6</t>
  </si>
  <si>
    <t>4,1*(22-2)*0,4</t>
  </si>
  <si>
    <t>Medzisúčet - krov</t>
  </si>
  <si>
    <t>45,5   "záklop zhora</t>
  </si>
  <si>
    <t>167</t>
  </si>
  <si>
    <t>783782406.S</t>
  </si>
  <si>
    <t>Nátery tesárskych konštrukcií hĺbkovou impregnáciou vo funkcii impregnačného, dekoratívneho a ochranného náteru s biocídom (syntetická lazúra) jednonásobný</t>
  </si>
  <si>
    <t>524669328</t>
  </si>
  <si>
    <t>32,0    "odkvap</t>
  </si>
  <si>
    <t>168</t>
  </si>
  <si>
    <t>783894612.S</t>
  </si>
  <si>
    <t>Náter farbami akrylátovými, biely náter sadrokartónových stropov 2x</t>
  </si>
  <si>
    <t>-1300018690</t>
  </si>
  <si>
    <t>58,0</t>
  </si>
  <si>
    <t>169</t>
  </si>
  <si>
    <t>783894622.S</t>
  </si>
  <si>
    <t>Náter farbami akrylátovými, biely náter sadrokartónových stien 2x</t>
  </si>
  <si>
    <t>-1640890707</t>
  </si>
  <si>
    <t>2*2,75*(5,225+5,85+2,075+1,975+3,0+5,85)</t>
  </si>
  <si>
    <t>-(0,6*0,6*4+2,0*2,05*2+0,95*2,05+0,8*1,9*2+0,6*1,97*2)</t>
  </si>
  <si>
    <t>0,1*(2,4*4+6,1*2+5,05)</t>
  </si>
  <si>
    <t>Medzisúčet - 1. NP</t>
  </si>
  <si>
    <t>2*2,65*(2,985+5,85+2,1+5,85+2,985*2+2,85+2,875)</t>
  </si>
  <si>
    <t>-(0,9*1,5*4+0,8*1,97*6+1/2*0,95*1,35*12)</t>
  </si>
  <si>
    <t>0,1*4,8*4</t>
  </si>
  <si>
    <t>Medzisúčet - podkrovie</t>
  </si>
  <si>
    <t>-43,4   "obklady</t>
  </si>
  <si>
    <t>5,531    "rezerva</t>
  </si>
  <si>
    <t>784</t>
  </si>
  <si>
    <t>Maľby</t>
  </si>
  <si>
    <t>170</t>
  </si>
  <si>
    <t>784410100.S</t>
  </si>
  <si>
    <t>Penetrovanie jednonásobné jemnozrnných podkladov výšky do 3,80 m</t>
  </si>
  <si>
    <t>-800302113</t>
  </si>
  <si>
    <t>210,0+58,0</t>
  </si>
  <si>
    <t>171</t>
  </si>
  <si>
    <t>784418012.S</t>
  </si>
  <si>
    <t>Zakrývanie podláh a zariadení papierom v miestnostiach alebo na schodisku</t>
  </si>
  <si>
    <t>1770746848</t>
  </si>
  <si>
    <t>43,1+44,4   "podlahy</t>
  </si>
  <si>
    <t>4,0   "sauna</t>
  </si>
  <si>
    <t>02 - SO-01.2  Drevená terasa</t>
  </si>
  <si>
    <t>1001134482</t>
  </si>
  <si>
    <t>1,0*(3,2+9,0+3,2)</t>
  </si>
  <si>
    <t>-682059546</t>
  </si>
  <si>
    <t>9,0*3,2</t>
  </si>
  <si>
    <t>-1645825731</t>
  </si>
  <si>
    <t>762081060.S</t>
  </si>
  <si>
    <t>Zvláštne výkony na stavenisku, viacstranné hobľovanie reziva</t>
  </si>
  <si>
    <t>355354119</t>
  </si>
  <si>
    <t>"stĺp 160/160</t>
  </si>
  <si>
    <t>2,4*6*0,64</t>
  </si>
  <si>
    <t>"stĺp 150/100</t>
  </si>
  <si>
    <t>0,9*2*0,5</t>
  </si>
  <si>
    <t>"krokva 100/150</t>
  </si>
  <si>
    <t>(3,25*2+2,45*14+1,65*4+0,8*4)*0,5</t>
  </si>
  <si>
    <t>(3,15*2+2,25*2)*0,6</t>
  </si>
  <si>
    <t>"väznica 100/15</t>
  </si>
  <si>
    <t>9,0*0,5</t>
  </si>
  <si>
    <t>"väznica 150/150</t>
  </si>
  <si>
    <t>3,6*0,6</t>
  </si>
  <si>
    <t>3,0*2*0,4</t>
  </si>
  <si>
    <t>(1,3*7+0,75*4)*0,5</t>
  </si>
  <si>
    <t>2*28,8   "podlaha</t>
  </si>
  <si>
    <t>-0,006</t>
  </si>
  <si>
    <t>762222141.S</t>
  </si>
  <si>
    <t>Montáž zábradlia rovného, osovej vzdialenosti stĺpikov do 1500 mm</t>
  </si>
  <si>
    <t>-1850869112</t>
  </si>
  <si>
    <t>1,5+3*2,85+1,5</t>
  </si>
  <si>
    <t>6119300.1</t>
  </si>
  <si>
    <t>Zábradlie doskové, výšky 1,0 m, smrek hobľovaný, sušený 14±2%, s opracovanými spojmi, bez defektov</t>
  </si>
  <si>
    <t>-369823430</t>
  </si>
  <si>
    <t>-37116857</t>
  </si>
  <si>
    <t>2,4*6</t>
  </si>
  <si>
    <t>0,9*2</t>
  </si>
  <si>
    <t>3,25*2+2,45*14+1,65*4+0,8*4</t>
  </si>
  <si>
    <t>3,15*2+2,25*2</t>
  </si>
  <si>
    <t>"väznica 100/150</t>
  </si>
  <si>
    <t>9,0</t>
  </si>
  <si>
    <t>3,6</t>
  </si>
  <si>
    <t>3,0*2</t>
  </si>
  <si>
    <t>1,3*7+0,75*4</t>
  </si>
  <si>
    <t>0,7</t>
  </si>
  <si>
    <t>-1667653247</t>
  </si>
  <si>
    <t>2,4*6*0,16*0,16</t>
  </si>
  <si>
    <t>0,9*2*0,15*0,1</t>
  </si>
  <si>
    <t>(3,25*2+2,45*14+1,65*4+0,8*4)*0,1*0,15</t>
  </si>
  <si>
    <t>(3,15*2+2,25*2)*0,15*0,15</t>
  </si>
  <si>
    <t>9,0*0,1*0,15</t>
  </si>
  <si>
    <t>3,6*0,15*0,15</t>
  </si>
  <si>
    <t>3,0*2*0,05*0,15</t>
  </si>
  <si>
    <t>(1,3*7+0,75*4)*0,1*0,15</t>
  </si>
  <si>
    <t>0,1*1,841</t>
  </si>
  <si>
    <t>762341004.S</t>
  </si>
  <si>
    <t>Montáž debnenia jednoduchých striech, na krokvy a kontralaty z dosiek na zraz</t>
  </si>
  <si>
    <t>-612531682</t>
  </si>
  <si>
    <t>9,0*2,5-1/2*4,2*2,5</t>
  </si>
  <si>
    <t>2,5*(1,5+1,5)</t>
  </si>
  <si>
    <t>1/2*2,5*(3,6-1,5)*2</t>
  </si>
  <si>
    <t>1231640240</t>
  </si>
  <si>
    <t>30,0*1,1</t>
  </si>
  <si>
    <t>1151095867</t>
  </si>
  <si>
    <t>30,0/0,33</t>
  </si>
  <si>
    <t>0,091</t>
  </si>
  <si>
    <t>-1230784075</t>
  </si>
  <si>
    <t>91,0*1,1</t>
  </si>
  <si>
    <t>762341252.S</t>
  </si>
  <si>
    <t>Montáž kontralát pre sklon od 22° do 35°</t>
  </si>
  <si>
    <t>-1336808334</t>
  </si>
  <si>
    <t>30,0/0,85</t>
  </si>
  <si>
    <t>0,706</t>
  </si>
  <si>
    <t>1871256809</t>
  </si>
  <si>
    <t>36,0*1,1</t>
  </si>
  <si>
    <t>-884340528</t>
  </si>
  <si>
    <t>2,03</t>
  </si>
  <si>
    <t>33,0*0,015</t>
  </si>
  <si>
    <t>(100,1+39,6)*0,05*0,05</t>
  </si>
  <si>
    <t>0,006</t>
  </si>
  <si>
    <t>762523104.S</t>
  </si>
  <si>
    <t>Položenie podláh hobľovaných na zraz z dosiek a fošien</t>
  </si>
  <si>
    <t>-1180611070</t>
  </si>
  <si>
    <t>Súčet - C</t>
  </si>
  <si>
    <t>1455407803</t>
  </si>
  <si>
    <t>28,8*1,08</t>
  </si>
  <si>
    <t>-0,004</t>
  </si>
  <si>
    <t>762595000.S</t>
  </si>
  <si>
    <t>Zakrytie kanálov, položenie podláh  - spojovacie a ochranné prostriedky - klince, skrutky</t>
  </si>
  <si>
    <t>1434914937</t>
  </si>
  <si>
    <t>31,1*0,05</t>
  </si>
  <si>
    <t>762712140.S</t>
  </si>
  <si>
    <t>Montáž priestorových viazaných konštrukcií z reziva hraneného prierezovej plochy 280 - 450 cm2</t>
  </si>
  <si>
    <t>-631144402</t>
  </si>
  <si>
    <t>"koly D200 - predbežná dĺžka 1,5 m</t>
  </si>
  <si>
    <t>1,5*11</t>
  </si>
  <si>
    <t>"trám 150/200</t>
  </si>
  <si>
    <t>8,9*3</t>
  </si>
  <si>
    <t>"trám 100/150</t>
  </si>
  <si>
    <t>3,15*13</t>
  </si>
  <si>
    <t>6119800.1</t>
  </si>
  <si>
    <t>Agátové drevo základov</t>
  </si>
  <si>
    <t>-504583389</t>
  </si>
  <si>
    <t>1,5*11*pi*0,1*0,1</t>
  </si>
  <si>
    <t>8,9*3*0,15*0,2</t>
  </si>
  <si>
    <t>3,15*13*0,1*0,15</t>
  </si>
  <si>
    <t>0,1*1,933</t>
  </si>
  <si>
    <t>762795000.S</t>
  </si>
  <si>
    <t>Spojovacie prostriedky pre priestorové viazané konštrukcie - klince, svorky, fixačné dosky</t>
  </si>
  <si>
    <t>-796194140</t>
  </si>
  <si>
    <t>-71609044</t>
  </si>
  <si>
    <t>-1010460067</t>
  </si>
  <si>
    <t>2*(2,4+1,35)</t>
  </si>
  <si>
    <t>764441410.S</t>
  </si>
  <si>
    <t>Chrlič z pozinkovaného farbeného PZf plechu, jednoduchý s D do 50 mm dĺžky do 500 mm, K5</t>
  </si>
  <si>
    <t>575087998</t>
  </si>
  <si>
    <t>609173022</t>
  </si>
  <si>
    <t>765312229</t>
  </si>
  <si>
    <t>Keramická krytina TONDACH Contiton 9 (Bolero), jednoduchých striech, sklon od 30° do 35°, príp. ekvivalent</t>
  </si>
  <si>
    <t>352860671</t>
  </si>
  <si>
    <t>765314303</t>
  </si>
  <si>
    <t>Hrebeň drážkový univerzálny TONDACH, s použitím vetracieho pásu hliník, sklon od 22° do 35°, príp. ekvivalent</t>
  </si>
  <si>
    <t>-704613743</t>
  </si>
  <si>
    <t>Štítová hrana z okrajových škridiel TONDACH Contiton 9 (Bolero), príp. ekvivalent</t>
  </si>
  <si>
    <t>479658989</t>
  </si>
  <si>
    <t>2,5+2,5</t>
  </si>
  <si>
    <t>2*2,5</t>
  </si>
  <si>
    <t>-407460473</t>
  </si>
  <si>
    <t>765901402</t>
  </si>
  <si>
    <t>Strešná fólia TONDACH Tuning Fol N od 22° do 35°, na krokvy, príp. elvivalent</t>
  </si>
  <si>
    <t>-1657353728</t>
  </si>
  <si>
    <t>553834006</t>
  </si>
  <si>
    <t>-801789974</t>
  </si>
  <si>
    <t>30,0   "debnenie</t>
  </si>
  <si>
    <t>03 - SO-01.3  Zdravotechnika</t>
  </si>
  <si>
    <t xml:space="preserve">    8 - Rúrové vedenie</t>
  </si>
  <si>
    <t xml:space="preserve">    721 - Zdravotech. vnútorná kanalizácia</t>
  </si>
  <si>
    <t xml:space="preserve">    725 - Zdravotechnika - zariaď. predmety</t>
  </si>
  <si>
    <t>OST - Ostatné</t>
  </si>
  <si>
    <t>Rúrové vedenie</t>
  </si>
  <si>
    <t>871171000.S</t>
  </si>
  <si>
    <t>Montáž vodovodného potrubia z dvojvsrtvového PE 100 SDR11/PN16 zváraných natupo D 32x3,0 mm</t>
  </si>
  <si>
    <t>-1425630620</t>
  </si>
  <si>
    <t xml:space="preserve">2,8   "v základoch </t>
  </si>
  <si>
    <t>2,4   "hore k HUV</t>
  </si>
  <si>
    <t>286130033400.S</t>
  </si>
  <si>
    <t>Rúra HDPE na vodu PE100 PN16 SDR11 32x3,0x100 m</t>
  </si>
  <si>
    <t>1360179199</t>
  </si>
  <si>
    <t>5,2*1,05</t>
  </si>
  <si>
    <t>892233111.S</t>
  </si>
  <si>
    <t>Preplach a dezinfekcia vodovodného potrubia DN od 40 do 70</t>
  </si>
  <si>
    <t>-545958203</t>
  </si>
  <si>
    <t>892241111.S</t>
  </si>
  <si>
    <t>Ostatné práce na rúrovom vedení, tlakové skúšky vodovodného potrubia DN do 80</t>
  </si>
  <si>
    <t>-1612117930</t>
  </si>
  <si>
    <t>892372111.S</t>
  </si>
  <si>
    <t>Zabezpečenie koncov vodovodného potrubia pri tlakových skúškach DN do 300</t>
  </si>
  <si>
    <t>567760534</t>
  </si>
  <si>
    <t>899721111.S</t>
  </si>
  <si>
    <t>Vyhľadávací vodič na potrubí PVC DN do 150</t>
  </si>
  <si>
    <t>1851796082</t>
  </si>
  <si>
    <t>899721131.S</t>
  </si>
  <si>
    <t>Označenie vodovodného potrubia bielou výstražnou fóliou</t>
  </si>
  <si>
    <t>-1263015420</t>
  </si>
  <si>
    <t>998276101.S</t>
  </si>
  <si>
    <t>Presun hmôt pre rúrové vedenie hĺbené z rúr z plast., hmôt alebo sklolamin. v otvorenom výkope</t>
  </si>
  <si>
    <t>-2130198815</t>
  </si>
  <si>
    <t>713482121.S</t>
  </si>
  <si>
    <t>Montáž trubíc z PE, hr.15-20 mm,vnút.priemer do 38 mm</t>
  </si>
  <si>
    <t>1984947374</t>
  </si>
  <si>
    <t>283310004600</t>
  </si>
  <si>
    <t>Izolačná PE trubica TUBOLIT DG 18x20 mm (d potrubia x hr. izolácie), nadrezaná, AZ FLEX</t>
  </si>
  <si>
    <t>-196902138</t>
  </si>
  <si>
    <t>10,0*1,02</t>
  </si>
  <si>
    <t>283310004700</t>
  </si>
  <si>
    <t>Izolačná PE trubica TUBOLIT DG 22x20 mm (d potrubia x hr. izolácie), nadrezaná, AZ FLEX</t>
  </si>
  <si>
    <t>-116463558</t>
  </si>
  <si>
    <t>11,0*1,02</t>
  </si>
  <si>
    <t>283310004800</t>
  </si>
  <si>
    <t>Izolačná PE trubica TUBOLIT DG 28x20 mm (d potrubia x hr. izolácie), nadrezaná, AZ FLEX</t>
  </si>
  <si>
    <t>-110255443</t>
  </si>
  <si>
    <t>1522953876</t>
  </si>
  <si>
    <t>721</t>
  </si>
  <si>
    <t>Zdravotech. vnútorná kanalizácia</t>
  </si>
  <si>
    <t>721171130.S</t>
  </si>
  <si>
    <t>Potrubie z PVC - U odpadové ležaté hrdlové v zemi D 110 mm (vrátane tvaroviek)</t>
  </si>
  <si>
    <t>902535663</t>
  </si>
  <si>
    <t>1,5  "od K1</t>
  </si>
  <si>
    <t>0,9   "od K3</t>
  </si>
  <si>
    <t>0,9   "od VP</t>
  </si>
  <si>
    <t>0,2</t>
  </si>
  <si>
    <t>Súčet - v základoch</t>
  </si>
  <si>
    <t>721171133.S</t>
  </si>
  <si>
    <t>Potrubie z PVC - U odpadové ležaté hrdlové v zemi D 125 mm (vrátane tvaroviek)</t>
  </si>
  <si>
    <t>293627389</t>
  </si>
  <si>
    <t>1,3   "od K2</t>
  </si>
  <si>
    <t>8,0   "von do RŠ</t>
  </si>
  <si>
    <t>721172107.S</t>
  </si>
  <si>
    <t>Potrubie z PVC - U odpadové zvislé hrdlové Dxt 75x1,8 mm (vrátane tvaroviek)</t>
  </si>
  <si>
    <t>-1300096932</t>
  </si>
  <si>
    <t>2,0+1,3    "K1, K3</t>
  </si>
  <si>
    <t>286510021600</t>
  </si>
  <si>
    <t>Čistiaci kus na 4 skrutky PVC-U, DN 75 hladký pre gravitačnú kanalizáciu</t>
  </si>
  <si>
    <t>296822081</t>
  </si>
  <si>
    <t>721172109.S</t>
  </si>
  <si>
    <t>Potrubie z PVC - U odpadové zvislé hrdlové Dxt 110x2,2 mm (vrátane tvaroviek)</t>
  </si>
  <si>
    <t>-1478414978</t>
  </si>
  <si>
    <t>2,0+1,3    "K2, VP</t>
  </si>
  <si>
    <t>286510021600.S</t>
  </si>
  <si>
    <t>Čistiaci kus na 4 skrutky PVC-U, DN 110 pre hladký, kanalizačný, gravitačný systém</t>
  </si>
  <si>
    <t>1449548748</t>
  </si>
  <si>
    <t>721173204.S</t>
  </si>
  <si>
    <t>Potrubie z PVC - U odpadné pripájacie D 40 mm</t>
  </si>
  <si>
    <t>-562956936</t>
  </si>
  <si>
    <t>1*0,9   "pripojenie U</t>
  </si>
  <si>
    <t>0,1</t>
  </si>
  <si>
    <t>721173205.S</t>
  </si>
  <si>
    <t>Potrubie z PVC - U odpadné pripájacie D 50 mm</t>
  </si>
  <si>
    <t>1919172426</t>
  </si>
  <si>
    <t>0,9+2*0,5+0,9       "pripojenie KD, S, HL405</t>
  </si>
  <si>
    <t>1,3+3,8+0,2   "do K1, K2, K3</t>
  </si>
  <si>
    <t>0,4</t>
  </si>
  <si>
    <t>721173208.S</t>
  </si>
  <si>
    <t>Potrubie z PVC - U odpadné pripájacie D 110 mm</t>
  </si>
  <si>
    <t>225370773</t>
  </si>
  <si>
    <t>0,5+0,5      "pripojenie WC, VP</t>
  </si>
  <si>
    <t>0+0,8+0   "do K1, K, K3</t>
  </si>
  <si>
    <t>721194104.S</t>
  </si>
  <si>
    <t>Zriadenie prípojky na potrubí vyvedenie a upevnenie odpadových výpustiek D 40 mm</t>
  </si>
  <si>
    <t>-487325303</t>
  </si>
  <si>
    <t>1   " U</t>
  </si>
  <si>
    <t>721194105.S</t>
  </si>
  <si>
    <t>Zriadenie prípojky na potrubí vyvedenie a upevnenie odpadových výpustiek D 50 mm</t>
  </si>
  <si>
    <t>-452370378</t>
  </si>
  <si>
    <t>1+2+1       "KD, S, HL405</t>
  </si>
  <si>
    <t>721194109.S</t>
  </si>
  <si>
    <t>Zriadenie prípojky na potrubí vyvedenie a upevnenie odpadových výpustiek D 110 mm</t>
  </si>
  <si>
    <t>1785176807</t>
  </si>
  <si>
    <t>1+1   "WC, VP</t>
  </si>
  <si>
    <t>721213000.S</t>
  </si>
  <si>
    <t>Montáž podlahového vpustu s vodorovným odtokom DN 50</t>
  </si>
  <si>
    <t>1243966931</t>
  </si>
  <si>
    <t>2,0   "sprchový kút</t>
  </si>
  <si>
    <t>286630023600.S</t>
  </si>
  <si>
    <t>Podlahový vpust horizontálny odtok DN 50, mriežka/krytka nerez, zápachová uzávierka</t>
  </si>
  <si>
    <t>-392098354</t>
  </si>
  <si>
    <t>721213015.S</t>
  </si>
  <si>
    <t>Montáž podlahového vpustu s zvislým odtokom DN 110</t>
  </si>
  <si>
    <t>-819949814</t>
  </si>
  <si>
    <t>286630029100.S</t>
  </si>
  <si>
    <t>Podlahový vpust, vertikálny odtok DN 110, mriežka/krytka nerez, zápachová uzávierka</t>
  </si>
  <si>
    <t>-787239956</t>
  </si>
  <si>
    <t>721290012.S</t>
  </si>
  <si>
    <t>Montáž privzdušňovacieho ventilu pre odpadové potrubia DN 110</t>
  </si>
  <si>
    <t>1745891495</t>
  </si>
  <si>
    <t>551610000100</t>
  </si>
  <si>
    <t>Privzdušňovacia hlavica HL900N, DN 50/75/110, (37 l/s), - 40 až + 60°C, dvojitá vzduchová izolácia, vnútorná kanalizácia, PP</t>
  </si>
  <si>
    <t>-1890601642</t>
  </si>
  <si>
    <t>721290111.S</t>
  </si>
  <si>
    <t>Ostatné - skúška tesnosti kanalizácie v objektoch vodou do DN 125</t>
  </si>
  <si>
    <t>-1737172694</t>
  </si>
  <si>
    <t>3,5+9,5</t>
  </si>
  <si>
    <t>3,5+3,5</t>
  </si>
  <si>
    <t>1+8,5+2</t>
  </si>
  <si>
    <t>998721101.S</t>
  </si>
  <si>
    <t>Presun hmôt pre vnútornú kanalizáciu v objektoch výšky do 6 m</t>
  </si>
  <si>
    <t>853515080</t>
  </si>
  <si>
    <t>722171311</t>
  </si>
  <si>
    <t>Plasthliníkové potrubie z viacvrstvových rúr PE Geberit Mepla v tyčiach spájané lisovaním dxt 16x2,25 mm</t>
  </si>
  <si>
    <t>-1144771807</t>
  </si>
  <si>
    <t>2*0,5   "KD, UR</t>
  </si>
  <si>
    <t>1,8   "WC</t>
  </si>
  <si>
    <t>2*1,1*2   "2xS</t>
  </si>
  <si>
    <t>2*0,5   "U</t>
  </si>
  <si>
    <t>1,8</t>
  </si>
  <si>
    <t>722171312</t>
  </si>
  <si>
    <t>Plasthliníkové potrubie z viacvrstvových rúr PE Geberit Mepla v tyčiach spájané lisovaním dxt 20x2,5 mm</t>
  </si>
  <si>
    <t>225984315</t>
  </si>
  <si>
    <t>3,0   "TV dole z EOV</t>
  </si>
  <si>
    <t>7,7   "TV v podlahe</t>
  </si>
  <si>
    <t>0,3</t>
  </si>
  <si>
    <t>722171313</t>
  </si>
  <si>
    <t>Plasthliníkové potrubie z viacvrstvových rúr PE Geberit Mepla v tyčiach spájané lisovaním dxt 26x3 mm</t>
  </si>
  <si>
    <t>-2100595953</t>
  </si>
  <si>
    <t>7,7+3,0   "SV hore do EOV</t>
  </si>
  <si>
    <t>722190401.S</t>
  </si>
  <si>
    <t>Vyvedenie a upevnenie výpustky DN 15</t>
  </si>
  <si>
    <t>-115039815</t>
  </si>
  <si>
    <t>6+2*2</t>
  </si>
  <si>
    <t>722220111.S</t>
  </si>
  <si>
    <t>Montáž armatúry závitovej s jedným závitom, nástenka pre výtokový ventil G 1/2</t>
  </si>
  <si>
    <t>1149046161</t>
  </si>
  <si>
    <t>722220121.S</t>
  </si>
  <si>
    <t>Montáž armatúry závitovej s jedným závitom, nástenka pre batériu G 1/2</t>
  </si>
  <si>
    <t>-578495892</t>
  </si>
  <si>
    <t>722221010.S</t>
  </si>
  <si>
    <t>Montáž guľového kohúta závitového priameho pre vodu G 1/2</t>
  </si>
  <si>
    <t>-624756480</t>
  </si>
  <si>
    <t>551110004901.S</t>
  </si>
  <si>
    <t>Guľový uzáver pre vodu DN 15, s hadicovou prípojkou</t>
  </si>
  <si>
    <t>-1257432583</t>
  </si>
  <si>
    <t>722221020.S</t>
  </si>
  <si>
    <t>Montáž guľového kohúta závitového priameho pre vodu G 1</t>
  </si>
  <si>
    <t>-1961998424</t>
  </si>
  <si>
    <t>551110005100.S</t>
  </si>
  <si>
    <t>Guľový uzáver pre vodu  DN 25"  - HUV</t>
  </si>
  <si>
    <t>1294592674</t>
  </si>
  <si>
    <t>722221083.S</t>
  </si>
  <si>
    <t>Montáž guľového kohúta vypúšťacieho závitového G 3/4</t>
  </si>
  <si>
    <t>636055878</t>
  </si>
  <si>
    <t>551110011300.S</t>
  </si>
  <si>
    <t>Guľový uzáver vypúšťací s páčkou, DN 20</t>
  </si>
  <si>
    <t>-1139599625</t>
  </si>
  <si>
    <t>722221175.S</t>
  </si>
  <si>
    <t>Montáž poistného ventilu závitového pre vodu G 3/4</t>
  </si>
  <si>
    <t>-201184723</t>
  </si>
  <si>
    <t>551210021600.S</t>
  </si>
  <si>
    <t>Ventil poistný, DN 20</t>
  </si>
  <si>
    <t>382031695</t>
  </si>
  <si>
    <t>722222014.S</t>
  </si>
  <si>
    <t>Montáž uzatváracieho ventilu šikmého na pitnú vodu DN 20</t>
  </si>
  <si>
    <t>1092922461</t>
  </si>
  <si>
    <t>551110029510.S</t>
  </si>
  <si>
    <t>Ventil uzatvárací šikmý DN 20 na pitnú vodu</t>
  </si>
  <si>
    <t>-602734178</t>
  </si>
  <si>
    <t>722290226.S</t>
  </si>
  <si>
    <t>Tlaková skúška vodovodného potrubia závitového do DN 50</t>
  </si>
  <si>
    <t>-663151815</t>
  </si>
  <si>
    <t>10+11+11</t>
  </si>
  <si>
    <t>722290234.S</t>
  </si>
  <si>
    <t>Prepláchnutie a dezinfekcia vodovodného potrubia do DN 80</t>
  </si>
  <si>
    <t>1045038257</t>
  </si>
  <si>
    <t>-306174175</t>
  </si>
  <si>
    <t>725</t>
  </si>
  <si>
    <t>Zdravotechnika - zariaď. predmety</t>
  </si>
  <si>
    <t>725119309.S</t>
  </si>
  <si>
    <t>Montáž záchodovej misy keramickej kombinovanej s šikmým odpadom</t>
  </si>
  <si>
    <t>661961574</t>
  </si>
  <si>
    <t>642340001230.S</t>
  </si>
  <si>
    <t>Misa záchodová keramická kombinovaná so šikmým odpadom</t>
  </si>
  <si>
    <t>-811755140</t>
  </si>
  <si>
    <t>725219201.S</t>
  </si>
  <si>
    <t>Montáž umývadla keramického na konzoly, bez výtokovej armatúry</t>
  </si>
  <si>
    <t>-925950047</t>
  </si>
  <si>
    <t>642110004300.S</t>
  </si>
  <si>
    <t>Umývadlo keramické 55 cm, bežný typ</t>
  </si>
  <si>
    <t>920973146</t>
  </si>
  <si>
    <t>725245271.S</t>
  </si>
  <si>
    <t>Montáž sprchových kútov kompletných štvorcových od 900x900 mm</t>
  </si>
  <si>
    <t>-1981711184</t>
  </si>
  <si>
    <t>5522300.1</t>
  </si>
  <si>
    <t>Kút sprchový štvorcový tvaru L, rozmer 1000x1000x1950 mm, 6 mm tvrdené sklo, dvere otváravé</t>
  </si>
  <si>
    <t>1556560028</t>
  </si>
  <si>
    <t>725291112.S</t>
  </si>
  <si>
    <t>Montáž záchodového sedadla s poklopom</t>
  </si>
  <si>
    <t>331338765</t>
  </si>
  <si>
    <t>554330000300.S</t>
  </si>
  <si>
    <t>Záchodové sedadlo plastové s poklopom</t>
  </si>
  <si>
    <t>598589677</t>
  </si>
  <si>
    <t>725319121.S</t>
  </si>
  <si>
    <t>Montáž kuchynských drezov jednoduchých, ostatných typov hranatých, bez výtokových armatúr</t>
  </si>
  <si>
    <t>1042007325</t>
  </si>
  <si>
    <t>552310000700.S</t>
  </si>
  <si>
    <t>Kuchynský drez nerezový na zapustenie do dosky</t>
  </si>
  <si>
    <t>-1264667296</t>
  </si>
  <si>
    <t>725539111.S</t>
  </si>
  <si>
    <t>Montáž elektrického ohrievača závesného akumulačného ležatého do 120 L</t>
  </si>
  <si>
    <t>1419784305</t>
  </si>
  <si>
    <t>541240001100.S</t>
  </si>
  <si>
    <t>Ohrievač vody elektrický tlakový nástenný ležatý akumulačný, objem 100 l</t>
  </si>
  <si>
    <t>1447829781</t>
  </si>
  <si>
    <t>725819201.S</t>
  </si>
  <si>
    <t>Montáž ventilu nástenného G 1/2</t>
  </si>
  <si>
    <t>1420591234</t>
  </si>
  <si>
    <t>551110020200.S</t>
  </si>
  <si>
    <t>Guľový ventil pračkový, 1/2" - 3/4", so spätnou klapkou, chrómovaná mosadz</t>
  </si>
  <si>
    <t>300558481</t>
  </si>
  <si>
    <t>725819401.S</t>
  </si>
  <si>
    <t>Montáž ventilu rohového s pripojovacou rúrkou G 1/2</t>
  </si>
  <si>
    <t>1369506124</t>
  </si>
  <si>
    <t>551410000300.S</t>
  </si>
  <si>
    <t xml:space="preserve">Ventil pre hygienické a zdravotnické zariadenia DN 15,  rohový mosadzný s vrškom </t>
  </si>
  <si>
    <t>767451333</t>
  </si>
  <si>
    <t>725829601.S</t>
  </si>
  <si>
    <t>Montáž batérie umývadlovej a drezovej stojankovej, pákovej alebo klasickej s mechanickým ovládaním</t>
  </si>
  <si>
    <t>-2099074525</t>
  </si>
  <si>
    <t>5514500.1</t>
  </si>
  <si>
    <t>Batéria umývadlová stojančeková páková</t>
  </si>
  <si>
    <t>1921695792</t>
  </si>
  <si>
    <t>5514500.2</t>
  </si>
  <si>
    <t>Batéria drezová stojančeková páková</t>
  </si>
  <si>
    <t>1328655573</t>
  </si>
  <si>
    <t>725849201.S</t>
  </si>
  <si>
    <t>Montáž batérie sprchovej nástennej pákovej, klasickej</t>
  </si>
  <si>
    <t>-20753760</t>
  </si>
  <si>
    <t>551450002600.S</t>
  </si>
  <si>
    <t>Batéria sprchová nástenná páková bez sprchovej sady</t>
  </si>
  <si>
    <t>-908891341</t>
  </si>
  <si>
    <t>27575000</t>
  </si>
  <si>
    <t>Sada so sprchovým držiakom, so sprchovou hadicou 160 cm</t>
  </si>
  <si>
    <t>1774359228</t>
  </si>
  <si>
    <t>725869301.S</t>
  </si>
  <si>
    <t>Montáž zápachovej uzávierky pre zariaďovacie predmety, umývadlovej do D 40</t>
  </si>
  <si>
    <t>-1792308349</t>
  </si>
  <si>
    <t>551620006400.S</t>
  </si>
  <si>
    <t>Zápachová uzávierka - sifón pre umývadlá DN 40</t>
  </si>
  <si>
    <t>-1201779271</t>
  </si>
  <si>
    <t>725869311.S</t>
  </si>
  <si>
    <t>Montáž zápachovej uzávierky pre zariaďovacie predmety, drezovej do D 50 mm (pre jeden drez)</t>
  </si>
  <si>
    <t>1957834220</t>
  </si>
  <si>
    <t>551620007100.S</t>
  </si>
  <si>
    <t>Zápachová uzávierka- sifón pre jednodielne drezy DN 50</t>
  </si>
  <si>
    <t>-256249246</t>
  </si>
  <si>
    <t>725869323.S</t>
  </si>
  <si>
    <t>Montáž zápachovej uzávierky pre zariaďovacie predmety, pračkovej do D 50 mm (podomietkovej)</t>
  </si>
  <si>
    <t>1595220279</t>
  </si>
  <si>
    <t>551620012900</t>
  </si>
  <si>
    <t>Zápachová uzávierka podomietková HL405, DN 40/50, umývačkový UP sifón, krytka nerez 180x100 mm, prítok/odtok vody R 1/2" vnútorný závit, s kolenom pre pripojenie hadice 3/4", PE</t>
  </si>
  <si>
    <t>881602820</t>
  </si>
  <si>
    <t>725989101.S</t>
  </si>
  <si>
    <t>Montáž dvierok kovových lakovaných</t>
  </si>
  <si>
    <t>-1770743272</t>
  </si>
  <si>
    <t>283810000108.S</t>
  </si>
  <si>
    <t>Dvierka revízne  plastové, rozmer 300x300 mm</t>
  </si>
  <si>
    <t>113580043</t>
  </si>
  <si>
    <t>998725101.S</t>
  </si>
  <si>
    <t>Presun hmôt pre zariaďovacie predmety v objektoch výšky do 6 m</t>
  </si>
  <si>
    <t>-165732392</t>
  </si>
  <si>
    <t>OST</t>
  </si>
  <si>
    <t>Ostatné</t>
  </si>
  <si>
    <t>001</t>
  </si>
  <si>
    <t>Vírivka 1500x2000 mm pre 4 osoby - komplet s príslušenstvom, vrátane dopravy a osadenia - predbežná cena, výber podľa investora</t>
  </si>
  <si>
    <t>kpl</t>
  </si>
  <si>
    <t>262144</t>
  </si>
  <si>
    <t>391422239</t>
  </si>
  <si>
    <t>002</t>
  </si>
  <si>
    <t>Domáca fínska sauna 2000x2000 mm so saunovou pecou - komplet s príslušenstvom, vrtane dopravy a osadenia - predbežná cena, výber podľa investora</t>
  </si>
  <si>
    <t>-857828002</t>
  </si>
  <si>
    <t xml:space="preserve">04 - SO-01.4  Elektroinštalácia </t>
  </si>
  <si>
    <t>M - Práce a dodávky M</t>
  </si>
  <si>
    <t xml:space="preserve">    21-M - Elektromontáže</t>
  </si>
  <si>
    <t>HZS - Hodinové zúčtovacie sadzby</t>
  </si>
  <si>
    <t>Práce a dodávky M</t>
  </si>
  <si>
    <t>21-M</t>
  </si>
  <si>
    <t>Elektromontáže</t>
  </si>
  <si>
    <t>210010301.S</t>
  </si>
  <si>
    <t>Krabica prístrojová bez zapojenia (1901, KP 68, KZ 3)</t>
  </si>
  <si>
    <t>-640208580</t>
  </si>
  <si>
    <t>15+20+15+4   "odhad, upresní sa podľa skutočnosti</t>
  </si>
  <si>
    <t>-14</t>
  </si>
  <si>
    <t>345410014800.S</t>
  </si>
  <si>
    <t xml:space="preserve">Krabica prístrojová bezhalogénová </t>
  </si>
  <si>
    <t>-1943795347</t>
  </si>
  <si>
    <t>210010321.S</t>
  </si>
  <si>
    <t>Krabica (1903, KR 68) odbočná s viečkom, svorkovnicou vrátane zapojenia, kruhová</t>
  </si>
  <si>
    <t>-1638404931</t>
  </si>
  <si>
    <t>14,0   "odhad, upresní sa podľa skutočnosti</t>
  </si>
  <si>
    <t>345410015030.S</t>
  </si>
  <si>
    <t>Krabica bezhalogénová KSK 100, IP 66, z PP/ABS</t>
  </si>
  <si>
    <t>256</t>
  </si>
  <si>
    <t>-797737296</t>
  </si>
  <si>
    <t>210010572.S</t>
  </si>
  <si>
    <t>Rúrka ohybná elektroinštalačná UV stabilná bezhalogenová, D 20 uložená pevne</t>
  </si>
  <si>
    <t>553343733</t>
  </si>
  <si>
    <t>150,0   "predbežne, upresní sa podľa skutočnosti</t>
  </si>
  <si>
    <t>345710011425.S</t>
  </si>
  <si>
    <t>Rúrka ohybná s nízkou mechanickou odolnosťou , bezhalogénová samozhášavá, D 21,2 mm</t>
  </si>
  <si>
    <t>-1363449678</t>
  </si>
  <si>
    <t>210100001.S</t>
  </si>
  <si>
    <t>Ukončenie vodičov v rozvádzač. vrátane zapojenia a vodičovej koncovky do 2,5 mm2</t>
  </si>
  <si>
    <t>-844371797</t>
  </si>
  <si>
    <t>354310017700.S</t>
  </si>
  <si>
    <t>Káblové oko medené lisovacie CU 1,5; CU 2,5</t>
  </si>
  <si>
    <t>-1157905184</t>
  </si>
  <si>
    <t>210100002.S</t>
  </si>
  <si>
    <t>Ukončenie vodičov v rozvádzač. vrátane zapojenia a vodičovej koncovky do 6 mm2</t>
  </si>
  <si>
    <t>641349152</t>
  </si>
  <si>
    <t>354310017900.S</t>
  </si>
  <si>
    <t>Káblové oko medené lisovacie CU 4</t>
  </si>
  <si>
    <t>364155283</t>
  </si>
  <si>
    <t>210110001.S</t>
  </si>
  <si>
    <t>Jednopólový spínač - radenie 1, nástenný do IP 44, vrátane zapojenia</t>
  </si>
  <si>
    <t>-1994098828</t>
  </si>
  <si>
    <t>345340007880</t>
  </si>
  <si>
    <t>Spínač Swing jednopólový komplet polozapustený a zapustený, radenie 1, IP20, biely, príp. ekvivalent</t>
  </si>
  <si>
    <t>-2077254437</t>
  </si>
  <si>
    <t>210110003.S</t>
  </si>
  <si>
    <t>Sériový spínač -  radenie 5, nástenný do IP 44 vrátane zapojenia</t>
  </si>
  <si>
    <t>-336970442</t>
  </si>
  <si>
    <t>345330002935</t>
  </si>
  <si>
    <t>Prepínač Swing komplet polozapustený a zapustený, radenie 5, IP 20, biely, príp. ekvivalent</t>
  </si>
  <si>
    <t>-917636936</t>
  </si>
  <si>
    <t>210110004.S</t>
  </si>
  <si>
    <t>Striedavý prepínač - radenie 6, nástenný, do IP 44, vrátane zapojenia</t>
  </si>
  <si>
    <t>1163765943</t>
  </si>
  <si>
    <t>345330002940</t>
  </si>
  <si>
    <t>Prepínač Swing komplet polozapustený a zapustený, radenie 6, IP 20, biely, príp. ekvivalent</t>
  </si>
  <si>
    <t>695610998</t>
  </si>
  <si>
    <t>210111011.S</t>
  </si>
  <si>
    <t>Domová zásuvka polozapustená alebo zapustená 250 V / 16A, vrátane zapojenia 2P + PE</t>
  </si>
  <si>
    <t>291448264</t>
  </si>
  <si>
    <t>345520000430</t>
  </si>
  <si>
    <t>Zásuvka Swing jednonásobná, radenie 2P+PE, komplet, IP 20, biela, príp. ekvivalent</t>
  </si>
  <si>
    <t>877765925</t>
  </si>
  <si>
    <t>210111033.S</t>
  </si>
  <si>
    <t>Zásuvka na povrchovú montáž IP 55, 250V / 16A, vrátane zapojenia 2P + PE</t>
  </si>
  <si>
    <t>-1585765479</t>
  </si>
  <si>
    <t>345510005920.S</t>
  </si>
  <si>
    <t>Zásuvka jednonásobná na povrch, radenie 2P+PE, IP54</t>
  </si>
  <si>
    <t>-85892388</t>
  </si>
  <si>
    <t>210193073.S</t>
  </si>
  <si>
    <t>Domová rozvodnica do 56 M pre zapustenú montáž bez sekacích prác</t>
  </si>
  <si>
    <t>-1480459673</t>
  </si>
  <si>
    <t>3571500.4</t>
  </si>
  <si>
    <t>Rozvádzač RH - plastová skriňa 315x559x97 mm, KLV-U-3/56-F, EATON - komplet s náplňou (výkr. č. E-005)</t>
  </si>
  <si>
    <t>-2084776189</t>
  </si>
  <si>
    <t>210203040.S</t>
  </si>
  <si>
    <t>Montáž a zapojenie svietidla - stropného, nástenného</t>
  </si>
  <si>
    <t>-243573998</t>
  </si>
  <si>
    <t>7+1+4+3</t>
  </si>
  <si>
    <t>3481300.01</t>
  </si>
  <si>
    <t>Svietidlo LED stropné 15W, IP 20, predbežná cena, typ podľa investora</t>
  </si>
  <si>
    <t>súb</t>
  </si>
  <si>
    <t>1120480818</t>
  </si>
  <si>
    <t>3481300.02</t>
  </si>
  <si>
    <t>Svietidlo LED nástenné, 15W, IP 20, predbežná cena, typ podľa investora</t>
  </si>
  <si>
    <t>-743203004</t>
  </si>
  <si>
    <t>3481300.03</t>
  </si>
  <si>
    <t>Svietidlo LED stropné , 15W, IP 23, predbežná cena, typ podľa investora</t>
  </si>
  <si>
    <t>1688365042</t>
  </si>
  <si>
    <t>3481300.04</t>
  </si>
  <si>
    <t>Svietidlo LED nástenné, 15W, IP 23, predbežná cena, typ podľa investora</t>
  </si>
  <si>
    <t>2146084992</t>
  </si>
  <si>
    <t>210220031.S</t>
  </si>
  <si>
    <t>Ekvipotenciálna svorkovnica EPS 2 v krabici KO 125 E</t>
  </si>
  <si>
    <t>-1269335314</t>
  </si>
  <si>
    <t>345410000400.S</t>
  </si>
  <si>
    <t>Krabica odbočná z PVC s viečkom pod omietku KO 125 E</t>
  </si>
  <si>
    <t>-2140280989</t>
  </si>
  <si>
    <t>345610005100.S</t>
  </si>
  <si>
    <t>Svorkovnica ekvipotencionálna HUS</t>
  </si>
  <si>
    <t>-1761095858</t>
  </si>
  <si>
    <t>210800.1</t>
  </si>
  <si>
    <t>Silnoprúdové káblové rozvody káblami CYKY v nehorľavých chráničkách, ochranné pospojovanie</t>
  </si>
  <si>
    <t>-93620247</t>
  </si>
  <si>
    <t>PM</t>
  </si>
  <si>
    <t>Podružný materiál</t>
  </si>
  <si>
    <t>%</t>
  </si>
  <si>
    <t>577561543</t>
  </si>
  <si>
    <t>PPV</t>
  </si>
  <si>
    <t>Podiel pridružených výkonov</t>
  </si>
  <si>
    <t>1502210195</t>
  </si>
  <si>
    <t>HZS</t>
  </si>
  <si>
    <t>Hodinové zúčtovacie sadzby</t>
  </si>
  <si>
    <t>HZS000114.S</t>
  </si>
  <si>
    <t xml:space="preserve">Stavebno montážne práce náročné - prehliadky pracoviska a revízie </t>
  </si>
  <si>
    <t>hod</t>
  </si>
  <si>
    <t>512</t>
  </si>
  <si>
    <t>1774115131</t>
  </si>
  <si>
    <t>001.1</t>
  </si>
  <si>
    <t xml:space="preserve">Stavebno montážne práce náročné - odborné - projekt skutočného vyhotovenia </t>
  </si>
  <si>
    <t>-1485532433</t>
  </si>
  <si>
    <t>1,0   "svetelné a zásuvkové rozvody, vonkajšie rozvody a bleskozvod</t>
  </si>
  <si>
    <t>05 - SO-01.5  Bleskozvod</t>
  </si>
  <si>
    <t>210010313.S</t>
  </si>
  <si>
    <t>Krabica (KO 125) odbočná s viečkom, bez zapojenia, štvorcová</t>
  </si>
  <si>
    <t>731023561</t>
  </si>
  <si>
    <t>345410000500.S</t>
  </si>
  <si>
    <t>Krabica odbočná z PVC s viečkom pod omietku KO 125</t>
  </si>
  <si>
    <t>889441778</t>
  </si>
  <si>
    <t>210220020.S</t>
  </si>
  <si>
    <t>Uzemňovacie vedenie v zemi FeZn do 120 mm2 vrátane izolácie spojov</t>
  </si>
  <si>
    <t>1806071842</t>
  </si>
  <si>
    <t>2*(9,1+6,6)</t>
  </si>
  <si>
    <t>2,6</t>
  </si>
  <si>
    <t>354410058800.S</t>
  </si>
  <si>
    <t>Pásovina uzemňovacia FeZn 30 x 4 mm</t>
  </si>
  <si>
    <t>kg</t>
  </si>
  <si>
    <t>-1241827834</t>
  </si>
  <si>
    <t>34,0*0,95</t>
  </si>
  <si>
    <t>210220021.S</t>
  </si>
  <si>
    <t>Uzemňovacie vedenie v zemi FeZn vrátane izolácie spojov O 10 mm</t>
  </si>
  <si>
    <t>-1186651769</t>
  </si>
  <si>
    <t>4*(2,0+2,0)</t>
  </si>
  <si>
    <t>354410054800.S</t>
  </si>
  <si>
    <t>Drôt bleskozvodový FeZn, d 10 mm</t>
  </si>
  <si>
    <t>-1785525465</t>
  </si>
  <si>
    <t>16,0*0,65</t>
  </si>
  <si>
    <t>210220102.S</t>
  </si>
  <si>
    <t>Podpery vedenia FeZn na vrchol krovu PV15 A-F +UNI</t>
  </si>
  <si>
    <t>-182367681</t>
  </si>
  <si>
    <t>354410033000.S</t>
  </si>
  <si>
    <t>Podpera vedenia FeZn na vrchol krovu označenie PV 15</t>
  </si>
  <si>
    <t>-540560164</t>
  </si>
  <si>
    <t>210220106.S</t>
  </si>
  <si>
    <t>Podpery vedenia FeZn do dreva a drevených konštrukcií PV 04, 05, 06 a PV17, 18</t>
  </si>
  <si>
    <t>1450524712</t>
  </si>
  <si>
    <t>354410032300.S</t>
  </si>
  <si>
    <t>Podpera vedenia FeZn do dreva označenie PV 04</t>
  </si>
  <si>
    <t>1329139397</t>
  </si>
  <si>
    <t>210220110.S</t>
  </si>
  <si>
    <t>Podpery vedenia FeZn pod krytinu na svahu PV12 a PV13</t>
  </si>
  <si>
    <t>1807532447</t>
  </si>
  <si>
    <t>354410032700.S</t>
  </si>
  <si>
    <t>Podpera vedenia FeZn pod škridľovú strechu označenie PV 12</t>
  </si>
  <si>
    <t>-680787159</t>
  </si>
  <si>
    <t>210220230.S</t>
  </si>
  <si>
    <t>Ochranná strieška FeZn</t>
  </si>
  <si>
    <t>-2104909087</t>
  </si>
  <si>
    <t>354410024900.S</t>
  </si>
  <si>
    <t>Strieška FeZn ochranná horná označenie OS 01</t>
  </si>
  <si>
    <t>678497799</t>
  </si>
  <si>
    <t>210220240.S</t>
  </si>
  <si>
    <t>Svorka FeZn k uzemňovacej tyči  SJ</t>
  </si>
  <si>
    <t>1594414389</t>
  </si>
  <si>
    <t>354410001500.S</t>
  </si>
  <si>
    <t>Svorka FeZn k uzemňovacej tyči označenie SJ 01</t>
  </si>
  <si>
    <t>-232084806</t>
  </si>
  <si>
    <t>210220243.S</t>
  </si>
  <si>
    <t>Svorka FeZn spojovacia SS</t>
  </si>
  <si>
    <t>383442713</t>
  </si>
  <si>
    <t>354410003400.S</t>
  </si>
  <si>
    <t xml:space="preserve">Svorka FeZn spojovacia označenie SS </t>
  </si>
  <si>
    <t>1463179531</t>
  </si>
  <si>
    <t>210220247.S</t>
  </si>
  <si>
    <t>Svorka FeZn skúšobná SZ</t>
  </si>
  <si>
    <t>268337851</t>
  </si>
  <si>
    <t>354410004300.S</t>
  </si>
  <si>
    <t>Svorka FeZn skúšobná označenie SZ</t>
  </si>
  <si>
    <t>-273203155</t>
  </si>
  <si>
    <t>210220260.S</t>
  </si>
  <si>
    <t>Ochranný uholník FeZn OU</t>
  </si>
  <si>
    <t>1049338041</t>
  </si>
  <si>
    <t>354410053300.S</t>
  </si>
  <si>
    <t>Uholník ochranný FeZn označenie OU 1,7 m</t>
  </si>
  <si>
    <t>-728291104</t>
  </si>
  <si>
    <t>210220265.S</t>
  </si>
  <si>
    <t>Držiak ochranného uholníka FeZn univerzálny DOU</t>
  </si>
  <si>
    <t>-1906068613</t>
  </si>
  <si>
    <t>354410054050.S</t>
  </si>
  <si>
    <t>Držiak FeZn ochranného uholníka univerzálny s vrutom</t>
  </si>
  <si>
    <t>248935513</t>
  </si>
  <si>
    <t>210220800.S</t>
  </si>
  <si>
    <t>Uzemňovacie vedenie na povrchu AlMgSi drôt zvodový Ø 8-10 mm</t>
  </si>
  <si>
    <t>-570195578</t>
  </si>
  <si>
    <t>10,5+2*1,0</t>
  </si>
  <si>
    <t>4*5,4</t>
  </si>
  <si>
    <t>4*3,5</t>
  </si>
  <si>
    <t>1,9</t>
  </si>
  <si>
    <t>354410064200.S</t>
  </si>
  <si>
    <t>Drôt bleskozvodový zliatina AlMgSi, d 8 mm, Al</t>
  </si>
  <si>
    <t>-164241526</t>
  </si>
  <si>
    <t>50,0*0,135</t>
  </si>
  <si>
    <t>210220831.S</t>
  </si>
  <si>
    <t>Zachytávacia tyč zliatina AlMgSi bez osadenia JP 10, JP 15, JP 20</t>
  </si>
  <si>
    <t>1315567852</t>
  </si>
  <si>
    <t>354410030500.S</t>
  </si>
  <si>
    <t>Tyč zachytávacia zliatina AlMgSi označenie JP 15 Al</t>
  </si>
  <si>
    <t>-1028428949</t>
  </si>
  <si>
    <t>210220856.S</t>
  </si>
  <si>
    <t>Svorka zliatina AlMgSi na odkvapový žľab SO</t>
  </si>
  <si>
    <t>780842093</t>
  </si>
  <si>
    <t>354410013800.S</t>
  </si>
  <si>
    <t>Svorka okapová zliatina AlMgSi označenie SO Al</t>
  </si>
  <si>
    <t>-2041239341</t>
  </si>
  <si>
    <t>158469032</t>
  </si>
  <si>
    <t>-1485261299</t>
  </si>
  <si>
    <t>-2115652860</t>
  </si>
  <si>
    <t>02 - SO-02  Vodovodná prípojka</t>
  </si>
  <si>
    <t>01 - SO-02.1  Vodovodná prípojka</t>
  </si>
  <si>
    <t xml:space="preserve">    4 - Vodorovné konštrukcie</t>
  </si>
  <si>
    <t>131201101.S</t>
  </si>
  <si>
    <t>Výkop nezapaženej jamy v hornine 3, do 100 m3</t>
  </si>
  <si>
    <t>-366922738</t>
  </si>
  <si>
    <t>1,2*1,2*1,5   "štartovacia jama</t>
  </si>
  <si>
    <t>1,0*1,0*1,5    "cieľová jama</t>
  </si>
  <si>
    <t>131201109.S</t>
  </si>
  <si>
    <t>Hĺbenie nezapažených jám a zárezov. Príplatok za lepivosť horniny 3</t>
  </si>
  <si>
    <t>-1615085375</t>
  </si>
  <si>
    <t>3,7/3</t>
  </si>
  <si>
    <t>141721112.S</t>
  </si>
  <si>
    <t>Riadené horizont. vŕtanie v hornine tr.1-4 pre pretláč. PE rúr, hĺbky do 6m, vonk. priem.cez 63 do 90mm</t>
  </si>
  <si>
    <t>125086567</t>
  </si>
  <si>
    <t>286130072800.S</t>
  </si>
  <si>
    <t>Chránička tuhá dvojplášťová korugovaná DN 90, HDPE</t>
  </si>
  <si>
    <t>-640531816</t>
  </si>
  <si>
    <t>162301101.S</t>
  </si>
  <si>
    <t>Vodorovné premiestnenie výkopku po spevnenej ceste z horniny tr.1-4, do 100 m3 na vzdialenosť do 500 m</t>
  </si>
  <si>
    <t>-255824999</t>
  </si>
  <si>
    <t>3,7      "výkop jám</t>
  </si>
  <si>
    <t>-2,6     "zásyp</t>
  </si>
  <si>
    <t>Súčet - susedné vedľajšie pozemky</t>
  </si>
  <si>
    <t>874412412</t>
  </si>
  <si>
    <t>174101001.S</t>
  </si>
  <si>
    <t>Zásyp sypaninou so zhutnením jám, šachiet, rýh, zárezov alebo okolo objektov do 100 m3</t>
  </si>
  <si>
    <t>-1069176574</t>
  </si>
  <si>
    <t>0,7+3,0    "výkop jám</t>
  </si>
  <si>
    <t>-(0,7+0,4)  "obsyp, lôžko</t>
  </si>
  <si>
    <t>175101101.S</t>
  </si>
  <si>
    <t>Obsyp potrubia sypaninou z vhodných hornín 1 až 4 bez prehodenia sypaniny</t>
  </si>
  <si>
    <t>1026675690</t>
  </si>
  <si>
    <t>1,2*1,2*0,3   "štartovacia jama</t>
  </si>
  <si>
    <t>1,0*1,0*0,3    "cieľová jama</t>
  </si>
  <si>
    <t>Súčet - obsyp potrubia v jamách</t>
  </si>
  <si>
    <t>583310002700.S</t>
  </si>
  <si>
    <t>Štrkopiesok frakcia 0-8 mm</t>
  </si>
  <si>
    <t>341537612</t>
  </si>
  <si>
    <t>0,7*1,89</t>
  </si>
  <si>
    <t>Vodorovné konštrukcie</t>
  </si>
  <si>
    <t>451573111.S</t>
  </si>
  <si>
    <t>Lôžko pod potrubie, stoky a drobné objekty, v otvorenom výkope z piesku a štrkopiesku do 63 mm</t>
  </si>
  <si>
    <t>-597123466</t>
  </si>
  <si>
    <t>1,2*1,2*0,15   "štartovacia jama</t>
  </si>
  <si>
    <t>1,0*1,0*0,15    "cieľová jama</t>
  </si>
  <si>
    <t>0,034</t>
  </si>
  <si>
    <t>Súčet - lôžko pod potrubie v jamách</t>
  </si>
  <si>
    <t>871211004.S</t>
  </si>
  <si>
    <t>Montáž vodovodného potrubia z dvojvsrtvového PE 100 SDR11/PN16 zváraných natupo D 50x4,6 mm</t>
  </si>
  <si>
    <t>71215342</t>
  </si>
  <si>
    <t xml:space="preserve">12,0   </t>
  </si>
  <si>
    <t>286130033600.S</t>
  </si>
  <si>
    <t>Rúra HDPE na vodu PE100 PN16 SDR11 50x4,6x100 m</t>
  </si>
  <si>
    <t>-1234954013</t>
  </si>
  <si>
    <t>12,0*1,05</t>
  </si>
  <si>
    <t>877211060.S</t>
  </si>
  <si>
    <t>Montáž elektrotvarovky pre vodovodné potrubia z PE 100 D 50 mm</t>
  </si>
  <si>
    <t>-1880647650</t>
  </si>
  <si>
    <t>286220027400.S</t>
  </si>
  <si>
    <t>Prechodka PE/oceľ s vonkajším závitom PE 100 SDR 11 D 50/1 1/2"</t>
  </si>
  <si>
    <t>-1563555636</t>
  </si>
  <si>
    <t>879172199.S</t>
  </si>
  <si>
    <t>Príplatok k cene za montáž vodovodných prípojok DN od 32 do 80</t>
  </si>
  <si>
    <t>-1491473902</t>
  </si>
  <si>
    <t>891211111.S</t>
  </si>
  <si>
    <t>Montáž vodovodného posúvača s osadením zemnej súpravy (bez poklopov) DN 50</t>
  </si>
  <si>
    <t>1426561692</t>
  </si>
  <si>
    <t>422210008000</t>
  </si>
  <si>
    <t>Posúvač domovej pripojky - navarovací PE, DN 6/4"-50, 2670, HAWLE, príp. ekvivalent</t>
  </si>
  <si>
    <t>1181722759</t>
  </si>
  <si>
    <t>4227100.1</t>
  </si>
  <si>
    <t>Zemná súprava teleskopická RD=0.8-1.20 m DN 3/4"-2", 9612, HAWLE, príp. ekvivalent</t>
  </si>
  <si>
    <t>1066318491</t>
  </si>
  <si>
    <t>891269111.S</t>
  </si>
  <si>
    <t>Montáž navrtávacieho pásu s ventilom menovitého tlaku 1 MPa na potr. z rúr liat., oceľ., plast., DN 100</t>
  </si>
  <si>
    <t>-1135792365</t>
  </si>
  <si>
    <t>551180001600</t>
  </si>
  <si>
    <t>Navrtávaci pás Hacom uzáverový DN 100 - 6/4" na vodu, z tvárnej liatiny, 3350, HAWLE, príp. ekvivalent</t>
  </si>
  <si>
    <t>-1730301642</t>
  </si>
  <si>
    <t>330208031</t>
  </si>
  <si>
    <t>-989535902</t>
  </si>
  <si>
    <t>1508650878</t>
  </si>
  <si>
    <t>899401111.S</t>
  </si>
  <si>
    <t>Osadenie poklopu liatinového ventilového</t>
  </si>
  <si>
    <t>1149210046</t>
  </si>
  <si>
    <t>552410000400</t>
  </si>
  <si>
    <t>Poklop uličný tuhý pre armatúry domovej prípojky, ťažký, šedá liatina GG 200 bitúmenovaná, 1550, HAWLE, príp. ekvivalent</t>
  </si>
  <si>
    <t>-18649452</t>
  </si>
  <si>
    <t>-959744624</t>
  </si>
  <si>
    <t>-910634292</t>
  </si>
  <si>
    <t>12,0-10,0   "mimo chráničky</t>
  </si>
  <si>
    <t>1854971900</t>
  </si>
  <si>
    <t>02 - SO-02.2  Vonkajší domový vodovod</t>
  </si>
  <si>
    <t>132201202.S</t>
  </si>
  <si>
    <t>Výkop ryhy šírky 600-2000mm horn.3 od 100 do 1000 m3</t>
  </si>
  <si>
    <t>-1167378532</t>
  </si>
  <si>
    <t>0,65*1,35*(205+4)</t>
  </si>
  <si>
    <t>132201209.S</t>
  </si>
  <si>
    <t>Príplatok k cenám za lepivosť pri hĺbení rýh š. nad 600 do 2 000 mm zapaž. i nezapažených, s urovnaním dna v hornine 3</t>
  </si>
  <si>
    <t>-1888443576</t>
  </si>
  <si>
    <t>183,4/3</t>
  </si>
  <si>
    <t>1095699923</t>
  </si>
  <si>
    <t>183,4    "výkop</t>
  </si>
  <si>
    <t>-123,0   "zásyp</t>
  </si>
  <si>
    <t>174101002.S</t>
  </si>
  <si>
    <t>Zásyp sypaninou so zhutnením jám, šachiet, rýh, zárezov alebo okolo objektov nad 100 do 1000 m3</t>
  </si>
  <si>
    <t>1652905004</t>
  </si>
  <si>
    <t>9,2+175,0    "výkop</t>
  </si>
  <si>
    <t>-(40,8+20,4)  "obsyp, lôžko</t>
  </si>
  <si>
    <t>0,65*0,3*(205+4)</t>
  </si>
  <si>
    <t>40,8*1,89</t>
  </si>
  <si>
    <t>0,65*0,15*(205+4)</t>
  </si>
  <si>
    <t>0,022</t>
  </si>
  <si>
    <t>1015971705</t>
  </si>
  <si>
    <t>-2067481757</t>
  </si>
  <si>
    <t>4,0*1,05</t>
  </si>
  <si>
    <t>640969685</t>
  </si>
  <si>
    <t>205,0    "medzi VŠ a AŠ</t>
  </si>
  <si>
    <t>-191238696</t>
  </si>
  <si>
    <t>205,0*1,05</t>
  </si>
  <si>
    <t>877171056.S</t>
  </si>
  <si>
    <t>Montáž elektrotvarovky pre vodovodné potrubia z PE 100 D 32 mm</t>
  </si>
  <si>
    <t>720955846</t>
  </si>
  <si>
    <t>286220027200.S</t>
  </si>
  <si>
    <t>Prechodka PE/oceľ s vonkajším závitom PE 100 SDR 11 D 32/1"</t>
  </si>
  <si>
    <t>1730778530</t>
  </si>
  <si>
    <t>-921425167</t>
  </si>
  <si>
    <t>1,0   "vo VŠ</t>
  </si>
  <si>
    <t>1,0  "v AŠ</t>
  </si>
  <si>
    <t>-1014056928</t>
  </si>
  <si>
    <t>2140273909</t>
  </si>
  <si>
    <t>205+4</t>
  </si>
  <si>
    <t>03 - SO-02.3  Vodomerná šachta</t>
  </si>
  <si>
    <t>1806742119</t>
  </si>
  <si>
    <t>"priemerné rozšírenie jamy = (0,35+0,85)/2=0,60 m</t>
  </si>
  <si>
    <t>(0,6+1,5+0,6)*(0,6+1,2+0,6)*(1,8+0,15)</t>
  </si>
  <si>
    <t>1,5*1,2*(0,12+0,15+0,03)   "podklad</t>
  </si>
  <si>
    <t>0,024</t>
  </si>
  <si>
    <t xml:space="preserve">Súčet  </t>
  </si>
  <si>
    <t>-1920942590</t>
  </si>
  <si>
    <t>13,2/3</t>
  </si>
  <si>
    <t>1684176134</t>
  </si>
  <si>
    <t>13,2     "výkop</t>
  </si>
  <si>
    <t>-9,1    "obsyp</t>
  </si>
  <si>
    <t>-664692632</t>
  </si>
  <si>
    <t>175101202.S</t>
  </si>
  <si>
    <t>Obsyp objektov sypaninou z vhodných hornín 1 až 4 s prehodením sypaniny</t>
  </si>
  <si>
    <t>-1152578021</t>
  </si>
  <si>
    <t>13,2   "výkop</t>
  </si>
  <si>
    <t>-1,5*1,2*(1,8+0,15)    "šachta</t>
  </si>
  <si>
    <t xml:space="preserve">-(0,1+0,2+0,3)  "podklad </t>
  </si>
  <si>
    <t>-1179286605</t>
  </si>
  <si>
    <t>1,5*1,2      "podklad</t>
  </si>
  <si>
    <t>451572111.S</t>
  </si>
  <si>
    <t>Lôžko pod potrubie, stoky a drobné objekty, v otvorenom výkope z kameniva drobného ťaženého 0-4 mm</t>
  </si>
  <si>
    <t>-313548833</t>
  </si>
  <si>
    <t>1,5*1,2*0,03</t>
  </si>
  <si>
    <t>0,046</t>
  </si>
  <si>
    <t>-714211866</t>
  </si>
  <si>
    <t>1,5*1,2*0,12</t>
  </si>
  <si>
    <t>-0,016</t>
  </si>
  <si>
    <t>452311141.S</t>
  </si>
  <si>
    <t>Podkladové a zabezpečovacie konštrukcie z betónu, z cementu portlandského alebo troskoportlandského v otvorenom výkope dosky, sedlové lôžka alebo bloky z prostého betónu alebo železobetónu pod potrubie, stoky a drobné objekty, z betónu tr. C 16/20</t>
  </si>
  <si>
    <t>386994759</t>
  </si>
  <si>
    <t>1,5*1,2*0,15</t>
  </si>
  <si>
    <t>454811111.S</t>
  </si>
  <si>
    <t>Osadenie prestupu s privarením na výstuž z oceľových rúr vnútorného priemeru do 600 mm</t>
  </si>
  <si>
    <t>1871943417</t>
  </si>
  <si>
    <t>893301001.S</t>
  </si>
  <si>
    <t>Osadenie vodomernej šachty železobetónovej, hmotnosti do 3 t autožeriavom</t>
  </si>
  <si>
    <t>-2112044219</t>
  </si>
  <si>
    <t>5943000.1</t>
  </si>
  <si>
    <t xml:space="preserve">Vodomerná a armatúrna šachta 1500x1200x1800 mm, železobetónová, s rebríkom a oceľovým poklopom </t>
  </si>
  <si>
    <t>346828688</t>
  </si>
  <si>
    <t>899102111.S</t>
  </si>
  <si>
    <t>Osadenie poklopu liatinového a oceľového vrátane rámu hmotn. nad 50 do 100 kg</t>
  </si>
  <si>
    <t>1303017884</t>
  </si>
  <si>
    <t>998142251.S</t>
  </si>
  <si>
    <t>Presun hmôt pre obj.8141, 8142,8143,zvislá nosná konštr.monolitická betónová,výšky do 25 m</t>
  </si>
  <si>
    <t>-1742647843</t>
  </si>
  <si>
    <t>722130213.S</t>
  </si>
  <si>
    <t>Potrubie z oceľových rúr pozink. bezšvíkových bežných-11 353.0, 10 004.0 zvarov. bežných-11 343.00 DN 25</t>
  </si>
  <si>
    <t>72747112</t>
  </si>
  <si>
    <t>2,5   "hore pre záhradný ventil</t>
  </si>
  <si>
    <t>722221030.S</t>
  </si>
  <si>
    <t>Montáž guľového kohúta závitového priameho pre vodu G 6/4</t>
  </si>
  <si>
    <t>-204837650</t>
  </si>
  <si>
    <t>551110005900.S</t>
  </si>
  <si>
    <t xml:space="preserve">Guľový uzáver pre vodu,  DN 40 </t>
  </si>
  <si>
    <t>-1528425644</t>
  </si>
  <si>
    <t>722221114.S</t>
  </si>
  <si>
    <t>Montáž guľového kohúta záhradného závitového G 1</t>
  </si>
  <si>
    <t>660603996</t>
  </si>
  <si>
    <t>551110011800.S</t>
  </si>
  <si>
    <t>Guľový uzáver záhradný, DN 25-32</t>
  </si>
  <si>
    <t>-1486483789</t>
  </si>
  <si>
    <t>552540006400.S</t>
  </si>
  <si>
    <t>Redukcia liatinová závitová pozinkovaná 40/25, 25/40</t>
  </si>
  <si>
    <t>-1677676927</t>
  </si>
  <si>
    <t>241871548</t>
  </si>
  <si>
    <t>04 - SO-02.4  Armatúrna šachta</t>
  </si>
  <si>
    <t>442408304</t>
  </si>
  <si>
    <t>03 - SO-03  Kanalizačná prípojka</t>
  </si>
  <si>
    <t>01 - SO-03.1  Vonkajšia domvá splašková kanalizácia</t>
  </si>
  <si>
    <t>132201201.S</t>
  </si>
  <si>
    <t>Výkop ryhy šírky 600-2000mm horn.3 do 100m3</t>
  </si>
  <si>
    <t>273075295</t>
  </si>
  <si>
    <t>1/2*0,75*(1,65+1,6)*6,5       "dĺžka potrubia odmeraná zo situácie</t>
  </si>
  <si>
    <t>-1704668957</t>
  </si>
  <si>
    <t>7,9/3</t>
  </si>
  <si>
    <t>1216188309</t>
  </si>
  <si>
    <t>7,9  "výkop</t>
  </si>
  <si>
    <t>-5,7    "zásyp</t>
  </si>
  <si>
    <t>1977163075</t>
  </si>
  <si>
    <t>-1833330398</t>
  </si>
  <si>
    <t>0,4+7,5    "výkop</t>
  </si>
  <si>
    <t>-(1,5+0,7)   "obsyp,  lôžko</t>
  </si>
  <si>
    <t>-1876751153</t>
  </si>
  <si>
    <t>0,75*0,30*6,5</t>
  </si>
  <si>
    <t>0,037</t>
  </si>
  <si>
    <t>993572180</t>
  </si>
  <si>
    <t>1,5*1,89</t>
  </si>
  <si>
    <t>-823289215</t>
  </si>
  <si>
    <t>0,75*0,15*6,5</t>
  </si>
  <si>
    <t>871315542.S</t>
  </si>
  <si>
    <t>Potrubie kanalizačné PVC-U gravitačné hladké plnostenné SN 8 DN 150 (vrátane tvaraoviek)</t>
  </si>
  <si>
    <t>1884657923</t>
  </si>
  <si>
    <t>6,5       "dĺžka potrubia odmeraná zo situácie - po vstup do SO-01</t>
  </si>
  <si>
    <t>877326100.S</t>
  </si>
  <si>
    <t>Montáž kanalizačnej PVC-U presuvky DN 150</t>
  </si>
  <si>
    <t>516302682</t>
  </si>
  <si>
    <t>286510009800.S</t>
  </si>
  <si>
    <t>Presuvka PVC-U, DN 160 pre hladký, kanalizačný, gravitačný systém - prechodka šachtová</t>
  </si>
  <si>
    <t>-1873550126</t>
  </si>
  <si>
    <t>892311000.S</t>
  </si>
  <si>
    <t>Skúška tesnosti kanalizácie D 150 mm</t>
  </si>
  <si>
    <t>1518272093</t>
  </si>
  <si>
    <t>894431153.S</t>
  </si>
  <si>
    <t>Montáž revíznej šachty z PVC, DN 400/200 (DN šachty/DN potr. ved.), tlak 12,5 t, hĺ. 1400 do 1800mm</t>
  </si>
  <si>
    <t>-625957663</t>
  </si>
  <si>
    <t>286610001800.S</t>
  </si>
  <si>
    <t>Priebežné dno DN 400, vtok/výtok DN 200, pre PP revízne šachty na PVC hladkú kanalizáciu s predĺžením</t>
  </si>
  <si>
    <t>1850990635</t>
  </si>
  <si>
    <t>286610027400.S</t>
  </si>
  <si>
    <t>Predĺženie teleskopické s poklopom plným, zaťaženie do 12,5 t, pre PP revízne šachty</t>
  </si>
  <si>
    <t>-1975851030</t>
  </si>
  <si>
    <t>899721132.S</t>
  </si>
  <si>
    <t>Označenie kanalizačného potrubia hnedou výstražnou fóliou</t>
  </si>
  <si>
    <t>1191026109</t>
  </si>
  <si>
    <t>1188141291</t>
  </si>
  <si>
    <t>02 - SO-03.2  Žumpa</t>
  </si>
  <si>
    <t>-1838603701</t>
  </si>
  <si>
    <t>"hĺbka uloženia potrubia = 1,50 m</t>
  </si>
  <si>
    <t>"hĺbka uloženia žumpy = 1,50+1,50=3,00 m</t>
  </si>
  <si>
    <t>"priemerné rozšírenie jamy = (0,3+1,5)/2=0,9 m</t>
  </si>
  <si>
    <t>"žumpa s rozmermi 4,00*2,40*(1,60+0,15) - vrátane krycej dosky</t>
  </si>
  <si>
    <t>3,0*(0,9+4,0+0,9)*(0,9+2,4+0,9)</t>
  </si>
  <si>
    <t>(0,03+0,15+0,12)*(0,3+4,0+0,3)*(0,3+2,4+0,3)     "podkladné vrstvy</t>
  </si>
  <si>
    <t>0,78</t>
  </si>
  <si>
    <t>199912086</t>
  </si>
  <si>
    <t>78,0/3</t>
  </si>
  <si>
    <t>-1960005381</t>
  </si>
  <si>
    <t>78,0     "výkop</t>
  </si>
  <si>
    <t>-56,5    "obsyp</t>
  </si>
  <si>
    <t>-1962954194</t>
  </si>
  <si>
    <t>-413429006</t>
  </si>
  <si>
    <t>78,0   "výkop</t>
  </si>
  <si>
    <t>-pi*(0,39*0,39*0,6+0,59*0,59*0,25)  "bet. šachty</t>
  </si>
  <si>
    <t>-4,0*2,4*(1,6+0,15)   "nádrž</t>
  </si>
  <si>
    <t>-(0,4+1,7+2,1)   "podklad</t>
  </si>
  <si>
    <t>832454718</t>
  </si>
  <si>
    <t>(0,3+4,0+0,3)*(0,3+2,4+0,3)      "podklad</t>
  </si>
  <si>
    <t>1109641022</t>
  </si>
  <si>
    <t xml:space="preserve">0,03*(0,3+4,0+0,3)*(0,3+2,4+0,3)   </t>
  </si>
  <si>
    <t>-0,014</t>
  </si>
  <si>
    <t>-1765586666</t>
  </si>
  <si>
    <t xml:space="preserve">0,12*(0,3+4,0+0,3)*(0,3+2,4+0,3)    </t>
  </si>
  <si>
    <t>0,044</t>
  </si>
  <si>
    <t>2109903464</t>
  </si>
  <si>
    <t xml:space="preserve">0,15*(0,3+4,0+0,3)*(0,3+2,4+0,3)  </t>
  </si>
  <si>
    <t>1014160890</t>
  </si>
  <si>
    <t>894101113.S</t>
  </si>
  <si>
    <t>Osadenie akumulačnej nádrže železobetónovej, hmotnosti nad 10 t, autožeriavom</t>
  </si>
  <si>
    <t>1158095013</t>
  </si>
  <si>
    <t>5943400.1</t>
  </si>
  <si>
    <t>Akumulačná nádrž železobetónová 4000x2400x1600 mm vrátane krycej dosky hr. 150 mm, objem 12 m3</t>
  </si>
  <si>
    <t>-868294722</t>
  </si>
  <si>
    <t>894422053.S</t>
  </si>
  <si>
    <t>Osadenie betónových prefabrikovaných dielcov rovných skruží pre šachty DN 1000</t>
  </si>
  <si>
    <t>-812891792</t>
  </si>
  <si>
    <t>100025090</t>
  </si>
  <si>
    <t>Skruž betónová rovná 1000/250/90</t>
  </si>
  <si>
    <t>1097545070</t>
  </si>
  <si>
    <t>894422103.S</t>
  </si>
  <si>
    <t>Osadenie betónových prefabrikovaných dielcov prechodových skruží-kónusov pre šachty DN 1000</t>
  </si>
  <si>
    <t>767569462</t>
  </si>
  <si>
    <t>100062560090</t>
  </si>
  <si>
    <t>Kónus 1000-625/600/90</t>
  </si>
  <si>
    <t>-420167270</t>
  </si>
  <si>
    <t>-1341181144</t>
  </si>
  <si>
    <t>5524100.1</t>
  </si>
  <si>
    <t>Poklop liatinový D 600 mm</t>
  </si>
  <si>
    <t>1178578649</t>
  </si>
  <si>
    <t>2020872634</t>
  </si>
  <si>
    <t>04 - SO-04  Elektrická prípojka</t>
  </si>
  <si>
    <t>01 - SO-04.1  Elektrická prípojka</t>
  </si>
  <si>
    <t xml:space="preserve">    46-M - Zemné práce pri extr.mont.prácach</t>
  </si>
  <si>
    <t>210010066.S</t>
  </si>
  <si>
    <t>Rúrka elektroinštalačná oceľová, závitová, typ 6042, uložená pevne</t>
  </si>
  <si>
    <t>29850618</t>
  </si>
  <si>
    <t>3,0   "z  PS63</t>
  </si>
  <si>
    <t>1,0    "do RE</t>
  </si>
  <si>
    <t>345710004810.S</t>
  </si>
  <si>
    <t>Rúrka oceľová závitová 6042 s vysokou mechanickou odolnosťou, pozinkovaná, D 54 mm</t>
  </si>
  <si>
    <t>-1390210788</t>
  </si>
  <si>
    <t>357110014890.S</t>
  </si>
  <si>
    <t>Upínací nerezový pás</t>
  </si>
  <si>
    <t>-266409645</t>
  </si>
  <si>
    <t>210100003.S</t>
  </si>
  <si>
    <t>Ukončenie vodičov v rozvádzač. vrátane zapojenia a vodičovej koncovky do 16 mm2</t>
  </si>
  <si>
    <t>-2052074804</t>
  </si>
  <si>
    <t>354310012900.S</t>
  </si>
  <si>
    <t>Káblové oko hliníkové lisovacie 16 AL</t>
  </si>
  <si>
    <t>-341315245</t>
  </si>
  <si>
    <t>210193041.S</t>
  </si>
  <si>
    <t>Skriňa prípojková plastová SPP 0 jeden odberateľ 3 x 63 A</t>
  </si>
  <si>
    <t>-1980791355</t>
  </si>
  <si>
    <t>357110014410.S</t>
  </si>
  <si>
    <t>Skriňa prípojková plastová PS63 - SPP0 IV, C, na stĺp, 3x40A s krytom, držiaky pre upínací pás, HASMA</t>
  </si>
  <si>
    <t>446685805</t>
  </si>
  <si>
    <t>-1580980520</t>
  </si>
  <si>
    <t>210193056.S</t>
  </si>
  <si>
    <t>Skriňa RE plastová, trojfázová, dvojtarifná 1 odberateľ</t>
  </si>
  <si>
    <t>-624132611</t>
  </si>
  <si>
    <t>3571200.1</t>
  </si>
  <si>
    <t>Rozvádzač RE - skriňa elektromerová RE 1.0 N pilierová, W 3x25A Po - komplet (výkr. č. E-006)</t>
  </si>
  <si>
    <t>1581280801</t>
  </si>
  <si>
    <t>1255610493</t>
  </si>
  <si>
    <t>1565712920</t>
  </si>
  <si>
    <t>5,0*0,65</t>
  </si>
  <si>
    <t>210220280.S</t>
  </si>
  <si>
    <t>Uzemňovacia tyč FeZn ZT</t>
  </si>
  <si>
    <t>421099778</t>
  </si>
  <si>
    <t>354410055700.S</t>
  </si>
  <si>
    <t>Tyč uzemňovacia FeZn označenie ZT 2 m</t>
  </si>
  <si>
    <t>1676228252</t>
  </si>
  <si>
    <t>210902361.S</t>
  </si>
  <si>
    <t>Kábel hliníkový silový, uložený pevne NAYY 0,6/1 kV 4x16</t>
  </si>
  <si>
    <t>-1631253343</t>
  </si>
  <si>
    <t>2,8+0,8   "dole z PS63</t>
  </si>
  <si>
    <t>5,0   "v zemi</t>
  </si>
  <si>
    <t>0,8+0,6    "hore do RE</t>
  </si>
  <si>
    <t>2*1,0   "pre PS63 a RE</t>
  </si>
  <si>
    <t>341110033900.S</t>
  </si>
  <si>
    <t>Kábel hliníkový NAYY 4x16 mm2</t>
  </si>
  <si>
    <t>1470227193</t>
  </si>
  <si>
    <t>571736092</t>
  </si>
  <si>
    <t>1176198864</t>
  </si>
  <si>
    <t>46-M</t>
  </si>
  <si>
    <t>Zemné práce pri extr.mont.prácach</t>
  </si>
  <si>
    <t>460200163.S</t>
  </si>
  <si>
    <t>Hĺbenie káblovej ryhy ručne 35 cm širokej a 80 cm hlbokej, v zemine triedy 3</t>
  </si>
  <si>
    <t>200098907</t>
  </si>
  <si>
    <t>5,0   "PB-RE</t>
  </si>
  <si>
    <t>460420022.S</t>
  </si>
  <si>
    <t>Zriadenie, rekonšt. káblového lôžka z piesku bez zakrytia, v ryhe šír. do 65 cm, hrúbky vrstvy 10 cm</t>
  </si>
  <si>
    <t>665910859</t>
  </si>
  <si>
    <t>583310000600.S</t>
  </si>
  <si>
    <t>Kamenivo ťažené drobné frakcia 0-4 mm</t>
  </si>
  <si>
    <t>176236745</t>
  </si>
  <si>
    <t>0,1*0,35*5,0*1,89</t>
  </si>
  <si>
    <t>460490012.S</t>
  </si>
  <si>
    <t>Rozvinutie a uloženie výstražnej fólie z PE do ryhy, šírka do 33 cm</t>
  </si>
  <si>
    <t>-1580897168</t>
  </si>
  <si>
    <t>283230008000</t>
  </si>
  <si>
    <t>Výstražná fóla PE, šxhr 300x0,08 mm, dĺ. 250 m, farba červená</t>
  </si>
  <si>
    <t>-847539757</t>
  </si>
  <si>
    <t>460560163.S</t>
  </si>
  <si>
    <t>Ručný zásyp nezap. káblovej ryhy bez zhutn. zeminy, 35 cm širokej, 80 cm hlbokej v zemine tr. 3</t>
  </si>
  <si>
    <t>-1291531101</t>
  </si>
  <si>
    <t>460620013</t>
  </si>
  <si>
    <t>Proviz. úprava terénu v zemine tr. 3, aby nerovnosti terénu neboli väčšie ako 2 cm od vodor.hladiny</t>
  </si>
  <si>
    <t>-414776280</t>
  </si>
  <si>
    <t>5,0*0,5</t>
  </si>
  <si>
    <t>819517386</t>
  </si>
  <si>
    <t>Stavebno montážne práce najnáročnejšie na odbornosť - prehliadky pracoviska a východisková revízia a správa</t>
  </si>
  <si>
    <t>326249207</t>
  </si>
  <si>
    <t>02 - SO-04.2  Vonkajšie rozvody elektriny - prívod do rekreačnej chaty</t>
  </si>
  <si>
    <t>2006853665</t>
  </si>
  <si>
    <t>1,5   "z RE</t>
  </si>
  <si>
    <t>1476228740</t>
  </si>
  <si>
    <t>-408759493</t>
  </si>
  <si>
    <t>354310018500.S</t>
  </si>
  <si>
    <t>Káblové oko medené lisovacie CU 10</t>
  </si>
  <si>
    <t>-240112757</t>
  </si>
  <si>
    <t>210800162.S</t>
  </si>
  <si>
    <t>Kábel medený uložený pevne CYKY 450/750 V 5x10</t>
  </si>
  <si>
    <t>1070643220</t>
  </si>
  <si>
    <t>0,6+0,8   "dole z RE</t>
  </si>
  <si>
    <t>80,0   "v zemi</t>
  </si>
  <si>
    <t>0,8+1,3   "hore</t>
  </si>
  <si>
    <t>5,0   "vo vnútri SO-01</t>
  </si>
  <si>
    <t>1,0+1,0   "v RE, RH</t>
  </si>
  <si>
    <t>0,5</t>
  </si>
  <si>
    <t>341110002300.S</t>
  </si>
  <si>
    <t>Kábel medený CYKY-J 5x10 mm2</t>
  </si>
  <si>
    <t>-1024028900</t>
  </si>
  <si>
    <t>80,0      "RE - obvodové murivo</t>
  </si>
  <si>
    <t>583310000600.S.1</t>
  </si>
  <si>
    <t>0,1*0,35*80,0*1,89</t>
  </si>
  <si>
    <t>80,0*0,5</t>
  </si>
  <si>
    <t>05 - SO-05  Spevnené plochy</t>
  </si>
  <si>
    <t xml:space="preserve">    5 - Komunikácie</t>
  </si>
  <si>
    <t>122201101.S</t>
  </si>
  <si>
    <t>Odkopávka a prekopávka nezapažená v hornine 3, do 100 m3</t>
  </si>
  <si>
    <t>-1960307009</t>
  </si>
  <si>
    <t>12,0*(0,45-0,05)     "B</t>
  </si>
  <si>
    <t>15,0*(0,35-0,05)    "A</t>
  </si>
  <si>
    <t>122201109.S</t>
  </si>
  <si>
    <t>Odkopávky a prekopávky nezapažené. Príplatok k cenám za lepivosť horniny 3</t>
  </si>
  <si>
    <t>1506111861</t>
  </si>
  <si>
    <t>9,3/3</t>
  </si>
  <si>
    <t>1316806958</t>
  </si>
  <si>
    <t>9,3      "okolité vedľajšie pozemky</t>
  </si>
  <si>
    <t>-1842471748</t>
  </si>
  <si>
    <t>-1084488344</t>
  </si>
  <si>
    <t>0,1*1,5*(1,5+6,5)-0,1*5,2   "pri B</t>
  </si>
  <si>
    <t>0,2*0,8*(1,5+9,0+0,8+6,5)     "A</t>
  </si>
  <si>
    <t>0,072</t>
  </si>
  <si>
    <t>5834100.1</t>
  </si>
  <si>
    <t>Triedený štrk frakcia 32-63 mm</t>
  </si>
  <si>
    <t>-353622336</t>
  </si>
  <si>
    <t>3,6*1,89</t>
  </si>
  <si>
    <t>-563739421</t>
  </si>
  <si>
    <t>1,5*(1,5+6,5)   "pod B</t>
  </si>
  <si>
    <t>0,8*(1,5+9,0+0,8+6,5)     "A</t>
  </si>
  <si>
    <t>0,76</t>
  </si>
  <si>
    <t>289971211.S</t>
  </si>
  <si>
    <t>Zhotovenie vrstvy z geotextílie na upravenom povrchu sklon do 1 : 5 , šírky od 0 do 3 m</t>
  </si>
  <si>
    <t>426673311</t>
  </si>
  <si>
    <t>693110004500.S</t>
  </si>
  <si>
    <t>Geotextília polypropylénová netkaná 300 g/m2</t>
  </si>
  <si>
    <t>-265530952</t>
  </si>
  <si>
    <t>27,0*1,15</t>
  </si>
  <si>
    <t>Komunikácie</t>
  </si>
  <si>
    <t>564251111.S</t>
  </si>
  <si>
    <t>Podklad alebo podsyp zo štrkopiesku s rozprestretím, vlhčením a zhutnením, po zhutnení hr. 150 mm</t>
  </si>
  <si>
    <t>1677568436</t>
  </si>
  <si>
    <t>564730111.S</t>
  </si>
  <si>
    <t>Podklad alebo kryt z kameniva hrubého drveného veľ. 8-16 mm s rozprestretím a zhutnením hr. 100 mm</t>
  </si>
  <si>
    <t>-244790682</t>
  </si>
  <si>
    <t>564760211.S</t>
  </si>
  <si>
    <t>Podklad alebo kryt z kameniva hrubého drveného veľ. 16-32 mm s rozprestretím a zhutnením hr. 200 mm</t>
  </si>
  <si>
    <t>-858715823</t>
  </si>
  <si>
    <t>596911141.S</t>
  </si>
  <si>
    <t>Kladenie betónovej zámkovej dlažby komunikácií pre peších, so zhotovením lôžka z kameniva hr. 30 mm, s vyplnením škár kamenivom drobným s dvojitým zhutnením všetkých tvarov dlažba hr. 60 mm, plochy do 50 m2</t>
  </si>
  <si>
    <t>1576706061</t>
  </si>
  <si>
    <t xml:space="preserve">0,8*6,5   </t>
  </si>
  <si>
    <t>Súčet - B</t>
  </si>
  <si>
    <t>592460007700.S</t>
  </si>
  <si>
    <t>Dlažba betónová škárová, rozmer 200x165x60 mm, prírodná</t>
  </si>
  <si>
    <t>-1073819440</t>
  </si>
  <si>
    <t>5,2*1,02</t>
  </si>
  <si>
    <t>916561112.S</t>
  </si>
  <si>
    <t>Osadenie záhonového alebo parkového obrubníka betón., do lôžka z bet. pros. tr. C 16/20 s bočnou oporou</t>
  </si>
  <si>
    <t>-179917197</t>
  </si>
  <si>
    <t>1,5+1,5+6,5+0,8</t>
  </si>
  <si>
    <t>1,5+9,0+0,8</t>
  </si>
  <si>
    <t>0,8+6,5+0,8</t>
  </si>
  <si>
    <t>592170001400.S</t>
  </si>
  <si>
    <t>Obrubník parkový, 500x50x200 mm, prírodný</t>
  </si>
  <si>
    <t>-259612922</t>
  </si>
  <si>
    <t>29,7*1,01*2</t>
  </si>
  <si>
    <t>998222011.S</t>
  </si>
  <si>
    <t>Presun hmôt pre pozemné komunikácie s krytom z kameniva (8222, 8225) akejkoľvek dĺžky objektu</t>
  </si>
  <si>
    <t>1123108967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</si>
</sst>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4" borderId="16" xfId="0" applyFont="1" applyFill="1" applyBorder="1" applyAlignment="1">
      <alignment horizontal="center" vertical="center" wrapText="1"/>
    </xf>
    <xf numFmtId="0" fontId="25" fillId="4" borderId="17" xfId="0" applyFont="1" applyFill="1" applyBorder="1" applyAlignment="1">
      <alignment horizontal="center" vertical="center" wrapText="1"/>
    </xf>
    <xf numFmtId="0" fontId="25" fillId="4" borderId="1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6" fillId="0" borderId="12" xfId="0" applyNumberFormat="1" applyFont="1" applyBorder="1"/>
    <xf numFmtId="166" fontId="36" fillId="0" borderId="13" xfId="0" applyNumberFormat="1" applyFont="1" applyBorder="1"/>
    <xf numFmtId="4" fontId="3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5" fillId="0" borderId="22" xfId="0" applyFont="1" applyBorder="1" applyAlignment="1">
      <alignment horizontal="center" vertical="center"/>
    </xf>
    <xf numFmtId="49" fontId="25" fillId="0" borderId="22" xfId="0" applyNumberFormat="1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center" wrapText="1"/>
    </xf>
    <xf numFmtId="167" fontId="25" fillId="0" borderId="22" xfId="0" applyNumberFormat="1" applyFont="1" applyBorder="1" applyAlignment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9" fillId="0" borderId="22" xfId="0" applyFont="1" applyBorder="1" applyAlignment="1">
      <alignment horizontal="center" vertical="center"/>
    </xf>
    <xf numFmtId="49" fontId="39" fillId="0" borderId="22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center" vertical="center" wrapText="1"/>
    </xf>
    <xf numFmtId="167" fontId="39" fillId="0" borderId="22" xfId="0" applyNumberFormat="1" applyFont="1" applyBorder="1" applyAlignment="1">
      <alignment vertical="center"/>
    </xf>
    <xf numFmtId="4" fontId="39" fillId="2" borderId="22" xfId="0" applyNumberFormat="1" applyFont="1" applyFill="1" applyBorder="1" applyAlignment="1" applyProtection="1">
      <alignment vertical="center"/>
      <protection locked="0"/>
    </xf>
    <xf numFmtId="4" fontId="39" fillId="0" borderId="22" xfId="0" applyNumberFormat="1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39" fillId="2" borderId="14" xfId="0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30" fillId="0" borderId="0" xfId="0" applyNumberFormat="1" applyFont="1" applyAlignment="1">
      <alignment horizontal="right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0" fillId="0" borderId="0" xfId="0"/>
    <xf numFmtId="0" fontId="25" fillId="4" borderId="7" xfId="0" applyFont="1" applyFill="1" applyBorder="1" applyAlignment="1">
      <alignment horizontal="right" vertical="center"/>
    </xf>
    <xf numFmtId="0" fontId="25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164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5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4"/>
  <sheetViews>
    <sheetView showGridLines="0" topLeftCell="A97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19"/>
      <c r="AS2" s="219"/>
      <c r="AT2" s="219"/>
      <c r="AU2" s="219"/>
      <c r="AV2" s="219"/>
      <c r="AW2" s="219"/>
      <c r="AX2" s="219"/>
      <c r="AY2" s="219"/>
      <c r="AZ2" s="219"/>
      <c r="BA2" s="219"/>
      <c r="BB2" s="219"/>
      <c r="BC2" s="219"/>
      <c r="BD2" s="219"/>
      <c r="BE2" s="219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pans="1:74" ht="24.95" customHeight="1">
      <c r="B4" s="20"/>
      <c r="D4" s="21" t="s">
        <v>8</v>
      </c>
      <c r="AR4" s="20"/>
      <c r="AS4" s="22" t="s">
        <v>9</v>
      </c>
      <c r="BE4" s="23" t="s">
        <v>10</v>
      </c>
      <c r="BS4" s="17" t="s">
        <v>11</v>
      </c>
    </row>
    <row r="5" spans="1:74" ht="12" customHeight="1">
      <c r="B5" s="20"/>
      <c r="D5" s="24" t="s">
        <v>12</v>
      </c>
      <c r="K5" s="242" t="s">
        <v>13</v>
      </c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R5" s="20"/>
      <c r="BE5" s="239" t="s">
        <v>14</v>
      </c>
      <c r="BS5" s="17" t="s">
        <v>6</v>
      </c>
    </row>
    <row r="6" spans="1:74" ht="36.950000000000003" customHeight="1">
      <c r="B6" s="20"/>
      <c r="D6" s="26" t="s">
        <v>15</v>
      </c>
      <c r="K6" s="243" t="s">
        <v>16</v>
      </c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  <c r="Y6" s="219"/>
      <c r="Z6" s="219"/>
      <c r="AA6" s="219"/>
      <c r="AB6" s="219"/>
      <c r="AC6" s="219"/>
      <c r="AD6" s="219"/>
      <c r="AE6" s="219"/>
      <c r="AF6" s="219"/>
      <c r="AG6" s="219"/>
      <c r="AH6" s="219"/>
      <c r="AI6" s="219"/>
      <c r="AJ6" s="219"/>
      <c r="AR6" s="20"/>
      <c r="BE6" s="240"/>
      <c r="BS6" s="17" t="s">
        <v>6</v>
      </c>
    </row>
    <row r="7" spans="1:74" ht="12" customHeight="1">
      <c r="B7" s="20"/>
      <c r="D7" s="27" t="s">
        <v>17</v>
      </c>
      <c r="K7" s="25" t="s">
        <v>1</v>
      </c>
      <c r="AK7" s="27" t="s">
        <v>18</v>
      </c>
      <c r="AN7" s="25" t="s">
        <v>1</v>
      </c>
      <c r="AR7" s="20"/>
      <c r="BE7" s="240"/>
      <c r="BS7" s="17" t="s">
        <v>6</v>
      </c>
    </row>
    <row r="8" spans="1:74" ht="12" customHeight="1">
      <c r="B8" s="20"/>
      <c r="D8" s="27" t="s">
        <v>19</v>
      </c>
      <c r="K8" s="25" t="s">
        <v>20</v>
      </c>
      <c r="AK8" s="27" t="s">
        <v>21</v>
      </c>
      <c r="AN8" s="28"/>
      <c r="AR8" s="20"/>
      <c r="BE8" s="240"/>
      <c r="BS8" s="17" t="s">
        <v>6</v>
      </c>
    </row>
    <row r="9" spans="1:74" ht="14.45" customHeight="1">
      <c r="B9" s="20"/>
      <c r="AR9" s="20"/>
      <c r="BE9" s="240"/>
      <c r="BS9" s="17" t="s">
        <v>6</v>
      </c>
    </row>
    <row r="10" spans="1:74" ht="12" customHeight="1">
      <c r="B10" s="20"/>
      <c r="D10" s="27" t="s">
        <v>22</v>
      </c>
      <c r="AK10" s="27" t="s">
        <v>23</v>
      </c>
      <c r="AN10" s="25" t="s">
        <v>1</v>
      </c>
      <c r="AR10" s="20"/>
      <c r="BE10" s="240"/>
      <c r="BS10" s="17" t="s">
        <v>6</v>
      </c>
    </row>
    <row r="11" spans="1:74" ht="18.399999999999999" customHeight="1">
      <c r="B11" s="20"/>
      <c r="E11" s="25" t="s">
        <v>24</v>
      </c>
      <c r="AK11" s="27" t="s">
        <v>25</v>
      </c>
      <c r="AN11" s="25" t="s">
        <v>1</v>
      </c>
      <c r="AR11" s="20"/>
      <c r="BE11" s="240"/>
      <c r="BS11" s="17" t="s">
        <v>6</v>
      </c>
    </row>
    <row r="12" spans="1:74" ht="6.95" customHeight="1">
      <c r="B12" s="20"/>
      <c r="AR12" s="20"/>
      <c r="BE12" s="240"/>
      <c r="BS12" s="17" t="s">
        <v>6</v>
      </c>
    </row>
    <row r="13" spans="1:74" ht="12" customHeight="1">
      <c r="B13" s="20"/>
      <c r="D13" s="27" t="s">
        <v>26</v>
      </c>
      <c r="AK13" s="27" t="s">
        <v>23</v>
      </c>
      <c r="AN13" s="29" t="s">
        <v>27</v>
      </c>
      <c r="AR13" s="20"/>
      <c r="BE13" s="240"/>
      <c r="BS13" s="17" t="s">
        <v>6</v>
      </c>
    </row>
    <row r="14" spans="1:74" ht="12.75">
      <c r="B14" s="20"/>
      <c r="E14" s="244" t="s">
        <v>27</v>
      </c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7" t="s">
        <v>25</v>
      </c>
      <c r="AN14" s="29" t="s">
        <v>27</v>
      </c>
      <c r="AR14" s="20"/>
      <c r="BE14" s="240"/>
      <c r="BS14" s="17" t="s">
        <v>6</v>
      </c>
    </row>
    <row r="15" spans="1:74" ht="6.95" customHeight="1">
      <c r="B15" s="20"/>
      <c r="AR15" s="20"/>
      <c r="BE15" s="240"/>
      <c r="BS15" s="17" t="s">
        <v>4</v>
      </c>
    </row>
    <row r="16" spans="1:74" ht="12" customHeight="1">
      <c r="B16" s="20"/>
      <c r="D16" s="27" t="s">
        <v>28</v>
      </c>
      <c r="AK16" s="27" t="s">
        <v>23</v>
      </c>
      <c r="AN16" s="25" t="s">
        <v>1</v>
      </c>
      <c r="AR16" s="20"/>
      <c r="BE16" s="240"/>
      <c r="BS16" s="17" t="s">
        <v>4</v>
      </c>
    </row>
    <row r="17" spans="2:71" ht="18.399999999999999" customHeight="1">
      <c r="B17" s="20"/>
      <c r="E17" s="25" t="s">
        <v>29</v>
      </c>
      <c r="AK17" s="27" t="s">
        <v>25</v>
      </c>
      <c r="AN17" s="25" t="s">
        <v>1</v>
      </c>
      <c r="AR17" s="20"/>
      <c r="BE17" s="240"/>
      <c r="BS17" s="17" t="s">
        <v>30</v>
      </c>
    </row>
    <row r="18" spans="2:71" ht="6.95" customHeight="1">
      <c r="B18" s="20"/>
      <c r="AR18" s="20"/>
      <c r="BE18" s="240"/>
      <c r="BS18" s="17" t="s">
        <v>6</v>
      </c>
    </row>
    <row r="19" spans="2:71" ht="12" customHeight="1">
      <c r="B19" s="20"/>
      <c r="D19" s="27" t="s">
        <v>31</v>
      </c>
      <c r="AK19" s="27" t="s">
        <v>23</v>
      </c>
      <c r="AN19" s="25" t="s">
        <v>1</v>
      </c>
      <c r="AR19" s="20"/>
      <c r="BE19" s="240"/>
      <c r="BS19" s="17" t="s">
        <v>6</v>
      </c>
    </row>
    <row r="20" spans="2:71" ht="18.399999999999999" customHeight="1">
      <c r="B20" s="20"/>
      <c r="E20" s="25" t="s">
        <v>32</v>
      </c>
      <c r="AK20" s="27" t="s">
        <v>25</v>
      </c>
      <c r="AN20" s="25" t="s">
        <v>1</v>
      </c>
      <c r="AR20" s="20"/>
      <c r="BE20" s="240"/>
      <c r="BS20" s="17" t="s">
        <v>30</v>
      </c>
    </row>
    <row r="21" spans="2:71" ht="6.95" customHeight="1">
      <c r="B21" s="20"/>
      <c r="AR21" s="20"/>
      <c r="BE21" s="240"/>
    </row>
    <row r="22" spans="2:71" ht="12" customHeight="1">
      <c r="B22" s="20"/>
      <c r="D22" s="27" t="s">
        <v>33</v>
      </c>
      <c r="AR22" s="20"/>
      <c r="BE22" s="240"/>
    </row>
    <row r="23" spans="2:71" ht="35.25" customHeight="1">
      <c r="B23" s="20"/>
      <c r="E23" s="246" t="s">
        <v>34</v>
      </c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R23" s="20"/>
      <c r="BE23" s="240"/>
    </row>
    <row r="24" spans="2:71" ht="6.95" customHeight="1">
      <c r="B24" s="20"/>
      <c r="AR24" s="20"/>
      <c r="BE24" s="240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40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7">
        <f>ROUND(AG94,2)</f>
        <v>0</v>
      </c>
      <c r="AL26" s="248"/>
      <c r="AM26" s="248"/>
      <c r="AN26" s="248"/>
      <c r="AO26" s="248"/>
      <c r="AR26" s="32"/>
      <c r="BE26" s="240"/>
    </row>
    <row r="27" spans="2:71" s="1" customFormat="1" ht="6.95" customHeight="1">
      <c r="B27" s="32"/>
      <c r="AR27" s="32"/>
      <c r="BE27" s="240"/>
    </row>
    <row r="28" spans="2:71" s="1" customFormat="1" ht="12.75">
      <c r="B28" s="32"/>
      <c r="L28" s="249" t="s">
        <v>36</v>
      </c>
      <c r="M28" s="249"/>
      <c r="N28" s="249"/>
      <c r="O28" s="249"/>
      <c r="P28" s="249"/>
      <c r="W28" s="249" t="s">
        <v>37</v>
      </c>
      <c r="X28" s="249"/>
      <c r="Y28" s="249"/>
      <c r="Z28" s="249"/>
      <c r="AA28" s="249"/>
      <c r="AB28" s="249"/>
      <c r="AC28" s="249"/>
      <c r="AD28" s="249"/>
      <c r="AE28" s="249"/>
      <c r="AK28" s="249" t="s">
        <v>38</v>
      </c>
      <c r="AL28" s="249"/>
      <c r="AM28" s="249"/>
      <c r="AN28" s="249"/>
      <c r="AO28" s="249"/>
      <c r="AR28" s="32"/>
      <c r="BE28" s="240"/>
    </row>
    <row r="29" spans="2:71" s="2" customFormat="1" ht="14.45" customHeight="1">
      <c r="B29" s="36"/>
      <c r="D29" s="27" t="s">
        <v>39</v>
      </c>
      <c r="F29" s="37" t="s">
        <v>40</v>
      </c>
      <c r="L29" s="230">
        <v>0.2</v>
      </c>
      <c r="M29" s="231"/>
      <c r="N29" s="231"/>
      <c r="O29" s="231"/>
      <c r="P29" s="231"/>
      <c r="Q29" s="38"/>
      <c r="R29" s="38"/>
      <c r="S29" s="38"/>
      <c r="T29" s="38"/>
      <c r="U29" s="38"/>
      <c r="V29" s="38"/>
      <c r="W29" s="232">
        <f>ROUND(AZ94, 2)</f>
        <v>0</v>
      </c>
      <c r="X29" s="231"/>
      <c r="Y29" s="231"/>
      <c r="Z29" s="231"/>
      <c r="AA29" s="231"/>
      <c r="AB29" s="231"/>
      <c r="AC29" s="231"/>
      <c r="AD29" s="231"/>
      <c r="AE29" s="231"/>
      <c r="AF29" s="38"/>
      <c r="AG29" s="38"/>
      <c r="AH29" s="38"/>
      <c r="AI29" s="38"/>
      <c r="AJ29" s="38"/>
      <c r="AK29" s="232">
        <f>ROUND(AV94, 2)</f>
        <v>0</v>
      </c>
      <c r="AL29" s="231"/>
      <c r="AM29" s="231"/>
      <c r="AN29" s="231"/>
      <c r="AO29" s="231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41"/>
    </row>
    <row r="30" spans="2:71" s="2" customFormat="1" ht="14.45" customHeight="1">
      <c r="B30" s="36"/>
      <c r="F30" s="37" t="s">
        <v>41</v>
      </c>
      <c r="L30" s="230">
        <v>0.2</v>
      </c>
      <c r="M30" s="231"/>
      <c r="N30" s="231"/>
      <c r="O30" s="231"/>
      <c r="P30" s="231"/>
      <c r="Q30" s="38"/>
      <c r="R30" s="38"/>
      <c r="S30" s="38"/>
      <c r="T30" s="38"/>
      <c r="U30" s="38"/>
      <c r="V30" s="38"/>
      <c r="W30" s="232">
        <f>ROUND(BA94, 2)</f>
        <v>0</v>
      </c>
      <c r="X30" s="231"/>
      <c r="Y30" s="231"/>
      <c r="Z30" s="231"/>
      <c r="AA30" s="231"/>
      <c r="AB30" s="231"/>
      <c r="AC30" s="231"/>
      <c r="AD30" s="231"/>
      <c r="AE30" s="231"/>
      <c r="AF30" s="38"/>
      <c r="AG30" s="38"/>
      <c r="AH30" s="38"/>
      <c r="AI30" s="38"/>
      <c r="AJ30" s="38"/>
      <c r="AK30" s="232">
        <f>ROUND(AW94, 2)</f>
        <v>0</v>
      </c>
      <c r="AL30" s="231"/>
      <c r="AM30" s="231"/>
      <c r="AN30" s="231"/>
      <c r="AO30" s="231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241"/>
    </row>
    <row r="31" spans="2:71" s="2" customFormat="1" ht="14.45" hidden="1" customHeight="1">
      <c r="B31" s="36"/>
      <c r="F31" s="27" t="s">
        <v>42</v>
      </c>
      <c r="L31" s="229">
        <v>0.2</v>
      </c>
      <c r="M31" s="228"/>
      <c r="N31" s="228"/>
      <c r="O31" s="228"/>
      <c r="P31" s="228"/>
      <c r="W31" s="227">
        <f>ROUND(BB94, 2)</f>
        <v>0</v>
      </c>
      <c r="X31" s="228"/>
      <c r="Y31" s="228"/>
      <c r="Z31" s="228"/>
      <c r="AA31" s="228"/>
      <c r="AB31" s="228"/>
      <c r="AC31" s="228"/>
      <c r="AD31" s="228"/>
      <c r="AE31" s="228"/>
      <c r="AK31" s="227">
        <v>0</v>
      </c>
      <c r="AL31" s="228"/>
      <c r="AM31" s="228"/>
      <c r="AN31" s="228"/>
      <c r="AO31" s="228"/>
      <c r="AR31" s="36"/>
      <c r="BE31" s="241"/>
    </row>
    <row r="32" spans="2:71" s="2" customFormat="1" ht="14.45" hidden="1" customHeight="1">
      <c r="B32" s="36"/>
      <c r="F32" s="27" t="s">
        <v>43</v>
      </c>
      <c r="L32" s="229">
        <v>0.2</v>
      </c>
      <c r="M32" s="228"/>
      <c r="N32" s="228"/>
      <c r="O32" s="228"/>
      <c r="P32" s="228"/>
      <c r="W32" s="227">
        <f>ROUND(BC94, 2)</f>
        <v>0</v>
      </c>
      <c r="X32" s="228"/>
      <c r="Y32" s="228"/>
      <c r="Z32" s="228"/>
      <c r="AA32" s="228"/>
      <c r="AB32" s="228"/>
      <c r="AC32" s="228"/>
      <c r="AD32" s="228"/>
      <c r="AE32" s="228"/>
      <c r="AK32" s="227">
        <v>0</v>
      </c>
      <c r="AL32" s="228"/>
      <c r="AM32" s="228"/>
      <c r="AN32" s="228"/>
      <c r="AO32" s="228"/>
      <c r="AR32" s="36"/>
      <c r="BE32" s="241"/>
    </row>
    <row r="33" spans="2:57" s="2" customFormat="1" ht="14.45" hidden="1" customHeight="1">
      <c r="B33" s="36"/>
      <c r="F33" s="37" t="s">
        <v>44</v>
      </c>
      <c r="L33" s="230">
        <v>0</v>
      </c>
      <c r="M33" s="231"/>
      <c r="N33" s="231"/>
      <c r="O33" s="231"/>
      <c r="P33" s="231"/>
      <c r="Q33" s="38"/>
      <c r="R33" s="38"/>
      <c r="S33" s="38"/>
      <c r="T33" s="38"/>
      <c r="U33" s="38"/>
      <c r="V33" s="38"/>
      <c r="W33" s="232">
        <f>ROUND(BD94, 2)</f>
        <v>0</v>
      </c>
      <c r="X33" s="231"/>
      <c r="Y33" s="231"/>
      <c r="Z33" s="231"/>
      <c r="AA33" s="231"/>
      <c r="AB33" s="231"/>
      <c r="AC33" s="231"/>
      <c r="AD33" s="231"/>
      <c r="AE33" s="231"/>
      <c r="AF33" s="38"/>
      <c r="AG33" s="38"/>
      <c r="AH33" s="38"/>
      <c r="AI33" s="38"/>
      <c r="AJ33" s="38"/>
      <c r="AK33" s="232">
        <v>0</v>
      </c>
      <c r="AL33" s="231"/>
      <c r="AM33" s="231"/>
      <c r="AN33" s="231"/>
      <c r="AO33" s="231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41"/>
    </row>
    <row r="34" spans="2:57" s="1" customFormat="1" ht="6.95" customHeight="1">
      <c r="B34" s="32"/>
      <c r="AR34" s="32"/>
      <c r="BE34" s="240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36" t="s">
        <v>47</v>
      </c>
      <c r="Y35" s="234"/>
      <c r="Z35" s="234"/>
      <c r="AA35" s="234"/>
      <c r="AB35" s="234"/>
      <c r="AC35" s="42"/>
      <c r="AD35" s="42"/>
      <c r="AE35" s="42"/>
      <c r="AF35" s="42"/>
      <c r="AG35" s="42"/>
      <c r="AH35" s="42"/>
      <c r="AI35" s="42"/>
      <c r="AJ35" s="42"/>
      <c r="AK35" s="233">
        <f>SUM(AK26:AK33)</f>
        <v>0</v>
      </c>
      <c r="AL35" s="234"/>
      <c r="AM35" s="234"/>
      <c r="AN35" s="234"/>
      <c r="AO35" s="235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12</v>
      </c>
      <c r="L84" s="3" t="str">
        <f>K5</f>
        <v>MARTEVENT-02</v>
      </c>
      <c r="AR84" s="51"/>
    </row>
    <row r="85" spans="1:91" s="4" customFormat="1" ht="36.950000000000003" customHeight="1">
      <c r="B85" s="52"/>
      <c r="C85" s="53" t="s">
        <v>15</v>
      </c>
      <c r="L85" s="250" t="str">
        <f>K6</f>
        <v>Rekreačná chata</v>
      </c>
      <c r="M85" s="251"/>
      <c r="N85" s="251"/>
      <c r="O85" s="251"/>
      <c r="P85" s="251"/>
      <c r="Q85" s="251"/>
      <c r="R85" s="251"/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1"/>
      <c r="AG85" s="251"/>
      <c r="AH85" s="251"/>
      <c r="AI85" s="251"/>
      <c r="AJ85" s="251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19</v>
      </c>
      <c r="L87" s="54" t="str">
        <f>IF(K8="","",K8)</f>
        <v>Martovce, p. č. 6231/1, 6231/2</v>
      </c>
      <c r="AI87" s="27" t="s">
        <v>21</v>
      </c>
      <c r="AM87" s="222" t="str">
        <f>IF(AN8= "","",AN8)</f>
        <v/>
      </c>
      <c r="AN87" s="222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22</v>
      </c>
      <c r="L89" s="3" t="str">
        <f>IF(E11= "","",E11)</f>
        <v>MARTEVENT s.r.o., Martovce č. 14</v>
      </c>
      <c r="AI89" s="27" t="s">
        <v>28</v>
      </c>
      <c r="AM89" s="223" t="str">
        <f>IF(E17="","",E17)</f>
        <v>Szilvia Vörös Dócza</v>
      </c>
      <c r="AN89" s="224"/>
      <c r="AO89" s="224"/>
      <c r="AP89" s="224"/>
      <c r="AR89" s="32"/>
      <c r="AS89" s="213" t="s">
        <v>55</v>
      </c>
      <c r="AT89" s="214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26</v>
      </c>
      <c r="L90" s="3" t="str">
        <f>IF(E14= "Vyplň údaj","",E14)</f>
        <v/>
      </c>
      <c r="AI90" s="27" t="s">
        <v>31</v>
      </c>
      <c r="AM90" s="223" t="str">
        <f>IF(E20="","",E20)</f>
        <v xml:space="preserve"> </v>
      </c>
      <c r="AN90" s="224"/>
      <c r="AO90" s="224"/>
      <c r="AP90" s="224"/>
      <c r="AR90" s="32"/>
      <c r="AS90" s="215"/>
      <c r="AT90" s="216"/>
      <c r="BD90" s="59"/>
    </row>
    <row r="91" spans="1:91" s="1" customFormat="1" ht="10.9" customHeight="1">
      <c r="B91" s="32"/>
      <c r="AR91" s="32"/>
      <c r="AS91" s="215"/>
      <c r="AT91" s="216"/>
      <c r="BD91" s="59"/>
    </row>
    <row r="92" spans="1:91" s="1" customFormat="1" ht="29.25" customHeight="1">
      <c r="B92" s="32"/>
      <c r="C92" s="252" t="s">
        <v>56</v>
      </c>
      <c r="D92" s="221"/>
      <c r="E92" s="221"/>
      <c r="F92" s="221"/>
      <c r="G92" s="221"/>
      <c r="H92" s="60"/>
      <c r="I92" s="225" t="s">
        <v>57</v>
      </c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0" t="s">
        <v>58</v>
      </c>
      <c r="AH92" s="221"/>
      <c r="AI92" s="221"/>
      <c r="AJ92" s="221"/>
      <c r="AK92" s="221"/>
      <c r="AL92" s="221"/>
      <c r="AM92" s="221"/>
      <c r="AN92" s="225" t="s">
        <v>59</v>
      </c>
      <c r="AO92" s="221"/>
      <c r="AP92" s="226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17">
        <f>ROUND(AG95+AG101+AG106+AG109+AG112,2)</f>
        <v>0</v>
      </c>
      <c r="AH94" s="217"/>
      <c r="AI94" s="217"/>
      <c r="AJ94" s="217"/>
      <c r="AK94" s="217"/>
      <c r="AL94" s="217"/>
      <c r="AM94" s="217"/>
      <c r="AN94" s="218">
        <f t="shared" ref="AN94:AN112" si="0">SUM(AG94,AT94)</f>
        <v>0</v>
      </c>
      <c r="AO94" s="218"/>
      <c r="AP94" s="218"/>
      <c r="AQ94" s="70" t="s">
        <v>1</v>
      </c>
      <c r="AR94" s="66"/>
      <c r="AS94" s="71">
        <f>ROUND(AS95+AS101+AS106+AS109+AS112,2)</f>
        <v>0</v>
      </c>
      <c r="AT94" s="72">
        <f t="shared" ref="AT94:AT112" si="1">ROUND(SUM(AV94:AW94),2)</f>
        <v>0</v>
      </c>
      <c r="AU94" s="73">
        <f>ROUND(AU95+AU101+AU106+AU109+AU112,5)</f>
        <v>0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ROUND(AZ95+AZ101+AZ106+AZ109+AZ112,2)</f>
        <v>0</v>
      </c>
      <c r="BA94" s="72">
        <f>ROUND(BA95+BA101+BA106+BA109+BA112,2)</f>
        <v>0</v>
      </c>
      <c r="BB94" s="72">
        <f>ROUND(BB95+BB101+BB106+BB109+BB112,2)</f>
        <v>0</v>
      </c>
      <c r="BC94" s="72">
        <f>ROUND(BC95+BC101+BC106+BC109+BC112,2)</f>
        <v>0</v>
      </c>
      <c r="BD94" s="74">
        <f>ROUND(BD95+BD101+BD106+BD109+BD112,2)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5</v>
      </c>
      <c r="BX94" s="75" t="s">
        <v>78</v>
      </c>
      <c r="CL94" s="75" t="s">
        <v>1</v>
      </c>
    </row>
    <row r="95" spans="1:91" s="6" customFormat="1" ht="16.5" customHeight="1">
      <c r="B95" s="77"/>
      <c r="C95" s="78"/>
      <c r="D95" s="237" t="s">
        <v>79</v>
      </c>
      <c r="E95" s="237"/>
      <c r="F95" s="237"/>
      <c r="G95" s="237"/>
      <c r="H95" s="237"/>
      <c r="I95" s="79"/>
      <c r="J95" s="237" t="s">
        <v>80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12">
        <f>ROUND(SUM(AG96:AG100),2)</f>
        <v>0</v>
      </c>
      <c r="AH95" s="211"/>
      <c r="AI95" s="211"/>
      <c r="AJ95" s="211"/>
      <c r="AK95" s="211"/>
      <c r="AL95" s="211"/>
      <c r="AM95" s="211"/>
      <c r="AN95" s="210">
        <f t="shared" si="0"/>
        <v>0</v>
      </c>
      <c r="AO95" s="211"/>
      <c r="AP95" s="211"/>
      <c r="AQ95" s="80" t="s">
        <v>81</v>
      </c>
      <c r="AR95" s="77"/>
      <c r="AS95" s="81">
        <f>ROUND(SUM(AS96:AS100),2)</f>
        <v>0</v>
      </c>
      <c r="AT95" s="82">
        <f t="shared" si="1"/>
        <v>0</v>
      </c>
      <c r="AU95" s="83">
        <f>ROUND(SUM(AU96:AU100),5)</f>
        <v>0</v>
      </c>
      <c r="AV95" s="82">
        <f>ROUND(AZ95*L29,2)</f>
        <v>0</v>
      </c>
      <c r="AW95" s="82">
        <f>ROUND(BA95*L30,2)</f>
        <v>0</v>
      </c>
      <c r="AX95" s="82">
        <f>ROUND(BB95*L29,2)</f>
        <v>0</v>
      </c>
      <c r="AY95" s="82">
        <f>ROUND(BC95*L30,2)</f>
        <v>0</v>
      </c>
      <c r="AZ95" s="82">
        <f>ROUND(SUM(AZ96:AZ100),2)</f>
        <v>0</v>
      </c>
      <c r="BA95" s="82">
        <f>ROUND(SUM(BA96:BA100),2)</f>
        <v>0</v>
      </c>
      <c r="BB95" s="82">
        <f>ROUND(SUM(BB96:BB100),2)</f>
        <v>0</v>
      </c>
      <c r="BC95" s="82">
        <f>ROUND(SUM(BC96:BC100),2)</f>
        <v>0</v>
      </c>
      <c r="BD95" s="84">
        <f>ROUND(SUM(BD96:BD100),2)</f>
        <v>0</v>
      </c>
      <c r="BS95" s="85" t="s">
        <v>74</v>
      </c>
      <c r="BT95" s="85" t="s">
        <v>82</v>
      </c>
      <c r="BU95" s="85" t="s">
        <v>76</v>
      </c>
      <c r="BV95" s="85" t="s">
        <v>77</v>
      </c>
      <c r="BW95" s="85" t="s">
        <v>83</v>
      </c>
      <c r="BX95" s="85" t="s">
        <v>5</v>
      </c>
      <c r="CL95" s="85" t="s">
        <v>1</v>
      </c>
      <c r="CM95" s="85" t="s">
        <v>75</v>
      </c>
    </row>
    <row r="96" spans="1:91" s="3" customFormat="1" ht="16.5" customHeight="1">
      <c r="A96" s="86" t="s">
        <v>84</v>
      </c>
      <c r="B96" s="51"/>
      <c r="C96" s="9"/>
      <c r="D96" s="9"/>
      <c r="E96" s="238" t="s">
        <v>79</v>
      </c>
      <c r="F96" s="238"/>
      <c r="G96" s="238"/>
      <c r="H96" s="238"/>
      <c r="I96" s="238"/>
      <c r="J96" s="9"/>
      <c r="K96" s="238" t="s">
        <v>85</v>
      </c>
      <c r="L96" s="238"/>
      <c r="M96" s="238"/>
      <c r="N96" s="238"/>
      <c r="O96" s="238"/>
      <c r="P96" s="238"/>
      <c r="Q96" s="238"/>
      <c r="R96" s="238"/>
      <c r="S96" s="238"/>
      <c r="T96" s="238"/>
      <c r="U96" s="238"/>
      <c r="V96" s="238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08">
        <f>'01 - SO-01.1  Architektúr...'!J32</f>
        <v>0</v>
      </c>
      <c r="AH96" s="209"/>
      <c r="AI96" s="209"/>
      <c r="AJ96" s="209"/>
      <c r="AK96" s="209"/>
      <c r="AL96" s="209"/>
      <c r="AM96" s="209"/>
      <c r="AN96" s="208">
        <f t="shared" si="0"/>
        <v>0</v>
      </c>
      <c r="AO96" s="209"/>
      <c r="AP96" s="209"/>
      <c r="AQ96" s="87" t="s">
        <v>86</v>
      </c>
      <c r="AR96" s="51"/>
      <c r="AS96" s="88">
        <v>0</v>
      </c>
      <c r="AT96" s="89">
        <f t="shared" si="1"/>
        <v>0</v>
      </c>
      <c r="AU96" s="90">
        <f>'01 - SO-01.1  Architektúr...'!P142</f>
        <v>0</v>
      </c>
      <c r="AV96" s="89">
        <f>'01 - SO-01.1  Architektúr...'!J35</f>
        <v>0</v>
      </c>
      <c r="AW96" s="89">
        <f>'01 - SO-01.1  Architektúr...'!J36</f>
        <v>0</v>
      </c>
      <c r="AX96" s="89">
        <f>'01 - SO-01.1  Architektúr...'!J37</f>
        <v>0</v>
      </c>
      <c r="AY96" s="89">
        <f>'01 - SO-01.1  Architektúr...'!J38</f>
        <v>0</v>
      </c>
      <c r="AZ96" s="89">
        <f>'01 - SO-01.1  Architektúr...'!F35</f>
        <v>0</v>
      </c>
      <c r="BA96" s="89">
        <f>'01 - SO-01.1  Architektúr...'!F36</f>
        <v>0</v>
      </c>
      <c r="BB96" s="89">
        <f>'01 - SO-01.1  Architektúr...'!F37</f>
        <v>0</v>
      </c>
      <c r="BC96" s="89">
        <f>'01 - SO-01.1  Architektúr...'!F38</f>
        <v>0</v>
      </c>
      <c r="BD96" s="91">
        <f>'01 - SO-01.1  Architektúr...'!F39</f>
        <v>0</v>
      </c>
      <c r="BT96" s="25" t="s">
        <v>87</v>
      </c>
      <c r="BV96" s="25" t="s">
        <v>77</v>
      </c>
      <c r="BW96" s="25" t="s">
        <v>88</v>
      </c>
      <c r="BX96" s="25" t="s">
        <v>83</v>
      </c>
      <c r="CL96" s="25" t="s">
        <v>1</v>
      </c>
    </row>
    <row r="97" spans="1:91" s="3" customFormat="1" ht="16.5" customHeight="1">
      <c r="A97" s="86" t="s">
        <v>84</v>
      </c>
      <c r="B97" s="51"/>
      <c r="C97" s="9"/>
      <c r="D97" s="9"/>
      <c r="E97" s="238" t="s">
        <v>89</v>
      </c>
      <c r="F97" s="238"/>
      <c r="G97" s="238"/>
      <c r="H97" s="238"/>
      <c r="I97" s="238"/>
      <c r="J97" s="9"/>
      <c r="K97" s="238" t="s">
        <v>90</v>
      </c>
      <c r="L97" s="238"/>
      <c r="M97" s="238"/>
      <c r="N97" s="238"/>
      <c r="O97" s="238"/>
      <c r="P97" s="238"/>
      <c r="Q97" s="238"/>
      <c r="R97" s="238"/>
      <c r="S97" s="238"/>
      <c r="T97" s="238"/>
      <c r="U97" s="238"/>
      <c r="V97" s="238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08">
        <f>'02 - SO-01.2  Drevená terasa'!J32</f>
        <v>0</v>
      </c>
      <c r="AH97" s="209"/>
      <c r="AI97" s="209"/>
      <c r="AJ97" s="209"/>
      <c r="AK97" s="209"/>
      <c r="AL97" s="209"/>
      <c r="AM97" s="209"/>
      <c r="AN97" s="208">
        <f t="shared" si="0"/>
        <v>0</v>
      </c>
      <c r="AO97" s="209"/>
      <c r="AP97" s="209"/>
      <c r="AQ97" s="87" t="s">
        <v>86</v>
      </c>
      <c r="AR97" s="51"/>
      <c r="AS97" s="88">
        <v>0</v>
      </c>
      <c r="AT97" s="89">
        <f t="shared" si="1"/>
        <v>0</v>
      </c>
      <c r="AU97" s="90">
        <f>'02 - SO-01.2  Drevená terasa'!P128</f>
        <v>0</v>
      </c>
      <c r="AV97" s="89">
        <f>'02 - SO-01.2  Drevená terasa'!J35</f>
        <v>0</v>
      </c>
      <c r="AW97" s="89">
        <f>'02 - SO-01.2  Drevená terasa'!J36</f>
        <v>0</v>
      </c>
      <c r="AX97" s="89">
        <f>'02 - SO-01.2  Drevená terasa'!J37</f>
        <v>0</v>
      </c>
      <c r="AY97" s="89">
        <f>'02 - SO-01.2  Drevená terasa'!J38</f>
        <v>0</v>
      </c>
      <c r="AZ97" s="89">
        <f>'02 - SO-01.2  Drevená terasa'!F35</f>
        <v>0</v>
      </c>
      <c r="BA97" s="89">
        <f>'02 - SO-01.2  Drevená terasa'!F36</f>
        <v>0</v>
      </c>
      <c r="BB97" s="89">
        <f>'02 - SO-01.2  Drevená terasa'!F37</f>
        <v>0</v>
      </c>
      <c r="BC97" s="89">
        <f>'02 - SO-01.2  Drevená terasa'!F38</f>
        <v>0</v>
      </c>
      <c r="BD97" s="91">
        <f>'02 - SO-01.2  Drevená terasa'!F39</f>
        <v>0</v>
      </c>
      <c r="BT97" s="25" t="s">
        <v>87</v>
      </c>
      <c r="BV97" s="25" t="s">
        <v>77</v>
      </c>
      <c r="BW97" s="25" t="s">
        <v>91</v>
      </c>
      <c r="BX97" s="25" t="s">
        <v>83</v>
      </c>
      <c r="CL97" s="25" t="s">
        <v>1</v>
      </c>
    </row>
    <row r="98" spans="1:91" s="3" customFormat="1" ht="16.5" customHeight="1">
      <c r="A98" s="86" t="s">
        <v>84</v>
      </c>
      <c r="B98" s="51"/>
      <c r="C98" s="9"/>
      <c r="D98" s="9"/>
      <c r="E98" s="238" t="s">
        <v>92</v>
      </c>
      <c r="F98" s="238"/>
      <c r="G98" s="238"/>
      <c r="H98" s="238"/>
      <c r="I98" s="238"/>
      <c r="J98" s="9"/>
      <c r="K98" s="238" t="s">
        <v>93</v>
      </c>
      <c r="L98" s="238"/>
      <c r="M98" s="238"/>
      <c r="N98" s="238"/>
      <c r="O98" s="238"/>
      <c r="P98" s="238"/>
      <c r="Q98" s="238"/>
      <c r="R98" s="238"/>
      <c r="S98" s="238"/>
      <c r="T98" s="238"/>
      <c r="U98" s="238"/>
      <c r="V98" s="238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08">
        <f>'03 - SO-01.3  Zdravotechnika'!J32</f>
        <v>0</v>
      </c>
      <c r="AH98" s="209"/>
      <c r="AI98" s="209"/>
      <c r="AJ98" s="209"/>
      <c r="AK98" s="209"/>
      <c r="AL98" s="209"/>
      <c r="AM98" s="209"/>
      <c r="AN98" s="208">
        <f t="shared" si="0"/>
        <v>0</v>
      </c>
      <c r="AO98" s="209"/>
      <c r="AP98" s="209"/>
      <c r="AQ98" s="87" t="s">
        <v>86</v>
      </c>
      <c r="AR98" s="51"/>
      <c r="AS98" s="88">
        <v>0</v>
      </c>
      <c r="AT98" s="89">
        <f t="shared" si="1"/>
        <v>0</v>
      </c>
      <c r="AU98" s="90">
        <f>'03 - SO-01.3  Zdravotechnika'!P129</f>
        <v>0</v>
      </c>
      <c r="AV98" s="89">
        <f>'03 - SO-01.3  Zdravotechnika'!J35</f>
        <v>0</v>
      </c>
      <c r="AW98" s="89">
        <f>'03 - SO-01.3  Zdravotechnika'!J36</f>
        <v>0</v>
      </c>
      <c r="AX98" s="89">
        <f>'03 - SO-01.3  Zdravotechnika'!J37</f>
        <v>0</v>
      </c>
      <c r="AY98" s="89">
        <f>'03 - SO-01.3  Zdravotechnika'!J38</f>
        <v>0</v>
      </c>
      <c r="AZ98" s="89">
        <f>'03 - SO-01.3  Zdravotechnika'!F35</f>
        <v>0</v>
      </c>
      <c r="BA98" s="89">
        <f>'03 - SO-01.3  Zdravotechnika'!F36</f>
        <v>0</v>
      </c>
      <c r="BB98" s="89">
        <f>'03 - SO-01.3  Zdravotechnika'!F37</f>
        <v>0</v>
      </c>
      <c r="BC98" s="89">
        <f>'03 - SO-01.3  Zdravotechnika'!F38</f>
        <v>0</v>
      </c>
      <c r="BD98" s="91">
        <f>'03 - SO-01.3  Zdravotechnika'!F39</f>
        <v>0</v>
      </c>
      <c r="BT98" s="25" t="s">
        <v>87</v>
      </c>
      <c r="BV98" s="25" t="s">
        <v>77</v>
      </c>
      <c r="BW98" s="25" t="s">
        <v>94</v>
      </c>
      <c r="BX98" s="25" t="s">
        <v>83</v>
      </c>
      <c r="CL98" s="25" t="s">
        <v>1</v>
      </c>
    </row>
    <row r="99" spans="1:91" s="3" customFormat="1" ht="16.5" customHeight="1">
      <c r="A99" s="86" t="s">
        <v>84</v>
      </c>
      <c r="B99" s="51"/>
      <c r="C99" s="9"/>
      <c r="D99" s="9"/>
      <c r="E99" s="238" t="s">
        <v>95</v>
      </c>
      <c r="F99" s="238"/>
      <c r="G99" s="238"/>
      <c r="H99" s="238"/>
      <c r="I99" s="238"/>
      <c r="J99" s="9"/>
      <c r="K99" s="238" t="s">
        <v>96</v>
      </c>
      <c r="L99" s="238"/>
      <c r="M99" s="238"/>
      <c r="N99" s="238"/>
      <c r="O99" s="238"/>
      <c r="P99" s="238"/>
      <c r="Q99" s="238"/>
      <c r="R99" s="238"/>
      <c r="S99" s="238"/>
      <c r="T99" s="238"/>
      <c r="U99" s="238"/>
      <c r="V99" s="238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08">
        <f>'04 - SO-01.4  Elektroinšt...'!J32</f>
        <v>0</v>
      </c>
      <c r="AH99" s="209"/>
      <c r="AI99" s="209"/>
      <c r="AJ99" s="209"/>
      <c r="AK99" s="209"/>
      <c r="AL99" s="209"/>
      <c r="AM99" s="209"/>
      <c r="AN99" s="208">
        <f t="shared" si="0"/>
        <v>0</v>
      </c>
      <c r="AO99" s="209"/>
      <c r="AP99" s="209"/>
      <c r="AQ99" s="87" t="s">
        <v>86</v>
      </c>
      <c r="AR99" s="51"/>
      <c r="AS99" s="88">
        <v>0</v>
      </c>
      <c r="AT99" s="89">
        <f t="shared" si="1"/>
        <v>0</v>
      </c>
      <c r="AU99" s="90">
        <f>'04 - SO-01.4  Elektroinšt...'!P124</f>
        <v>0</v>
      </c>
      <c r="AV99" s="89">
        <f>'04 - SO-01.4  Elektroinšt...'!J35</f>
        <v>0</v>
      </c>
      <c r="AW99" s="89">
        <f>'04 - SO-01.4  Elektroinšt...'!J36</f>
        <v>0</v>
      </c>
      <c r="AX99" s="89">
        <f>'04 - SO-01.4  Elektroinšt...'!J37</f>
        <v>0</v>
      </c>
      <c r="AY99" s="89">
        <f>'04 - SO-01.4  Elektroinšt...'!J38</f>
        <v>0</v>
      </c>
      <c r="AZ99" s="89">
        <f>'04 - SO-01.4  Elektroinšt...'!F35</f>
        <v>0</v>
      </c>
      <c r="BA99" s="89">
        <f>'04 - SO-01.4  Elektroinšt...'!F36</f>
        <v>0</v>
      </c>
      <c r="BB99" s="89">
        <f>'04 - SO-01.4  Elektroinšt...'!F37</f>
        <v>0</v>
      </c>
      <c r="BC99" s="89">
        <f>'04 - SO-01.4  Elektroinšt...'!F38</f>
        <v>0</v>
      </c>
      <c r="BD99" s="91">
        <f>'04 - SO-01.4  Elektroinšt...'!F39</f>
        <v>0</v>
      </c>
      <c r="BT99" s="25" t="s">
        <v>87</v>
      </c>
      <c r="BV99" s="25" t="s">
        <v>77</v>
      </c>
      <c r="BW99" s="25" t="s">
        <v>97</v>
      </c>
      <c r="BX99" s="25" t="s">
        <v>83</v>
      </c>
      <c r="CL99" s="25" t="s">
        <v>1</v>
      </c>
    </row>
    <row r="100" spans="1:91" s="3" customFormat="1" ht="16.5" customHeight="1">
      <c r="A100" s="86" t="s">
        <v>84</v>
      </c>
      <c r="B100" s="51"/>
      <c r="C100" s="9"/>
      <c r="D100" s="9"/>
      <c r="E100" s="238" t="s">
        <v>98</v>
      </c>
      <c r="F100" s="238"/>
      <c r="G100" s="238"/>
      <c r="H100" s="238"/>
      <c r="I100" s="238"/>
      <c r="J100" s="9"/>
      <c r="K100" s="238" t="s">
        <v>99</v>
      </c>
      <c r="L100" s="238"/>
      <c r="M100" s="238"/>
      <c r="N100" s="238"/>
      <c r="O100" s="238"/>
      <c r="P100" s="238"/>
      <c r="Q100" s="238"/>
      <c r="R100" s="238"/>
      <c r="S100" s="238"/>
      <c r="T100" s="238"/>
      <c r="U100" s="238"/>
      <c r="V100" s="238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08">
        <f>'05 - SO-01.5  Bleskozvod'!J32</f>
        <v>0</v>
      </c>
      <c r="AH100" s="209"/>
      <c r="AI100" s="209"/>
      <c r="AJ100" s="209"/>
      <c r="AK100" s="209"/>
      <c r="AL100" s="209"/>
      <c r="AM100" s="209"/>
      <c r="AN100" s="208">
        <f t="shared" si="0"/>
        <v>0</v>
      </c>
      <c r="AO100" s="209"/>
      <c r="AP100" s="209"/>
      <c r="AQ100" s="87" t="s">
        <v>86</v>
      </c>
      <c r="AR100" s="51"/>
      <c r="AS100" s="88">
        <v>0</v>
      </c>
      <c r="AT100" s="89">
        <f t="shared" si="1"/>
        <v>0</v>
      </c>
      <c r="AU100" s="90">
        <f>'05 - SO-01.5  Bleskozvod'!P123</f>
        <v>0</v>
      </c>
      <c r="AV100" s="89">
        <f>'05 - SO-01.5  Bleskozvod'!J35</f>
        <v>0</v>
      </c>
      <c r="AW100" s="89">
        <f>'05 - SO-01.5  Bleskozvod'!J36</f>
        <v>0</v>
      </c>
      <c r="AX100" s="89">
        <f>'05 - SO-01.5  Bleskozvod'!J37</f>
        <v>0</v>
      </c>
      <c r="AY100" s="89">
        <f>'05 - SO-01.5  Bleskozvod'!J38</f>
        <v>0</v>
      </c>
      <c r="AZ100" s="89">
        <f>'05 - SO-01.5  Bleskozvod'!F35</f>
        <v>0</v>
      </c>
      <c r="BA100" s="89">
        <f>'05 - SO-01.5  Bleskozvod'!F36</f>
        <v>0</v>
      </c>
      <c r="BB100" s="89">
        <f>'05 - SO-01.5  Bleskozvod'!F37</f>
        <v>0</v>
      </c>
      <c r="BC100" s="89">
        <f>'05 - SO-01.5  Bleskozvod'!F38</f>
        <v>0</v>
      </c>
      <c r="BD100" s="91">
        <f>'05 - SO-01.5  Bleskozvod'!F39</f>
        <v>0</v>
      </c>
      <c r="BT100" s="25" t="s">
        <v>87</v>
      </c>
      <c r="BV100" s="25" t="s">
        <v>77</v>
      </c>
      <c r="BW100" s="25" t="s">
        <v>100</v>
      </c>
      <c r="BX100" s="25" t="s">
        <v>83</v>
      </c>
      <c r="CL100" s="25" t="s">
        <v>1</v>
      </c>
    </row>
    <row r="101" spans="1:91" s="6" customFormat="1" ht="16.5" customHeight="1">
      <c r="B101" s="77"/>
      <c r="C101" s="78"/>
      <c r="D101" s="237" t="s">
        <v>89</v>
      </c>
      <c r="E101" s="237"/>
      <c r="F101" s="237"/>
      <c r="G101" s="237"/>
      <c r="H101" s="237"/>
      <c r="I101" s="79"/>
      <c r="J101" s="237" t="s">
        <v>101</v>
      </c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12">
        <f>ROUND(SUM(AG102:AG105),2)</f>
        <v>0</v>
      </c>
      <c r="AH101" s="211"/>
      <c r="AI101" s="211"/>
      <c r="AJ101" s="211"/>
      <c r="AK101" s="211"/>
      <c r="AL101" s="211"/>
      <c r="AM101" s="211"/>
      <c r="AN101" s="210">
        <f t="shared" si="0"/>
        <v>0</v>
      </c>
      <c r="AO101" s="211"/>
      <c r="AP101" s="211"/>
      <c r="AQ101" s="80" t="s">
        <v>81</v>
      </c>
      <c r="AR101" s="77"/>
      <c r="AS101" s="81">
        <f>ROUND(SUM(AS102:AS105),2)</f>
        <v>0</v>
      </c>
      <c r="AT101" s="82">
        <f t="shared" si="1"/>
        <v>0</v>
      </c>
      <c r="AU101" s="83">
        <f>ROUND(SUM(AU102:AU105),5)</f>
        <v>0</v>
      </c>
      <c r="AV101" s="82">
        <f>ROUND(AZ101*L29,2)</f>
        <v>0</v>
      </c>
      <c r="AW101" s="82">
        <f>ROUND(BA101*L30,2)</f>
        <v>0</v>
      </c>
      <c r="AX101" s="82">
        <f>ROUND(BB101*L29,2)</f>
        <v>0</v>
      </c>
      <c r="AY101" s="82">
        <f>ROUND(BC101*L30,2)</f>
        <v>0</v>
      </c>
      <c r="AZ101" s="82">
        <f>ROUND(SUM(AZ102:AZ105),2)</f>
        <v>0</v>
      </c>
      <c r="BA101" s="82">
        <f>ROUND(SUM(BA102:BA105),2)</f>
        <v>0</v>
      </c>
      <c r="BB101" s="82">
        <f>ROUND(SUM(BB102:BB105),2)</f>
        <v>0</v>
      </c>
      <c r="BC101" s="82">
        <f>ROUND(SUM(BC102:BC105),2)</f>
        <v>0</v>
      </c>
      <c r="BD101" s="84">
        <f>ROUND(SUM(BD102:BD105),2)</f>
        <v>0</v>
      </c>
      <c r="BS101" s="85" t="s">
        <v>74</v>
      </c>
      <c r="BT101" s="85" t="s">
        <v>82</v>
      </c>
      <c r="BU101" s="85" t="s">
        <v>76</v>
      </c>
      <c r="BV101" s="85" t="s">
        <v>77</v>
      </c>
      <c r="BW101" s="85" t="s">
        <v>102</v>
      </c>
      <c r="BX101" s="85" t="s">
        <v>5</v>
      </c>
      <c r="CL101" s="85" t="s">
        <v>1</v>
      </c>
      <c r="CM101" s="85" t="s">
        <v>75</v>
      </c>
    </row>
    <row r="102" spans="1:91" s="3" customFormat="1" ht="16.5" customHeight="1">
      <c r="A102" s="86" t="s">
        <v>84</v>
      </c>
      <c r="B102" s="51"/>
      <c r="C102" s="9"/>
      <c r="D102" s="9"/>
      <c r="E102" s="238" t="s">
        <v>79</v>
      </c>
      <c r="F102" s="238"/>
      <c r="G102" s="238"/>
      <c r="H102" s="238"/>
      <c r="I102" s="238"/>
      <c r="J102" s="9"/>
      <c r="K102" s="238" t="s">
        <v>103</v>
      </c>
      <c r="L102" s="238"/>
      <c r="M102" s="238"/>
      <c r="N102" s="238"/>
      <c r="O102" s="238"/>
      <c r="P102" s="238"/>
      <c r="Q102" s="238"/>
      <c r="R102" s="238"/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08">
        <f>'01 - SO-02.1  Vodovodná p...'!J32</f>
        <v>0</v>
      </c>
      <c r="AH102" s="209"/>
      <c r="AI102" s="209"/>
      <c r="AJ102" s="209"/>
      <c r="AK102" s="209"/>
      <c r="AL102" s="209"/>
      <c r="AM102" s="209"/>
      <c r="AN102" s="208">
        <f t="shared" si="0"/>
        <v>0</v>
      </c>
      <c r="AO102" s="209"/>
      <c r="AP102" s="209"/>
      <c r="AQ102" s="87" t="s">
        <v>86</v>
      </c>
      <c r="AR102" s="51"/>
      <c r="AS102" s="88">
        <v>0</v>
      </c>
      <c r="AT102" s="89">
        <f t="shared" si="1"/>
        <v>0</v>
      </c>
      <c r="AU102" s="90">
        <f>'01 - SO-02.1  Vodovodná p...'!P125</f>
        <v>0</v>
      </c>
      <c r="AV102" s="89">
        <f>'01 - SO-02.1  Vodovodná p...'!J35</f>
        <v>0</v>
      </c>
      <c r="AW102" s="89">
        <f>'01 - SO-02.1  Vodovodná p...'!J36</f>
        <v>0</v>
      </c>
      <c r="AX102" s="89">
        <f>'01 - SO-02.1  Vodovodná p...'!J37</f>
        <v>0</v>
      </c>
      <c r="AY102" s="89">
        <f>'01 - SO-02.1  Vodovodná p...'!J38</f>
        <v>0</v>
      </c>
      <c r="AZ102" s="89">
        <f>'01 - SO-02.1  Vodovodná p...'!F35</f>
        <v>0</v>
      </c>
      <c r="BA102" s="89">
        <f>'01 - SO-02.1  Vodovodná p...'!F36</f>
        <v>0</v>
      </c>
      <c r="BB102" s="89">
        <f>'01 - SO-02.1  Vodovodná p...'!F37</f>
        <v>0</v>
      </c>
      <c r="BC102" s="89">
        <f>'01 - SO-02.1  Vodovodná p...'!F38</f>
        <v>0</v>
      </c>
      <c r="BD102" s="91">
        <f>'01 - SO-02.1  Vodovodná p...'!F39</f>
        <v>0</v>
      </c>
      <c r="BT102" s="25" t="s">
        <v>87</v>
      </c>
      <c r="BV102" s="25" t="s">
        <v>77</v>
      </c>
      <c r="BW102" s="25" t="s">
        <v>104</v>
      </c>
      <c r="BX102" s="25" t="s">
        <v>102</v>
      </c>
      <c r="CL102" s="25" t="s">
        <v>1</v>
      </c>
    </row>
    <row r="103" spans="1:91" s="3" customFormat="1" ht="16.5" customHeight="1">
      <c r="A103" s="86" t="s">
        <v>84</v>
      </c>
      <c r="B103" s="51"/>
      <c r="C103" s="9"/>
      <c r="D103" s="9"/>
      <c r="E103" s="238" t="s">
        <v>89</v>
      </c>
      <c r="F103" s="238"/>
      <c r="G103" s="238"/>
      <c r="H103" s="238"/>
      <c r="I103" s="238"/>
      <c r="J103" s="9"/>
      <c r="K103" s="238" t="s">
        <v>105</v>
      </c>
      <c r="L103" s="238"/>
      <c r="M103" s="238"/>
      <c r="N103" s="238"/>
      <c r="O103" s="238"/>
      <c r="P103" s="238"/>
      <c r="Q103" s="238"/>
      <c r="R103" s="238"/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08">
        <f>'02 - SO-02.2  Vonkajší do...'!J32</f>
        <v>0</v>
      </c>
      <c r="AH103" s="209"/>
      <c r="AI103" s="209"/>
      <c r="AJ103" s="209"/>
      <c r="AK103" s="209"/>
      <c r="AL103" s="209"/>
      <c r="AM103" s="209"/>
      <c r="AN103" s="208">
        <f t="shared" si="0"/>
        <v>0</v>
      </c>
      <c r="AO103" s="209"/>
      <c r="AP103" s="209"/>
      <c r="AQ103" s="87" t="s">
        <v>86</v>
      </c>
      <c r="AR103" s="51"/>
      <c r="AS103" s="88">
        <v>0</v>
      </c>
      <c r="AT103" s="89">
        <f t="shared" si="1"/>
        <v>0</v>
      </c>
      <c r="AU103" s="90">
        <f>'02 - SO-02.2  Vonkajší do...'!P125</f>
        <v>0</v>
      </c>
      <c r="AV103" s="89">
        <f>'02 - SO-02.2  Vonkajší do...'!J35</f>
        <v>0</v>
      </c>
      <c r="AW103" s="89">
        <f>'02 - SO-02.2  Vonkajší do...'!J36</f>
        <v>0</v>
      </c>
      <c r="AX103" s="89">
        <f>'02 - SO-02.2  Vonkajší do...'!J37</f>
        <v>0</v>
      </c>
      <c r="AY103" s="89">
        <f>'02 - SO-02.2  Vonkajší do...'!J38</f>
        <v>0</v>
      </c>
      <c r="AZ103" s="89">
        <f>'02 - SO-02.2  Vonkajší do...'!F35</f>
        <v>0</v>
      </c>
      <c r="BA103" s="89">
        <f>'02 - SO-02.2  Vonkajší do...'!F36</f>
        <v>0</v>
      </c>
      <c r="BB103" s="89">
        <f>'02 - SO-02.2  Vonkajší do...'!F37</f>
        <v>0</v>
      </c>
      <c r="BC103" s="89">
        <f>'02 - SO-02.2  Vonkajší do...'!F38</f>
        <v>0</v>
      </c>
      <c r="BD103" s="91">
        <f>'02 - SO-02.2  Vonkajší do...'!F39</f>
        <v>0</v>
      </c>
      <c r="BT103" s="25" t="s">
        <v>87</v>
      </c>
      <c r="BV103" s="25" t="s">
        <v>77</v>
      </c>
      <c r="BW103" s="25" t="s">
        <v>106</v>
      </c>
      <c r="BX103" s="25" t="s">
        <v>102</v>
      </c>
      <c r="CL103" s="25" t="s">
        <v>1</v>
      </c>
    </row>
    <row r="104" spans="1:91" s="3" customFormat="1" ht="16.5" customHeight="1">
      <c r="A104" s="86" t="s">
        <v>84</v>
      </c>
      <c r="B104" s="51"/>
      <c r="C104" s="9"/>
      <c r="D104" s="9"/>
      <c r="E104" s="238" t="s">
        <v>92</v>
      </c>
      <c r="F104" s="238"/>
      <c r="G104" s="238"/>
      <c r="H104" s="238"/>
      <c r="I104" s="238"/>
      <c r="J104" s="9"/>
      <c r="K104" s="238" t="s">
        <v>107</v>
      </c>
      <c r="L104" s="238"/>
      <c r="M104" s="238"/>
      <c r="N104" s="238"/>
      <c r="O104" s="238"/>
      <c r="P104" s="238"/>
      <c r="Q104" s="238"/>
      <c r="R104" s="238"/>
      <c r="S104" s="238"/>
      <c r="T104" s="238"/>
      <c r="U104" s="238"/>
      <c r="V104" s="238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08">
        <f>'03 - SO-02.3  Vodomerná š...'!J32</f>
        <v>0</v>
      </c>
      <c r="AH104" s="209"/>
      <c r="AI104" s="209"/>
      <c r="AJ104" s="209"/>
      <c r="AK104" s="209"/>
      <c r="AL104" s="209"/>
      <c r="AM104" s="209"/>
      <c r="AN104" s="208">
        <f t="shared" si="0"/>
        <v>0</v>
      </c>
      <c r="AO104" s="209"/>
      <c r="AP104" s="209"/>
      <c r="AQ104" s="87" t="s">
        <v>86</v>
      </c>
      <c r="AR104" s="51"/>
      <c r="AS104" s="88">
        <v>0</v>
      </c>
      <c r="AT104" s="89">
        <f t="shared" si="1"/>
        <v>0</v>
      </c>
      <c r="AU104" s="90">
        <f>'03 - SO-02.3  Vodomerná š...'!P128</f>
        <v>0</v>
      </c>
      <c r="AV104" s="89">
        <f>'03 - SO-02.3  Vodomerná š...'!J35</f>
        <v>0</v>
      </c>
      <c r="AW104" s="89">
        <f>'03 - SO-02.3  Vodomerná š...'!J36</f>
        <v>0</v>
      </c>
      <c r="AX104" s="89">
        <f>'03 - SO-02.3  Vodomerná š...'!J37</f>
        <v>0</v>
      </c>
      <c r="AY104" s="89">
        <f>'03 - SO-02.3  Vodomerná š...'!J38</f>
        <v>0</v>
      </c>
      <c r="AZ104" s="89">
        <f>'03 - SO-02.3  Vodomerná š...'!F35</f>
        <v>0</v>
      </c>
      <c r="BA104" s="89">
        <f>'03 - SO-02.3  Vodomerná š...'!F36</f>
        <v>0</v>
      </c>
      <c r="BB104" s="89">
        <f>'03 - SO-02.3  Vodomerná š...'!F37</f>
        <v>0</v>
      </c>
      <c r="BC104" s="89">
        <f>'03 - SO-02.3  Vodomerná š...'!F38</f>
        <v>0</v>
      </c>
      <c r="BD104" s="91">
        <f>'03 - SO-02.3  Vodomerná š...'!F39</f>
        <v>0</v>
      </c>
      <c r="BT104" s="25" t="s">
        <v>87</v>
      </c>
      <c r="BV104" s="25" t="s">
        <v>77</v>
      </c>
      <c r="BW104" s="25" t="s">
        <v>108</v>
      </c>
      <c r="BX104" s="25" t="s">
        <v>102</v>
      </c>
      <c r="CL104" s="25" t="s">
        <v>1</v>
      </c>
    </row>
    <row r="105" spans="1:91" s="3" customFormat="1" ht="16.5" customHeight="1">
      <c r="A105" s="86" t="s">
        <v>84</v>
      </c>
      <c r="B105" s="51"/>
      <c r="C105" s="9"/>
      <c r="D105" s="9"/>
      <c r="E105" s="238" t="s">
        <v>95</v>
      </c>
      <c r="F105" s="238"/>
      <c r="G105" s="238"/>
      <c r="H105" s="238"/>
      <c r="I105" s="238"/>
      <c r="J105" s="9"/>
      <c r="K105" s="238" t="s">
        <v>109</v>
      </c>
      <c r="L105" s="238"/>
      <c r="M105" s="238"/>
      <c r="N105" s="238"/>
      <c r="O105" s="238"/>
      <c r="P105" s="238"/>
      <c r="Q105" s="238"/>
      <c r="R105" s="238"/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08">
        <f>'04 - SO-02.4  Armatúrna š...'!J32</f>
        <v>0</v>
      </c>
      <c r="AH105" s="209"/>
      <c r="AI105" s="209"/>
      <c r="AJ105" s="209"/>
      <c r="AK105" s="209"/>
      <c r="AL105" s="209"/>
      <c r="AM105" s="209"/>
      <c r="AN105" s="208">
        <f t="shared" si="0"/>
        <v>0</v>
      </c>
      <c r="AO105" s="209"/>
      <c r="AP105" s="209"/>
      <c r="AQ105" s="87" t="s">
        <v>86</v>
      </c>
      <c r="AR105" s="51"/>
      <c r="AS105" s="88">
        <v>0</v>
      </c>
      <c r="AT105" s="89">
        <f t="shared" si="1"/>
        <v>0</v>
      </c>
      <c r="AU105" s="90">
        <f>'04 - SO-02.4  Armatúrna š...'!P128</f>
        <v>0</v>
      </c>
      <c r="AV105" s="89">
        <f>'04 - SO-02.4  Armatúrna š...'!J35</f>
        <v>0</v>
      </c>
      <c r="AW105" s="89">
        <f>'04 - SO-02.4  Armatúrna š...'!J36</f>
        <v>0</v>
      </c>
      <c r="AX105" s="89">
        <f>'04 - SO-02.4  Armatúrna š...'!J37</f>
        <v>0</v>
      </c>
      <c r="AY105" s="89">
        <f>'04 - SO-02.4  Armatúrna š...'!J38</f>
        <v>0</v>
      </c>
      <c r="AZ105" s="89">
        <f>'04 - SO-02.4  Armatúrna š...'!F35</f>
        <v>0</v>
      </c>
      <c r="BA105" s="89">
        <f>'04 - SO-02.4  Armatúrna š...'!F36</f>
        <v>0</v>
      </c>
      <c r="BB105" s="89">
        <f>'04 - SO-02.4  Armatúrna š...'!F37</f>
        <v>0</v>
      </c>
      <c r="BC105" s="89">
        <f>'04 - SO-02.4  Armatúrna š...'!F38</f>
        <v>0</v>
      </c>
      <c r="BD105" s="91">
        <f>'04 - SO-02.4  Armatúrna š...'!F39</f>
        <v>0</v>
      </c>
      <c r="BT105" s="25" t="s">
        <v>87</v>
      </c>
      <c r="BV105" s="25" t="s">
        <v>77</v>
      </c>
      <c r="BW105" s="25" t="s">
        <v>110</v>
      </c>
      <c r="BX105" s="25" t="s">
        <v>102</v>
      </c>
      <c r="CL105" s="25" t="s">
        <v>1</v>
      </c>
    </row>
    <row r="106" spans="1:91" s="6" customFormat="1" ht="16.5" customHeight="1">
      <c r="B106" s="77"/>
      <c r="C106" s="78"/>
      <c r="D106" s="237" t="s">
        <v>92</v>
      </c>
      <c r="E106" s="237"/>
      <c r="F106" s="237"/>
      <c r="G106" s="237"/>
      <c r="H106" s="237"/>
      <c r="I106" s="79"/>
      <c r="J106" s="237" t="s">
        <v>111</v>
      </c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12">
        <f>ROUND(SUM(AG107:AG108),2)</f>
        <v>0</v>
      </c>
      <c r="AH106" s="211"/>
      <c r="AI106" s="211"/>
      <c r="AJ106" s="211"/>
      <c r="AK106" s="211"/>
      <c r="AL106" s="211"/>
      <c r="AM106" s="211"/>
      <c r="AN106" s="210">
        <f t="shared" si="0"/>
        <v>0</v>
      </c>
      <c r="AO106" s="211"/>
      <c r="AP106" s="211"/>
      <c r="AQ106" s="80" t="s">
        <v>81</v>
      </c>
      <c r="AR106" s="77"/>
      <c r="AS106" s="81">
        <f>ROUND(SUM(AS107:AS108),2)</f>
        <v>0</v>
      </c>
      <c r="AT106" s="82">
        <f t="shared" si="1"/>
        <v>0</v>
      </c>
      <c r="AU106" s="83">
        <f>ROUND(SUM(AU107:AU108),5)</f>
        <v>0</v>
      </c>
      <c r="AV106" s="82">
        <f>ROUND(AZ106*L29,2)</f>
        <v>0</v>
      </c>
      <c r="AW106" s="82">
        <f>ROUND(BA106*L30,2)</f>
        <v>0</v>
      </c>
      <c r="AX106" s="82">
        <f>ROUND(BB106*L29,2)</f>
        <v>0</v>
      </c>
      <c r="AY106" s="82">
        <f>ROUND(BC106*L30,2)</f>
        <v>0</v>
      </c>
      <c r="AZ106" s="82">
        <f>ROUND(SUM(AZ107:AZ108),2)</f>
        <v>0</v>
      </c>
      <c r="BA106" s="82">
        <f>ROUND(SUM(BA107:BA108),2)</f>
        <v>0</v>
      </c>
      <c r="BB106" s="82">
        <f>ROUND(SUM(BB107:BB108),2)</f>
        <v>0</v>
      </c>
      <c r="BC106" s="82">
        <f>ROUND(SUM(BC107:BC108),2)</f>
        <v>0</v>
      </c>
      <c r="BD106" s="84">
        <f>ROUND(SUM(BD107:BD108),2)</f>
        <v>0</v>
      </c>
      <c r="BS106" s="85" t="s">
        <v>74</v>
      </c>
      <c r="BT106" s="85" t="s">
        <v>82</v>
      </c>
      <c r="BU106" s="85" t="s">
        <v>76</v>
      </c>
      <c r="BV106" s="85" t="s">
        <v>77</v>
      </c>
      <c r="BW106" s="85" t="s">
        <v>112</v>
      </c>
      <c r="BX106" s="85" t="s">
        <v>5</v>
      </c>
      <c r="CL106" s="85" t="s">
        <v>1</v>
      </c>
      <c r="CM106" s="85" t="s">
        <v>75</v>
      </c>
    </row>
    <row r="107" spans="1:91" s="3" customFormat="1" ht="23.25" customHeight="1">
      <c r="A107" s="86" t="s">
        <v>84</v>
      </c>
      <c r="B107" s="51"/>
      <c r="C107" s="9"/>
      <c r="D107" s="9"/>
      <c r="E107" s="238" t="s">
        <v>79</v>
      </c>
      <c r="F107" s="238"/>
      <c r="G107" s="238"/>
      <c r="H107" s="238"/>
      <c r="I107" s="238"/>
      <c r="J107" s="9"/>
      <c r="K107" s="238" t="s">
        <v>113</v>
      </c>
      <c r="L107" s="238"/>
      <c r="M107" s="238"/>
      <c r="N107" s="238"/>
      <c r="O107" s="238"/>
      <c r="P107" s="238"/>
      <c r="Q107" s="238"/>
      <c r="R107" s="238"/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08">
        <f>'01 - SO-03.1  Vonkajšia d...'!J32</f>
        <v>0</v>
      </c>
      <c r="AH107" s="209"/>
      <c r="AI107" s="209"/>
      <c r="AJ107" s="209"/>
      <c r="AK107" s="209"/>
      <c r="AL107" s="209"/>
      <c r="AM107" s="209"/>
      <c r="AN107" s="208">
        <f t="shared" si="0"/>
        <v>0</v>
      </c>
      <c r="AO107" s="209"/>
      <c r="AP107" s="209"/>
      <c r="AQ107" s="87" t="s">
        <v>86</v>
      </c>
      <c r="AR107" s="51"/>
      <c r="AS107" s="88">
        <v>0</v>
      </c>
      <c r="AT107" s="89">
        <f t="shared" si="1"/>
        <v>0</v>
      </c>
      <c r="AU107" s="90">
        <f>'01 - SO-03.1  Vonkajšia d...'!P125</f>
        <v>0</v>
      </c>
      <c r="AV107" s="89">
        <f>'01 - SO-03.1  Vonkajšia d...'!J35</f>
        <v>0</v>
      </c>
      <c r="AW107" s="89">
        <f>'01 - SO-03.1  Vonkajšia d...'!J36</f>
        <v>0</v>
      </c>
      <c r="AX107" s="89">
        <f>'01 - SO-03.1  Vonkajšia d...'!J37</f>
        <v>0</v>
      </c>
      <c r="AY107" s="89">
        <f>'01 - SO-03.1  Vonkajšia d...'!J38</f>
        <v>0</v>
      </c>
      <c r="AZ107" s="89">
        <f>'01 - SO-03.1  Vonkajšia d...'!F35</f>
        <v>0</v>
      </c>
      <c r="BA107" s="89">
        <f>'01 - SO-03.1  Vonkajšia d...'!F36</f>
        <v>0</v>
      </c>
      <c r="BB107" s="89">
        <f>'01 - SO-03.1  Vonkajšia d...'!F37</f>
        <v>0</v>
      </c>
      <c r="BC107" s="89">
        <f>'01 - SO-03.1  Vonkajšia d...'!F38</f>
        <v>0</v>
      </c>
      <c r="BD107" s="91">
        <f>'01 - SO-03.1  Vonkajšia d...'!F39</f>
        <v>0</v>
      </c>
      <c r="BT107" s="25" t="s">
        <v>87</v>
      </c>
      <c r="BV107" s="25" t="s">
        <v>77</v>
      </c>
      <c r="BW107" s="25" t="s">
        <v>114</v>
      </c>
      <c r="BX107" s="25" t="s">
        <v>112</v>
      </c>
      <c r="CL107" s="25" t="s">
        <v>1</v>
      </c>
    </row>
    <row r="108" spans="1:91" s="3" customFormat="1" ht="16.5" customHeight="1">
      <c r="A108" s="86" t="s">
        <v>84</v>
      </c>
      <c r="B108" s="51"/>
      <c r="C108" s="9"/>
      <c r="D108" s="9"/>
      <c r="E108" s="238" t="s">
        <v>89</v>
      </c>
      <c r="F108" s="238"/>
      <c r="G108" s="238"/>
      <c r="H108" s="238"/>
      <c r="I108" s="238"/>
      <c r="J108" s="9"/>
      <c r="K108" s="238" t="s">
        <v>115</v>
      </c>
      <c r="L108" s="238"/>
      <c r="M108" s="238"/>
      <c r="N108" s="238"/>
      <c r="O108" s="238"/>
      <c r="P108" s="238"/>
      <c r="Q108" s="238"/>
      <c r="R108" s="238"/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08">
        <f>'02 - SO-03.2  Žumpa'!J32</f>
        <v>0</v>
      </c>
      <c r="AH108" s="209"/>
      <c r="AI108" s="209"/>
      <c r="AJ108" s="209"/>
      <c r="AK108" s="209"/>
      <c r="AL108" s="209"/>
      <c r="AM108" s="209"/>
      <c r="AN108" s="208">
        <f t="shared" si="0"/>
        <v>0</v>
      </c>
      <c r="AO108" s="209"/>
      <c r="AP108" s="209"/>
      <c r="AQ108" s="87" t="s">
        <v>86</v>
      </c>
      <c r="AR108" s="51"/>
      <c r="AS108" s="88">
        <v>0</v>
      </c>
      <c r="AT108" s="89">
        <f t="shared" si="1"/>
        <v>0</v>
      </c>
      <c r="AU108" s="90">
        <f>'02 - SO-03.2  Žumpa'!P126</f>
        <v>0</v>
      </c>
      <c r="AV108" s="89">
        <f>'02 - SO-03.2  Žumpa'!J35</f>
        <v>0</v>
      </c>
      <c r="AW108" s="89">
        <f>'02 - SO-03.2  Žumpa'!J36</f>
        <v>0</v>
      </c>
      <c r="AX108" s="89">
        <f>'02 - SO-03.2  Žumpa'!J37</f>
        <v>0</v>
      </c>
      <c r="AY108" s="89">
        <f>'02 - SO-03.2  Žumpa'!J38</f>
        <v>0</v>
      </c>
      <c r="AZ108" s="89">
        <f>'02 - SO-03.2  Žumpa'!F35</f>
        <v>0</v>
      </c>
      <c r="BA108" s="89">
        <f>'02 - SO-03.2  Žumpa'!F36</f>
        <v>0</v>
      </c>
      <c r="BB108" s="89">
        <f>'02 - SO-03.2  Žumpa'!F37</f>
        <v>0</v>
      </c>
      <c r="BC108" s="89">
        <f>'02 - SO-03.2  Žumpa'!F38</f>
        <v>0</v>
      </c>
      <c r="BD108" s="91">
        <f>'02 - SO-03.2  Žumpa'!F39</f>
        <v>0</v>
      </c>
      <c r="BT108" s="25" t="s">
        <v>87</v>
      </c>
      <c r="BV108" s="25" t="s">
        <v>77</v>
      </c>
      <c r="BW108" s="25" t="s">
        <v>116</v>
      </c>
      <c r="BX108" s="25" t="s">
        <v>112</v>
      </c>
      <c r="CL108" s="25" t="s">
        <v>1</v>
      </c>
    </row>
    <row r="109" spans="1:91" s="6" customFormat="1" ht="16.5" customHeight="1">
      <c r="B109" s="77"/>
      <c r="C109" s="78"/>
      <c r="D109" s="237" t="s">
        <v>95</v>
      </c>
      <c r="E109" s="237"/>
      <c r="F109" s="237"/>
      <c r="G109" s="237"/>
      <c r="H109" s="237"/>
      <c r="I109" s="79"/>
      <c r="J109" s="237" t="s">
        <v>117</v>
      </c>
      <c r="K109" s="237"/>
      <c r="L109" s="237"/>
      <c r="M109" s="237"/>
      <c r="N109" s="237"/>
      <c r="O109" s="237"/>
      <c r="P109" s="237"/>
      <c r="Q109" s="237"/>
      <c r="R109" s="237"/>
      <c r="S109" s="237"/>
      <c r="T109" s="237"/>
      <c r="U109" s="237"/>
      <c r="V109" s="237"/>
      <c r="W109" s="237"/>
      <c r="X109" s="237"/>
      <c r="Y109" s="237"/>
      <c r="Z109" s="237"/>
      <c r="AA109" s="237"/>
      <c r="AB109" s="237"/>
      <c r="AC109" s="237"/>
      <c r="AD109" s="237"/>
      <c r="AE109" s="237"/>
      <c r="AF109" s="237"/>
      <c r="AG109" s="212">
        <f>ROUND(SUM(AG110:AG111),2)</f>
        <v>0</v>
      </c>
      <c r="AH109" s="211"/>
      <c r="AI109" s="211"/>
      <c r="AJ109" s="211"/>
      <c r="AK109" s="211"/>
      <c r="AL109" s="211"/>
      <c r="AM109" s="211"/>
      <c r="AN109" s="210">
        <f t="shared" si="0"/>
        <v>0</v>
      </c>
      <c r="AO109" s="211"/>
      <c r="AP109" s="211"/>
      <c r="AQ109" s="80" t="s">
        <v>81</v>
      </c>
      <c r="AR109" s="77"/>
      <c r="AS109" s="81">
        <f>ROUND(SUM(AS110:AS111),2)</f>
        <v>0</v>
      </c>
      <c r="AT109" s="82">
        <f t="shared" si="1"/>
        <v>0</v>
      </c>
      <c r="AU109" s="83">
        <f>ROUND(SUM(AU110:AU111),5)</f>
        <v>0</v>
      </c>
      <c r="AV109" s="82">
        <f>ROUND(AZ109*L29,2)</f>
        <v>0</v>
      </c>
      <c r="AW109" s="82">
        <f>ROUND(BA109*L30,2)</f>
        <v>0</v>
      </c>
      <c r="AX109" s="82">
        <f>ROUND(BB109*L29,2)</f>
        <v>0</v>
      </c>
      <c r="AY109" s="82">
        <f>ROUND(BC109*L30,2)</f>
        <v>0</v>
      </c>
      <c r="AZ109" s="82">
        <f>ROUND(SUM(AZ110:AZ111),2)</f>
        <v>0</v>
      </c>
      <c r="BA109" s="82">
        <f>ROUND(SUM(BA110:BA111),2)</f>
        <v>0</v>
      </c>
      <c r="BB109" s="82">
        <f>ROUND(SUM(BB110:BB111),2)</f>
        <v>0</v>
      </c>
      <c r="BC109" s="82">
        <f>ROUND(SUM(BC110:BC111),2)</f>
        <v>0</v>
      </c>
      <c r="BD109" s="84">
        <f>ROUND(SUM(BD110:BD111),2)</f>
        <v>0</v>
      </c>
      <c r="BS109" s="85" t="s">
        <v>74</v>
      </c>
      <c r="BT109" s="85" t="s">
        <v>82</v>
      </c>
      <c r="BU109" s="85" t="s">
        <v>76</v>
      </c>
      <c r="BV109" s="85" t="s">
        <v>77</v>
      </c>
      <c r="BW109" s="85" t="s">
        <v>118</v>
      </c>
      <c r="BX109" s="85" t="s">
        <v>5</v>
      </c>
      <c r="CL109" s="85" t="s">
        <v>1</v>
      </c>
      <c r="CM109" s="85" t="s">
        <v>75</v>
      </c>
    </row>
    <row r="110" spans="1:91" s="3" customFormat="1" ht="16.5" customHeight="1">
      <c r="A110" s="86" t="s">
        <v>84</v>
      </c>
      <c r="B110" s="51"/>
      <c r="C110" s="9"/>
      <c r="D110" s="9"/>
      <c r="E110" s="238" t="s">
        <v>79</v>
      </c>
      <c r="F110" s="238"/>
      <c r="G110" s="238"/>
      <c r="H110" s="238"/>
      <c r="I110" s="238"/>
      <c r="J110" s="9"/>
      <c r="K110" s="238" t="s">
        <v>119</v>
      </c>
      <c r="L110" s="238"/>
      <c r="M110" s="238"/>
      <c r="N110" s="238"/>
      <c r="O110" s="238"/>
      <c r="P110" s="238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08">
        <f>'01 - SO-04.1  Elektrická ...'!J32</f>
        <v>0</v>
      </c>
      <c r="AH110" s="209"/>
      <c r="AI110" s="209"/>
      <c r="AJ110" s="209"/>
      <c r="AK110" s="209"/>
      <c r="AL110" s="209"/>
      <c r="AM110" s="209"/>
      <c r="AN110" s="208">
        <f t="shared" si="0"/>
        <v>0</v>
      </c>
      <c r="AO110" s="209"/>
      <c r="AP110" s="209"/>
      <c r="AQ110" s="87" t="s">
        <v>86</v>
      </c>
      <c r="AR110" s="51"/>
      <c r="AS110" s="88">
        <v>0</v>
      </c>
      <c r="AT110" s="89">
        <f t="shared" si="1"/>
        <v>0</v>
      </c>
      <c r="AU110" s="90">
        <f>'01 - SO-04.1  Elektrická ...'!P124</f>
        <v>0</v>
      </c>
      <c r="AV110" s="89">
        <f>'01 - SO-04.1  Elektrická ...'!J35</f>
        <v>0</v>
      </c>
      <c r="AW110" s="89">
        <f>'01 - SO-04.1  Elektrická ...'!J36</f>
        <v>0</v>
      </c>
      <c r="AX110" s="89">
        <f>'01 - SO-04.1  Elektrická ...'!J37</f>
        <v>0</v>
      </c>
      <c r="AY110" s="89">
        <f>'01 - SO-04.1  Elektrická ...'!J38</f>
        <v>0</v>
      </c>
      <c r="AZ110" s="89">
        <f>'01 - SO-04.1  Elektrická ...'!F35</f>
        <v>0</v>
      </c>
      <c r="BA110" s="89">
        <f>'01 - SO-04.1  Elektrická ...'!F36</f>
        <v>0</v>
      </c>
      <c r="BB110" s="89">
        <f>'01 - SO-04.1  Elektrická ...'!F37</f>
        <v>0</v>
      </c>
      <c r="BC110" s="89">
        <f>'01 - SO-04.1  Elektrická ...'!F38</f>
        <v>0</v>
      </c>
      <c r="BD110" s="91">
        <f>'01 - SO-04.1  Elektrická ...'!F39</f>
        <v>0</v>
      </c>
      <c r="BT110" s="25" t="s">
        <v>87</v>
      </c>
      <c r="BV110" s="25" t="s">
        <v>77</v>
      </c>
      <c r="BW110" s="25" t="s">
        <v>120</v>
      </c>
      <c r="BX110" s="25" t="s">
        <v>118</v>
      </c>
      <c r="CL110" s="25" t="s">
        <v>1</v>
      </c>
    </row>
    <row r="111" spans="1:91" s="3" customFormat="1" ht="23.25" customHeight="1">
      <c r="A111" s="86" t="s">
        <v>84</v>
      </c>
      <c r="B111" s="51"/>
      <c r="C111" s="9"/>
      <c r="D111" s="9"/>
      <c r="E111" s="238" t="s">
        <v>89</v>
      </c>
      <c r="F111" s="238"/>
      <c r="G111" s="238"/>
      <c r="H111" s="238"/>
      <c r="I111" s="238"/>
      <c r="J111" s="9"/>
      <c r="K111" s="238" t="s">
        <v>121</v>
      </c>
      <c r="L111" s="238"/>
      <c r="M111" s="238"/>
      <c r="N111" s="238"/>
      <c r="O111" s="238"/>
      <c r="P111" s="238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08">
        <f>'02 - SO-04.2  Vonkajšie r...'!J32</f>
        <v>0</v>
      </c>
      <c r="AH111" s="209"/>
      <c r="AI111" s="209"/>
      <c r="AJ111" s="209"/>
      <c r="AK111" s="209"/>
      <c r="AL111" s="209"/>
      <c r="AM111" s="209"/>
      <c r="AN111" s="208">
        <f t="shared" si="0"/>
        <v>0</v>
      </c>
      <c r="AO111" s="209"/>
      <c r="AP111" s="209"/>
      <c r="AQ111" s="87" t="s">
        <v>86</v>
      </c>
      <c r="AR111" s="51"/>
      <c r="AS111" s="88">
        <v>0</v>
      </c>
      <c r="AT111" s="89">
        <f t="shared" si="1"/>
        <v>0</v>
      </c>
      <c r="AU111" s="90">
        <f>'02 - SO-04.2  Vonkajšie r...'!P123</f>
        <v>0</v>
      </c>
      <c r="AV111" s="89">
        <f>'02 - SO-04.2  Vonkajšie r...'!J35</f>
        <v>0</v>
      </c>
      <c r="AW111" s="89">
        <f>'02 - SO-04.2  Vonkajšie r...'!J36</f>
        <v>0</v>
      </c>
      <c r="AX111" s="89">
        <f>'02 - SO-04.2  Vonkajšie r...'!J37</f>
        <v>0</v>
      </c>
      <c r="AY111" s="89">
        <f>'02 - SO-04.2  Vonkajšie r...'!J38</f>
        <v>0</v>
      </c>
      <c r="AZ111" s="89">
        <f>'02 - SO-04.2  Vonkajšie r...'!F35</f>
        <v>0</v>
      </c>
      <c r="BA111" s="89">
        <f>'02 - SO-04.2  Vonkajšie r...'!F36</f>
        <v>0</v>
      </c>
      <c r="BB111" s="89">
        <f>'02 - SO-04.2  Vonkajšie r...'!F37</f>
        <v>0</v>
      </c>
      <c r="BC111" s="89">
        <f>'02 - SO-04.2  Vonkajšie r...'!F38</f>
        <v>0</v>
      </c>
      <c r="BD111" s="91">
        <f>'02 - SO-04.2  Vonkajšie r...'!F39</f>
        <v>0</v>
      </c>
      <c r="BT111" s="25" t="s">
        <v>87</v>
      </c>
      <c r="BV111" s="25" t="s">
        <v>77</v>
      </c>
      <c r="BW111" s="25" t="s">
        <v>122</v>
      </c>
      <c r="BX111" s="25" t="s">
        <v>118</v>
      </c>
      <c r="CL111" s="25" t="s">
        <v>1</v>
      </c>
    </row>
    <row r="112" spans="1:91" s="6" customFormat="1" ht="16.5" customHeight="1">
      <c r="A112" s="86" t="s">
        <v>84</v>
      </c>
      <c r="B112" s="77"/>
      <c r="C112" s="78"/>
      <c r="D112" s="237" t="s">
        <v>98</v>
      </c>
      <c r="E112" s="237"/>
      <c r="F112" s="237"/>
      <c r="G112" s="237"/>
      <c r="H112" s="237"/>
      <c r="I112" s="79"/>
      <c r="J112" s="237" t="s">
        <v>123</v>
      </c>
      <c r="K112" s="237"/>
      <c r="L112" s="237"/>
      <c r="M112" s="237"/>
      <c r="N112" s="237"/>
      <c r="O112" s="237"/>
      <c r="P112" s="237"/>
      <c r="Q112" s="237"/>
      <c r="R112" s="237"/>
      <c r="S112" s="237"/>
      <c r="T112" s="237"/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10">
        <f>'05 - SO-05  Spevnené plochy'!J30</f>
        <v>0</v>
      </c>
      <c r="AH112" s="211"/>
      <c r="AI112" s="211"/>
      <c r="AJ112" s="211"/>
      <c r="AK112" s="211"/>
      <c r="AL112" s="211"/>
      <c r="AM112" s="211"/>
      <c r="AN112" s="210">
        <f t="shared" si="0"/>
        <v>0</v>
      </c>
      <c r="AO112" s="211"/>
      <c r="AP112" s="211"/>
      <c r="AQ112" s="80" t="s">
        <v>81</v>
      </c>
      <c r="AR112" s="77"/>
      <c r="AS112" s="92">
        <v>0</v>
      </c>
      <c r="AT112" s="93">
        <f t="shared" si="1"/>
        <v>0</v>
      </c>
      <c r="AU112" s="94">
        <f>'05 - SO-05  Spevnené plochy'!P122</f>
        <v>0</v>
      </c>
      <c r="AV112" s="93">
        <f>'05 - SO-05  Spevnené plochy'!J33</f>
        <v>0</v>
      </c>
      <c r="AW112" s="93">
        <f>'05 - SO-05  Spevnené plochy'!J34</f>
        <v>0</v>
      </c>
      <c r="AX112" s="93">
        <f>'05 - SO-05  Spevnené plochy'!J35</f>
        <v>0</v>
      </c>
      <c r="AY112" s="93">
        <f>'05 - SO-05  Spevnené plochy'!J36</f>
        <v>0</v>
      </c>
      <c r="AZ112" s="93">
        <f>'05 - SO-05  Spevnené plochy'!F33</f>
        <v>0</v>
      </c>
      <c r="BA112" s="93">
        <f>'05 - SO-05  Spevnené plochy'!F34</f>
        <v>0</v>
      </c>
      <c r="BB112" s="93">
        <f>'05 - SO-05  Spevnené plochy'!F35</f>
        <v>0</v>
      </c>
      <c r="BC112" s="93">
        <f>'05 - SO-05  Spevnené plochy'!F36</f>
        <v>0</v>
      </c>
      <c r="BD112" s="95">
        <f>'05 - SO-05  Spevnené plochy'!F37</f>
        <v>0</v>
      </c>
      <c r="BT112" s="85" t="s">
        <v>82</v>
      </c>
      <c r="BV112" s="85" t="s">
        <v>77</v>
      </c>
      <c r="BW112" s="85" t="s">
        <v>124</v>
      </c>
      <c r="BX112" s="85" t="s">
        <v>5</v>
      </c>
      <c r="CL112" s="85" t="s">
        <v>1</v>
      </c>
      <c r="CM112" s="85" t="s">
        <v>75</v>
      </c>
    </row>
    <row r="113" spans="2:44" s="1" customFormat="1" ht="30" customHeight="1">
      <c r="B113" s="32"/>
      <c r="AR113" s="32"/>
    </row>
    <row r="114" spans="2:44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32"/>
    </row>
  </sheetData>
  <sheetProtection algorithmName="SHA-512" hashValue="o+TKmK2CusTtJDFU93v3cNnkZacp4IVcq6HNV9os0CdPi3MjCqdIRHcLALdjInBLUOwQ8ICDBgYOneqasZ6CJQ==" saltValue="DKANZ/eChN9rq/RXF+SRF15hGmHgbB7aIsrqYn87Ave9kV6UZDJFmdVaRvLhtmk0OKTJvmDRt8RaeM0Vwrvu0Q==" spinCount="100000" sheet="1" objects="1" scenarios="1" formatColumns="0" formatRows="0"/>
  <mergeCells count="110">
    <mergeCell ref="K98:AF98"/>
    <mergeCell ref="K103:AF103"/>
    <mergeCell ref="K100:AF100"/>
    <mergeCell ref="K96:AF96"/>
    <mergeCell ref="K104:AF104"/>
    <mergeCell ref="K99:AF99"/>
    <mergeCell ref="K97:AF97"/>
    <mergeCell ref="L85:AJ85"/>
    <mergeCell ref="E105:I105"/>
    <mergeCell ref="K105:AF105"/>
    <mergeCell ref="D106:H106"/>
    <mergeCell ref="J106:AF106"/>
    <mergeCell ref="E107:I107"/>
    <mergeCell ref="K107:AF107"/>
    <mergeCell ref="E108:I108"/>
    <mergeCell ref="K108:AF108"/>
    <mergeCell ref="C92:G92"/>
    <mergeCell ref="D101:H101"/>
    <mergeCell ref="D95:H95"/>
    <mergeCell ref="E100:I100"/>
    <mergeCell ref="E96:I96"/>
    <mergeCell ref="E104:I104"/>
    <mergeCell ref="E97:I97"/>
    <mergeCell ref="E102:I102"/>
    <mergeCell ref="E98:I98"/>
    <mergeCell ref="E99:I99"/>
    <mergeCell ref="E103:I103"/>
    <mergeCell ref="I92:AF92"/>
    <mergeCell ref="J101:AF101"/>
    <mergeCell ref="J95:AF95"/>
    <mergeCell ref="K102:AF102"/>
    <mergeCell ref="D109:H109"/>
    <mergeCell ref="J109:AF109"/>
    <mergeCell ref="E110:I110"/>
    <mergeCell ref="K110:AF110"/>
    <mergeCell ref="E111:I111"/>
    <mergeCell ref="K111:AF111"/>
    <mergeCell ref="D112:H112"/>
    <mergeCell ref="J112:AF11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2:AM102"/>
    <mergeCell ref="AG103:AM103"/>
    <mergeCell ref="AG100:AM100"/>
    <mergeCell ref="AG101:AM101"/>
    <mergeCell ref="AG104:AM104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99:AP99"/>
    <mergeCell ref="AN104:AP104"/>
    <mergeCell ref="AN103:AP103"/>
    <mergeCell ref="AN92:AP92"/>
    <mergeCell ref="AN102:AP102"/>
    <mergeCell ref="AN95:AP95"/>
    <mergeCell ref="AN100:AP100"/>
    <mergeCell ref="AN96:AP96"/>
    <mergeCell ref="AN97:AP97"/>
    <mergeCell ref="AN101:AP101"/>
    <mergeCell ref="AN98:AP98"/>
    <mergeCell ref="AS89:AT91"/>
    <mergeCell ref="AN105:AP105"/>
    <mergeCell ref="AG105:AM105"/>
    <mergeCell ref="AN106:AP106"/>
    <mergeCell ref="AG106:AM106"/>
    <mergeCell ref="AN107:AP107"/>
    <mergeCell ref="AG107:AM107"/>
    <mergeCell ref="AG94:AM94"/>
    <mergeCell ref="AN94:AP94"/>
    <mergeCell ref="AN108:AP108"/>
    <mergeCell ref="AG108:AM108"/>
    <mergeCell ref="AN109:AP109"/>
    <mergeCell ref="AG109:AM109"/>
    <mergeCell ref="AN110:AP110"/>
    <mergeCell ref="AG110:AM110"/>
    <mergeCell ref="AN111:AP111"/>
    <mergeCell ref="AG111:AM111"/>
    <mergeCell ref="AN112:AP112"/>
    <mergeCell ref="AG112:AM112"/>
  </mergeCells>
  <hyperlinks>
    <hyperlink ref="A96" location="'01 - SO-01.1  Architektúr...'!C2" display="/" xr:uid="{00000000-0004-0000-0000-000000000000}"/>
    <hyperlink ref="A97" location="'02 - SO-01.2  Drevená terasa'!C2" display="/" xr:uid="{00000000-0004-0000-0000-000001000000}"/>
    <hyperlink ref="A98" location="'03 - SO-01.3  Zdravotechnika'!C2" display="/" xr:uid="{00000000-0004-0000-0000-000002000000}"/>
    <hyperlink ref="A99" location="'04 - SO-01.4  Elektroinšt...'!C2" display="/" xr:uid="{00000000-0004-0000-0000-000003000000}"/>
    <hyperlink ref="A100" location="'05 - SO-01.5  Bleskozvod'!C2" display="/" xr:uid="{00000000-0004-0000-0000-000004000000}"/>
    <hyperlink ref="A102" location="'01 - SO-02.1  Vodovodná p...'!C2" display="/" xr:uid="{00000000-0004-0000-0000-000005000000}"/>
    <hyperlink ref="A103" location="'02 - SO-02.2  Vonkajší do...'!C2" display="/" xr:uid="{00000000-0004-0000-0000-000006000000}"/>
    <hyperlink ref="A104" location="'03 - SO-02.3  Vodomerná š...'!C2" display="/" xr:uid="{00000000-0004-0000-0000-000007000000}"/>
    <hyperlink ref="A105" location="'04 - SO-02.4  Armatúrna š...'!C2" display="/" xr:uid="{00000000-0004-0000-0000-000008000000}"/>
    <hyperlink ref="A107" location="'01 - SO-03.1  Vonkajšia d...'!C2" display="/" xr:uid="{00000000-0004-0000-0000-000009000000}"/>
    <hyperlink ref="A108" location="'02 - SO-03.2  Žumpa'!C2" display="/" xr:uid="{00000000-0004-0000-0000-00000A000000}"/>
    <hyperlink ref="A110" location="'01 - SO-04.1  Elektrická ...'!C2" display="/" xr:uid="{00000000-0004-0000-0000-00000B000000}"/>
    <hyperlink ref="A111" location="'02 - SO-04.2  Vonkajšie r...'!C2" display="/" xr:uid="{00000000-0004-0000-0000-00000C000000}"/>
    <hyperlink ref="A112" location="'05 - SO-05  Spevnené plochy'!C2" display="/" xr:uid="{00000000-0004-0000-0000-00000D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8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1848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2049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ROUND((SUM(BE128:BE184)),  2)</f>
        <v>0</v>
      </c>
      <c r="G35" s="100"/>
      <c r="H35" s="100"/>
      <c r="I35" s="101">
        <v>0.2</v>
      </c>
      <c r="J35" s="99">
        <f>ROUND(((SUM(BE128:BE184))*I35),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ROUND((SUM(BF128:BF184)),  2)</f>
        <v>0</v>
      </c>
      <c r="G36" s="100"/>
      <c r="H36" s="100"/>
      <c r="I36" s="101">
        <v>0.2</v>
      </c>
      <c r="J36" s="99">
        <f>ROUND(((SUM(BF128:BF184))*I36),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ROUND((SUM(BG128:BG184)),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ROUND((SUM(BH128:BH184)),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ROUND((SUM(BI128:BI184)),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1848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04 - SO-02.4  Armatúrna šachta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J128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138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1850</v>
      </c>
      <c r="E102" s="120"/>
      <c r="F102" s="120"/>
      <c r="G102" s="120"/>
      <c r="H102" s="120"/>
      <c r="I102" s="120"/>
      <c r="J102" s="121">
        <f>J155</f>
        <v>0</v>
      </c>
      <c r="L102" s="118"/>
    </row>
    <row r="103" spans="2:47" s="9" customFormat="1" ht="19.899999999999999" customHeight="1">
      <c r="B103" s="118"/>
      <c r="D103" s="119" t="s">
        <v>1315</v>
      </c>
      <c r="E103" s="120"/>
      <c r="F103" s="120"/>
      <c r="G103" s="120"/>
      <c r="H103" s="120"/>
      <c r="I103" s="120"/>
      <c r="J103" s="121">
        <f>J169</f>
        <v>0</v>
      </c>
      <c r="L103" s="118"/>
    </row>
    <row r="104" spans="2:47" s="9" customFormat="1" ht="19.899999999999999" customHeight="1">
      <c r="B104" s="118"/>
      <c r="D104" s="119" t="s">
        <v>141</v>
      </c>
      <c r="E104" s="120"/>
      <c r="F104" s="120"/>
      <c r="G104" s="120"/>
      <c r="H104" s="120"/>
      <c r="I104" s="120"/>
      <c r="J104" s="121">
        <f>J173</f>
        <v>0</v>
      </c>
      <c r="L104" s="118"/>
    </row>
    <row r="105" spans="2:47" s="8" customFormat="1" ht="24.95" customHeight="1">
      <c r="B105" s="114"/>
      <c r="D105" s="115" t="s">
        <v>142</v>
      </c>
      <c r="E105" s="116"/>
      <c r="F105" s="116"/>
      <c r="G105" s="116"/>
      <c r="H105" s="116"/>
      <c r="I105" s="116"/>
      <c r="J105" s="117">
        <f>J175</f>
        <v>0</v>
      </c>
      <c r="L105" s="114"/>
    </row>
    <row r="106" spans="2:47" s="9" customFormat="1" ht="19.899999999999999" customHeight="1">
      <c r="B106" s="118"/>
      <c r="D106" s="119" t="s">
        <v>146</v>
      </c>
      <c r="E106" s="120"/>
      <c r="F106" s="120"/>
      <c r="G106" s="120"/>
      <c r="H106" s="120"/>
      <c r="I106" s="120"/>
      <c r="J106" s="121">
        <f>J176</f>
        <v>0</v>
      </c>
      <c r="L106" s="118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158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4" t="str">
        <f>E7</f>
        <v>Rekreačná chata</v>
      </c>
      <c r="F116" s="255"/>
      <c r="G116" s="255"/>
      <c r="H116" s="255"/>
      <c r="L116" s="32"/>
    </row>
    <row r="117" spans="2:63" ht="12" customHeight="1">
      <c r="B117" s="20"/>
      <c r="C117" s="27" t="s">
        <v>126</v>
      </c>
      <c r="L117" s="20"/>
    </row>
    <row r="118" spans="2:63" s="1" customFormat="1" ht="16.5" customHeight="1">
      <c r="B118" s="32"/>
      <c r="E118" s="254" t="s">
        <v>1848</v>
      </c>
      <c r="F118" s="253"/>
      <c r="G118" s="253"/>
      <c r="H118" s="253"/>
      <c r="L118" s="32"/>
    </row>
    <row r="119" spans="2:63" s="1" customFormat="1" ht="12" customHeight="1">
      <c r="B119" s="32"/>
      <c r="C119" s="27" t="s">
        <v>128</v>
      </c>
      <c r="L119" s="32"/>
    </row>
    <row r="120" spans="2:63" s="1" customFormat="1" ht="16.5" customHeight="1">
      <c r="B120" s="32"/>
      <c r="E120" s="250" t="str">
        <f>E11</f>
        <v>04 - SO-02.4  Armatúrna šachta</v>
      </c>
      <c r="F120" s="253"/>
      <c r="G120" s="253"/>
      <c r="H120" s="253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Martovce, p. č. 6231/1, 6231/2</v>
      </c>
      <c r="I122" s="27" t="s">
        <v>21</v>
      </c>
      <c r="J122" s="55">
        <f>IF(J14="","",J14)</f>
        <v>0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22</v>
      </c>
      <c r="F124" s="25" t="str">
        <f>E17</f>
        <v>MARTEVENT s.r.o., Martovce č. 14</v>
      </c>
      <c r="I124" s="27" t="s">
        <v>28</v>
      </c>
      <c r="J124" s="30" t="str">
        <f>E23</f>
        <v>Szilvia Vörös Dócza</v>
      </c>
      <c r="L124" s="32"/>
    </row>
    <row r="125" spans="2:63" s="1" customFormat="1" ht="15.2" customHeight="1">
      <c r="B125" s="32"/>
      <c r="C125" s="27" t="s">
        <v>26</v>
      </c>
      <c r="F125" s="25" t="str">
        <f>IF(E20="","",E20)</f>
        <v>Vyplň údaj</v>
      </c>
      <c r="I125" s="27" t="s">
        <v>31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159</v>
      </c>
      <c r="D127" s="124" t="s">
        <v>60</v>
      </c>
      <c r="E127" s="124" t="s">
        <v>56</v>
      </c>
      <c r="F127" s="124" t="s">
        <v>57</v>
      </c>
      <c r="G127" s="124" t="s">
        <v>160</v>
      </c>
      <c r="H127" s="124" t="s">
        <v>161</v>
      </c>
      <c r="I127" s="124" t="s">
        <v>162</v>
      </c>
      <c r="J127" s="125" t="s">
        <v>133</v>
      </c>
      <c r="K127" s="126" t="s">
        <v>163</v>
      </c>
      <c r="L127" s="122"/>
      <c r="M127" s="62" t="s">
        <v>1</v>
      </c>
      <c r="N127" s="63" t="s">
        <v>39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</row>
    <row r="128" spans="2:63" s="1" customFormat="1" ht="22.9" customHeight="1">
      <c r="B128" s="32"/>
      <c r="C128" s="67" t="s">
        <v>134</v>
      </c>
      <c r="J128" s="127">
        <f>BK128</f>
        <v>0</v>
      </c>
      <c r="L128" s="32"/>
      <c r="M128" s="65"/>
      <c r="N128" s="56"/>
      <c r="O128" s="56"/>
      <c r="P128" s="128">
        <f>P129+P175</f>
        <v>0</v>
      </c>
      <c r="Q128" s="56"/>
      <c r="R128" s="128">
        <f>R129+R175</f>
        <v>2.6704122099999998</v>
      </c>
      <c r="S128" s="56"/>
      <c r="T128" s="129">
        <f>T129+T175</f>
        <v>0</v>
      </c>
      <c r="AT128" s="17" t="s">
        <v>74</v>
      </c>
      <c r="AU128" s="17" t="s">
        <v>135</v>
      </c>
      <c r="BK128" s="130">
        <f>BK129+BK175</f>
        <v>0</v>
      </c>
    </row>
    <row r="129" spans="2:65" s="11" customFormat="1" ht="25.9" customHeight="1">
      <c r="B129" s="131"/>
      <c r="D129" s="132" t="s">
        <v>74</v>
      </c>
      <c r="E129" s="133" t="s">
        <v>170</v>
      </c>
      <c r="F129" s="133" t="s">
        <v>171</v>
      </c>
      <c r="I129" s="134"/>
      <c r="J129" s="135">
        <f>BK129</f>
        <v>0</v>
      </c>
      <c r="L129" s="131"/>
      <c r="M129" s="136"/>
      <c r="P129" s="137">
        <f>P130+P152+P155+P169+P173</f>
        <v>0</v>
      </c>
      <c r="R129" s="137">
        <f>R130+R152+R155+R169+R173</f>
        <v>2.6581969999999999</v>
      </c>
      <c r="T129" s="138">
        <f>T130+T152+T155+T169+T173</f>
        <v>0</v>
      </c>
      <c r="AR129" s="132" t="s">
        <v>82</v>
      </c>
      <c r="AT129" s="139" t="s">
        <v>74</v>
      </c>
      <c r="AU129" s="139" t="s">
        <v>75</v>
      </c>
      <c r="AY129" s="132" t="s">
        <v>172</v>
      </c>
      <c r="BK129" s="140">
        <f>BK130+BK152+BK155+BK169+BK173</f>
        <v>0</v>
      </c>
    </row>
    <row r="130" spans="2:65" s="11" customFormat="1" ht="22.9" customHeight="1">
      <c r="B130" s="131"/>
      <c r="D130" s="132" t="s">
        <v>74</v>
      </c>
      <c r="E130" s="141" t="s">
        <v>82</v>
      </c>
      <c r="F130" s="141" t="s">
        <v>173</v>
      </c>
      <c r="I130" s="134"/>
      <c r="J130" s="142">
        <f>BK130</f>
        <v>0</v>
      </c>
      <c r="L130" s="131"/>
      <c r="M130" s="136"/>
      <c r="P130" s="137">
        <f>SUM(P131:P151)</f>
        <v>0</v>
      </c>
      <c r="R130" s="137">
        <f>SUM(R131:R151)</f>
        <v>0</v>
      </c>
      <c r="T130" s="138">
        <f>SUM(T131:T151)</f>
        <v>0</v>
      </c>
      <c r="AR130" s="132" t="s">
        <v>82</v>
      </c>
      <c r="AT130" s="139" t="s">
        <v>74</v>
      </c>
      <c r="AU130" s="139" t="s">
        <v>82</v>
      </c>
      <c r="AY130" s="132" t="s">
        <v>172</v>
      </c>
      <c r="BK130" s="140">
        <f>SUM(BK131:BK151)</f>
        <v>0</v>
      </c>
    </row>
    <row r="131" spans="2:65" s="1" customFormat="1" ht="21.75" customHeight="1">
      <c r="B131" s="32"/>
      <c r="C131" s="143" t="s">
        <v>82</v>
      </c>
      <c r="D131" s="143" t="s">
        <v>174</v>
      </c>
      <c r="E131" s="144" t="s">
        <v>1851</v>
      </c>
      <c r="F131" s="145" t="s">
        <v>1852</v>
      </c>
      <c r="G131" s="146" t="s">
        <v>177</v>
      </c>
      <c r="H131" s="147">
        <v>13.2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178</v>
      </c>
      <c r="AT131" s="155" t="s">
        <v>174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178</v>
      </c>
      <c r="BM131" s="155" t="s">
        <v>1982</v>
      </c>
    </row>
    <row r="132" spans="2:65" s="15" customFormat="1">
      <c r="B132" s="190"/>
      <c r="D132" s="158" t="s">
        <v>180</v>
      </c>
      <c r="E132" s="191" t="s">
        <v>1</v>
      </c>
      <c r="F132" s="192" t="s">
        <v>1983</v>
      </c>
      <c r="H132" s="191" t="s">
        <v>1</v>
      </c>
      <c r="I132" s="193"/>
      <c r="L132" s="190"/>
      <c r="M132" s="194"/>
      <c r="T132" s="195"/>
      <c r="AT132" s="191" t="s">
        <v>180</v>
      </c>
      <c r="AU132" s="191" t="s">
        <v>87</v>
      </c>
      <c r="AV132" s="15" t="s">
        <v>82</v>
      </c>
      <c r="AW132" s="15" t="s">
        <v>30</v>
      </c>
      <c r="AX132" s="15" t="s">
        <v>75</v>
      </c>
      <c r="AY132" s="191" t="s">
        <v>172</v>
      </c>
    </row>
    <row r="133" spans="2:65" s="12" customFormat="1">
      <c r="B133" s="157"/>
      <c r="D133" s="158" t="s">
        <v>180</v>
      </c>
      <c r="E133" s="159" t="s">
        <v>1</v>
      </c>
      <c r="F133" s="160" t="s">
        <v>1984</v>
      </c>
      <c r="H133" s="161">
        <v>12.635999999999999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75</v>
      </c>
      <c r="AY133" s="159" t="s">
        <v>172</v>
      </c>
    </row>
    <row r="134" spans="2:65" s="12" customFormat="1">
      <c r="B134" s="157"/>
      <c r="D134" s="158" t="s">
        <v>180</v>
      </c>
      <c r="E134" s="159" t="s">
        <v>1</v>
      </c>
      <c r="F134" s="160" t="s">
        <v>1985</v>
      </c>
      <c r="H134" s="161">
        <v>0.54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75</v>
      </c>
      <c r="AY134" s="159" t="s">
        <v>172</v>
      </c>
    </row>
    <row r="135" spans="2:65" s="13" customFormat="1">
      <c r="B135" s="165"/>
      <c r="D135" s="158" t="s">
        <v>180</v>
      </c>
      <c r="E135" s="166" t="s">
        <v>1</v>
      </c>
      <c r="F135" s="167" t="s">
        <v>183</v>
      </c>
      <c r="H135" s="168">
        <v>13.176</v>
      </c>
      <c r="I135" s="169"/>
      <c r="L135" s="165"/>
      <c r="M135" s="170"/>
      <c r="T135" s="171"/>
      <c r="AT135" s="166" t="s">
        <v>180</v>
      </c>
      <c r="AU135" s="166" t="s">
        <v>87</v>
      </c>
      <c r="AV135" s="13" t="s">
        <v>184</v>
      </c>
      <c r="AW135" s="13" t="s">
        <v>30</v>
      </c>
      <c r="AX135" s="13" t="s">
        <v>75</v>
      </c>
      <c r="AY135" s="166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1986</v>
      </c>
      <c r="H136" s="161">
        <v>2.4E-2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4" customFormat="1">
      <c r="B137" s="172"/>
      <c r="D137" s="158" t="s">
        <v>180</v>
      </c>
      <c r="E137" s="173" t="s">
        <v>1</v>
      </c>
      <c r="F137" s="174" t="s">
        <v>1987</v>
      </c>
      <c r="H137" s="175">
        <v>13.2</v>
      </c>
      <c r="I137" s="176"/>
      <c r="L137" s="172"/>
      <c r="M137" s="177"/>
      <c r="T137" s="178"/>
      <c r="AT137" s="173" t="s">
        <v>180</v>
      </c>
      <c r="AU137" s="173" t="s">
        <v>87</v>
      </c>
      <c r="AV137" s="14" t="s">
        <v>178</v>
      </c>
      <c r="AW137" s="14" t="s">
        <v>30</v>
      </c>
      <c r="AX137" s="14" t="s">
        <v>82</v>
      </c>
      <c r="AY137" s="173" t="s">
        <v>172</v>
      </c>
    </row>
    <row r="138" spans="2:65" s="1" customFormat="1" ht="24.2" customHeight="1">
      <c r="B138" s="32"/>
      <c r="C138" s="143" t="s">
        <v>87</v>
      </c>
      <c r="D138" s="143" t="s">
        <v>174</v>
      </c>
      <c r="E138" s="144" t="s">
        <v>1856</v>
      </c>
      <c r="F138" s="145" t="s">
        <v>1857</v>
      </c>
      <c r="G138" s="146" t="s">
        <v>177</v>
      </c>
      <c r="H138" s="147">
        <v>4.4000000000000004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178</v>
      </c>
      <c r="AT138" s="155" t="s">
        <v>174</v>
      </c>
      <c r="AU138" s="155" t="s">
        <v>87</v>
      </c>
      <c r="AY138" s="17" t="s">
        <v>172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87</v>
      </c>
      <c r="BK138" s="156">
        <f>ROUND(I138*H138,2)</f>
        <v>0</v>
      </c>
      <c r="BL138" s="17" t="s">
        <v>178</v>
      </c>
      <c r="BM138" s="155" t="s">
        <v>1988</v>
      </c>
    </row>
    <row r="139" spans="2:65" s="12" customFormat="1">
      <c r="B139" s="157"/>
      <c r="D139" s="158" t="s">
        <v>180</v>
      </c>
      <c r="E139" s="159" t="s">
        <v>1</v>
      </c>
      <c r="F139" s="160" t="s">
        <v>1989</v>
      </c>
      <c r="H139" s="161">
        <v>4.4000000000000004</v>
      </c>
      <c r="I139" s="162"/>
      <c r="L139" s="157"/>
      <c r="M139" s="163"/>
      <c r="T139" s="164"/>
      <c r="AT139" s="159" t="s">
        <v>180</v>
      </c>
      <c r="AU139" s="159" t="s">
        <v>87</v>
      </c>
      <c r="AV139" s="12" t="s">
        <v>87</v>
      </c>
      <c r="AW139" s="12" t="s">
        <v>30</v>
      </c>
      <c r="AX139" s="12" t="s">
        <v>82</v>
      </c>
      <c r="AY139" s="159" t="s">
        <v>172</v>
      </c>
    </row>
    <row r="140" spans="2:65" s="1" customFormat="1" ht="33" customHeight="1">
      <c r="B140" s="32"/>
      <c r="C140" s="143" t="s">
        <v>184</v>
      </c>
      <c r="D140" s="143" t="s">
        <v>174</v>
      </c>
      <c r="E140" s="144" t="s">
        <v>1866</v>
      </c>
      <c r="F140" s="145" t="s">
        <v>1867</v>
      </c>
      <c r="G140" s="146" t="s">
        <v>177</v>
      </c>
      <c r="H140" s="147">
        <v>4.0999999999999996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178</v>
      </c>
      <c r="AT140" s="155" t="s">
        <v>174</v>
      </c>
      <c r="AU140" s="155" t="s">
        <v>87</v>
      </c>
      <c r="AY140" s="17" t="s">
        <v>172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87</v>
      </c>
      <c r="BK140" s="156">
        <f>ROUND(I140*H140,2)</f>
        <v>0</v>
      </c>
      <c r="BL140" s="17" t="s">
        <v>178</v>
      </c>
      <c r="BM140" s="155" t="s">
        <v>2050</v>
      </c>
    </row>
    <row r="141" spans="2:65" s="12" customFormat="1">
      <c r="B141" s="157"/>
      <c r="D141" s="158" t="s">
        <v>180</v>
      </c>
      <c r="E141" s="159" t="s">
        <v>1</v>
      </c>
      <c r="F141" s="160" t="s">
        <v>1991</v>
      </c>
      <c r="H141" s="161">
        <v>13.2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2" customFormat="1">
      <c r="B142" s="157"/>
      <c r="D142" s="158" t="s">
        <v>180</v>
      </c>
      <c r="E142" s="159" t="s">
        <v>1</v>
      </c>
      <c r="F142" s="160" t="s">
        <v>1992</v>
      </c>
      <c r="H142" s="161">
        <v>-9.1</v>
      </c>
      <c r="I142" s="162"/>
      <c r="L142" s="157"/>
      <c r="M142" s="163"/>
      <c r="T142" s="164"/>
      <c r="AT142" s="159" t="s">
        <v>180</v>
      </c>
      <c r="AU142" s="159" t="s">
        <v>87</v>
      </c>
      <c r="AV142" s="12" t="s">
        <v>87</v>
      </c>
      <c r="AW142" s="12" t="s">
        <v>30</v>
      </c>
      <c r="AX142" s="12" t="s">
        <v>75</v>
      </c>
      <c r="AY142" s="159" t="s">
        <v>172</v>
      </c>
    </row>
    <row r="143" spans="2:65" s="14" customFormat="1">
      <c r="B143" s="172"/>
      <c r="D143" s="158" t="s">
        <v>180</v>
      </c>
      <c r="E143" s="173" t="s">
        <v>1</v>
      </c>
      <c r="F143" s="174" t="s">
        <v>208</v>
      </c>
      <c r="H143" s="175">
        <v>4.0999999999999996</v>
      </c>
      <c r="I143" s="176"/>
      <c r="L143" s="172"/>
      <c r="M143" s="177"/>
      <c r="T143" s="178"/>
      <c r="AT143" s="173" t="s">
        <v>180</v>
      </c>
      <c r="AU143" s="173" t="s">
        <v>87</v>
      </c>
      <c r="AV143" s="14" t="s">
        <v>178</v>
      </c>
      <c r="AW143" s="14" t="s">
        <v>30</v>
      </c>
      <c r="AX143" s="14" t="s">
        <v>82</v>
      </c>
      <c r="AY143" s="173" t="s">
        <v>172</v>
      </c>
    </row>
    <row r="144" spans="2:65" s="1" customFormat="1" ht="16.5" customHeight="1">
      <c r="B144" s="32"/>
      <c r="C144" s="143" t="s">
        <v>178</v>
      </c>
      <c r="D144" s="143" t="s">
        <v>174</v>
      </c>
      <c r="E144" s="144" t="s">
        <v>210</v>
      </c>
      <c r="F144" s="145" t="s">
        <v>211</v>
      </c>
      <c r="G144" s="146" t="s">
        <v>177</v>
      </c>
      <c r="H144" s="147">
        <v>4.0999999999999996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41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178</v>
      </c>
      <c r="AT144" s="155" t="s">
        <v>174</v>
      </c>
      <c r="AU144" s="155" t="s">
        <v>87</v>
      </c>
      <c r="AY144" s="17" t="s">
        <v>172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87</v>
      </c>
      <c r="BK144" s="156">
        <f>ROUND(I144*H144,2)</f>
        <v>0</v>
      </c>
      <c r="BL144" s="17" t="s">
        <v>178</v>
      </c>
      <c r="BM144" s="155" t="s">
        <v>1993</v>
      </c>
    </row>
    <row r="145" spans="2:65" s="1" customFormat="1" ht="24.2" customHeight="1">
      <c r="B145" s="32"/>
      <c r="C145" s="143" t="s">
        <v>203</v>
      </c>
      <c r="D145" s="143" t="s">
        <v>174</v>
      </c>
      <c r="E145" s="144" t="s">
        <v>1994</v>
      </c>
      <c r="F145" s="145" t="s">
        <v>1995</v>
      </c>
      <c r="G145" s="146" t="s">
        <v>177</v>
      </c>
      <c r="H145" s="147">
        <v>9.1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178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178</v>
      </c>
      <c r="BM145" s="155" t="s">
        <v>1996</v>
      </c>
    </row>
    <row r="146" spans="2:65" s="12" customFormat="1">
      <c r="B146" s="157"/>
      <c r="D146" s="158" t="s">
        <v>180</v>
      </c>
      <c r="E146" s="159" t="s">
        <v>1</v>
      </c>
      <c r="F146" s="160" t="s">
        <v>1997</v>
      </c>
      <c r="H146" s="161">
        <v>13.2</v>
      </c>
      <c r="I146" s="162"/>
      <c r="L146" s="157"/>
      <c r="M146" s="163"/>
      <c r="T146" s="164"/>
      <c r="AT146" s="159" t="s">
        <v>180</v>
      </c>
      <c r="AU146" s="159" t="s">
        <v>87</v>
      </c>
      <c r="AV146" s="12" t="s">
        <v>87</v>
      </c>
      <c r="AW146" s="12" t="s">
        <v>30</v>
      </c>
      <c r="AX146" s="12" t="s">
        <v>75</v>
      </c>
      <c r="AY146" s="159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1998</v>
      </c>
      <c r="H147" s="161">
        <v>-3.51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2" customFormat="1">
      <c r="B148" s="157"/>
      <c r="D148" s="158" t="s">
        <v>180</v>
      </c>
      <c r="E148" s="159" t="s">
        <v>1</v>
      </c>
      <c r="F148" s="160" t="s">
        <v>1999</v>
      </c>
      <c r="H148" s="161">
        <v>-0.6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3" customFormat="1">
      <c r="B149" s="165"/>
      <c r="D149" s="158" t="s">
        <v>180</v>
      </c>
      <c r="E149" s="166" t="s">
        <v>1</v>
      </c>
      <c r="F149" s="167" t="s">
        <v>183</v>
      </c>
      <c r="H149" s="168">
        <v>9.09</v>
      </c>
      <c r="I149" s="169"/>
      <c r="L149" s="165"/>
      <c r="M149" s="170"/>
      <c r="T149" s="171"/>
      <c r="AT149" s="166" t="s">
        <v>180</v>
      </c>
      <c r="AU149" s="166" t="s">
        <v>87</v>
      </c>
      <c r="AV149" s="13" t="s">
        <v>184</v>
      </c>
      <c r="AW149" s="13" t="s">
        <v>30</v>
      </c>
      <c r="AX149" s="13" t="s">
        <v>75</v>
      </c>
      <c r="AY149" s="166" t="s">
        <v>172</v>
      </c>
    </row>
    <row r="150" spans="2:65" s="12" customFormat="1">
      <c r="B150" s="157"/>
      <c r="D150" s="158" t="s">
        <v>180</v>
      </c>
      <c r="E150" s="159" t="s">
        <v>1</v>
      </c>
      <c r="F150" s="160" t="s">
        <v>6</v>
      </c>
      <c r="H150" s="161">
        <v>0.01</v>
      </c>
      <c r="I150" s="162"/>
      <c r="L150" s="157"/>
      <c r="M150" s="163"/>
      <c r="T150" s="164"/>
      <c r="AT150" s="159" t="s">
        <v>180</v>
      </c>
      <c r="AU150" s="159" t="s">
        <v>87</v>
      </c>
      <c r="AV150" s="12" t="s">
        <v>87</v>
      </c>
      <c r="AW150" s="12" t="s">
        <v>30</v>
      </c>
      <c r="AX150" s="12" t="s">
        <v>75</v>
      </c>
      <c r="AY150" s="159" t="s">
        <v>172</v>
      </c>
    </row>
    <row r="151" spans="2:65" s="14" customFormat="1">
      <c r="B151" s="172"/>
      <c r="D151" s="158" t="s">
        <v>180</v>
      </c>
      <c r="E151" s="173" t="s">
        <v>1</v>
      </c>
      <c r="F151" s="174" t="s">
        <v>1039</v>
      </c>
      <c r="H151" s="175">
        <v>9.1</v>
      </c>
      <c r="I151" s="176"/>
      <c r="L151" s="172"/>
      <c r="M151" s="177"/>
      <c r="T151" s="178"/>
      <c r="AT151" s="173" t="s">
        <v>180</v>
      </c>
      <c r="AU151" s="173" t="s">
        <v>87</v>
      </c>
      <c r="AV151" s="14" t="s">
        <v>178</v>
      </c>
      <c r="AW151" s="14" t="s">
        <v>30</v>
      </c>
      <c r="AX151" s="14" t="s">
        <v>82</v>
      </c>
      <c r="AY151" s="173" t="s">
        <v>172</v>
      </c>
    </row>
    <row r="152" spans="2:65" s="11" customFormat="1" ht="22.9" customHeight="1">
      <c r="B152" s="131"/>
      <c r="D152" s="132" t="s">
        <v>74</v>
      </c>
      <c r="E152" s="141" t="s">
        <v>87</v>
      </c>
      <c r="F152" s="141" t="s">
        <v>238</v>
      </c>
      <c r="I152" s="134"/>
      <c r="J152" s="142">
        <f>BK152</f>
        <v>0</v>
      </c>
      <c r="L152" s="131"/>
      <c r="M152" s="136"/>
      <c r="P152" s="137">
        <f>SUM(P153:P154)</f>
        <v>0</v>
      </c>
      <c r="R152" s="137">
        <f>SUM(R153:R154)</f>
        <v>0</v>
      </c>
      <c r="T152" s="138">
        <f>SUM(T153:T154)</f>
        <v>0</v>
      </c>
      <c r="AR152" s="132" t="s">
        <v>82</v>
      </c>
      <c r="AT152" s="139" t="s">
        <v>74</v>
      </c>
      <c r="AU152" s="139" t="s">
        <v>82</v>
      </c>
      <c r="AY152" s="132" t="s">
        <v>172</v>
      </c>
      <c r="BK152" s="140">
        <f>SUM(BK153:BK154)</f>
        <v>0</v>
      </c>
    </row>
    <row r="153" spans="2:65" s="1" customFormat="1" ht="33" customHeight="1">
      <c r="B153" s="32"/>
      <c r="C153" s="143" t="s">
        <v>209</v>
      </c>
      <c r="D153" s="143" t="s">
        <v>174</v>
      </c>
      <c r="E153" s="144" t="s">
        <v>240</v>
      </c>
      <c r="F153" s="145" t="s">
        <v>241</v>
      </c>
      <c r="G153" s="146" t="s">
        <v>234</v>
      </c>
      <c r="H153" s="147">
        <v>1.8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178</v>
      </c>
      <c r="AT153" s="155" t="s">
        <v>174</v>
      </c>
      <c r="AU153" s="155" t="s">
        <v>87</v>
      </c>
      <c r="AY153" s="17" t="s">
        <v>172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87</v>
      </c>
      <c r="BK153" s="156">
        <f>ROUND(I153*H153,2)</f>
        <v>0</v>
      </c>
      <c r="BL153" s="17" t="s">
        <v>178</v>
      </c>
      <c r="BM153" s="155" t="s">
        <v>2000</v>
      </c>
    </row>
    <row r="154" spans="2:65" s="12" customFormat="1">
      <c r="B154" s="157"/>
      <c r="D154" s="158" t="s">
        <v>180</v>
      </c>
      <c r="E154" s="159" t="s">
        <v>1</v>
      </c>
      <c r="F154" s="160" t="s">
        <v>2001</v>
      </c>
      <c r="H154" s="161">
        <v>1.8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82</v>
      </c>
      <c r="AY154" s="159" t="s">
        <v>172</v>
      </c>
    </row>
    <row r="155" spans="2:65" s="11" customFormat="1" ht="22.9" customHeight="1">
      <c r="B155" s="131"/>
      <c r="D155" s="132" t="s">
        <v>74</v>
      </c>
      <c r="E155" s="141" t="s">
        <v>178</v>
      </c>
      <c r="F155" s="141" t="s">
        <v>1888</v>
      </c>
      <c r="I155" s="134"/>
      <c r="J155" s="142">
        <f>BK155</f>
        <v>0</v>
      </c>
      <c r="L155" s="131"/>
      <c r="M155" s="136"/>
      <c r="P155" s="137">
        <f>SUM(P156:P168)</f>
        <v>0</v>
      </c>
      <c r="R155" s="137">
        <f>SUM(R156:R168)</f>
        <v>1.231897</v>
      </c>
      <c r="T155" s="138">
        <f>SUM(T156:T168)</f>
        <v>0</v>
      </c>
      <c r="AR155" s="132" t="s">
        <v>82</v>
      </c>
      <c r="AT155" s="139" t="s">
        <v>74</v>
      </c>
      <c r="AU155" s="139" t="s">
        <v>82</v>
      </c>
      <c r="AY155" s="132" t="s">
        <v>172</v>
      </c>
      <c r="BK155" s="140">
        <f>SUM(BK156:BK168)</f>
        <v>0</v>
      </c>
    </row>
    <row r="156" spans="2:65" s="1" customFormat="1" ht="37.9" customHeight="1">
      <c r="B156" s="32"/>
      <c r="C156" s="143" t="s">
        <v>213</v>
      </c>
      <c r="D156" s="143" t="s">
        <v>174</v>
      </c>
      <c r="E156" s="144" t="s">
        <v>2002</v>
      </c>
      <c r="F156" s="145" t="s">
        <v>2003</v>
      </c>
      <c r="G156" s="146" t="s">
        <v>177</v>
      </c>
      <c r="H156" s="147">
        <v>0.1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41</v>
      </c>
      <c r="P156" s="153">
        <f>O156*H156</f>
        <v>0</v>
      </c>
      <c r="Q156" s="153">
        <v>1.8907700000000001</v>
      </c>
      <c r="R156" s="153">
        <f>Q156*H156</f>
        <v>0.18907700000000002</v>
      </c>
      <c r="S156" s="153">
        <v>0</v>
      </c>
      <c r="T156" s="154">
        <f>S156*H156</f>
        <v>0</v>
      </c>
      <c r="AR156" s="155" t="s">
        <v>178</v>
      </c>
      <c r="AT156" s="155" t="s">
        <v>174</v>
      </c>
      <c r="AU156" s="155" t="s">
        <v>87</v>
      </c>
      <c r="AY156" s="17" t="s">
        <v>172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87</v>
      </c>
      <c r="BK156" s="156">
        <f>ROUND(I156*H156,2)</f>
        <v>0</v>
      </c>
      <c r="BL156" s="17" t="s">
        <v>178</v>
      </c>
      <c r="BM156" s="155" t="s">
        <v>2004</v>
      </c>
    </row>
    <row r="157" spans="2:65" s="12" customFormat="1">
      <c r="B157" s="157"/>
      <c r="D157" s="158" t="s">
        <v>180</v>
      </c>
      <c r="E157" s="159" t="s">
        <v>1</v>
      </c>
      <c r="F157" s="160" t="s">
        <v>2005</v>
      </c>
      <c r="H157" s="161">
        <v>5.3999999999999999E-2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2" customFormat="1">
      <c r="B158" s="157"/>
      <c r="D158" s="158" t="s">
        <v>180</v>
      </c>
      <c r="E158" s="159" t="s">
        <v>1</v>
      </c>
      <c r="F158" s="160" t="s">
        <v>2006</v>
      </c>
      <c r="H158" s="161">
        <v>4.5999999999999999E-2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4" customFormat="1">
      <c r="B159" s="172"/>
      <c r="D159" s="158" t="s">
        <v>180</v>
      </c>
      <c r="E159" s="173" t="s">
        <v>1</v>
      </c>
      <c r="F159" s="174" t="s">
        <v>186</v>
      </c>
      <c r="H159" s="175">
        <v>0.1</v>
      </c>
      <c r="I159" s="176"/>
      <c r="L159" s="172"/>
      <c r="M159" s="177"/>
      <c r="T159" s="178"/>
      <c r="AT159" s="173" t="s">
        <v>180</v>
      </c>
      <c r="AU159" s="173" t="s">
        <v>87</v>
      </c>
      <c r="AV159" s="14" t="s">
        <v>178</v>
      </c>
      <c r="AW159" s="14" t="s">
        <v>30</v>
      </c>
      <c r="AX159" s="14" t="s">
        <v>82</v>
      </c>
      <c r="AY159" s="173" t="s">
        <v>172</v>
      </c>
    </row>
    <row r="160" spans="2:65" s="1" customFormat="1" ht="33" customHeight="1">
      <c r="B160" s="32"/>
      <c r="C160" s="143" t="s">
        <v>222</v>
      </c>
      <c r="D160" s="143" t="s">
        <v>174</v>
      </c>
      <c r="E160" s="144" t="s">
        <v>1889</v>
      </c>
      <c r="F160" s="145" t="s">
        <v>1890</v>
      </c>
      <c r="G160" s="146" t="s">
        <v>177</v>
      </c>
      <c r="H160" s="147">
        <v>0.2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41</v>
      </c>
      <c r="P160" s="153">
        <f>O160*H160</f>
        <v>0</v>
      </c>
      <c r="Q160" s="153">
        <v>1.8907799999999999</v>
      </c>
      <c r="R160" s="153">
        <f>Q160*H160</f>
        <v>0.37815599999999999</v>
      </c>
      <c r="S160" s="153">
        <v>0</v>
      </c>
      <c r="T160" s="154">
        <f>S160*H160</f>
        <v>0</v>
      </c>
      <c r="AR160" s="155" t="s">
        <v>178</v>
      </c>
      <c r="AT160" s="155" t="s">
        <v>174</v>
      </c>
      <c r="AU160" s="155" t="s">
        <v>87</v>
      </c>
      <c r="AY160" s="17" t="s">
        <v>172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87</v>
      </c>
      <c r="BK160" s="156">
        <f>ROUND(I160*H160,2)</f>
        <v>0</v>
      </c>
      <c r="BL160" s="17" t="s">
        <v>178</v>
      </c>
      <c r="BM160" s="155" t="s">
        <v>2007</v>
      </c>
    </row>
    <row r="161" spans="2:65" s="12" customFormat="1">
      <c r="B161" s="157"/>
      <c r="D161" s="158" t="s">
        <v>180</v>
      </c>
      <c r="E161" s="159" t="s">
        <v>1</v>
      </c>
      <c r="F161" s="160" t="s">
        <v>2008</v>
      </c>
      <c r="H161" s="161">
        <v>0.216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75</v>
      </c>
      <c r="AY161" s="159" t="s">
        <v>172</v>
      </c>
    </row>
    <row r="162" spans="2:65" s="12" customFormat="1">
      <c r="B162" s="157"/>
      <c r="D162" s="158" t="s">
        <v>180</v>
      </c>
      <c r="E162" s="159" t="s">
        <v>1</v>
      </c>
      <c r="F162" s="160" t="s">
        <v>2009</v>
      </c>
      <c r="H162" s="161">
        <v>-1.6E-2</v>
      </c>
      <c r="I162" s="162"/>
      <c r="L162" s="157"/>
      <c r="M162" s="163"/>
      <c r="T162" s="164"/>
      <c r="AT162" s="159" t="s">
        <v>180</v>
      </c>
      <c r="AU162" s="159" t="s">
        <v>87</v>
      </c>
      <c r="AV162" s="12" t="s">
        <v>87</v>
      </c>
      <c r="AW162" s="12" t="s">
        <v>30</v>
      </c>
      <c r="AX162" s="12" t="s">
        <v>75</v>
      </c>
      <c r="AY162" s="159" t="s">
        <v>172</v>
      </c>
    </row>
    <row r="163" spans="2:65" s="14" customFormat="1">
      <c r="B163" s="172"/>
      <c r="D163" s="158" t="s">
        <v>180</v>
      </c>
      <c r="E163" s="173" t="s">
        <v>1</v>
      </c>
      <c r="F163" s="174" t="s">
        <v>1987</v>
      </c>
      <c r="H163" s="175">
        <v>0.2</v>
      </c>
      <c r="I163" s="176"/>
      <c r="L163" s="172"/>
      <c r="M163" s="177"/>
      <c r="T163" s="178"/>
      <c r="AT163" s="173" t="s">
        <v>180</v>
      </c>
      <c r="AU163" s="173" t="s">
        <v>87</v>
      </c>
      <c r="AV163" s="14" t="s">
        <v>178</v>
      </c>
      <c r="AW163" s="14" t="s">
        <v>30</v>
      </c>
      <c r="AX163" s="14" t="s">
        <v>82</v>
      </c>
      <c r="AY163" s="173" t="s">
        <v>172</v>
      </c>
    </row>
    <row r="164" spans="2:65" s="1" customFormat="1" ht="66.75" customHeight="1">
      <c r="B164" s="32"/>
      <c r="C164" s="143" t="s">
        <v>231</v>
      </c>
      <c r="D164" s="143" t="s">
        <v>174</v>
      </c>
      <c r="E164" s="144" t="s">
        <v>2010</v>
      </c>
      <c r="F164" s="145" t="s">
        <v>2011</v>
      </c>
      <c r="G164" s="146" t="s">
        <v>177</v>
      </c>
      <c r="H164" s="147">
        <v>0.3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2.1922799999999998</v>
      </c>
      <c r="R164" s="153">
        <f>Q164*H164</f>
        <v>0.65768399999999994</v>
      </c>
      <c r="S164" s="153">
        <v>0</v>
      </c>
      <c r="T164" s="154">
        <f>S164*H164</f>
        <v>0</v>
      </c>
      <c r="AR164" s="155" t="s">
        <v>178</v>
      </c>
      <c r="AT164" s="155" t="s">
        <v>174</v>
      </c>
      <c r="AU164" s="155" t="s">
        <v>87</v>
      </c>
      <c r="AY164" s="17" t="s">
        <v>172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87</v>
      </c>
      <c r="BK164" s="156">
        <f>ROUND(I164*H164,2)</f>
        <v>0</v>
      </c>
      <c r="BL164" s="17" t="s">
        <v>178</v>
      </c>
      <c r="BM164" s="155" t="s">
        <v>2012</v>
      </c>
    </row>
    <row r="165" spans="2:65" s="12" customFormat="1">
      <c r="B165" s="157"/>
      <c r="D165" s="158" t="s">
        <v>180</v>
      </c>
      <c r="E165" s="159" t="s">
        <v>1</v>
      </c>
      <c r="F165" s="160" t="s">
        <v>2013</v>
      </c>
      <c r="H165" s="161">
        <v>0.27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2" customFormat="1">
      <c r="B166" s="157"/>
      <c r="D166" s="158" t="s">
        <v>180</v>
      </c>
      <c r="E166" s="159" t="s">
        <v>1</v>
      </c>
      <c r="F166" s="160" t="s">
        <v>655</v>
      </c>
      <c r="H166" s="161">
        <v>0.03</v>
      </c>
      <c r="I166" s="162"/>
      <c r="L166" s="157"/>
      <c r="M166" s="163"/>
      <c r="T166" s="164"/>
      <c r="AT166" s="159" t="s">
        <v>180</v>
      </c>
      <c r="AU166" s="159" t="s">
        <v>87</v>
      </c>
      <c r="AV166" s="12" t="s">
        <v>87</v>
      </c>
      <c r="AW166" s="12" t="s">
        <v>30</v>
      </c>
      <c r="AX166" s="12" t="s">
        <v>75</v>
      </c>
      <c r="AY166" s="159" t="s">
        <v>172</v>
      </c>
    </row>
    <row r="167" spans="2:65" s="14" customFormat="1">
      <c r="B167" s="172"/>
      <c r="D167" s="158" t="s">
        <v>180</v>
      </c>
      <c r="E167" s="173" t="s">
        <v>1</v>
      </c>
      <c r="F167" s="174" t="s">
        <v>186</v>
      </c>
      <c r="H167" s="175">
        <v>0.3</v>
      </c>
      <c r="I167" s="176"/>
      <c r="L167" s="172"/>
      <c r="M167" s="177"/>
      <c r="T167" s="178"/>
      <c r="AT167" s="173" t="s">
        <v>180</v>
      </c>
      <c r="AU167" s="173" t="s">
        <v>87</v>
      </c>
      <c r="AV167" s="14" t="s">
        <v>178</v>
      </c>
      <c r="AW167" s="14" t="s">
        <v>30</v>
      </c>
      <c r="AX167" s="14" t="s">
        <v>82</v>
      </c>
      <c r="AY167" s="173" t="s">
        <v>172</v>
      </c>
    </row>
    <row r="168" spans="2:65" s="1" customFormat="1" ht="24.2" customHeight="1">
      <c r="B168" s="32"/>
      <c r="C168" s="143" t="s">
        <v>239</v>
      </c>
      <c r="D168" s="143" t="s">
        <v>174</v>
      </c>
      <c r="E168" s="144" t="s">
        <v>2014</v>
      </c>
      <c r="F168" s="145" t="s">
        <v>2015</v>
      </c>
      <c r="G168" s="146" t="s">
        <v>310</v>
      </c>
      <c r="H168" s="147">
        <v>2</v>
      </c>
      <c r="I168" s="148"/>
      <c r="J168" s="149">
        <f>ROUND(I168*H168,2)</f>
        <v>0</v>
      </c>
      <c r="K168" s="150"/>
      <c r="L168" s="32"/>
      <c r="M168" s="151" t="s">
        <v>1</v>
      </c>
      <c r="N168" s="152" t="s">
        <v>41</v>
      </c>
      <c r="P168" s="153">
        <f>O168*H168</f>
        <v>0</v>
      </c>
      <c r="Q168" s="153">
        <v>3.49E-3</v>
      </c>
      <c r="R168" s="153">
        <f>Q168*H168</f>
        <v>6.9800000000000001E-3</v>
      </c>
      <c r="S168" s="153">
        <v>0</v>
      </c>
      <c r="T168" s="154">
        <f>S168*H168</f>
        <v>0</v>
      </c>
      <c r="AR168" s="155" t="s">
        <v>178</v>
      </c>
      <c r="AT168" s="155" t="s">
        <v>174</v>
      </c>
      <c r="AU168" s="155" t="s">
        <v>87</v>
      </c>
      <c r="AY168" s="17" t="s">
        <v>172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87</v>
      </c>
      <c r="BK168" s="156">
        <f>ROUND(I168*H168,2)</f>
        <v>0</v>
      </c>
      <c r="BL168" s="17" t="s">
        <v>178</v>
      </c>
      <c r="BM168" s="155" t="s">
        <v>2016</v>
      </c>
    </row>
    <row r="169" spans="2:65" s="11" customFormat="1" ht="22.9" customHeight="1">
      <c r="B169" s="131"/>
      <c r="D169" s="132" t="s">
        <v>74</v>
      </c>
      <c r="E169" s="141" t="s">
        <v>222</v>
      </c>
      <c r="F169" s="141" t="s">
        <v>1319</v>
      </c>
      <c r="I169" s="134"/>
      <c r="J169" s="142">
        <f>BK169</f>
        <v>0</v>
      </c>
      <c r="L169" s="131"/>
      <c r="M169" s="136"/>
      <c r="P169" s="137">
        <f>SUM(P170:P172)</f>
        <v>0</v>
      </c>
      <c r="R169" s="137">
        <f>SUM(R170:R172)</f>
        <v>1.4262999999999999</v>
      </c>
      <c r="T169" s="138">
        <f>SUM(T170:T172)</f>
        <v>0</v>
      </c>
      <c r="AR169" s="132" t="s">
        <v>82</v>
      </c>
      <c r="AT169" s="139" t="s">
        <v>74</v>
      </c>
      <c r="AU169" s="139" t="s">
        <v>82</v>
      </c>
      <c r="AY169" s="132" t="s">
        <v>172</v>
      </c>
      <c r="BK169" s="140">
        <f>SUM(BK170:BK172)</f>
        <v>0</v>
      </c>
    </row>
    <row r="170" spans="2:65" s="1" customFormat="1" ht="24.2" customHeight="1">
      <c r="B170" s="32"/>
      <c r="C170" s="143" t="s">
        <v>244</v>
      </c>
      <c r="D170" s="143" t="s">
        <v>174</v>
      </c>
      <c r="E170" s="144" t="s">
        <v>2017</v>
      </c>
      <c r="F170" s="145" t="s">
        <v>2018</v>
      </c>
      <c r="G170" s="146" t="s">
        <v>310</v>
      </c>
      <c r="H170" s="147">
        <v>1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41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178</v>
      </c>
      <c r="AT170" s="155" t="s">
        <v>174</v>
      </c>
      <c r="AU170" s="155" t="s">
        <v>87</v>
      </c>
      <c r="AY170" s="17" t="s">
        <v>172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87</v>
      </c>
      <c r="BK170" s="156">
        <f>ROUND(I170*H170,2)</f>
        <v>0</v>
      </c>
      <c r="BL170" s="17" t="s">
        <v>178</v>
      </c>
      <c r="BM170" s="155" t="s">
        <v>2019</v>
      </c>
    </row>
    <row r="171" spans="2:65" s="1" customFormat="1" ht="33" customHeight="1">
      <c r="B171" s="32"/>
      <c r="C171" s="179" t="s">
        <v>251</v>
      </c>
      <c r="D171" s="179" t="s">
        <v>223</v>
      </c>
      <c r="E171" s="180" t="s">
        <v>2020</v>
      </c>
      <c r="F171" s="181" t="s">
        <v>2021</v>
      </c>
      <c r="G171" s="182" t="s">
        <v>310</v>
      </c>
      <c r="H171" s="183">
        <v>1</v>
      </c>
      <c r="I171" s="184"/>
      <c r="J171" s="185">
        <f>ROUND(I171*H171,2)</f>
        <v>0</v>
      </c>
      <c r="K171" s="186"/>
      <c r="L171" s="187"/>
      <c r="M171" s="188" t="s">
        <v>1</v>
      </c>
      <c r="N171" s="189" t="s">
        <v>41</v>
      </c>
      <c r="P171" s="153">
        <f>O171*H171</f>
        <v>0</v>
      </c>
      <c r="Q171" s="153">
        <v>1.42</v>
      </c>
      <c r="R171" s="153">
        <f>Q171*H171</f>
        <v>1.42</v>
      </c>
      <c r="S171" s="153">
        <v>0</v>
      </c>
      <c r="T171" s="154">
        <f>S171*H171</f>
        <v>0</v>
      </c>
      <c r="AR171" s="155" t="s">
        <v>222</v>
      </c>
      <c r="AT171" s="155" t="s">
        <v>223</v>
      </c>
      <c r="AU171" s="155" t="s">
        <v>87</v>
      </c>
      <c r="AY171" s="17" t="s">
        <v>172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87</v>
      </c>
      <c r="BK171" s="156">
        <f>ROUND(I171*H171,2)</f>
        <v>0</v>
      </c>
      <c r="BL171" s="17" t="s">
        <v>178</v>
      </c>
      <c r="BM171" s="155" t="s">
        <v>2022</v>
      </c>
    </row>
    <row r="172" spans="2:65" s="1" customFormat="1" ht="24.2" customHeight="1">
      <c r="B172" s="32"/>
      <c r="C172" s="143" t="s">
        <v>257</v>
      </c>
      <c r="D172" s="143" t="s">
        <v>174</v>
      </c>
      <c r="E172" s="144" t="s">
        <v>2023</v>
      </c>
      <c r="F172" s="145" t="s">
        <v>2024</v>
      </c>
      <c r="G172" s="146" t="s">
        <v>310</v>
      </c>
      <c r="H172" s="147">
        <v>1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41</v>
      </c>
      <c r="P172" s="153">
        <f>O172*H172</f>
        <v>0</v>
      </c>
      <c r="Q172" s="153">
        <v>6.3E-3</v>
      </c>
      <c r="R172" s="153">
        <f>Q172*H172</f>
        <v>6.3E-3</v>
      </c>
      <c r="S172" s="153">
        <v>0</v>
      </c>
      <c r="T172" s="154">
        <f>S172*H172</f>
        <v>0</v>
      </c>
      <c r="AR172" s="155" t="s">
        <v>178</v>
      </c>
      <c r="AT172" s="155" t="s">
        <v>174</v>
      </c>
      <c r="AU172" s="155" t="s">
        <v>87</v>
      </c>
      <c r="AY172" s="17" t="s">
        <v>172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87</v>
      </c>
      <c r="BK172" s="156">
        <f>ROUND(I172*H172,2)</f>
        <v>0</v>
      </c>
      <c r="BL172" s="17" t="s">
        <v>178</v>
      </c>
      <c r="BM172" s="155" t="s">
        <v>2025</v>
      </c>
    </row>
    <row r="173" spans="2:65" s="11" customFormat="1" ht="22.9" customHeight="1">
      <c r="B173" s="131"/>
      <c r="D173" s="132" t="s">
        <v>74</v>
      </c>
      <c r="E173" s="141" t="s">
        <v>437</v>
      </c>
      <c r="F173" s="141" t="s">
        <v>438</v>
      </c>
      <c r="I173" s="134"/>
      <c r="J173" s="142">
        <f>BK173</f>
        <v>0</v>
      </c>
      <c r="L173" s="131"/>
      <c r="M173" s="136"/>
      <c r="P173" s="137">
        <f>P174</f>
        <v>0</v>
      </c>
      <c r="R173" s="137">
        <f>R174</f>
        <v>0</v>
      </c>
      <c r="T173" s="138">
        <f>T174</f>
        <v>0</v>
      </c>
      <c r="AR173" s="132" t="s">
        <v>82</v>
      </c>
      <c r="AT173" s="139" t="s">
        <v>74</v>
      </c>
      <c r="AU173" s="139" t="s">
        <v>82</v>
      </c>
      <c r="AY173" s="132" t="s">
        <v>172</v>
      </c>
      <c r="BK173" s="140">
        <f>BK174</f>
        <v>0</v>
      </c>
    </row>
    <row r="174" spans="2:65" s="1" customFormat="1" ht="24.2" customHeight="1">
      <c r="B174" s="32"/>
      <c r="C174" s="143" t="s">
        <v>261</v>
      </c>
      <c r="D174" s="143" t="s">
        <v>174</v>
      </c>
      <c r="E174" s="144" t="s">
        <v>2026</v>
      </c>
      <c r="F174" s="145" t="s">
        <v>2027</v>
      </c>
      <c r="G174" s="146" t="s">
        <v>226</v>
      </c>
      <c r="H174" s="147">
        <v>2.6579999999999999</v>
      </c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41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178</v>
      </c>
      <c r="AT174" s="155" t="s">
        <v>174</v>
      </c>
      <c r="AU174" s="155" t="s">
        <v>87</v>
      </c>
      <c r="AY174" s="17" t="s">
        <v>172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87</v>
      </c>
      <c r="BK174" s="156">
        <f>ROUND(I174*H174,2)</f>
        <v>0</v>
      </c>
      <c r="BL174" s="17" t="s">
        <v>178</v>
      </c>
      <c r="BM174" s="155" t="s">
        <v>2028</v>
      </c>
    </row>
    <row r="175" spans="2:65" s="11" customFormat="1" ht="25.9" customHeight="1">
      <c r="B175" s="131"/>
      <c r="D175" s="132" t="s">
        <v>74</v>
      </c>
      <c r="E175" s="133" t="s">
        <v>443</v>
      </c>
      <c r="F175" s="133" t="s">
        <v>444</v>
      </c>
      <c r="I175" s="134"/>
      <c r="J175" s="135">
        <f>BK175</f>
        <v>0</v>
      </c>
      <c r="L175" s="131"/>
      <c r="M175" s="136"/>
      <c r="P175" s="137">
        <f>P176</f>
        <v>0</v>
      </c>
      <c r="R175" s="137">
        <f>R176</f>
        <v>1.2215209999999999E-2</v>
      </c>
      <c r="T175" s="138">
        <f>T176</f>
        <v>0</v>
      </c>
      <c r="AR175" s="132" t="s">
        <v>87</v>
      </c>
      <c r="AT175" s="139" t="s">
        <v>74</v>
      </c>
      <c r="AU175" s="139" t="s">
        <v>75</v>
      </c>
      <c r="AY175" s="132" t="s">
        <v>172</v>
      </c>
      <c r="BK175" s="140">
        <f>BK176</f>
        <v>0</v>
      </c>
    </row>
    <row r="176" spans="2:65" s="11" customFormat="1" ht="22.9" customHeight="1">
      <c r="B176" s="131"/>
      <c r="D176" s="132" t="s">
        <v>74</v>
      </c>
      <c r="E176" s="141" t="s">
        <v>619</v>
      </c>
      <c r="F176" s="141" t="s">
        <v>620</v>
      </c>
      <c r="I176" s="134"/>
      <c r="J176" s="142">
        <f>BK176</f>
        <v>0</v>
      </c>
      <c r="L176" s="131"/>
      <c r="M176" s="136"/>
      <c r="P176" s="137">
        <f>SUM(P177:P184)</f>
        <v>0</v>
      </c>
      <c r="R176" s="137">
        <f>SUM(R177:R184)</f>
        <v>1.2215209999999999E-2</v>
      </c>
      <c r="T176" s="138">
        <f>SUM(T177:T184)</f>
        <v>0</v>
      </c>
      <c r="AR176" s="132" t="s">
        <v>87</v>
      </c>
      <c r="AT176" s="139" t="s">
        <v>74</v>
      </c>
      <c r="AU176" s="139" t="s">
        <v>82</v>
      </c>
      <c r="AY176" s="132" t="s">
        <v>172</v>
      </c>
      <c r="BK176" s="140">
        <f>SUM(BK177:BK184)</f>
        <v>0</v>
      </c>
    </row>
    <row r="177" spans="2:65" s="1" customFormat="1" ht="33" customHeight="1">
      <c r="B177" s="32"/>
      <c r="C177" s="143" t="s">
        <v>269</v>
      </c>
      <c r="D177" s="143" t="s">
        <v>174</v>
      </c>
      <c r="E177" s="144" t="s">
        <v>2029</v>
      </c>
      <c r="F177" s="145" t="s">
        <v>2030</v>
      </c>
      <c r="G177" s="146" t="s">
        <v>331</v>
      </c>
      <c r="H177" s="147">
        <v>2.5</v>
      </c>
      <c r="I177" s="148"/>
      <c r="J177" s="149">
        <f>ROUND(I177*H177,2)</f>
        <v>0</v>
      </c>
      <c r="K177" s="150"/>
      <c r="L177" s="32"/>
      <c r="M177" s="151" t="s">
        <v>1</v>
      </c>
      <c r="N177" s="152" t="s">
        <v>41</v>
      </c>
      <c r="P177" s="153">
        <f>O177*H177</f>
        <v>0</v>
      </c>
      <c r="Q177" s="153">
        <v>3.16E-3</v>
      </c>
      <c r="R177" s="153">
        <f>Q177*H177</f>
        <v>7.9000000000000008E-3</v>
      </c>
      <c r="S177" s="153">
        <v>0</v>
      </c>
      <c r="T177" s="154">
        <f>S177*H177</f>
        <v>0</v>
      </c>
      <c r="AR177" s="155" t="s">
        <v>275</v>
      </c>
      <c r="AT177" s="155" t="s">
        <v>174</v>
      </c>
      <c r="AU177" s="155" t="s">
        <v>87</v>
      </c>
      <c r="AY177" s="17" t="s">
        <v>172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87</v>
      </c>
      <c r="BK177" s="156">
        <f>ROUND(I177*H177,2)</f>
        <v>0</v>
      </c>
      <c r="BL177" s="17" t="s">
        <v>275</v>
      </c>
      <c r="BM177" s="155" t="s">
        <v>2031</v>
      </c>
    </row>
    <row r="178" spans="2:65" s="12" customFormat="1">
      <c r="B178" s="157"/>
      <c r="D178" s="158" t="s">
        <v>180</v>
      </c>
      <c r="E178" s="159" t="s">
        <v>1</v>
      </c>
      <c r="F178" s="160" t="s">
        <v>2032</v>
      </c>
      <c r="H178" s="161">
        <v>2.5</v>
      </c>
      <c r="I178" s="162"/>
      <c r="L178" s="157"/>
      <c r="M178" s="163"/>
      <c r="T178" s="164"/>
      <c r="AT178" s="159" t="s">
        <v>180</v>
      </c>
      <c r="AU178" s="159" t="s">
        <v>87</v>
      </c>
      <c r="AV178" s="12" t="s">
        <v>87</v>
      </c>
      <c r="AW178" s="12" t="s">
        <v>30</v>
      </c>
      <c r="AX178" s="12" t="s">
        <v>82</v>
      </c>
      <c r="AY178" s="159" t="s">
        <v>172</v>
      </c>
    </row>
    <row r="179" spans="2:65" s="1" customFormat="1" ht="24.2" customHeight="1">
      <c r="B179" s="32"/>
      <c r="C179" s="143" t="s">
        <v>275</v>
      </c>
      <c r="D179" s="143" t="s">
        <v>174</v>
      </c>
      <c r="E179" s="144" t="s">
        <v>2033</v>
      </c>
      <c r="F179" s="145" t="s">
        <v>2034</v>
      </c>
      <c r="G179" s="146" t="s">
        <v>310</v>
      </c>
      <c r="H179" s="147">
        <v>1</v>
      </c>
      <c r="I179" s="148"/>
      <c r="J179" s="149">
        <f t="shared" ref="J179:J184" si="0">ROUND(I179*H179,2)</f>
        <v>0</v>
      </c>
      <c r="K179" s="150"/>
      <c r="L179" s="32"/>
      <c r="M179" s="151" t="s">
        <v>1</v>
      </c>
      <c r="N179" s="152" t="s">
        <v>41</v>
      </c>
      <c r="P179" s="153">
        <f t="shared" ref="P179:P184" si="1">O179*H179</f>
        <v>0</v>
      </c>
      <c r="Q179" s="153">
        <v>6.3670000000000005E-5</v>
      </c>
      <c r="R179" s="153">
        <f t="shared" ref="R179:R184" si="2">Q179*H179</f>
        <v>6.3670000000000005E-5</v>
      </c>
      <c r="S179" s="153">
        <v>0</v>
      </c>
      <c r="T179" s="154">
        <f t="shared" ref="T179:T184" si="3">S179*H179</f>
        <v>0</v>
      </c>
      <c r="AR179" s="155" t="s">
        <v>275</v>
      </c>
      <c r="AT179" s="155" t="s">
        <v>174</v>
      </c>
      <c r="AU179" s="155" t="s">
        <v>87</v>
      </c>
      <c r="AY179" s="17" t="s">
        <v>172</v>
      </c>
      <c r="BE179" s="156">
        <f t="shared" ref="BE179:BE184" si="4">IF(N179="základná",J179,0)</f>
        <v>0</v>
      </c>
      <c r="BF179" s="156">
        <f t="shared" ref="BF179:BF184" si="5">IF(N179="znížená",J179,0)</f>
        <v>0</v>
      </c>
      <c r="BG179" s="156">
        <f t="shared" ref="BG179:BG184" si="6">IF(N179="zákl. prenesená",J179,0)</f>
        <v>0</v>
      </c>
      <c r="BH179" s="156">
        <f t="shared" ref="BH179:BH184" si="7">IF(N179="zníž. prenesená",J179,0)</f>
        <v>0</v>
      </c>
      <c r="BI179" s="156">
        <f t="shared" ref="BI179:BI184" si="8">IF(N179="nulová",J179,0)</f>
        <v>0</v>
      </c>
      <c r="BJ179" s="17" t="s">
        <v>87</v>
      </c>
      <c r="BK179" s="156">
        <f t="shared" ref="BK179:BK184" si="9">ROUND(I179*H179,2)</f>
        <v>0</v>
      </c>
      <c r="BL179" s="17" t="s">
        <v>275</v>
      </c>
      <c r="BM179" s="155" t="s">
        <v>2035</v>
      </c>
    </row>
    <row r="180" spans="2:65" s="1" customFormat="1" ht="16.5" customHeight="1">
      <c r="B180" s="32"/>
      <c r="C180" s="179" t="s">
        <v>282</v>
      </c>
      <c r="D180" s="179" t="s">
        <v>223</v>
      </c>
      <c r="E180" s="180" t="s">
        <v>2036</v>
      </c>
      <c r="F180" s="181" t="s">
        <v>2037</v>
      </c>
      <c r="G180" s="182" t="s">
        <v>310</v>
      </c>
      <c r="H180" s="183">
        <v>1</v>
      </c>
      <c r="I180" s="184"/>
      <c r="J180" s="185">
        <f t="shared" si="0"/>
        <v>0</v>
      </c>
      <c r="K180" s="186"/>
      <c r="L180" s="187"/>
      <c r="M180" s="188" t="s">
        <v>1</v>
      </c>
      <c r="N180" s="189" t="s">
        <v>41</v>
      </c>
      <c r="P180" s="153">
        <f t="shared" si="1"/>
        <v>0</v>
      </c>
      <c r="Q180" s="153">
        <v>3.5000000000000001E-3</v>
      </c>
      <c r="R180" s="153">
        <f t="shared" si="2"/>
        <v>3.5000000000000001E-3</v>
      </c>
      <c r="S180" s="153">
        <v>0</v>
      </c>
      <c r="T180" s="154">
        <f t="shared" si="3"/>
        <v>0</v>
      </c>
      <c r="AR180" s="155" t="s">
        <v>385</v>
      </c>
      <c r="AT180" s="155" t="s">
        <v>223</v>
      </c>
      <c r="AU180" s="155" t="s">
        <v>87</v>
      </c>
      <c r="AY180" s="17" t="s">
        <v>172</v>
      </c>
      <c r="BE180" s="156">
        <f t="shared" si="4"/>
        <v>0</v>
      </c>
      <c r="BF180" s="156">
        <f t="shared" si="5"/>
        <v>0</v>
      </c>
      <c r="BG180" s="156">
        <f t="shared" si="6"/>
        <v>0</v>
      </c>
      <c r="BH180" s="156">
        <f t="shared" si="7"/>
        <v>0</v>
      </c>
      <c r="BI180" s="156">
        <f t="shared" si="8"/>
        <v>0</v>
      </c>
      <c r="BJ180" s="17" t="s">
        <v>87</v>
      </c>
      <c r="BK180" s="156">
        <f t="shared" si="9"/>
        <v>0</v>
      </c>
      <c r="BL180" s="17" t="s">
        <v>275</v>
      </c>
      <c r="BM180" s="155" t="s">
        <v>2038</v>
      </c>
    </row>
    <row r="181" spans="2:65" s="1" customFormat="1" ht="21.75" customHeight="1">
      <c r="B181" s="32"/>
      <c r="C181" s="143" t="s">
        <v>296</v>
      </c>
      <c r="D181" s="143" t="s">
        <v>174</v>
      </c>
      <c r="E181" s="144" t="s">
        <v>2039</v>
      </c>
      <c r="F181" s="145" t="s">
        <v>2040</v>
      </c>
      <c r="G181" s="146" t="s">
        <v>310</v>
      </c>
      <c r="H181" s="147">
        <v>1</v>
      </c>
      <c r="I181" s="148"/>
      <c r="J181" s="149">
        <f t="shared" si="0"/>
        <v>0</v>
      </c>
      <c r="K181" s="150"/>
      <c r="L181" s="32"/>
      <c r="M181" s="151" t="s">
        <v>1</v>
      </c>
      <c r="N181" s="152" t="s">
        <v>41</v>
      </c>
      <c r="P181" s="153">
        <f t="shared" si="1"/>
        <v>0</v>
      </c>
      <c r="Q181" s="153">
        <v>5.1539999999999998E-5</v>
      </c>
      <c r="R181" s="153">
        <f t="shared" si="2"/>
        <v>5.1539999999999998E-5</v>
      </c>
      <c r="S181" s="153">
        <v>0</v>
      </c>
      <c r="T181" s="154">
        <f t="shared" si="3"/>
        <v>0</v>
      </c>
      <c r="AR181" s="155" t="s">
        <v>275</v>
      </c>
      <c r="AT181" s="155" t="s">
        <v>174</v>
      </c>
      <c r="AU181" s="155" t="s">
        <v>87</v>
      </c>
      <c r="AY181" s="17" t="s">
        <v>172</v>
      </c>
      <c r="BE181" s="156">
        <f t="shared" si="4"/>
        <v>0</v>
      </c>
      <c r="BF181" s="156">
        <f t="shared" si="5"/>
        <v>0</v>
      </c>
      <c r="BG181" s="156">
        <f t="shared" si="6"/>
        <v>0</v>
      </c>
      <c r="BH181" s="156">
        <f t="shared" si="7"/>
        <v>0</v>
      </c>
      <c r="BI181" s="156">
        <f t="shared" si="8"/>
        <v>0</v>
      </c>
      <c r="BJ181" s="17" t="s">
        <v>87</v>
      </c>
      <c r="BK181" s="156">
        <f t="shared" si="9"/>
        <v>0</v>
      </c>
      <c r="BL181" s="17" t="s">
        <v>275</v>
      </c>
      <c r="BM181" s="155" t="s">
        <v>2041</v>
      </c>
    </row>
    <row r="182" spans="2:65" s="1" customFormat="1" ht="16.5" customHeight="1">
      <c r="B182" s="32"/>
      <c r="C182" s="179" t="s">
        <v>302</v>
      </c>
      <c r="D182" s="179" t="s">
        <v>223</v>
      </c>
      <c r="E182" s="180" t="s">
        <v>2042</v>
      </c>
      <c r="F182" s="181" t="s">
        <v>2043</v>
      </c>
      <c r="G182" s="182" t="s">
        <v>310</v>
      </c>
      <c r="H182" s="183">
        <v>1</v>
      </c>
      <c r="I182" s="184"/>
      <c r="J182" s="185">
        <f t="shared" si="0"/>
        <v>0</v>
      </c>
      <c r="K182" s="186"/>
      <c r="L182" s="187"/>
      <c r="M182" s="188" t="s">
        <v>1</v>
      </c>
      <c r="N182" s="189" t="s">
        <v>41</v>
      </c>
      <c r="P182" s="153">
        <f t="shared" si="1"/>
        <v>0</v>
      </c>
      <c r="Q182" s="153">
        <v>2.9999999999999997E-4</v>
      </c>
      <c r="R182" s="153">
        <f t="shared" si="2"/>
        <v>2.9999999999999997E-4</v>
      </c>
      <c r="S182" s="153">
        <v>0</v>
      </c>
      <c r="T182" s="154">
        <f t="shared" si="3"/>
        <v>0</v>
      </c>
      <c r="AR182" s="155" t="s">
        <v>385</v>
      </c>
      <c r="AT182" s="155" t="s">
        <v>223</v>
      </c>
      <c r="AU182" s="155" t="s">
        <v>87</v>
      </c>
      <c r="AY182" s="17" t="s">
        <v>172</v>
      </c>
      <c r="BE182" s="156">
        <f t="shared" si="4"/>
        <v>0</v>
      </c>
      <c r="BF182" s="156">
        <f t="shared" si="5"/>
        <v>0</v>
      </c>
      <c r="BG182" s="156">
        <f t="shared" si="6"/>
        <v>0</v>
      </c>
      <c r="BH182" s="156">
        <f t="shared" si="7"/>
        <v>0</v>
      </c>
      <c r="BI182" s="156">
        <f t="shared" si="8"/>
        <v>0</v>
      </c>
      <c r="BJ182" s="17" t="s">
        <v>87</v>
      </c>
      <c r="BK182" s="156">
        <f t="shared" si="9"/>
        <v>0</v>
      </c>
      <c r="BL182" s="17" t="s">
        <v>275</v>
      </c>
      <c r="BM182" s="155" t="s">
        <v>2044</v>
      </c>
    </row>
    <row r="183" spans="2:65" s="1" customFormat="1" ht="21.75" customHeight="1">
      <c r="B183" s="32"/>
      <c r="C183" s="179" t="s">
        <v>7</v>
      </c>
      <c r="D183" s="179" t="s">
        <v>223</v>
      </c>
      <c r="E183" s="180" t="s">
        <v>2045</v>
      </c>
      <c r="F183" s="181" t="s">
        <v>2046</v>
      </c>
      <c r="G183" s="182" t="s">
        <v>310</v>
      </c>
      <c r="H183" s="183">
        <v>2</v>
      </c>
      <c r="I183" s="184"/>
      <c r="J183" s="185">
        <f t="shared" si="0"/>
        <v>0</v>
      </c>
      <c r="K183" s="186"/>
      <c r="L183" s="187"/>
      <c r="M183" s="188" t="s">
        <v>1</v>
      </c>
      <c r="N183" s="189" t="s">
        <v>41</v>
      </c>
      <c r="P183" s="153">
        <f t="shared" si="1"/>
        <v>0</v>
      </c>
      <c r="Q183" s="153">
        <v>2.0000000000000001E-4</v>
      </c>
      <c r="R183" s="153">
        <f t="shared" si="2"/>
        <v>4.0000000000000002E-4</v>
      </c>
      <c r="S183" s="153">
        <v>0</v>
      </c>
      <c r="T183" s="154">
        <f t="shared" si="3"/>
        <v>0</v>
      </c>
      <c r="AR183" s="155" t="s">
        <v>385</v>
      </c>
      <c r="AT183" s="155" t="s">
        <v>223</v>
      </c>
      <c r="AU183" s="155" t="s">
        <v>87</v>
      </c>
      <c r="AY183" s="17" t="s">
        <v>172</v>
      </c>
      <c r="BE183" s="156">
        <f t="shared" si="4"/>
        <v>0</v>
      </c>
      <c r="BF183" s="156">
        <f t="shared" si="5"/>
        <v>0</v>
      </c>
      <c r="BG183" s="156">
        <f t="shared" si="6"/>
        <v>0</v>
      </c>
      <c r="BH183" s="156">
        <f t="shared" si="7"/>
        <v>0</v>
      </c>
      <c r="BI183" s="156">
        <f t="shared" si="8"/>
        <v>0</v>
      </c>
      <c r="BJ183" s="17" t="s">
        <v>87</v>
      </c>
      <c r="BK183" s="156">
        <f t="shared" si="9"/>
        <v>0</v>
      </c>
      <c r="BL183" s="17" t="s">
        <v>275</v>
      </c>
      <c r="BM183" s="155" t="s">
        <v>2047</v>
      </c>
    </row>
    <row r="184" spans="2:65" s="1" customFormat="1" ht="24.2" customHeight="1">
      <c r="B184" s="32"/>
      <c r="C184" s="143" t="s">
        <v>313</v>
      </c>
      <c r="D184" s="143" t="s">
        <v>174</v>
      </c>
      <c r="E184" s="144" t="s">
        <v>630</v>
      </c>
      <c r="F184" s="145" t="s">
        <v>631</v>
      </c>
      <c r="G184" s="146" t="s">
        <v>226</v>
      </c>
      <c r="H184" s="147">
        <v>1.2E-2</v>
      </c>
      <c r="I184" s="148"/>
      <c r="J184" s="149">
        <f t="shared" si="0"/>
        <v>0</v>
      </c>
      <c r="K184" s="150"/>
      <c r="L184" s="32"/>
      <c r="M184" s="199" t="s">
        <v>1</v>
      </c>
      <c r="N184" s="200" t="s">
        <v>41</v>
      </c>
      <c r="O184" s="201"/>
      <c r="P184" s="202">
        <f t="shared" si="1"/>
        <v>0</v>
      </c>
      <c r="Q184" s="202">
        <v>0</v>
      </c>
      <c r="R184" s="202">
        <f t="shared" si="2"/>
        <v>0</v>
      </c>
      <c r="S184" s="202">
        <v>0</v>
      </c>
      <c r="T184" s="203">
        <f t="shared" si="3"/>
        <v>0</v>
      </c>
      <c r="AR184" s="155" t="s">
        <v>275</v>
      </c>
      <c r="AT184" s="155" t="s">
        <v>174</v>
      </c>
      <c r="AU184" s="155" t="s">
        <v>87</v>
      </c>
      <c r="AY184" s="17" t="s">
        <v>172</v>
      </c>
      <c r="BE184" s="156">
        <f t="shared" si="4"/>
        <v>0</v>
      </c>
      <c r="BF184" s="156">
        <f t="shared" si="5"/>
        <v>0</v>
      </c>
      <c r="BG184" s="156">
        <f t="shared" si="6"/>
        <v>0</v>
      </c>
      <c r="BH184" s="156">
        <f t="shared" si="7"/>
        <v>0</v>
      </c>
      <c r="BI184" s="156">
        <f t="shared" si="8"/>
        <v>0</v>
      </c>
      <c r="BJ184" s="17" t="s">
        <v>87</v>
      </c>
      <c r="BK184" s="156">
        <f t="shared" si="9"/>
        <v>0</v>
      </c>
      <c r="BL184" s="17" t="s">
        <v>275</v>
      </c>
      <c r="BM184" s="155" t="s">
        <v>2048</v>
      </c>
    </row>
    <row r="185" spans="2:65" s="1" customFormat="1" ht="6.95" customHeight="1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sheetProtection algorithmName="SHA-512" hashValue="TQQD5jOBKdEIxps9yYBFOUWTVVWgPIRQ1B8goYrOlvPK85rhOITKixjow7KwzojaRQ/tIm6LT2Ry4cVs2lmB6w==" saltValue="zLw31Jgz7BKwFhrtlMIvbh5eeRRiGfRr5VqZRrRX9aBFINJ5dmRWCTQa6P8/QuBek+an5zrovt3zKcFx66AunQ==" spinCount="100000" sheet="1" objects="1" scenarios="1" formatColumns="0" formatRows="0" autoFilter="0"/>
  <autoFilter ref="C127:K184" xr:uid="{00000000-0009-0000-0000-000009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68"/>
  <sheetViews>
    <sheetView showGridLines="0" topLeftCell="A28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2051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2052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ROUND((SUM(BE125:BE167)),  2)</f>
        <v>0</v>
      </c>
      <c r="G35" s="100"/>
      <c r="H35" s="100"/>
      <c r="I35" s="101">
        <v>0.2</v>
      </c>
      <c r="J35" s="99">
        <f>ROUND(((SUM(BE125:BE167))*I35),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ROUND((SUM(BF125:BF167)),  2)</f>
        <v>0</v>
      </c>
      <c r="G36" s="100"/>
      <c r="H36" s="100"/>
      <c r="I36" s="101">
        <v>0.2</v>
      </c>
      <c r="J36" s="99">
        <f>ROUND(((SUM(BF125:BF167))*I36),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ROUND((SUM(BG125:BG167)),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ROUND((SUM(BH125:BH167)),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ROUND((SUM(BI125:BI167)),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2051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01 - SO-03.1  Vonkajšia domvá splašková kanalizácia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J125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1850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2:47" s="9" customFormat="1" ht="19.899999999999999" customHeight="1">
      <c r="B102" s="118"/>
      <c r="D102" s="119" t="s">
        <v>1315</v>
      </c>
      <c r="E102" s="120"/>
      <c r="F102" s="120"/>
      <c r="G102" s="120"/>
      <c r="H102" s="120"/>
      <c r="I102" s="120"/>
      <c r="J102" s="121">
        <f>J156</f>
        <v>0</v>
      </c>
      <c r="L102" s="118"/>
    </row>
    <row r="103" spans="2:47" s="9" customFormat="1" ht="19.899999999999999" customHeight="1">
      <c r="B103" s="118"/>
      <c r="D103" s="119" t="s">
        <v>141</v>
      </c>
      <c r="E103" s="120"/>
      <c r="F103" s="120"/>
      <c r="G103" s="120"/>
      <c r="H103" s="120"/>
      <c r="I103" s="120"/>
      <c r="J103" s="121">
        <f>J166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158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4" t="str">
        <f>E7</f>
        <v>Rekreačná chata</v>
      </c>
      <c r="F113" s="255"/>
      <c r="G113" s="255"/>
      <c r="H113" s="255"/>
      <c r="L113" s="32"/>
    </row>
    <row r="114" spans="2:65" ht="12" customHeight="1">
      <c r="B114" s="20"/>
      <c r="C114" s="27" t="s">
        <v>126</v>
      </c>
      <c r="L114" s="20"/>
    </row>
    <row r="115" spans="2:65" s="1" customFormat="1" ht="16.5" customHeight="1">
      <c r="B115" s="32"/>
      <c r="E115" s="254" t="s">
        <v>2051</v>
      </c>
      <c r="F115" s="253"/>
      <c r="G115" s="253"/>
      <c r="H115" s="253"/>
      <c r="L115" s="32"/>
    </row>
    <row r="116" spans="2:65" s="1" customFormat="1" ht="12" customHeight="1">
      <c r="B116" s="32"/>
      <c r="C116" s="27" t="s">
        <v>128</v>
      </c>
      <c r="L116" s="32"/>
    </row>
    <row r="117" spans="2:65" s="1" customFormat="1" ht="16.5" customHeight="1">
      <c r="B117" s="32"/>
      <c r="E117" s="250" t="str">
        <f>E11</f>
        <v>01 - SO-03.1  Vonkajšia domvá splašková kanalizácia</v>
      </c>
      <c r="F117" s="253"/>
      <c r="G117" s="253"/>
      <c r="H117" s="253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Martovce, p. č. 6231/1, 6231/2</v>
      </c>
      <c r="I119" s="27" t="s">
        <v>21</v>
      </c>
      <c r="J119" s="55">
        <f>IF(J14="","",J14)</f>
        <v>0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MARTEVENT s.r.o., Martovce č. 14</v>
      </c>
      <c r="I121" s="27" t="s">
        <v>28</v>
      </c>
      <c r="J121" s="30" t="str">
        <f>E23</f>
        <v>Szilvia Vörös Dócza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31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159</v>
      </c>
      <c r="D124" s="124" t="s">
        <v>60</v>
      </c>
      <c r="E124" s="124" t="s">
        <v>56</v>
      </c>
      <c r="F124" s="124" t="s">
        <v>57</v>
      </c>
      <c r="G124" s="124" t="s">
        <v>160</v>
      </c>
      <c r="H124" s="124" t="s">
        <v>161</v>
      </c>
      <c r="I124" s="124" t="s">
        <v>162</v>
      </c>
      <c r="J124" s="125" t="s">
        <v>133</v>
      </c>
      <c r="K124" s="126" t="s">
        <v>163</v>
      </c>
      <c r="L124" s="122"/>
      <c r="M124" s="62" t="s">
        <v>1</v>
      </c>
      <c r="N124" s="63" t="s">
        <v>39</v>
      </c>
      <c r="O124" s="63" t="s">
        <v>164</v>
      </c>
      <c r="P124" s="63" t="s">
        <v>165</v>
      </c>
      <c r="Q124" s="63" t="s">
        <v>166</v>
      </c>
      <c r="R124" s="63" t="s">
        <v>167</v>
      </c>
      <c r="S124" s="63" t="s">
        <v>168</v>
      </c>
      <c r="T124" s="64" t="s">
        <v>169</v>
      </c>
    </row>
    <row r="125" spans="2:65" s="1" customFormat="1" ht="22.9" customHeight="1">
      <c r="B125" s="32"/>
      <c r="C125" s="67" t="s">
        <v>134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4.232901</v>
      </c>
      <c r="S125" s="56"/>
      <c r="T125" s="129">
        <f>T126</f>
        <v>0</v>
      </c>
      <c r="AT125" s="17" t="s">
        <v>74</v>
      </c>
      <c r="AU125" s="17" t="s">
        <v>135</v>
      </c>
      <c r="BK125" s="130">
        <f>BK126</f>
        <v>0</v>
      </c>
    </row>
    <row r="126" spans="2:65" s="11" customFormat="1" ht="25.9" customHeight="1">
      <c r="B126" s="131"/>
      <c r="D126" s="132" t="s">
        <v>74</v>
      </c>
      <c r="E126" s="133" t="s">
        <v>170</v>
      </c>
      <c r="F126" s="133" t="s">
        <v>171</v>
      </c>
      <c r="I126" s="134"/>
      <c r="J126" s="135">
        <f>BK126</f>
        <v>0</v>
      </c>
      <c r="L126" s="131"/>
      <c r="M126" s="136"/>
      <c r="P126" s="137">
        <f>P127+P151+P156+P166</f>
        <v>0</v>
      </c>
      <c r="R126" s="137">
        <f>R127+R151+R156+R166</f>
        <v>4.232901</v>
      </c>
      <c r="T126" s="138">
        <f>T127+T151+T156+T166</f>
        <v>0</v>
      </c>
      <c r="AR126" s="132" t="s">
        <v>82</v>
      </c>
      <c r="AT126" s="139" t="s">
        <v>74</v>
      </c>
      <c r="AU126" s="139" t="s">
        <v>75</v>
      </c>
      <c r="AY126" s="132" t="s">
        <v>172</v>
      </c>
      <c r="BK126" s="140">
        <f>BK127+BK151+BK156+BK166</f>
        <v>0</v>
      </c>
    </row>
    <row r="127" spans="2:65" s="11" customFormat="1" ht="22.9" customHeight="1">
      <c r="B127" s="131"/>
      <c r="D127" s="132" t="s">
        <v>74</v>
      </c>
      <c r="E127" s="141" t="s">
        <v>82</v>
      </c>
      <c r="F127" s="141" t="s">
        <v>173</v>
      </c>
      <c r="I127" s="134"/>
      <c r="J127" s="142">
        <f>BK127</f>
        <v>0</v>
      </c>
      <c r="L127" s="131"/>
      <c r="M127" s="136"/>
      <c r="P127" s="137">
        <f>SUM(P128:P150)</f>
        <v>0</v>
      </c>
      <c r="R127" s="137">
        <f>SUM(R128:R150)</f>
        <v>2.84</v>
      </c>
      <c r="T127" s="138">
        <f>SUM(T128:T150)</f>
        <v>0</v>
      </c>
      <c r="AR127" s="132" t="s">
        <v>82</v>
      </c>
      <c r="AT127" s="139" t="s">
        <v>74</v>
      </c>
      <c r="AU127" s="139" t="s">
        <v>82</v>
      </c>
      <c r="AY127" s="132" t="s">
        <v>172</v>
      </c>
      <c r="BK127" s="140">
        <f>SUM(BK128:BK150)</f>
        <v>0</v>
      </c>
    </row>
    <row r="128" spans="2:65" s="1" customFormat="1" ht="16.5" customHeight="1">
      <c r="B128" s="32"/>
      <c r="C128" s="143" t="s">
        <v>82</v>
      </c>
      <c r="D128" s="143" t="s">
        <v>174</v>
      </c>
      <c r="E128" s="144" t="s">
        <v>2053</v>
      </c>
      <c r="F128" s="145" t="s">
        <v>2054</v>
      </c>
      <c r="G128" s="146" t="s">
        <v>177</v>
      </c>
      <c r="H128" s="147">
        <v>7.9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178</v>
      </c>
      <c r="AT128" s="155" t="s">
        <v>174</v>
      </c>
      <c r="AU128" s="155" t="s">
        <v>87</v>
      </c>
      <c r="AY128" s="17" t="s">
        <v>172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87</v>
      </c>
      <c r="BK128" s="156">
        <f>ROUND(I128*H128,2)</f>
        <v>0</v>
      </c>
      <c r="BL128" s="17" t="s">
        <v>178</v>
      </c>
      <c r="BM128" s="155" t="s">
        <v>2055</v>
      </c>
    </row>
    <row r="129" spans="2:65" s="12" customFormat="1" ht="22.5">
      <c r="B129" s="157"/>
      <c r="D129" s="158" t="s">
        <v>180</v>
      </c>
      <c r="E129" s="159" t="s">
        <v>1</v>
      </c>
      <c r="F129" s="160" t="s">
        <v>2056</v>
      </c>
      <c r="H129" s="161">
        <v>7.9219999999999997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2" customFormat="1">
      <c r="B130" s="157"/>
      <c r="D130" s="158" t="s">
        <v>180</v>
      </c>
      <c r="E130" s="159" t="s">
        <v>1</v>
      </c>
      <c r="F130" s="160" t="s">
        <v>1056</v>
      </c>
      <c r="H130" s="161">
        <v>-2.1999999999999999E-2</v>
      </c>
      <c r="I130" s="162"/>
      <c r="L130" s="157"/>
      <c r="M130" s="163"/>
      <c r="T130" s="164"/>
      <c r="AT130" s="159" t="s">
        <v>180</v>
      </c>
      <c r="AU130" s="159" t="s">
        <v>87</v>
      </c>
      <c r="AV130" s="12" t="s">
        <v>87</v>
      </c>
      <c r="AW130" s="12" t="s">
        <v>30</v>
      </c>
      <c r="AX130" s="12" t="s">
        <v>75</v>
      </c>
      <c r="AY130" s="159" t="s">
        <v>172</v>
      </c>
    </row>
    <row r="131" spans="2:65" s="14" customFormat="1">
      <c r="B131" s="172"/>
      <c r="D131" s="158" t="s">
        <v>180</v>
      </c>
      <c r="E131" s="173" t="s">
        <v>1</v>
      </c>
      <c r="F131" s="174" t="s">
        <v>1039</v>
      </c>
      <c r="H131" s="175">
        <v>7.8999999999999995</v>
      </c>
      <c r="I131" s="176"/>
      <c r="L131" s="172"/>
      <c r="M131" s="177"/>
      <c r="T131" s="178"/>
      <c r="AT131" s="173" t="s">
        <v>180</v>
      </c>
      <c r="AU131" s="173" t="s">
        <v>87</v>
      </c>
      <c r="AV131" s="14" t="s">
        <v>178</v>
      </c>
      <c r="AW131" s="14" t="s">
        <v>30</v>
      </c>
      <c r="AX131" s="14" t="s">
        <v>82</v>
      </c>
      <c r="AY131" s="173" t="s">
        <v>172</v>
      </c>
    </row>
    <row r="132" spans="2:65" s="1" customFormat="1" ht="37.9" customHeight="1">
      <c r="B132" s="32"/>
      <c r="C132" s="143" t="s">
        <v>87</v>
      </c>
      <c r="D132" s="143" t="s">
        <v>174</v>
      </c>
      <c r="E132" s="144" t="s">
        <v>1946</v>
      </c>
      <c r="F132" s="145" t="s">
        <v>1947</v>
      </c>
      <c r="G132" s="146" t="s">
        <v>177</v>
      </c>
      <c r="H132" s="147">
        <v>2.633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178</v>
      </c>
      <c r="AT132" s="155" t="s">
        <v>174</v>
      </c>
      <c r="AU132" s="155" t="s">
        <v>87</v>
      </c>
      <c r="AY132" s="17" t="s">
        <v>172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87</v>
      </c>
      <c r="BK132" s="156">
        <f>ROUND(I132*H132,2)</f>
        <v>0</v>
      </c>
      <c r="BL132" s="17" t="s">
        <v>178</v>
      </c>
      <c r="BM132" s="155" t="s">
        <v>2057</v>
      </c>
    </row>
    <row r="133" spans="2:65" s="12" customFormat="1">
      <c r="B133" s="157"/>
      <c r="D133" s="158" t="s">
        <v>180</v>
      </c>
      <c r="E133" s="159" t="s">
        <v>1</v>
      </c>
      <c r="F133" s="160" t="s">
        <v>2058</v>
      </c>
      <c r="H133" s="161">
        <v>2.633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82</v>
      </c>
      <c r="AY133" s="159" t="s">
        <v>172</v>
      </c>
    </row>
    <row r="134" spans="2:65" s="1" customFormat="1" ht="33" customHeight="1">
      <c r="B134" s="32"/>
      <c r="C134" s="143" t="s">
        <v>184</v>
      </c>
      <c r="D134" s="143" t="s">
        <v>174</v>
      </c>
      <c r="E134" s="144" t="s">
        <v>1866</v>
      </c>
      <c r="F134" s="145" t="s">
        <v>1867</v>
      </c>
      <c r="G134" s="146" t="s">
        <v>177</v>
      </c>
      <c r="H134" s="147">
        <v>2.2000000000000002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178</v>
      </c>
      <c r="AT134" s="155" t="s">
        <v>174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178</v>
      </c>
      <c r="BM134" s="155" t="s">
        <v>2059</v>
      </c>
    </row>
    <row r="135" spans="2:65" s="12" customFormat="1">
      <c r="B135" s="157"/>
      <c r="D135" s="158" t="s">
        <v>180</v>
      </c>
      <c r="E135" s="159" t="s">
        <v>1</v>
      </c>
      <c r="F135" s="160" t="s">
        <v>2060</v>
      </c>
      <c r="H135" s="161">
        <v>7.9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75</v>
      </c>
      <c r="AY135" s="159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2061</v>
      </c>
      <c r="H136" s="161">
        <v>-5.7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4" customFormat="1">
      <c r="B137" s="172"/>
      <c r="D137" s="158" t="s">
        <v>180</v>
      </c>
      <c r="E137" s="173" t="s">
        <v>1</v>
      </c>
      <c r="F137" s="174" t="s">
        <v>208</v>
      </c>
      <c r="H137" s="175">
        <v>2.2000000000000002</v>
      </c>
      <c r="I137" s="176"/>
      <c r="L137" s="172"/>
      <c r="M137" s="177"/>
      <c r="T137" s="178"/>
      <c r="AT137" s="173" t="s">
        <v>180</v>
      </c>
      <c r="AU137" s="173" t="s">
        <v>87</v>
      </c>
      <c r="AV137" s="14" t="s">
        <v>178</v>
      </c>
      <c r="AW137" s="14" t="s">
        <v>30</v>
      </c>
      <c r="AX137" s="14" t="s">
        <v>82</v>
      </c>
      <c r="AY137" s="173" t="s">
        <v>172</v>
      </c>
    </row>
    <row r="138" spans="2:65" s="1" customFormat="1" ht="16.5" customHeight="1">
      <c r="B138" s="32"/>
      <c r="C138" s="143" t="s">
        <v>178</v>
      </c>
      <c r="D138" s="143" t="s">
        <v>174</v>
      </c>
      <c r="E138" s="144" t="s">
        <v>210</v>
      </c>
      <c r="F138" s="145" t="s">
        <v>211</v>
      </c>
      <c r="G138" s="146" t="s">
        <v>177</v>
      </c>
      <c r="H138" s="147">
        <v>2.2000000000000002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178</v>
      </c>
      <c r="AT138" s="155" t="s">
        <v>174</v>
      </c>
      <c r="AU138" s="155" t="s">
        <v>87</v>
      </c>
      <c r="AY138" s="17" t="s">
        <v>172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87</v>
      </c>
      <c r="BK138" s="156">
        <f>ROUND(I138*H138,2)</f>
        <v>0</v>
      </c>
      <c r="BL138" s="17" t="s">
        <v>178</v>
      </c>
      <c r="BM138" s="155" t="s">
        <v>2062</v>
      </c>
    </row>
    <row r="139" spans="2:65" s="1" customFormat="1" ht="24.2" customHeight="1">
      <c r="B139" s="32"/>
      <c r="C139" s="143" t="s">
        <v>203</v>
      </c>
      <c r="D139" s="143" t="s">
        <v>174</v>
      </c>
      <c r="E139" s="144" t="s">
        <v>1873</v>
      </c>
      <c r="F139" s="145" t="s">
        <v>1874</v>
      </c>
      <c r="G139" s="146" t="s">
        <v>177</v>
      </c>
      <c r="H139" s="147">
        <v>5.7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178</v>
      </c>
      <c r="AT139" s="155" t="s">
        <v>174</v>
      </c>
      <c r="AU139" s="155" t="s">
        <v>87</v>
      </c>
      <c r="AY139" s="17" t="s">
        <v>172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87</v>
      </c>
      <c r="BK139" s="156">
        <f>ROUND(I139*H139,2)</f>
        <v>0</v>
      </c>
      <c r="BL139" s="17" t="s">
        <v>178</v>
      </c>
      <c r="BM139" s="155" t="s">
        <v>2063</v>
      </c>
    </row>
    <row r="140" spans="2:65" s="12" customFormat="1">
      <c r="B140" s="157"/>
      <c r="D140" s="158" t="s">
        <v>180</v>
      </c>
      <c r="E140" s="159" t="s">
        <v>1</v>
      </c>
      <c r="F140" s="160" t="s">
        <v>2064</v>
      </c>
      <c r="H140" s="161">
        <v>7.9</v>
      </c>
      <c r="I140" s="162"/>
      <c r="L140" s="157"/>
      <c r="M140" s="163"/>
      <c r="T140" s="164"/>
      <c r="AT140" s="159" t="s">
        <v>180</v>
      </c>
      <c r="AU140" s="159" t="s">
        <v>87</v>
      </c>
      <c r="AV140" s="12" t="s">
        <v>87</v>
      </c>
      <c r="AW140" s="12" t="s">
        <v>30</v>
      </c>
      <c r="AX140" s="12" t="s">
        <v>75</v>
      </c>
      <c r="AY140" s="159" t="s">
        <v>172</v>
      </c>
    </row>
    <row r="141" spans="2:65" s="12" customFormat="1">
      <c r="B141" s="157"/>
      <c r="D141" s="158" t="s">
        <v>180</v>
      </c>
      <c r="E141" s="159" t="s">
        <v>1</v>
      </c>
      <c r="F141" s="160" t="s">
        <v>2065</v>
      </c>
      <c r="H141" s="161">
        <v>-2.2000000000000002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4" customFormat="1">
      <c r="B142" s="172"/>
      <c r="D142" s="158" t="s">
        <v>180</v>
      </c>
      <c r="E142" s="173" t="s">
        <v>1</v>
      </c>
      <c r="F142" s="174" t="s">
        <v>186</v>
      </c>
      <c r="H142" s="175">
        <v>5.7</v>
      </c>
      <c r="I142" s="176"/>
      <c r="L142" s="172"/>
      <c r="M142" s="177"/>
      <c r="T142" s="178"/>
      <c r="AT142" s="173" t="s">
        <v>180</v>
      </c>
      <c r="AU142" s="173" t="s">
        <v>87</v>
      </c>
      <c r="AV142" s="14" t="s">
        <v>178</v>
      </c>
      <c r="AW142" s="14" t="s">
        <v>30</v>
      </c>
      <c r="AX142" s="14" t="s">
        <v>82</v>
      </c>
      <c r="AY142" s="173" t="s">
        <v>172</v>
      </c>
    </row>
    <row r="143" spans="2:65" s="1" customFormat="1" ht="24.2" customHeight="1">
      <c r="B143" s="32"/>
      <c r="C143" s="143" t="s">
        <v>209</v>
      </c>
      <c r="D143" s="143" t="s">
        <v>174</v>
      </c>
      <c r="E143" s="144" t="s">
        <v>1878</v>
      </c>
      <c r="F143" s="145" t="s">
        <v>1879</v>
      </c>
      <c r="G143" s="146" t="s">
        <v>177</v>
      </c>
      <c r="H143" s="147">
        <v>1.5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178</v>
      </c>
      <c r="AT143" s="155" t="s">
        <v>174</v>
      </c>
      <c r="AU143" s="155" t="s">
        <v>87</v>
      </c>
      <c r="AY143" s="17" t="s">
        <v>172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87</v>
      </c>
      <c r="BK143" s="156">
        <f>ROUND(I143*H143,2)</f>
        <v>0</v>
      </c>
      <c r="BL143" s="17" t="s">
        <v>178</v>
      </c>
      <c r="BM143" s="155" t="s">
        <v>2066</v>
      </c>
    </row>
    <row r="144" spans="2:65" s="12" customFormat="1">
      <c r="B144" s="157"/>
      <c r="D144" s="158" t="s">
        <v>180</v>
      </c>
      <c r="E144" s="159" t="s">
        <v>1</v>
      </c>
      <c r="F144" s="160" t="s">
        <v>2067</v>
      </c>
      <c r="H144" s="161">
        <v>1.4630000000000001</v>
      </c>
      <c r="I144" s="162"/>
      <c r="L144" s="157"/>
      <c r="M144" s="163"/>
      <c r="T144" s="164"/>
      <c r="AT144" s="159" t="s">
        <v>180</v>
      </c>
      <c r="AU144" s="159" t="s">
        <v>87</v>
      </c>
      <c r="AV144" s="12" t="s">
        <v>87</v>
      </c>
      <c r="AW144" s="12" t="s">
        <v>30</v>
      </c>
      <c r="AX144" s="12" t="s">
        <v>75</v>
      </c>
      <c r="AY144" s="159" t="s">
        <v>172</v>
      </c>
    </row>
    <row r="145" spans="2:65" s="12" customFormat="1">
      <c r="B145" s="157"/>
      <c r="D145" s="158" t="s">
        <v>180</v>
      </c>
      <c r="E145" s="159" t="s">
        <v>1</v>
      </c>
      <c r="F145" s="160" t="s">
        <v>2068</v>
      </c>
      <c r="H145" s="161">
        <v>3.6999999999999998E-2</v>
      </c>
      <c r="I145" s="162"/>
      <c r="L145" s="157"/>
      <c r="M145" s="163"/>
      <c r="T145" s="164"/>
      <c r="AT145" s="159" t="s">
        <v>180</v>
      </c>
      <c r="AU145" s="159" t="s">
        <v>87</v>
      </c>
      <c r="AV145" s="12" t="s">
        <v>87</v>
      </c>
      <c r="AW145" s="12" t="s">
        <v>30</v>
      </c>
      <c r="AX145" s="12" t="s">
        <v>75</v>
      </c>
      <c r="AY145" s="159" t="s">
        <v>172</v>
      </c>
    </row>
    <row r="146" spans="2:65" s="14" customFormat="1">
      <c r="B146" s="172"/>
      <c r="D146" s="158" t="s">
        <v>180</v>
      </c>
      <c r="E146" s="173" t="s">
        <v>1</v>
      </c>
      <c r="F146" s="174" t="s">
        <v>186</v>
      </c>
      <c r="H146" s="175">
        <v>1.5</v>
      </c>
      <c r="I146" s="176"/>
      <c r="L146" s="172"/>
      <c r="M146" s="177"/>
      <c r="T146" s="178"/>
      <c r="AT146" s="173" t="s">
        <v>180</v>
      </c>
      <c r="AU146" s="173" t="s">
        <v>87</v>
      </c>
      <c r="AV146" s="14" t="s">
        <v>178</v>
      </c>
      <c r="AW146" s="14" t="s">
        <v>30</v>
      </c>
      <c r="AX146" s="14" t="s">
        <v>82</v>
      </c>
      <c r="AY146" s="173" t="s">
        <v>172</v>
      </c>
    </row>
    <row r="147" spans="2:65" s="1" customFormat="1" ht="16.5" customHeight="1">
      <c r="B147" s="32"/>
      <c r="C147" s="179" t="s">
        <v>213</v>
      </c>
      <c r="D147" s="179" t="s">
        <v>223</v>
      </c>
      <c r="E147" s="180" t="s">
        <v>1884</v>
      </c>
      <c r="F147" s="181" t="s">
        <v>1885</v>
      </c>
      <c r="G147" s="182" t="s">
        <v>226</v>
      </c>
      <c r="H147" s="183">
        <v>2.84</v>
      </c>
      <c r="I147" s="184"/>
      <c r="J147" s="185">
        <f>ROUND(I147*H147,2)</f>
        <v>0</v>
      </c>
      <c r="K147" s="186"/>
      <c r="L147" s="187"/>
      <c r="M147" s="188" t="s">
        <v>1</v>
      </c>
      <c r="N147" s="189" t="s">
        <v>41</v>
      </c>
      <c r="P147" s="153">
        <f>O147*H147</f>
        <v>0</v>
      </c>
      <c r="Q147" s="153">
        <v>1</v>
      </c>
      <c r="R147" s="153">
        <f>Q147*H147</f>
        <v>2.84</v>
      </c>
      <c r="S147" s="153">
        <v>0</v>
      </c>
      <c r="T147" s="154">
        <f>S147*H147</f>
        <v>0</v>
      </c>
      <c r="AR147" s="155" t="s">
        <v>222</v>
      </c>
      <c r="AT147" s="155" t="s">
        <v>223</v>
      </c>
      <c r="AU147" s="155" t="s">
        <v>87</v>
      </c>
      <c r="AY147" s="17" t="s">
        <v>172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87</v>
      </c>
      <c r="BK147" s="156">
        <f>ROUND(I147*H147,2)</f>
        <v>0</v>
      </c>
      <c r="BL147" s="17" t="s">
        <v>178</v>
      </c>
      <c r="BM147" s="155" t="s">
        <v>2069</v>
      </c>
    </row>
    <row r="148" spans="2:65" s="12" customFormat="1">
      <c r="B148" s="157"/>
      <c r="D148" s="158" t="s">
        <v>180</v>
      </c>
      <c r="E148" s="159" t="s">
        <v>1</v>
      </c>
      <c r="F148" s="160" t="s">
        <v>2070</v>
      </c>
      <c r="H148" s="161">
        <v>2.835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274</v>
      </c>
      <c r="H149" s="161">
        <v>5.0000000000000001E-3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2.84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1" customFormat="1" ht="22.9" customHeight="1">
      <c r="B151" s="131"/>
      <c r="D151" s="132" t="s">
        <v>74</v>
      </c>
      <c r="E151" s="141" t="s">
        <v>178</v>
      </c>
      <c r="F151" s="141" t="s">
        <v>1888</v>
      </c>
      <c r="I151" s="134"/>
      <c r="J151" s="142">
        <f>BK151</f>
        <v>0</v>
      </c>
      <c r="L151" s="131"/>
      <c r="M151" s="136"/>
      <c r="P151" s="137">
        <f>SUM(P152:P155)</f>
        <v>0</v>
      </c>
      <c r="R151" s="137">
        <f>SUM(R152:R155)</f>
        <v>1.3235459999999999</v>
      </c>
      <c r="T151" s="138">
        <f>SUM(T152:T155)</f>
        <v>0</v>
      </c>
      <c r="AR151" s="132" t="s">
        <v>82</v>
      </c>
      <c r="AT151" s="139" t="s">
        <v>74</v>
      </c>
      <c r="AU151" s="139" t="s">
        <v>82</v>
      </c>
      <c r="AY151" s="132" t="s">
        <v>172</v>
      </c>
      <c r="BK151" s="140">
        <f>SUM(BK152:BK155)</f>
        <v>0</v>
      </c>
    </row>
    <row r="152" spans="2:65" s="1" customFormat="1" ht="33" customHeight="1">
      <c r="B152" s="32"/>
      <c r="C152" s="143" t="s">
        <v>222</v>
      </c>
      <c r="D152" s="143" t="s">
        <v>174</v>
      </c>
      <c r="E152" s="144" t="s">
        <v>1889</v>
      </c>
      <c r="F152" s="145" t="s">
        <v>1890</v>
      </c>
      <c r="G152" s="146" t="s">
        <v>177</v>
      </c>
      <c r="H152" s="147">
        <v>0.7</v>
      </c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41</v>
      </c>
      <c r="P152" s="153">
        <f>O152*H152</f>
        <v>0</v>
      </c>
      <c r="Q152" s="153">
        <v>1.8907799999999999</v>
      </c>
      <c r="R152" s="153">
        <f>Q152*H152</f>
        <v>1.3235459999999999</v>
      </c>
      <c r="S152" s="153">
        <v>0</v>
      </c>
      <c r="T152" s="154">
        <f>S152*H152</f>
        <v>0</v>
      </c>
      <c r="AR152" s="155" t="s">
        <v>178</v>
      </c>
      <c r="AT152" s="155" t="s">
        <v>174</v>
      </c>
      <c r="AU152" s="155" t="s">
        <v>87</v>
      </c>
      <c r="AY152" s="17" t="s">
        <v>172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87</v>
      </c>
      <c r="BK152" s="156">
        <f>ROUND(I152*H152,2)</f>
        <v>0</v>
      </c>
      <c r="BL152" s="17" t="s">
        <v>178</v>
      </c>
      <c r="BM152" s="155" t="s">
        <v>2071</v>
      </c>
    </row>
    <row r="153" spans="2:65" s="12" customFormat="1">
      <c r="B153" s="157"/>
      <c r="D153" s="158" t="s">
        <v>180</v>
      </c>
      <c r="E153" s="159" t="s">
        <v>1</v>
      </c>
      <c r="F153" s="160" t="s">
        <v>2072</v>
      </c>
      <c r="H153" s="161">
        <v>0.73099999999999998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2" customFormat="1">
      <c r="B154" s="157"/>
      <c r="D154" s="158" t="s">
        <v>180</v>
      </c>
      <c r="E154" s="159" t="s">
        <v>1</v>
      </c>
      <c r="F154" s="160" t="s">
        <v>473</v>
      </c>
      <c r="H154" s="161">
        <v>-3.1E-2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75</v>
      </c>
      <c r="AY154" s="159" t="s">
        <v>172</v>
      </c>
    </row>
    <row r="155" spans="2:65" s="14" customFormat="1">
      <c r="B155" s="172"/>
      <c r="D155" s="158" t="s">
        <v>180</v>
      </c>
      <c r="E155" s="173" t="s">
        <v>1</v>
      </c>
      <c r="F155" s="174" t="s">
        <v>186</v>
      </c>
      <c r="H155" s="175">
        <v>0.7</v>
      </c>
      <c r="I155" s="176"/>
      <c r="L155" s="172"/>
      <c r="M155" s="177"/>
      <c r="T155" s="178"/>
      <c r="AT155" s="173" t="s">
        <v>180</v>
      </c>
      <c r="AU155" s="173" t="s">
        <v>87</v>
      </c>
      <c r="AV155" s="14" t="s">
        <v>178</v>
      </c>
      <c r="AW155" s="14" t="s">
        <v>30</v>
      </c>
      <c r="AX155" s="14" t="s">
        <v>82</v>
      </c>
      <c r="AY155" s="173" t="s">
        <v>172</v>
      </c>
    </row>
    <row r="156" spans="2:65" s="11" customFormat="1" ht="22.9" customHeight="1">
      <c r="B156" s="131"/>
      <c r="D156" s="132" t="s">
        <v>74</v>
      </c>
      <c r="E156" s="141" t="s">
        <v>222</v>
      </c>
      <c r="F156" s="141" t="s">
        <v>1319</v>
      </c>
      <c r="I156" s="134"/>
      <c r="J156" s="142">
        <f>BK156</f>
        <v>0</v>
      </c>
      <c r="L156" s="131"/>
      <c r="M156" s="136"/>
      <c r="P156" s="137">
        <f>SUM(P157:P165)</f>
        <v>0</v>
      </c>
      <c r="R156" s="137">
        <f>SUM(R157:R165)</f>
        <v>6.9355E-2</v>
      </c>
      <c r="T156" s="138">
        <f>SUM(T157:T165)</f>
        <v>0</v>
      </c>
      <c r="AR156" s="132" t="s">
        <v>82</v>
      </c>
      <c r="AT156" s="139" t="s">
        <v>74</v>
      </c>
      <c r="AU156" s="139" t="s">
        <v>82</v>
      </c>
      <c r="AY156" s="132" t="s">
        <v>172</v>
      </c>
      <c r="BK156" s="140">
        <f>SUM(BK157:BK165)</f>
        <v>0</v>
      </c>
    </row>
    <row r="157" spans="2:65" s="1" customFormat="1" ht="24.2" customHeight="1">
      <c r="B157" s="32"/>
      <c r="C157" s="143" t="s">
        <v>231</v>
      </c>
      <c r="D157" s="143" t="s">
        <v>174</v>
      </c>
      <c r="E157" s="144" t="s">
        <v>2073</v>
      </c>
      <c r="F157" s="145" t="s">
        <v>2074</v>
      </c>
      <c r="G157" s="146" t="s">
        <v>331</v>
      </c>
      <c r="H157" s="147">
        <v>6.5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41</v>
      </c>
      <c r="P157" s="153">
        <f>O157*H157</f>
        <v>0</v>
      </c>
      <c r="Q157" s="153">
        <v>3.6900000000000001E-3</v>
      </c>
      <c r="R157" s="153">
        <f>Q157*H157</f>
        <v>2.3984999999999999E-2</v>
      </c>
      <c r="S157" s="153">
        <v>0</v>
      </c>
      <c r="T157" s="154">
        <f>S157*H157</f>
        <v>0</v>
      </c>
      <c r="AR157" s="155" t="s">
        <v>178</v>
      </c>
      <c r="AT157" s="155" t="s">
        <v>174</v>
      </c>
      <c r="AU157" s="155" t="s">
        <v>87</v>
      </c>
      <c r="AY157" s="17" t="s">
        <v>172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87</v>
      </c>
      <c r="BK157" s="156">
        <f>ROUND(I157*H157,2)</f>
        <v>0</v>
      </c>
      <c r="BL157" s="17" t="s">
        <v>178</v>
      </c>
      <c r="BM157" s="155" t="s">
        <v>2075</v>
      </c>
    </row>
    <row r="158" spans="2:65" s="12" customFormat="1" ht="22.5">
      <c r="B158" s="157"/>
      <c r="D158" s="158" t="s">
        <v>180</v>
      </c>
      <c r="E158" s="159" t="s">
        <v>1</v>
      </c>
      <c r="F158" s="160" t="s">
        <v>2076</v>
      </c>
      <c r="H158" s="161">
        <v>6.5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82</v>
      </c>
      <c r="AY158" s="159" t="s">
        <v>172</v>
      </c>
    </row>
    <row r="159" spans="2:65" s="1" customFormat="1" ht="16.5" customHeight="1">
      <c r="B159" s="32"/>
      <c r="C159" s="143" t="s">
        <v>239</v>
      </c>
      <c r="D159" s="143" t="s">
        <v>174</v>
      </c>
      <c r="E159" s="144" t="s">
        <v>2077</v>
      </c>
      <c r="F159" s="145" t="s">
        <v>2078</v>
      </c>
      <c r="G159" s="146" t="s">
        <v>310</v>
      </c>
      <c r="H159" s="147">
        <v>1</v>
      </c>
      <c r="I159" s="148"/>
      <c r="J159" s="149">
        <f t="shared" ref="J159:J165" si="0">ROUND(I159*H159,2)</f>
        <v>0</v>
      </c>
      <c r="K159" s="150"/>
      <c r="L159" s="32"/>
      <c r="M159" s="151" t="s">
        <v>1</v>
      </c>
      <c r="N159" s="152" t="s">
        <v>41</v>
      </c>
      <c r="P159" s="153">
        <f t="shared" ref="P159:P165" si="1">O159*H159</f>
        <v>0</v>
      </c>
      <c r="Q159" s="153">
        <v>5.0000000000000002E-5</v>
      </c>
      <c r="R159" s="153">
        <f t="shared" ref="R159:R165" si="2">Q159*H159</f>
        <v>5.0000000000000002E-5</v>
      </c>
      <c r="S159" s="153">
        <v>0</v>
      </c>
      <c r="T159" s="154">
        <f t="shared" ref="T159:T165" si="3">S159*H159</f>
        <v>0</v>
      </c>
      <c r="AR159" s="155" t="s">
        <v>178</v>
      </c>
      <c r="AT159" s="155" t="s">
        <v>174</v>
      </c>
      <c r="AU159" s="155" t="s">
        <v>87</v>
      </c>
      <c r="AY159" s="17" t="s">
        <v>172</v>
      </c>
      <c r="BE159" s="156">
        <f t="shared" ref="BE159:BE165" si="4">IF(N159="základná",J159,0)</f>
        <v>0</v>
      </c>
      <c r="BF159" s="156">
        <f t="shared" ref="BF159:BF165" si="5">IF(N159="znížená",J159,0)</f>
        <v>0</v>
      </c>
      <c r="BG159" s="156">
        <f t="shared" ref="BG159:BG165" si="6">IF(N159="zákl. prenesená",J159,0)</f>
        <v>0</v>
      </c>
      <c r="BH159" s="156">
        <f t="shared" ref="BH159:BH165" si="7">IF(N159="zníž. prenesená",J159,0)</f>
        <v>0</v>
      </c>
      <c r="BI159" s="156">
        <f t="shared" ref="BI159:BI165" si="8">IF(N159="nulová",J159,0)</f>
        <v>0</v>
      </c>
      <c r="BJ159" s="17" t="s">
        <v>87</v>
      </c>
      <c r="BK159" s="156">
        <f t="shared" ref="BK159:BK165" si="9">ROUND(I159*H159,2)</f>
        <v>0</v>
      </c>
      <c r="BL159" s="17" t="s">
        <v>178</v>
      </c>
      <c r="BM159" s="155" t="s">
        <v>2079</v>
      </c>
    </row>
    <row r="160" spans="2:65" s="1" customFormat="1" ht="33" customHeight="1">
      <c r="B160" s="32"/>
      <c r="C160" s="179" t="s">
        <v>244</v>
      </c>
      <c r="D160" s="179" t="s">
        <v>223</v>
      </c>
      <c r="E160" s="180" t="s">
        <v>2080</v>
      </c>
      <c r="F160" s="181" t="s">
        <v>2081</v>
      </c>
      <c r="G160" s="182" t="s">
        <v>310</v>
      </c>
      <c r="H160" s="183">
        <v>1</v>
      </c>
      <c r="I160" s="184"/>
      <c r="J160" s="185">
        <f t="shared" si="0"/>
        <v>0</v>
      </c>
      <c r="K160" s="186"/>
      <c r="L160" s="187"/>
      <c r="M160" s="188" t="s">
        <v>1</v>
      </c>
      <c r="N160" s="189" t="s">
        <v>41</v>
      </c>
      <c r="P160" s="153">
        <f t="shared" si="1"/>
        <v>0</v>
      </c>
      <c r="Q160" s="153">
        <v>5.6999999999999998E-4</v>
      </c>
      <c r="R160" s="153">
        <f t="shared" si="2"/>
        <v>5.6999999999999998E-4</v>
      </c>
      <c r="S160" s="153">
        <v>0</v>
      </c>
      <c r="T160" s="154">
        <f t="shared" si="3"/>
        <v>0</v>
      </c>
      <c r="AR160" s="155" t="s">
        <v>222</v>
      </c>
      <c r="AT160" s="155" t="s">
        <v>223</v>
      </c>
      <c r="AU160" s="155" t="s">
        <v>87</v>
      </c>
      <c r="AY160" s="17" t="s">
        <v>172</v>
      </c>
      <c r="BE160" s="156">
        <f t="shared" si="4"/>
        <v>0</v>
      </c>
      <c r="BF160" s="156">
        <f t="shared" si="5"/>
        <v>0</v>
      </c>
      <c r="BG160" s="156">
        <f t="shared" si="6"/>
        <v>0</v>
      </c>
      <c r="BH160" s="156">
        <f t="shared" si="7"/>
        <v>0</v>
      </c>
      <c r="BI160" s="156">
        <f t="shared" si="8"/>
        <v>0</v>
      </c>
      <c r="BJ160" s="17" t="s">
        <v>87</v>
      </c>
      <c r="BK160" s="156">
        <f t="shared" si="9"/>
        <v>0</v>
      </c>
      <c r="BL160" s="17" t="s">
        <v>178</v>
      </c>
      <c r="BM160" s="155" t="s">
        <v>2082</v>
      </c>
    </row>
    <row r="161" spans="2:65" s="1" customFormat="1" ht="16.5" customHeight="1">
      <c r="B161" s="32"/>
      <c r="C161" s="143" t="s">
        <v>251</v>
      </c>
      <c r="D161" s="143" t="s">
        <v>174</v>
      </c>
      <c r="E161" s="144" t="s">
        <v>2083</v>
      </c>
      <c r="F161" s="145" t="s">
        <v>2084</v>
      </c>
      <c r="G161" s="146" t="s">
        <v>331</v>
      </c>
      <c r="H161" s="147">
        <v>6.5</v>
      </c>
      <c r="I161" s="148"/>
      <c r="J161" s="149">
        <f t="shared" si="0"/>
        <v>0</v>
      </c>
      <c r="K161" s="150"/>
      <c r="L161" s="32"/>
      <c r="M161" s="151" t="s">
        <v>1</v>
      </c>
      <c r="N161" s="152" t="s">
        <v>41</v>
      </c>
      <c r="P161" s="153">
        <f t="shared" si="1"/>
        <v>0</v>
      </c>
      <c r="Q161" s="153">
        <v>0</v>
      </c>
      <c r="R161" s="153">
        <f t="shared" si="2"/>
        <v>0</v>
      </c>
      <c r="S161" s="153">
        <v>0</v>
      </c>
      <c r="T161" s="154">
        <f t="shared" si="3"/>
        <v>0</v>
      </c>
      <c r="AR161" s="155" t="s">
        <v>178</v>
      </c>
      <c r="AT161" s="155" t="s">
        <v>174</v>
      </c>
      <c r="AU161" s="155" t="s">
        <v>87</v>
      </c>
      <c r="AY161" s="17" t="s">
        <v>172</v>
      </c>
      <c r="BE161" s="156">
        <f t="shared" si="4"/>
        <v>0</v>
      </c>
      <c r="BF161" s="156">
        <f t="shared" si="5"/>
        <v>0</v>
      </c>
      <c r="BG161" s="156">
        <f t="shared" si="6"/>
        <v>0</v>
      </c>
      <c r="BH161" s="156">
        <f t="shared" si="7"/>
        <v>0</v>
      </c>
      <c r="BI161" s="156">
        <f t="shared" si="8"/>
        <v>0</v>
      </c>
      <c r="BJ161" s="17" t="s">
        <v>87</v>
      </c>
      <c r="BK161" s="156">
        <f t="shared" si="9"/>
        <v>0</v>
      </c>
      <c r="BL161" s="17" t="s">
        <v>178</v>
      </c>
      <c r="BM161" s="155" t="s">
        <v>2085</v>
      </c>
    </row>
    <row r="162" spans="2:65" s="1" customFormat="1" ht="33" customHeight="1">
      <c r="B162" s="32"/>
      <c r="C162" s="143" t="s">
        <v>257</v>
      </c>
      <c r="D162" s="143" t="s">
        <v>174</v>
      </c>
      <c r="E162" s="144" t="s">
        <v>2086</v>
      </c>
      <c r="F162" s="145" t="s">
        <v>2087</v>
      </c>
      <c r="G162" s="146" t="s">
        <v>310</v>
      </c>
      <c r="H162" s="147">
        <v>1</v>
      </c>
      <c r="I162" s="148"/>
      <c r="J162" s="149">
        <f t="shared" si="0"/>
        <v>0</v>
      </c>
      <c r="K162" s="150"/>
      <c r="L162" s="32"/>
      <c r="M162" s="151" t="s">
        <v>1</v>
      </c>
      <c r="N162" s="152" t="s">
        <v>41</v>
      </c>
      <c r="P162" s="153">
        <f t="shared" si="1"/>
        <v>0</v>
      </c>
      <c r="Q162" s="153">
        <v>3.0000000000000001E-5</v>
      </c>
      <c r="R162" s="153">
        <f t="shared" si="2"/>
        <v>3.0000000000000001E-5</v>
      </c>
      <c r="S162" s="153">
        <v>0</v>
      </c>
      <c r="T162" s="154">
        <f t="shared" si="3"/>
        <v>0</v>
      </c>
      <c r="AR162" s="155" t="s">
        <v>178</v>
      </c>
      <c r="AT162" s="155" t="s">
        <v>174</v>
      </c>
      <c r="AU162" s="155" t="s">
        <v>87</v>
      </c>
      <c r="AY162" s="17" t="s">
        <v>172</v>
      </c>
      <c r="BE162" s="156">
        <f t="shared" si="4"/>
        <v>0</v>
      </c>
      <c r="BF162" s="156">
        <f t="shared" si="5"/>
        <v>0</v>
      </c>
      <c r="BG162" s="156">
        <f t="shared" si="6"/>
        <v>0</v>
      </c>
      <c r="BH162" s="156">
        <f t="shared" si="7"/>
        <v>0</v>
      </c>
      <c r="BI162" s="156">
        <f t="shared" si="8"/>
        <v>0</v>
      </c>
      <c r="BJ162" s="17" t="s">
        <v>87</v>
      </c>
      <c r="BK162" s="156">
        <f t="shared" si="9"/>
        <v>0</v>
      </c>
      <c r="BL162" s="17" t="s">
        <v>178</v>
      </c>
      <c r="BM162" s="155" t="s">
        <v>2088</v>
      </c>
    </row>
    <row r="163" spans="2:65" s="1" customFormat="1" ht="33" customHeight="1">
      <c r="B163" s="32"/>
      <c r="C163" s="179" t="s">
        <v>261</v>
      </c>
      <c r="D163" s="179" t="s">
        <v>223</v>
      </c>
      <c r="E163" s="180" t="s">
        <v>2089</v>
      </c>
      <c r="F163" s="181" t="s">
        <v>2090</v>
      </c>
      <c r="G163" s="182" t="s">
        <v>310</v>
      </c>
      <c r="H163" s="183">
        <v>1</v>
      </c>
      <c r="I163" s="184"/>
      <c r="J163" s="185">
        <f t="shared" si="0"/>
        <v>0</v>
      </c>
      <c r="K163" s="186"/>
      <c r="L163" s="187"/>
      <c r="M163" s="188" t="s">
        <v>1</v>
      </c>
      <c r="N163" s="189" t="s">
        <v>41</v>
      </c>
      <c r="P163" s="153">
        <f t="shared" si="1"/>
        <v>0</v>
      </c>
      <c r="Q163" s="153">
        <v>6.77E-3</v>
      </c>
      <c r="R163" s="153">
        <f t="shared" si="2"/>
        <v>6.77E-3</v>
      </c>
      <c r="S163" s="153">
        <v>0</v>
      </c>
      <c r="T163" s="154">
        <f t="shared" si="3"/>
        <v>0</v>
      </c>
      <c r="AR163" s="155" t="s">
        <v>222</v>
      </c>
      <c r="AT163" s="155" t="s">
        <v>223</v>
      </c>
      <c r="AU163" s="155" t="s">
        <v>87</v>
      </c>
      <c r="AY163" s="17" t="s">
        <v>172</v>
      </c>
      <c r="BE163" s="156">
        <f t="shared" si="4"/>
        <v>0</v>
      </c>
      <c r="BF163" s="156">
        <f t="shared" si="5"/>
        <v>0</v>
      </c>
      <c r="BG163" s="156">
        <f t="shared" si="6"/>
        <v>0</v>
      </c>
      <c r="BH163" s="156">
        <f t="shared" si="7"/>
        <v>0</v>
      </c>
      <c r="BI163" s="156">
        <f t="shared" si="8"/>
        <v>0</v>
      </c>
      <c r="BJ163" s="17" t="s">
        <v>87</v>
      </c>
      <c r="BK163" s="156">
        <f t="shared" si="9"/>
        <v>0</v>
      </c>
      <c r="BL163" s="17" t="s">
        <v>178</v>
      </c>
      <c r="BM163" s="155" t="s">
        <v>2091</v>
      </c>
    </row>
    <row r="164" spans="2:65" s="1" customFormat="1" ht="24.2" customHeight="1">
      <c r="B164" s="32"/>
      <c r="C164" s="179" t="s">
        <v>269</v>
      </c>
      <c r="D164" s="179" t="s">
        <v>223</v>
      </c>
      <c r="E164" s="180" t="s">
        <v>2092</v>
      </c>
      <c r="F164" s="181" t="s">
        <v>2093</v>
      </c>
      <c r="G164" s="182" t="s">
        <v>310</v>
      </c>
      <c r="H164" s="183">
        <v>1</v>
      </c>
      <c r="I164" s="184"/>
      <c r="J164" s="185">
        <f t="shared" si="0"/>
        <v>0</v>
      </c>
      <c r="K164" s="186"/>
      <c r="L164" s="187"/>
      <c r="M164" s="188" t="s">
        <v>1</v>
      </c>
      <c r="N164" s="189" t="s">
        <v>41</v>
      </c>
      <c r="P164" s="153">
        <f t="shared" si="1"/>
        <v>0</v>
      </c>
      <c r="Q164" s="153">
        <v>3.73E-2</v>
      </c>
      <c r="R164" s="153">
        <f t="shared" si="2"/>
        <v>3.73E-2</v>
      </c>
      <c r="S164" s="153">
        <v>0</v>
      </c>
      <c r="T164" s="154">
        <f t="shared" si="3"/>
        <v>0</v>
      </c>
      <c r="AR164" s="155" t="s">
        <v>222</v>
      </c>
      <c r="AT164" s="155" t="s">
        <v>223</v>
      </c>
      <c r="AU164" s="155" t="s">
        <v>87</v>
      </c>
      <c r="AY164" s="17" t="s">
        <v>172</v>
      </c>
      <c r="BE164" s="156">
        <f t="shared" si="4"/>
        <v>0</v>
      </c>
      <c r="BF164" s="156">
        <f t="shared" si="5"/>
        <v>0</v>
      </c>
      <c r="BG164" s="156">
        <f t="shared" si="6"/>
        <v>0</v>
      </c>
      <c r="BH164" s="156">
        <f t="shared" si="7"/>
        <v>0</v>
      </c>
      <c r="BI164" s="156">
        <f t="shared" si="8"/>
        <v>0</v>
      </c>
      <c r="BJ164" s="17" t="s">
        <v>87</v>
      </c>
      <c r="BK164" s="156">
        <f t="shared" si="9"/>
        <v>0</v>
      </c>
      <c r="BL164" s="17" t="s">
        <v>178</v>
      </c>
      <c r="BM164" s="155" t="s">
        <v>2094</v>
      </c>
    </row>
    <row r="165" spans="2:65" s="1" customFormat="1" ht="24.2" customHeight="1">
      <c r="B165" s="32"/>
      <c r="C165" s="143" t="s">
        <v>275</v>
      </c>
      <c r="D165" s="143" t="s">
        <v>174</v>
      </c>
      <c r="E165" s="144" t="s">
        <v>2095</v>
      </c>
      <c r="F165" s="145" t="s">
        <v>2096</v>
      </c>
      <c r="G165" s="146" t="s">
        <v>331</v>
      </c>
      <c r="H165" s="147">
        <v>6.5</v>
      </c>
      <c r="I165" s="148"/>
      <c r="J165" s="149">
        <f t="shared" si="0"/>
        <v>0</v>
      </c>
      <c r="K165" s="150"/>
      <c r="L165" s="32"/>
      <c r="M165" s="151" t="s">
        <v>1</v>
      </c>
      <c r="N165" s="152" t="s">
        <v>41</v>
      </c>
      <c r="P165" s="153">
        <f t="shared" si="1"/>
        <v>0</v>
      </c>
      <c r="Q165" s="153">
        <v>1E-4</v>
      </c>
      <c r="R165" s="153">
        <f t="shared" si="2"/>
        <v>6.5000000000000008E-4</v>
      </c>
      <c r="S165" s="153">
        <v>0</v>
      </c>
      <c r="T165" s="154">
        <f t="shared" si="3"/>
        <v>0</v>
      </c>
      <c r="AR165" s="155" t="s">
        <v>178</v>
      </c>
      <c r="AT165" s="155" t="s">
        <v>174</v>
      </c>
      <c r="AU165" s="155" t="s">
        <v>87</v>
      </c>
      <c r="AY165" s="17" t="s">
        <v>172</v>
      </c>
      <c r="BE165" s="156">
        <f t="shared" si="4"/>
        <v>0</v>
      </c>
      <c r="BF165" s="156">
        <f t="shared" si="5"/>
        <v>0</v>
      </c>
      <c r="BG165" s="156">
        <f t="shared" si="6"/>
        <v>0</v>
      </c>
      <c r="BH165" s="156">
        <f t="shared" si="7"/>
        <v>0</v>
      </c>
      <c r="BI165" s="156">
        <f t="shared" si="8"/>
        <v>0</v>
      </c>
      <c r="BJ165" s="17" t="s">
        <v>87</v>
      </c>
      <c r="BK165" s="156">
        <f t="shared" si="9"/>
        <v>0</v>
      </c>
      <c r="BL165" s="17" t="s">
        <v>178</v>
      </c>
      <c r="BM165" s="155" t="s">
        <v>2097</v>
      </c>
    </row>
    <row r="166" spans="2:65" s="11" customFormat="1" ht="22.9" customHeight="1">
      <c r="B166" s="131"/>
      <c r="D166" s="132" t="s">
        <v>74</v>
      </c>
      <c r="E166" s="141" t="s">
        <v>437</v>
      </c>
      <c r="F166" s="141" t="s">
        <v>438</v>
      </c>
      <c r="I166" s="134"/>
      <c r="J166" s="142">
        <f>BK166</f>
        <v>0</v>
      </c>
      <c r="L166" s="131"/>
      <c r="M166" s="136"/>
      <c r="P166" s="137">
        <f>P167</f>
        <v>0</v>
      </c>
      <c r="R166" s="137">
        <f>R167</f>
        <v>0</v>
      </c>
      <c r="T166" s="138">
        <f>T167</f>
        <v>0</v>
      </c>
      <c r="AR166" s="132" t="s">
        <v>82</v>
      </c>
      <c r="AT166" s="139" t="s">
        <v>74</v>
      </c>
      <c r="AU166" s="139" t="s">
        <v>82</v>
      </c>
      <c r="AY166" s="132" t="s">
        <v>172</v>
      </c>
      <c r="BK166" s="140">
        <f>BK167</f>
        <v>0</v>
      </c>
    </row>
    <row r="167" spans="2:65" s="1" customFormat="1" ht="33" customHeight="1">
      <c r="B167" s="32"/>
      <c r="C167" s="143" t="s">
        <v>282</v>
      </c>
      <c r="D167" s="143" t="s">
        <v>174</v>
      </c>
      <c r="E167" s="144" t="s">
        <v>1344</v>
      </c>
      <c r="F167" s="145" t="s">
        <v>1345</v>
      </c>
      <c r="G167" s="146" t="s">
        <v>226</v>
      </c>
      <c r="H167" s="147">
        <v>4.2329999999999997</v>
      </c>
      <c r="I167" s="148"/>
      <c r="J167" s="149">
        <f>ROUND(I167*H167,2)</f>
        <v>0</v>
      </c>
      <c r="K167" s="150"/>
      <c r="L167" s="32"/>
      <c r="M167" s="199" t="s">
        <v>1</v>
      </c>
      <c r="N167" s="200" t="s">
        <v>41</v>
      </c>
      <c r="O167" s="201"/>
      <c r="P167" s="202">
        <f>O167*H167</f>
        <v>0</v>
      </c>
      <c r="Q167" s="202">
        <v>0</v>
      </c>
      <c r="R167" s="202">
        <f>Q167*H167</f>
        <v>0</v>
      </c>
      <c r="S167" s="202">
        <v>0</v>
      </c>
      <c r="T167" s="203">
        <f>S167*H167</f>
        <v>0</v>
      </c>
      <c r="AR167" s="155" t="s">
        <v>178</v>
      </c>
      <c r="AT167" s="155" t="s">
        <v>174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178</v>
      </c>
      <c r="BM167" s="155" t="s">
        <v>2098</v>
      </c>
    </row>
    <row r="168" spans="2:65" s="1" customFormat="1" ht="6.95" customHeight="1">
      <c r="B168" s="47"/>
      <c r="C168" s="48"/>
      <c r="D168" s="48"/>
      <c r="E168" s="48"/>
      <c r="F168" s="48"/>
      <c r="G168" s="48"/>
      <c r="H168" s="48"/>
      <c r="I168" s="48"/>
      <c r="J168" s="48"/>
      <c r="K168" s="48"/>
      <c r="L168" s="32"/>
    </row>
  </sheetData>
  <sheetProtection algorithmName="SHA-512" hashValue="EI5L35VT1IetSb2MaTe+XahsDvePLCOj5RxzPtWZULYlpm0jYlFIj+tS/RypCfwyJbhBHi+fE/lAqlrmtkP4fA==" saltValue="4NJfs/+OKyRiidn759AeSfj3ks3YpfmQ6e5PoIYQx0enPmIiYWutiZYlxqRs2S3dblBygePJKj5faXkI0kmzVg==" spinCount="100000" sheet="1" objects="1" scenarios="1" formatColumns="0" formatRows="0" autoFilter="0"/>
  <autoFilter ref="C124:K167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83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116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2051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2099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ROUND(J126,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ROUND((SUM(BE126:BE182)),  2)</f>
        <v>0</v>
      </c>
      <c r="G35" s="100"/>
      <c r="H35" s="100"/>
      <c r="I35" s="101">
        <v>0.2</v>
      </c>
      <c r="J35" s="99">
        <f>ROUND(((SUM(BE126:BE182))*I35),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ROUND((SUM(BF126:BF182)),  2)</f>
        <v>0</v>
      </c>
      <c r="G36" s="100"/>
      <c r="H36" s="100"/>
      <c r="I36" s="101">
        <v>0.2</v>
      </c>
      <c r="J36" s="99">
        <f>ROUND(((SUM(BF126:BF182))*I36),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ROUND((SUM(BG126:BG182)),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ROUND((SUM(BH126:BH182)),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ROUND((SUM(BI126:BI182)),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2051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02 - SO-03.2  Žumpa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J126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J127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J128</f>
        <v>0</v>
      </c>
      <c r="L100" s="118"/>
    </row>
    <row r="101" spans="2:47" s="9" customFormat="1" ht="19.899999999999999" customHeight="1">
      <c r="B101" s="118"/>
      <c r="D101" s="119" t="s">
        <v>138</v>
      </c>
      <c r="E101" s="120"/>
      <c r="F101" s="120"/>
      <c r="G101" s="120"/>
      <c r="H101" s="120"/>
      <c r="I101" s="120"/>
      <c r="J101" s="121">
        <f>J154</f>
        <v>0</v>
      </c>
      <c r="L101" s="118"/>
    </row>
    <row r="102" spans="2:47" s="9" customFormat="1" ht="19.899999999999999" customHeight="1">
      <c r="B102" s="118"/>
      <c r="D102" s="119" t="s">
        <v>1850</v>
      </c>
      <c r="E102" s="120"/>
      <c r="F102" s="120"/>
      <c r="G102" s="120"/>
      <c r="H102" s="120"/>
      <c r="I102" s="120"/>
      <c r="J102" s="121">
        <f>J158</f>
        <v>0</v>
      </c>
      <c r="L102" s="118"/>
    </row>
    <row r="103" spans="2:47" s="9" customFormat="1" ht="19.899999999999999" customHeight="1">
      <c r="B103" s="118"/>
      <c r="D103" s="119" t="s">
        <v>1315</v>
      </c>
      <c r="E103" s="120"/>
      <c r="F103" s="120"/>
      <c r="G103" s="120"/>
      <c r="H103" s="120"/>
      <c r="I103" s="120"/>
      <c r="J103" s="121">
        <f>J172</f>
        <v>0</v>
      </c>
      <c r="L103" s="118"/>
    </row>
    <row r="104" spans="2:47" s="9" customFormat="1" ht="19.899999999999999" customHeight="1">
      <c r="B104" s="118"/>
      <c r="D104" s="119" t="s">
        <v>141</v>
      </c>
      <c r="E104" s="120"/>
      <c r="F104" s="120"/>
      <c r="G104" s="120"/>
      <c r="H104" s="120"/>
      <c r="I104" s="120"/>
      <c r="J104" s="121">
        <f>J181</f>
        <v>0</v>
      </c>
      <c r="L104" s="118"/>
    </row>
    <row r="105" spans="2:47" s="1" customFormat="1" ht="21.75" customHeight="1">
      <c r="B105" s="32"/>
      <c r="L105" s="32"/>
    </row>
    <row r="106" spans="2:47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47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47" s="1" customFormat="1" ht="24.95" customHeight="1">
      <c r="B111" s="32"/>
      <c r="C111" s="21" t="s">
        <v>158</v>
      </c>
      <c r="L111" s="32"/>
    </row>
    <row r="112" spans="2:47" s="1" customFormat="1" ht="6.95" customHeight="1">
      <c r="B112" s="32"/>
      <c r="L112" s="32"/>
    </row>
    <row r="113" spans="2:63" s="1" customFormat="1" ht="12" customHeight="1">
      <c r="B113" s="32"/>
      <c r="C113" s="27" t="s">
        <v>15</v>
      </c>
      <c r="L113" s="32"/>
    </row>
    <row r="114" spans="2:63" s="1" customFormat="1" ht="16.5" customHeight="1">
      <c r="B114" s="32"/>
      <c r="E114" s="254" t="str">
        <f>E7</f>
        <v>Rekreačná chata</v>
      </c>
      <c r="F114" s="255"/>
      <c r="G114" s="255"/>
      <c r="H114" s="255"/>
      <c r="L114" s="32"/>
    </row>
    <row r="115" spans="2:63" ht="12" customHeight="1">
      <c r="B115" s="20"/>
      <c r="C115" s="27" t="s">
        <v>126</v>
      </c>
      <c r="L115" s="20"/>
    </row>
    <row r="116" spans="2:63" s="1" customFormat="1" ht="16.5" customHeight="1">
      <c r="B116" s="32"/>
      <c r="E116" s="254" t="s">
        <v>2051</v>
      </c>
      <c r="F116" s="253"/>
      <c r="G116" s="253"/>
      <c r="H116" s="253"/>
      <c r="L116" s="32"/>
    </row>
    <row r="117" spans="2:63" s="1" customFormat="1" ht="12" customHeight="1">
      <c r="B117" s="32"/>
      <c r="C117" s="27" t="s">
        <v>128</v>
      </c>
      <c r="L117" s="32"/>
    </row>
    <row r="118" spans="2:63" s="1" customFormat="1" ht="16.5" customHeight="1">
      <c r="B118" s="32"/>
      <c r="E118" s="250" t="str">
        <f>E11</f>
        <v>02 - SO-03.2  Žumpa</v>
      </c>
      <c r="F118" s="253"/>
      <c r="G118" s="253"/>
      <c r="H118" s="253"/>
      <c r="L118" s="32"/>
    </row>
    <row r="119" spans="2:63" s="1" customFormat="1" ht="6.95" customHeight="1">
      <c r="B119" s="32"/>
      <c r="L119" s="32"/>
    </row>
    <row r="120" spans="2:63" s="1" customFormat="1" ht="12" customHeight="1">
      <c r="B120" s="32"/>
      <c r="C120" s="27" t="s">
        <v>19</v>
      </c>
      <c r="F120" s="25" t="str">
        <f>F14</f>
        <v>Martovce, p. č. 6231/1, 6231/2</v>
      </c>
      <c r="I120" s="27" t="s">
        <v>21</v>
      </c>
      <c r="J120" s="55">
        <f>IF(J14="","",J14)</f>
        <v>0</v>
      </c>
      <c r="L120" s="32"/>
    </row>
    <row r="121" spans="2:63" s="1" customFormat="1" ht="6.95" customHeight="1">
      <c r="B121" s="32"/>
      <c r="L121" s="32"/>
    </row>
    <row r="122" spans="2:63" s="1" customFormat="1" ht="15.2" customHeight="1">
      <c r="B122" s="32"/>
      <c r="C122" s="27" t="s">
        <v>22</v>
      </c>
      <c r="F122" s="25" t="str">
        <f>E17</f>
        <v>MARTEVENT s.r.o., Martovce č. 14</v>
      </c>
      <c r="I122" s="27" t="s">
        <v>28</v>
      </c>
      <c r="J122" s="30" t="str">
        <f>E23</f>
        <v>Szilvia Vörös Dócza</v>
      </c>
      <c r="L122" s="32"/>
    </row>
    <row r="123" spans="2:63" s="1" customFormat="1" ht="15.2" customHeight="1">
      <c r="B123" s="32"/>
      <c r="C123" s="27" t="s">
        <v>26</v>
      </c>
      <c r="F123" s="25" t="str">
        <f>IF(E20="","",E20)</f>
        <v>Vyplň údaj</v>
      </c>
      <c r="I123" s="27" t="s">
        <v>31</v>
      </c>
      <c r="J123" s="30" t="str">
        <f>E26</f>
        <v xml:space="preserve"> </v>
      </c>
      <c r="L123" s="32"/>
    </row>
    <row r="124" spans="2:63" s="1" customFormat="1" ht="10.35" customHeight="1">
      <c r="B124" s="32"/>
      <c r="L124" s="32"/>
    </row>
    <row r="125" spans="2:63" s="10" customFormat="1" ht="29.25" customHeight="1">
      <c r="B125" s="122"/>
      <c r="C125" s="123" t="s">
        <v>159</v>
      </c>
      <c r="D125" s="124" t="s">
        <v>60</v>
      </c>
      <c r="E125" s="124" t="s">
        <v>56</v>
      </c>
      <c r="F125" s="124" t="s">
        <v>57</v>
      </c>
      <c r="G125" s="124" t="s">
        <v>160</v>
      </c>
      <c r="H125" s="124" t="s">
        <v>161</v>
      </c>
      <c r="I125" s="124" t="s">
        <v>162</v>
      </c>
      <c r="J125" s="125" t="s">
        <v>133</v>
      </c>
      <c r="K125" s="126" t="s">
        <v>163</v>
      </c>
      <c r="L125" s="122"/>
      <c r="M125" s="62" t="s">
        <v>1</v>
      </c>
      <c r="N125" s="63" t="s">
        <v>39</v>
      </c>
      <c r="O125" s="63" t="s">
        <v>164</v>
      </c>
      <c r="P125" s="63" t="s">
        <v>165</v>
      </c>
      <c r="Q125" s="63" t="s">
        <v>166</v>
      </c>
      <c r="R125" s="63" t="s">
        <v>167</v>
      </c>
      <c r="S125" s="63" t="s">
        <v>168</v>
      </c>
      <c r="T125" s="64" t="s">
        <v>169</v>
      </c>
    </row>
    <row r="126" spans="2:63" s="1" customFormat="1" ht="22.9" customHeight="1">
      <c r="B126" s="32"/>
      <c r="C126" s="67" t="s">
        <v>134</v>
      </c>
      <c r="J126" s="127">
        <f>BK126</f>
        <v>0</v>
      </c>
      <c r="L126" s="32"/>
      <c r="M126" s="65"/>
      <c r="N126" s="56"/>
      <c r="O126" s="56"/>
      <c r="P126" s="128">
        <f>P127</f>
        <v>0</v>
      </c>
      <c r="Q126" s="56"/>
      <c r="R126" s="128">
        <f>R127</f>
        <v>20.637421999999997</v>
      </c>
      <c r="S126" s="56"/>
      <c r="T126" s="129">
        <f>T127</f>
        <v>0</v>
      </c>
      <c r="AT126" s="17" t="s">
        <v>74</v>
      </c>
      <c r="AU126" s="17" t="s">
        <v>135</v>
      </c>
      <c r="BK126" s="130">
        <f>BK127</f>
        <v>0</v>
      </c>
    </row>
    <row r="127" spans="2:63" s="11" customFormat="1" ht="25.9" customHeight="1">
      <c r="B127" s="131"/>
      <c r="D127" s="132" t="s">
        <v>74</v>
      </c>
      <c r="E127" s="133" t="s">
        <v>170</v>
      </c>
      <c r="F127" s="133" t="s">
        <v>171</v>
      </c>
      <c r="I127" s="134"/>
      <c r="J127" s="135">
        <f>BK127</f>
        <v>0</v>
      </c>
      <c r="L127" s="131"/>
      <c r="M127" s="136"/>
      <c r="P127" s="137">
        <f>P128+P154+P158+P172+P181</f>
        <v>0</v>
      </c>
      <c r="R127" s="137">
        <f>R128+R154+R158+R172+R181</f>
        <v>20.637421999999997</v>
      </c>
      <c r="T127" s="138">
        <f>T128+T154+T158+T172+T181</f>
        <v>0</v>
      </c>
      <c r="AR127" s="132" t="s">
        <v>82</v>
      </c>
      <c r="AT127" s="139" t="s">
        <v>74</v>
      </c>
      <c r="AU127" s="139" t="s">
        <v>75</v>
      </c>
      <c r="AY127" s="132" t="s">
        <v>172</v>
      </c>
      <c r="BK127" s="140">
        <f>BK128+BK154+BK158+BK172+BK181</f>
        <v>0</v>
      </c>
    </row>
    <row r="128" spans="2:63" s="11" customFormat="1" ht="22.9" customHeight="1">
      <c r="B128" s="131"/>
      <c r="D128" s="132" t="s">
        <v>74</v>
      </c>
      <c r="E128" s="141" t="s">
        <v>82</v>
      </c>
      <c r="F128" s="141" t="s">
        <v>173</v>
      </c>
      <c r="I128" s="134"/>
      <c r="J128" s="142">
        <f>BK128</f>
        <v>0</v>
      </c>
      <c r="L128" s="131"/>
      <c r="M128" s="136"/>
      <c r="P128" s="137">
        <f>SUM(P129:P153)</f>
        <v>0</v>
      </c>
      <c r="R128" s="137">
        <f>SUM(R129:R153)</f>
        <v>0</v>
      </c>
      <c r="T128" s="138">
        <f>SUM(T129:T153)</f>
        <v>0</v>
      </c>
      <c r="AR128" s="132" t="s">
        <v>82</v>
      </c>
      <c r="AT128" s="139" t="s">
        <v>74</v>
      </c>
      <c r="AU128" s="139" t="s">
        <v>82</v>
      </c>
      <c r="AY128" s="132" t="s">
        <v>172</v>
      </c>
      <c r="BK128" s="140">
        <f>SUM(BK129:BK153)</f>
        <v>0</v>
      </c>
    </row>
    <row r="129" spans="2:65" s="1" customFormat="1" ht="21.75" customHeight="1">
      <c r="B129" s="32"/>
      <c r="C129" s="143" t="s">
        <v>82</v>
      </c>
      <c r="D129" s="143" t="s">
        <v>174</v>
      </c>
      <c r="E129" s="144" t="s">
        <v>1851</v>
      </c>
      <c r="F129" s="145" t="s">
        <v>1852</v>
      </c>
      <c r="G129" s="146" t="s">
        <v>177</v>
      </c>
      <c r="H129" s="147">
        <v>78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41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178</v>
      </c>
      <c r="AT129" s="155" t="s">
        <v>174</v>
      </c>
      <c r="AU129" s="155" t="s">
        <v>87</v>
      </c>
      <c r="AY129" s="17" t="s">
        <v>172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87</v>
      </c>
      <c r="BK129" s="156">
        <f>ROUND(I129*H129,2)</f>
        <v>0</v>
      </c>
      <c r="BL129" s="17" t="s">
        <v>178</v>
      </c>
      <c r="BM129" s="155" t="s">
        <v>2100</v>
      </c>
    </row>
    <row r="130" spans="2:65" s="15" customFormat="1">
      <c r="B130" s="190"/>
      <c r="D130" s="158" t="s">
        <v>180</v>
      </c>
      <c r="E130" s="191" t="s">
        <v>1</v>
      </c>
      <c r="F130" s="192" t="s">
        <v>2101</v>
      </c>
      <c r="H130" s="191" t="s">
        <v>1</v>
      </c>
      <c r="I130" s="193"/>
      <c r="L130" s="190"/>
      <c r="M130" s="194"/>
      <c r="T130" s="195"/>
      <c r="AT130" s="191" t="s">
        <v>180</v>
      </c>
      <c r="AU130" s="191" t="s">
        <v>87</v>
      </c>
      <c r="AV130" s="15" t="s">
        <v>82</v>
      </c>
      <c r="AW130" s="15" t="s">
        <v>30</v>
      </c>
      <c r="AX130" s="15" t="s">
        <v>75</v>
      </c>
      <c r="AY130" s="191" t="s">
        <v>172</v>
      </c>
    </row>
    <row r="131" spans="2:65" s="15" customFormat="1">
      <c r="B131" s="190"/>
      <c r="D131" s="158" t="s">
        <v>180</v>
      </c>
      <c r="E131" s="191" t="s">
        <v>1</v>
      </c>
      <c r="F131" s="192" t="s">
        <v>2102</v>
      </c>
      <c r="H131" s="191" t="s">
        <v>1</v>
      </c>
      <c r="I131" s="193"/>
      <c r="L131" s="190"/>
      <c r="M131" s="194"/>
      <c r="T131" s="195"/>
      <c r="AT131" s="191" t="s">
        <v>180</v>
      </c>
      <c r="AU131" s="191" t="s">
        <v>87</v>
      </c>
      <c r="AV131" s="15" t="s">
        <v>82</v>
      </c>
      <c r="AW131" s="15" t="s">
        <v>30</v>
      </c>
      <c r="AX131" s="15" t="s">
        <v>75</v>
      </c>
      <c r="AY131" s="191" t="s">
        <v>172</v>
      </c>
    </row>
    <row r="132" spans="2:65" s="15" customFormat="1">
      <c r="B132" s="190"/>
      <c r="D132" s="158" t="s">
        <v>180</v>
      </c>
      <c r="E132" s="191" t="s">
        <v>1</v>
      </c>
      <c r="F132" s="192" t="s">
        <v>2103</v>
      </c>
      <c r="H132" s="191" t="s">
        <v>1</v>
      </c>
      <c r="I132" s="193"/>
      <c r="L132" s="190"/>
      <c r="M132" s="194"/>
      <c r="T132" s="195"/>
      <c r="AT132" s="191" t="s">
        <v>180</v>
      </c>
      <c r="AU132" s="191" t="s">
        <v>87</v>
      </c>
      <c r="AV132" s="15" t="s">
        <v>82</v>
      </c>
      <c r="AW132" s="15" t="s">
        <v>30</v>
      </c>
      <c r="AX132" s="15" t="s">
        <v>75</v>
      </c>
      <c r="AY132" s="191" t="s">
        <v>172</v>
      </c>
    </row>
    <row r="133" spans="2:65" s="15" customFormat="1" ht="22.5">
      <c r="B133" s="190"/>
      <c r="D133" s="158" t="s">
        <v>180</v>
      </c>
      <c r="E133" s="191" t="s">
        <v>1</v>
      </c>
      <c r="F133" s="192" t="s">
        <v>2104</v>
      </c>
      <c r="H133" s="191" t="s">
        <v>1</v>
      </c>
      <c r="I133" s="193"/>
      <c r="L133" s="190"/>
      <c r="M133" s="194"/>
      <c r="T133" s="195"/>
      <c r="AT133" s="191" t="s">
        <v>180</v>
      </c>
      <c r="AU133" s="191" t="s">
        <v>87</v>
      </c>
      <c r="AV133" s="15" t="s">
        <v>82</v>
      </c>
      <c r="AW133" s="15" t="s">
        <v>30</v>
      </c>
      <c r="AX133" s="15" t="s">
        <v>75</v>
      </c>
      <c r="AY133" s="191" t="s">
        <v>172</v>
      </c>
    </row>
    <row r="134" spans="2:65" s="12" customFormat="1">
      <c r="B134" s="157"/>
      <c r="D134" s="158" t="s">
        <v>180</v>
      </c>
      <c r="E134" s="159" t="s">
        <v>1</v>
      </c>
      <c r="F134" s="160" t="s">
        <v>2105</v>
      </c>
      <c r="H134" s="161">
        <v>73.08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75</v>
      </c>
      <c r="AY134" s="159" t="s">
        <v>172</v>
      </c>
    </row>
    <row r="135" spans="2:65" s="12" customFormat="1" ht="22.5">
      <c r="B135" s="157"/>
      <c r="D135" s="158" t="s">
        <v>180</v>
      </c>
      <c r="E135" s="159" t="s">
        <v>1</v>
      </c>
      <c r="F135" s="160" t="s">
        <v>2106</v>
      </c>
      <c r="H135" s="161">
        <v>4.1399999999999997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75</v>
      </c>
      <c r="AY135" s="159" t="s">
        <v>172</v>
      </c>
    </row>
    <row r="136" spans="2:65" s="13" customFormat="1">
      <c r="B136" s="165"/>
      <c r="D136" s="158" t="s">
        <v>180</v>
      </c>
      <c r="E136" s="166" t="s">
        <v>1</v>
      </c>
      <c r="F136" s="167" t="s">
        <v>183</v>
      </c>
      <c r="H136" s="168">
        <v>77.22</v>
      </c>
      <c r="I136" s="169"/>
      <c r="L136" s="165"/>
      <c r="M136" s="170"/>
      <c r="T136" s="171"/>
      <c r="AT136" s="166" t="s">
        <v>180</v>
      </c>
      <c r="AU136" s="166" t="s">
        <v>87</v>
      </c>
      <c r="AV136" s="13" t="s">
        <v>184</v>
      </c>
      <c r="AW136" s="13" t="s">
        <v>30</v>
      </c>
      <c r="AX136" s="13" t="s">
        <v>75</v>
      </c>
      <c r="AY136" s="166" t="s">
        <v>172</v>
      </c>
    </row>
    <row r="137" spans="2:65" s="12" customFormat="1">
      <c r="B137" s="157"/>
      <c r="D137" s="158" t="s">
        <v>180</v>
      </c>
      <c r="E137" s="159" t="s">
        <v>1</v>
      </c>
      <c r="F137" s="160" t="s">
        <v>2107</v>
      </c>
      <c r="H137" s="161">
        <v>0.78</v>
      </c>
      <c r="I137" s="162"/>
      <c r="L137" s="157"/>
      <c r="M137" s="163"/>
      <c r="T137" s="164"/>
      <c r="AT137" s="159" t="s">
        <v>180</v>
      </c>
      <c r="AU137" s="159" t="s">
        <v>87</v>
      </c>
      <c r="AV137" s="12" t="s">
        <v>87</v>
      </c>
      <c r="AW137" s="12" t="s">
        <v>30</v>
      </c>
      <c r="AX137" s="12" t="s">
        <v>75</v>
      </c>
      <c r="AY137" s="159" t="s">
        <v>172</v>
      </c>
    </row>
    <row r="138" spans="2:65" s="14" customFormat="1">
      <c r="B138" s="172"/>
      <c r="D138" s="158" t="s">
        <v>180</v>
      </c>
      <c r="E138" s="173" t="s">
        <v>1</v>
      </c>
      <c r="F138" s="174" t="s">
        <v>186</v>
      </c>
      <c r="H138" s="175">
        <v>78</v>
      </c>
      <c r="I138" s="176"/>
      <c r="L138" s="172"/>
      <c r="M138" s="177"/>
      <c r="T138" s="178"/>
      <c r="AT138" s="173" t="s">
        <v>180</v>
      </c>
      <c r="AU138" s="173" t="s">
        <v>87</v>
      </c>
      <c r="AV138" s="14" t="s">
        <v>178</v>
      </c>
      <c r="AW138" s="14" t="s">
        <v>30</v>
      </c>
      <c r="AX138" s="14" t="s">
        <v>82</v>
      </c>
      <c r="AY138" s="173" t="s">
        <v>172</v>
      </c>
    </row>
    <row r="139" spans="2:65" s="1" customFormat="1" ht="24.2" customHeight="1">
      <c r="B139" s="32"/>
      <c r="C139" s="143" t="s">
        <v>87</v>
      </c>
      <c r="D139" s="143" t="s">
        <v>174</v>
      </c>
      <c r="E139" s="144" t="s">
        <v>1856</v>
      </c>
      <c r="F139" s="145" t="s">
        <v>1857</v>
      </c>
      <c r="G139" s="146" t="s">
        <v>177</v>
      </c>
      <c r="H139" s="147">
        <v>26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178</v>
      </c>
      <c r="AT139" s="155" t="s">
        <v>174</v>
      </c>
      <c r="AU139" s="155" t="s">
        <v>87</v>
      </c>
      <c r="AY139" s="17" t="s">
        <v>172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87</v>
      </c>
      <c r="BK139" s="156">
        <f>ROUND(I139*H139,2)</f>
        <v>0</v>
      </c>
      <c r="BL139" s="17" t="s">
        <v>178</v>
      </c>
      <c r="BM139" s="155" t="s">
        <v>2108</v>
      </c>
    </row>
    <row r="140" spans="2:65" s="12" customFormat="1">
      <c r="B140" s="157"/>
      <c r="D140" s="158" t="s">
        <v>180</v>
      </c>
      <c r="E140" s="159" t="s">
        <v>1</v>
      </c>
      <c r="F140" s="160" t="s">
        <v>2109</v>
      </c>
      <c r="H140" s="161">
        <v>26</v>
      </c>
      <c r="I140" s="162"/>
      <c r="L140" s="157"/>
      <c r="M140" s="163"/>
      <c r="T140" s="164"/>
      <c r="AT140" s="159" t="s">
        <v>180</v>
      </c>
      <c r="AU140" s="159" t="s">
        <v>87</v>
      </c>
      <c r="AV140" s="12" t="s">
        <v>87</v>
      </c>
      <c r="AW140" s="12" t="s">
        <v>30</v>
      </c>
      <c r="AX140" s="12" t="s">
        <v>82</v>
      </c>
      <c r="AY140" s="159" t="s">
        <v>172</v>
      </c>
    </row>
    <row r="141" spans="2:65" s="1" customFormat="1" ht="33" customHeight="1">
      <c r="B141" s="32"/>
      <c r="C141" s="143" t="s">
        <v>184</v>
      </c>
      <c r="D141" s="143" t="s">
        <v>174</v>
      </c>
      <c r="E141" s="144" t="s">
        <v>1866</v>
      </c>
      <c r="F141" s="145" t="s">
        <v>1867</v>
      </c>
      <c r="G141" s="146" t="s">
        <v>177</v>
      </c>
      <c r="H141" s="147">
        <v>21.5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178</v>
      </c>
      <c r="AT141" s="155" t="s">
        <v>174</v>
      </c>
      <c r="AU141" s="155" t="s">
        <v>87</v>
      </c>
      <c r="AY141" s="17" t="s">
        <v>172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87</v>
      </c>
      <c r="BK141" s="156">
        <f>ROUND(I141*H141,2)</f>
        <v>0</v>
      </c>
      <c r="BL141" s="17" t="s">
        <v>178</v>
      </c>
      <c r="BM141" s="155" t="s">
        <v>2110</v>
      </c>
    </row>
    <row r="142" spans="2:65" s="12" customFormat="1">
      <c r="B142" s="157"/>
      <c r="D142" s="158" t="s">
        <v>180</v>
      </c>
      <c r="E142" s="159" t="s">
        <v>1</v>
      </c>
      <c r="F142" s="160" t="s">
        <v>2111</v>
      </c>
      <c r="H142" s="161">
        <v>78</v>
      </c>
      <c r="I142" s="162"/>
      <c r="L142" s="157"/>
      <c r="M142" s="163"/>
      <c r="T142" s="164"/>
      <c r="AT142" s="159" t="s">
        <v>180</v>
      </c>
      <c r="AU142" s="159" t="s">
        <v>87</v>
      </c>
      <c r="AV142" s="12" t="s">
        <v>87</v>
      </c>
      <c r="AW142" s="12" t="s">
        <v>30</v>
      </c>
      <c r="AX142" s="12" t="s">
        <v>75</v>
      </c>
      <c r="AY142" s="159" t="s">
        <v>172</v>
      </c>
    </row>
    <row r="143" spans="2:65" s="12" customFormat="1">
      <c r="B143" s="157"/>
      <c r="D143" s="158" t="s">
        <v>180</v>
      </c>
      <c r="E143" s="159" t="s">
        <v>1</v>
      </c>
      <c r="F143" s="160" t="s">
        <v>2112</v>
      </c>
      <c r="H143" s="161">
        <v>-56.5</v>
      </c>
      <c r="I143" s="162"/>
      <c r="L143" s="157"/>
      <c r="M143" s="163"/>
      <c r="T143" s="164"/>
      <c r="AT143" s="159" t="s">
        <v>180</v>
      </c>
      <c r="AU143" s="159" t="s">
        <v>87</v>
      </c>
      <c r="AV143" s="12" t="s">
        <v>87</v>
      </c>
      <c r="AW143" s="12" t="s">
        <v>30</v>
      </c>
      <c r="AX143" s="12" t="s">
        <v>75</v>
      </c>
      <c r="AY143" s="159" t="s">
        <v>172</v>
      </c>
    </row>
    <row r="144" spans="2:65" s="14" customFormat="1">
      <c r="B144" s="172"/>
      <c r="D144" s="158" t="s">
        <v>180</v>
      </c>
      <c r="E144" s="173" t="s">
        <v>1</v>
      </c>
      <c r="F144" s="174" t="s">
        <v>208</v>
      </c>
      <c r="H144" s="175">
        <v>21.5</v>
      </c>
      <c r="I144" s="176"/>
      <c r="L144" s="172"/>
      <c r="M144" s="177"/>
      <c r="T144" s="178"/>
      <c r="AT144" s="173" t="s">
        <v>180</v>
      </c>
      <c r="AU144" s="173" t="s">
        <v>87</v>
      </c>
      <c r="AV144" s="14" t="s">
        <v>178</v>
      </c>
      <c r="AW144" s="14" t="s">
        <v>30</v>
      </c>
      <c r="AX144" s="14" t="s">
        <v>82</v>
      </c>
      <c r="AY144" s="173" t="s">
        <v>172</v>
      </c>
    </row>
    <row r="145" spans="2:65" s="1" customFormat="1" ht="16.5" customHeight="1">
      <c r="B145" s="32"/>
      <c r="C145" s="143" t="s">
        <v>178</v>
      </c>
      <c r="D145" s="143" t="s">
        <v>174</v>
      </c>
      <c r="E145" s="144" t="s">
        <v>210</v>
      </c>
      <c r="F145" s="145" t="s">
        <v>211</v>
      </c>
      <c r="G145" s="146" t="s">
        <v>177</v>
      </c>
      <c r="H145" s="147">
        <v>21.5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178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178</v>
      </c>
      <c r="BM145" s="155" t="s">
        <v>2113</v>
      </c>
    </row>
    <row r="146" spans="2:65" s="1" customFormat="1" ht="24.2" customHeight="1">
      <c r="B146" s="32"/>
      <c r="C146" s="143" t="s">
        <v>203</v>
      </c>
      <c r="D146" s="143" t="s">
        <v>174</v>
      </c>
      <c r="E146" s="144" t="s">
        <v>1994</v>
      </c>
      <c r="F146" s="145" t="s">
        <v>1995</v>
      </c>
      <c r="G146" s="146" t="s">
        <v>177</v>
      </c>
      <c r="H146" s="147">
        <v>56.5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41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178</v>
      </c>
      <c r="AT146" s="155" t="s">
        <v>174</v>
      </c>
      <c r="AU146" s="155" t="s">
        <v>87</v>
      </c>
      <c r="AY146" s="17" t="s">
        <v>172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87</v>
      </c>
      <c r="BK146" s="156">
        <f>ROUND(I146*H146,2)</f>
        <v>0</v>
      </c>
      <c r="BL146" s="17" t="s">
        <v>178</v>
      </c>
      <c r="BM146" s="155" t="s">
        <v>2114</v>
      </c>
    </row>
    <row r="147" spans="2:65" s="12" customFormat="1">
      <c r="B147" s="157"/>
      <c r="D147" s="158" t="s">
        <v>180</v>
      </c>
      <c r="E147" s="159" t="s">
        <v>1</v>
      </c>
      <c r="F147" s="160" t="s">
        <v>2115</v>
      </c>
      <c r="H147" s="161">
        <v>78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2" customFormat="1">
      <c r="B148" s="157"/>
      <c r="D148" s="158" t="s">
        <v>180</v>
      </c>
      <c r="E148" s="159" t="s">
        <v>1</v>
      </c>
      <c r="F148" s="160" t="s">
        <v>2116</v>
      </c>
      <c r="H148" s="161">
        <v>-0.56000000000000005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2117</v>
      </c>
      <c r="H149" s="161">
        <v>-16.8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2" customFormat="1">
      <c r="B150" s="157"/>
      <c r="D150" s="158" t="s">
        <v>180</v>
      </c>
      <c r="E150" s="159" t="s">
        <v>1</v>
      </c>
      <c r="F150" s="160" t="s">
        <v>2118</v>
      </c>
      <c r="H150" s="161">
        <v>-4.2</v>
      </c>
      <c r="I150" s="162"/>
      <c r="L150" s="157"/>
      <c r="M150" s="163"/>
      <c r="T150" s="164"/>
      <c r="AT150" s="159" t="s">
        <v>180</v>
      </c>
      <c r="AU150" s="159" t="s">
        <v>87</v>
      </c>
      <c r="AV150" s="12" t="s">
        <v>87</v>
      </c>
      <c r="AW150" s="12" t="s">
        <v>30</v>
      </c>
      <c r="AX150" s="12" t="s">
        <v>75</v>
      </c>
      <c r="AY150" s="159" t="s">
        <v>172</v>
      </c>
    </row>
    <row r="151" spans="2:65" s="13" customFormat="1">
      <c r="B151" s="165"/>
      <c r="D151" s="158" t="s">
        <v>180</v>
      </c>
      <c r="E151" s="166" t="s">
        <v>1</v>
      </c>
      <c r="F151" s="167" t="s">
        <v>183</v>
      </c>
      <c r="H151" s="168">
        <v>56.44</v>
      </c>
      <c r="I151" s="169"/>
      <c r="L151" s="165"/>
      <c r="M151" s="170"/>
      <c r="T151" s="171"/>
      <c r="AT151" s="166" t="s">
        <v>180</v>
      </c>
      <c r="AU151" s="166" t="s">
        <v>87</v>
      </c>
      <c r="AV151" s="13" t="s">
        <v>184</v>
      </c>
      <c r="AW151" s="13" t="s">
        <v>30</v>
      </c>
      <c r="AX151" s="13" t="s">
        <v>75</v>
      </c>
      <c r="AY151" s="166" t="s">
        <v>172</v>
      </c>
    </row>
    <row r="152" spans="2:65" s="12" customFormat="1">
      <c r="B152" s="157"/>
      <c r="D152" s="158" t="s">
        <v>180</v>
      </c>
      <c r="E152" s="159" t="s">
        <v>1</v>
      </c>
      <c r="F152" s="160" t="s">
        <v>498</v>
      </c>
      <c r="H152" s="161">
        <v>0.06</v>
      </c>
      <c r="I152" s="162"/>
      <c r="L152" s="157"/>
      <c r="M152" s="163"/>
      <c r="T152" s="164"/>
      <c r="AT152" s="159" t="s">
        <v>180</v>
      </c>
      <c r="AU152" s="159" t="s">
        <v>87</v>
      </c>
      <c r="AV152" s="12" t="s">
        <v>87</v>
      </c>
      <c r="AW152" s="12" t="s">
        <v>30</v>
      </c>
      <c r="AX152" s="12" t="s">
        <v>75</v>
      </c>
      <c r="AY152" s="159" t="s">
        <v>172</v>
      </c>
    </row>
    <row r="153" spans="2:65" s="14" customFormat="1">
      <c r="B153" s="172"/>
      <c r="D153" s="158" t="s">
        <v>180</v>
      </c>
      <c r="E153" s="173" t="s">
        <v>1</v>
      </c>
      <c r="F153" s="174" t="s">
        <v>186</v>
      </c>
      <c r="H153" s="175">
        <v>56.5</v>
      </c>
      <c r="I153" s="176"/>
      <c r="L153" s="172"/>
      <c r="M153" s="177"/>
      <c r="T153" s="178"/>
      <c r="AT153" s="173" t="s">
        <v>180</v>
      </c>
      <c r="AU153" s="173" t="s">
        <v>87</v>
      </c>
      <c r="AV153" s="14" t="s">
        <v>178</v>
      </c>
      <c r="AW153" s="14" t="s">
        <v>30</v>
      </c>
      <c r="AX153" s="14" t="s">
        <v>82</v>
      </c>
      <c r="AY153" s="173" t="s">
        <v>172</v>
      </c>
    </row>
    <row r="154" spans="2:65" s="11" customFormat="1" ht="22.9" customHeight="1">
      <c r="B154" s="131"/>
      <c r="D154" s="132" t="s">
        <v>74</v>
      </c>
      <c r="E154" s="141" t="s">
        <v>87</v>
      </c>
      <c r="F154" s="141" t="s">
        <v>238</v>
      </c>
      <c r="I154" s="134"/>
      <c r="J154" s="142">
        <f>BK154</f>
        <v>0</v>
      </c>
      <c r="L154" s="131"/>
      <c r="M154" s="136"/>
      <c r="P154" s="137">
        <f>SUM(P155:P157)</f>
        <v>0</v>
      </c>
      <c r="R154" s="137">
        <f>SUM(R155:R157)</f>
        <v>0</v>
      </c>
      <c r="T154" s="138">
        <f>SUM(T155:T157)</f>
        <v>0</v>
      </c>
      <c r="AR154" s="132" t="s">
        <v>82</v>
      </c>
      <c r="AT154" s="139" t="s">
        <v>74</v>
      </c>
      <c r="AU154" s="139" t="s">
        <v>82</v>
      </c>
      <c r="AY154" s="132" t="s">
        <v>172</v>
      </c>
      <c r="BK154" s="140">
        <f>SUM(BK155:BK157)</f>
        <v>0</v>
      </c>
    </row>
    <row r="155" spans="2:65" s="1" customFormat="1" ht="33" customHeight="1">
      <c r="B155" s="32"/>
      <c r="C155" s="143" t="s">
        <v>209</v>
      </c>
      <c r="D155" s="143" t="s">
        <v>174</v>
      </c>
      <c r="E155" s="144" t="s">
        <v>240</v>
      </c>
      <c r="F155" s="145" t="s">
        <v>241</v>
      </c>
      <c r="G155" s="146" t="s">
        <v>234</v>
      </c>
      <c r="H155" s="147">
        <v>13.8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41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178</v>
      </c>
      <c r="AT155" s="155" t="s">
        <v>174</v>
      </c>
      <c r="AU155" s="155" t="s">
        <v>87</v>
      </c>
      <c r="AY155" s="17" t="s">
        <v>172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87</v>
      </c>
      <c r="BK155" s="156">
        <f>ROUND(I155*H155,2)</f>
        <v>0</v>
      </c>
      <c r="BL155" s="17" t="s">
        <v>178</v>
      </c>
      <c r="BM155" s="155" t="s">
        <v>2119</v>
      </c>
    </row>
    <row r="156" spans="2:65" s="12" customFormat="1">
      <c r="B156" s="157"/>
      <c r="D156" s="158" t="s">
        <v>180</v>
      </c>
      <c r="E156" s="159" t="s">
        <v>1</v>
      </c>
      <c r="F156" s="160" t="s">
        <v>2120</v>
      </c>
      <c r="H156" s="161">
        <v>13.8</v>
      </c>
      <c r="I156" s="162"/>
      <c r="L156" s="157"/>
      <c r="M156" s="163"/>
      <c r="T156" s="164"/>
      <c r="AT156" s="159" t="s">
        <v>180</v>
      </c>
      <c r="AU156" s="159" t="s">
        <v>87</v>
      </c>
      <c r="AV156" s="12" t="s">
        <v>87</v>
      </c>
      <c r="AW156" s="12" t="s">
        <v>30</v>
      </c>
      <c r="AX156" s="12" t="s">
        <v>75</v>
      </c>
      <c r="AY156" s="159" t="s">
        <v>172</v>
      </c>
    </row>
    <row r="157" spans="2:65" s="14" customFormat="1">
      <c r="B157" s="172"/>
      <c r="D157" s="158" t="s">
        <v>180</v>
      </c>
      <c r="E157" s="173" t="s">
        <v>1</v>
      </c>
      <c r="F157" s="174" t="s">
        <v>186</v>
      </c>
      <c r="H157" s="175">
        <v>13.8</v>
      </c>
      <c r="I157" s="176"/>
      <c r="L157" s="172"/>
      <c r="M157" s="177"/>
      <c r="T157" s="178"/>
      <c r="AT157" s="173" t="s">
        <v>180</v>
      </c>
      <c r="AU157" s="173" t="s">
        <v>87</v>
      </c>
      <c r="AV157" s="14" t="s">
        <v>178</v>
      </c>
      <c r="AW157" s="14" t="s">
        <v>30</v>
      </c>
      <c r="AX157" s="14" t="s">
        <v>82</v>
      </c>
      <c r="AY157" s="173" t="s">
        <v>172</v>
      </c>
    </row>
    <row r="158" spans="2:65" s="11" customFormat="1" ht="22.9" customHeight="1">
      <c r="B158" s="131"/>
      <c r="D158" s="132" t="s">
        <v>74</v>
      </c>
      <c r="E158" s="141" t="s">
        <v>178</v>
      </c>
      <c r="F158" s="141" t="s">
        <v>1888</v>
      </c>
      <c r="I158" s="134"/>
      <c r="J158" s="142">
        <f>BK158</f>
        <v>0</v>
      </c>
      <c r="L158" s="131"/>
      <c r="M158" s="136"/>
      <c r="P158" s="137">
        <f>SUM(P159:P171)</f>
        <v>0</v>
      </c>
      <c r="R158" s="137">
        <f>SUM(R159:R171)</f>
        <v>8.5779119999999995</v>
      </c>
      <c r="T158" s="138">
        <f>SUM(T159:T171)</f>
        <v>0</v>
      </c>
      <c r="AR158" s="132" t="s">
        <v>82</v>
      </c>
      <c r="AT158" s="139" t="s">
        <v>74</v>
      </c>
      <c r="AU158" s="139" t="s">
        <v>82</v>
      </c>
      <c r="AY158" s="132" t="s">
        <v>172</v>
      </c>
      <c r="BK158" s="140">
        <f>SUM(BK159:BK171)</f>
        <v>0</v>
      </c>
    </row>
    <row r="159" spans="2:65" s="1" customFormat="1" ht="37.9" customHeight="1">
      <c r="B159" s="32"/>
      <c r="C159" s="143" t="s">
        <v>213</v>
      </c>
      <c r="D159" s="143" t="s">
        <v>174</v>
      </c>
      <c r="E159" s="144" t="s">
        <v>2002</v>
      </c>
      <c r="F159" s="145" t="s">
        <v>2003</v>
      </c>
      <c r="G159" s="146" t="s">
        <v>177</v>
      </c>
      <c r="H159" s="147">
        <v>0.4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41</v>
      </c>
      <c r="P159" s="153">
        <f>O159*H159</f>
        <v>0</v>
      </c>
      <c r="Q159" s="153">
        <v>1.8907700000000001</v>
      </c>
      <c r="R159" s="153">
        <f>Q159*H159</f>
        <v>0.75630800000000009</v>
      </c>
      <c r="S159" s="153">
        <v>0</v>
      </c>
      <c r="T159" s="154">
        <f>S159*H159</f>
        <v>0</v>
      </c>
      <c r="AR159" s="155" t="s">
        <v>178</v>
      </c>
      <c r="AT159" s="155" t="s">
        <v>174</v>
      </c>
      <c r="AU159" s="155" t="s">
        <v>87</v>
      </c>
      <c r="AY159" s="17" t="s">
        <v>172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87</v>
      </c>
      <c r="BK159" s="156">
        <f>ROUND(I159*H159,2)</f>
        <v>0</v>
      </c>
      <c r="BL159" s="17" t="s">
        <v>178</v>
      </c>
      <c r="BM159" s="155" t="s">
        <v>2121</v>
      </c>
    </row>
    <row r="160" spans="2:65" s="12" customFormat="1">
      <c r="B160" s="157"/>
      <c r="D160" s="158" t="s">
        <v>180</v>
      </c>
      <c r="E160" s="159" t="s">
        <v>1</v>
      </c>
      <c r="F160" s="160" t="s">
        <v>2122</v>
      </c>
      <c r="H160" s="161">
        <v>0.41399999999999998</v>
      </c>
      <c r="I160" s="162"/>
      <c r="L160" s="157"/>
      <c r="M160" s="163"/>
      <c r="T160" s="164"/>
      <c r="AT160" s="159" t="s">
        <v>180</v>
      </c>
      <c r="AU160" s="159" t="s">
        <v>87</v>
      </c>
      <c r="AV160" s="12" t="s">
        <v>87</v>
      </c>
      <c r="AW160" s="12" t="s">
        <v>30</v>
      </c>
      <c r="AX160" s="12" t="s">
        <v>75</v>
      </c>
      <c r="AY160" s="159" t="s">
        <v>172</v>
      </c>
    </row>
    <row r="161" spans="2:65" s="12" customFormat="1">
      <c r="B161" s="157"/>
      <c r="D161" s="158" t="s">
        <v>180</v>
      </c>
      <c r="E161" s="159" t="s">
        <v>1</v>
      </c>
      <c r="F161" s="160" t="s">
        <v>2123</v>
      </c>
      <c r="H161" s="161">
        <v>-1.4E-2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75</v>
      </c>
      <c r="AY161" s="159" t="s">
        <v>172</v>
      </c>
    </row>
    <row r="162" spans="2:65" s="14" customFormat="1">
      <c r="B162" s="172"/>
      <c r="D162" s="158" t="s">
        <v>180</v>
      </c>
      <c r="E162" s="173" t="s">
        <v>1</v>
      </c>
      <c r="F162" s="174" t="s">
        <v>186</v>
      </c>
      <c r="H162" s="175">
        <v>0.39999999999999997</v>
      </c>
      <c r="I162" s="176"/>
      <c r="L162" s="172"/>
      <c r="M162" s="177"/>
      <c r="T162" s="178"/>
      <c r="AT162" s="173" t="s">
        <v>180</v>
      </c>
      <c r="AU162" s="173" t="s">
        <v>87</v>
      </c>
      <c r="AV162" s="14" t="s">
        <v>178</v>
      </c>
      <c r="AW162" s="14" t="s">
        <v>30</v>
      </c>
      <c r="AX162" s="14" t="s">
        <v>82</v>
      </c>
      <c r="AY162" s="173" t="s">
        <v>172</v>
      </c>
    </row>
    <row r="163" spans="2:65" s="1" customFormat="1" ht="33" customHeight="1">
      <c r="B163" s="32"/>
      <c r="C163" s="143" t="s">
        <v>222</v>
      </c>
      <c r="D163" s="143" t="s">
        <v>174</v>
      </c>
      <c r="E163" s="144" t="s">
        <v>1889</v>
      </c>
      <c r="F163" s="145" t="s">
        <v>1890</v>
      </c>
      <c r="G163" s="146" t="s">
        <v>177</v>
      </c>
      <c r="H163" s="147">
        <v>1.7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41</v>
      </c>
      <c r="P163" s="153">
        <f>O163*H163</f>
        <v>0</v>
      </c>
      <c r="Q163" s="153">
        <v>1.8907799999999999</v>
      </c>
      <c r="R163" s="153">
        <f>Q163*H163</f>
        <v>3.2143259999999998</v>
      </c>
      <c r="S163" s="153">
        <v>0</v>
      </c>
      <c r="T163" s="154">
        <f>S163*H163</f>
        <v>0</v>
      </c>
      <c r="AR163" s="155" t="s">
        <v>178</v>
      </c>
      <c r="AT163" s="155" t="s">
        <v>174</v>
      </c>
      <c r="AU163" s="155" t="s">
        <v>87</v>
      </c>
      <c r="AY163" s="17" t="s">
        <v>172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87</v>
      </c>
      <c r="BK163" s="156">
        <f>ROUND(I163*H163,2)</f>
        <v>0</v>
      </c>
      <c r="BL163" s="17" t="s">
        <v>178</v>
      </c>
      <c r="BM163" s="155" t="s">
        <v>2124</v>
      </c>
    </row>
    <row r="164" spans="2:65" s="12" customFormat="1">
      <c r="B164" s="157"/>
      <c r="D164" s="158" t="s">
        <v>180</v>
      </c>
      <c r="E164" s="159" t="s">
        <v>1</v>
      </c>
      <c r="F164" s="160" t="s">
        <v>2125</v>
      </c>
      <c r="H164" s="161">
        <v>1.6559999999999999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2" customFormat="1">
      <c r="B165" s="157"/>
      <c r="D165" s="158" t="s">
        <v>180</v>
      </c>
      <c r="E165" s="159" t="s">
        <v>1</v>
      </c>
      <c r="F165" s="160" t="s">
        <v>2126</v>
      </c>
      <c r="H165" s="161">
        <v>4.3999999999999997E-2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4" customFormat="1">
      <c r="B166" s="172"/>
      <c r="D166" s="158" t="s">
        <v>180</v>
      </c>
      <c r="E166" s="173" t="s">
        <v>1</v>
      </c>
      <c r="F166" s="174" t="s">
        <v>186</v>
      </c>
      <c r="H166" s="175">
        <v>1.7</v>
      </c>
      <c r="I166" s="176"/>
      <c r="L166" s="172"/>
      <c r="M166" s="177"/>
      <c r="T166" s="178"/>
      <c r="AT166" s="173" t="s">
        <v>180</v>
      </c>
      <c r="AU166" s="173" t="s">
        <v>87</v>
      </c>
      <c r="AV166" s="14" t="s">
        <v>178</v>
      </c>
      <c r="AW166" s="14" t="s">
        <v>30</v>
      </c>
      <c r="AX166" s="14" t="s">
        <v>82</v>
      </c>
      <c r="AY166" s="173" t="s">
        <v>172</v>
      </c>
    </row>
    <row r="167" spans="2:65" s="1" customFormat="1" ht="66.75" customHeight="1">
      <c r="B167" s="32"/>
      <c r="C167" s="143" t="s">
        <v>231</v>
      </c>
      <c r="D167" s="143" t="s">
        <v>174</v>
      </c>
      <c r="E167" s="144" t="s">
        <v>2010</v>
      </c>
      <c r="F167" s="145" t="s">
        <v>2011</v>
      </c>
      <c r="G167" s="146" t="s">
        <v>177</v>
      </c>
      <c r="H167" s="147">
        <v>2.1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2.1922799999999998</v>
      </c>
      <c r="R167" s="153">
        <f>Q167*H167</f>
        <v>4.6037879999999998</v>
      </c>
      <c r="S167" s="153">
        <v>0</v>
      </c>
      <c r="T167" s="154">
        <f>S167*H167</f>
        <v>0</v>
      </c>
      <c r="AR167" s="155" t="s">
        <v>178</v>
      </c>
      <c r="AT167" s="155" t="s">
        <v>174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178</v>
      </c>
      <c r="BM167" s="155" t="s">
        <v>2127</v>
      </c>
    </row>
    <row r="168" spans="2:65" s="12" customFormat="1">
      <c r="B168" s="157"/>
      <c r="D168" s="158" t="s">
        <v>180</v>
      </c>
      <c r="E168" s="159" t="s">
        <v>1</v>
      </c>
      <c r="F168" s="160" t="s">
        <v>2128</v>
      </c>
      <c r="H168" s="161">
        <v>2.0699999999999998</v>
      </c>
      <c r="I168" s="162"/>
      <c r="L168" s="157"/>
      <c r="M168" s="163"/>
      <c r="T168" s="164"/>
      <c r="AT168" s="159" t="s">
        <v>180</v>
      </c>
      <c r="AU168" s="159" t="s">
        <v>87</v>
      </c>
      <c r="AV168" s="12" t="s">
        <v>87</v>
      </c>
      <c r="AW168" s="12" t="s">
        <v>30</v>
      </c>
      <c r="AX168" s="12" t="s">
        <v>75</v>
      </c>
      <c r="AY168" s="159" t="s">
        <v>172</v>
      </c>
    </row>
    <row r="169" spans="2:65" s="12" customFormat="1">
      <c r="B169" s="157"/>
      <c r="D169" s="158" t="s">
        <v>180</v>
      </c>
      <c r="E169" s="159" t="s">
        <v>1</v>
      </c>
      <c r="F169" s="160" t="s">
        <v>655</v>
      </c>
      <c r="H169" s="161">
        <v>0.03</v>
      </c>
      <c r="I169" s="162"/>
      <c r="L169" s="157"/>
      <c r="M169" s="163"/>
      <c r="T169" s="164"/>
      <c r="AT169" s="159" t="s">
        <v>180</v>
      </c>
      <c r="AU169" s="159" t="s">
        <v>87</v>
      </c>
      <c r="AV169" s="12" t="s">
        <v>87</v>
      </c>
      <c r="AW169" s="12" t="s">
        <v>30</v>
      </c>
      <c r="AX169" s="12" t="s">
        <v>75</v>
      </c>
      <c r="AY169" s="159" t="s">
        <v>172</v>
      </c>
    </row>
    <row r="170" spans="2:65" s="14" customFormat="1">
      <c r="B170" s="172"/>
      <c r="D170" s="158" t="s">
        <v>180</v>
      </c>
      <c r="E170" s="173" t="s">
        <v>1</v>
      </c>
      <c r="F170" s="174" t="s">
        <v>186</v>
      </c>
      <c r="H170" s="175">
        <v>2.0999999999999996</v>
      </c>
      <c r="I170" s="176"/>
      <c r="L170" s="172"/>
      <c r="M170" s="177"/>
      <c r="T170" s="178"/>
      <c r="AT170" s="173" t="s">
        <v>180</v>
      </c>
      <c r="AU170" s="173" t="s">
        <v>87</v>
      </c>
      <c r="AV170" s="14" t="s">
        <v>178</v>
      </c>
      <c r="AW170" s="14" t="s">
        <v>30</v>
      </c>
      <c r="AX170" s="14" t="s">
        <v>82</v>
      </c>
      <c r="AY170" s="173" t="s">
        <v>172</v>
      </c>
    </row>
    <row r="171" spans="2:65" s="1" customFormat="1" ht="24.2" customHeight="1">
      <c r="B171" s="32"/>
      <c r="C171" s="143" t="s">
        <v>239</v>
      </c>
      <c r="D171" s="143" t="s">
        <v>174</v>
      </c>
      <c r="E171" s="144" t="s">
        <v>2014</v>
      </c>
      <c r="F171" s="145" t="s">
        <v>2015</v>
      </c>
      <c r="G171" s="146" t="s">
        <v>310</v>
      </c>
      <c r="H171" s="147">
        <v>1</v>
      </c>
      <c r="I171" s="148"/>
      <c r="J171" s="149">
        <f>ROUND(I171*H171,2)</f>
        <v>0</v>
      </c>
      <c r="K171" s="150"/>
      <c r="L171" s="32"/>
      <c r="M171" s="151" t="s">
        <v>1</v>
      </c>
      <c r="N171" s="152" t="s">
        <v>41</v>
      </c>
      <c r="P171" s="153">
        <f>O171*H171</f>
        <v>0</v>
      </c>
      <c r="Q171" s="153">
        <v>3.49E-3</v>
      </c>
      <c r="R171" s="153">
        <f>Q171*H171</f>
        <v>3.49E-3</v>
      </c>
      <c r="S171" s="153">
        <v>0</v>
      </c>
      <c r="T171" s="154">
        <f>S171*H171</f>
        <v>0</v>
      </c>
      <c r="AR171" s="155" t="s">
        <v>178</v>
      </c>
      <c r="AT171" s="155" t="s">
        <v>174</v>
      </c>
      <c r="AU171" s="155" t="s">
        <v>87</v>
      </c>
      <c r="AY171" s="17" t="s">
        <v>172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87</v>
      </c>
      <c r="BK171" s="156">
        <f>ROUND(I171*H171,2)</f>
        <v>0</v>
      </c>
      <c r="BL171" s="17" t="s">
        <v>178</v>
      </c>
      <c r="BM171" s="155" t="s">
        <v>2129</v>
      </c>
    </row>
    <row r="172" spans="2:65" s="11" customFormat="1" ht="22.9" customHeight="1">
      <c r="B172" s="131"/>
      <c r="D172" s="132" t="s">
        <v>74</v>
      </c>
      <c r="E172" s="141" t="s">
        <v>222</v>
      </c>
      <c r="F172" s="141" t="s">
        <v>1319</v>
      </c>
      <c r="I172" s="134"/>
      <c r="J172" s="142">
        <f>BK172</f>
        <v>0</v>
      </c>
      <c r="L172" s="131"/>
      <c r="M172" s="136"/>
      <c r="P172" s="137">
        <f>SUM(P173:P180)</f>
        <v>0</v>
      </c>
      <c r="R172" s="137">
        <f>SUM(R173:R180)</f>
        <v>12.059509999999998</v>
      </c>
      <c r="T172" s="138">
        <f>SUM(T173:T180)</f>
        <v>0</v>
      </c>
      <c r="AR172" s="132" t="s">
        <v>82</v>
      </c>
      <c r="AT172" s="139" t="s">
        <v>74</v>
      </c>
      <c r="AU172" s="139" t="s">
        <v>82</v>
      </c>
      <c r="AY172" s="132" t="s">
        <v>172</v>
      </c>
      <c r="BK172" s="140">
        <f>SUM(BK173:BK180)</f>
        <v>0</v>
      </c>
    </row>
    <row r="173" spans="2:65" s="1" customFormat="1" ht="24.2" customHeight="1">
      <c r="B173" s="32"/>
      <c r="C173" s="143" t="s">
        <v>244</v>
      </c>
      <c r="D173" s="143" t="s">
        <v>174</v>
      </c>
      <c r="E173" s="144" t="s">
        <v>2130</v>
      </c>
      <c r="F173" s="145" t="s">
        <v>2131</v>
      </c>
      <c r="G173" s="146" t="s">
        <v>310</v>
      </c>
      <c r="H173" s="147">
        <v>1</v>
      </c>
      <c r="I173" s="148"/>
      <c r="J173" s="149">
        <f t="shared" ref="J173:J180" si="0">ROUND(I173*H173,2)</f>
        <v>0</v>
      </c>
      <c r="K173" s="150"/>
      <c r="L173" s="32"/>
      <c r="M173" s="151" t="s">
        <v>1</v>
      </c>
      <c r="N173" s="152" t="s">
        <v>41</v>
      </c>
      <c r="P173" s="153">
        <f t="shared" ref="P173:P180" si="1">O173*H173</f>
        <v>0</v>
      </c>
      <c r="Q173" s="153">
        <v>0</v>
      </c>
      <c r="R173" s="153">
        <f t="shared" ref="R173:R180" si="2">Q173*H173</f>
        <v>0</v>
      </c>
      <c r="S173" s="153">
        <v>0</v>
      </c>
      <c r="T173" s="154">
        <f t="shared" ref="T173:T180" si="3">S173*H173</f>
        <v>0</v>
      </c>
      <c r="AR173" s="155" t="s">
        <v>178</v>
      </c>
      <c r="AT173" s="155" t="s">
        <v>174</v>
      </c>
      <c r="AU173" s="155" t="s">
        <v>87</v>
      </c>
      <c r="AY173" s="17" t="s">
        <v>172</v>
      </c>
      <c r="BE173" s="156">
        <f t="shared" ref="BE173:BE180" si="4">IF(N173="základná",J173,0)</f>
        <v>0</v>
      </c>
      <c r="BF173" s="156">
        <f t="shared" ref="BF173:BF180" si="5">IF(N173="znížená",J173,0)</f>
        <v>0</v>
      </c>
      <c r="BG173" s="156">
        <f t="shared" ref="BG173:BG180" si="6">IF(N173="zákl. prenesená",J173,0)</f>
        <v>0</v>
      </c>
      <c r="BH173" s="156">
        <f t="shared" ref="BH173:BH180" si="7">IF(N173="zníž. prenesená",J173,0)</f>
        <v>0</v>
      </c>
      <c r="BI173" s="156">
        <f t="shared" ref="BI173:BI180" si="8">IF(N173="nulová",J173,0)</f>
        <v>0</v>
      </c>
      <c r="BJ173" s="17" t="s">
        <v>87</v>
      </c>
      <c r="BK173" s="156">
        <f t="shared" ref="BK173:BK180" si="9">ROUND(I173*H173,2)</f>
        <v>0</v>
      </c>
      <c r="BL173" s="17" t="s">
        <v>178</v>
      </c>
      <c r="BM173" s="155" t="s">
        <v>2132</v>
      </c>
    </row>
    <row r="174" spans="2:65" s="1" customFormat="1" ht="33" customHeight="1">
      <c r="B174" s="32"/>
      <c r="C174" s="179" t="s">
        <v>251</v>
      </c>
      <c r="D174" s="179" t="s">
        <v>223</v>
      </c>
      <c r="E174" s="180" t="s">
        <v>2133</v>
      </c>
      <c r="F174" s="181" t="s">
        <v>2134</v>
      </c>
      <c r="G174" s="182" t="s">
        <v>310</v>
      </c>
      <c r="H174" s="183">
        <v>1</v>
      </c>
      <c r="I174" s="184"/>
      <c r="J174" s="185">
        <f t="shared" si="0"/>
        <v>0</v>
      </c>
      <c r="K174" s="186"/>
      <c r="L174" s="187"/>
      <c r="M174" s="188" t="s">
        <v>1</v>
      </c>
      <c r="N174" s="189" t="s">
        <v>41</v>
      </c>
      <c r="P174" s="153">
        <f t="shared" si="1"/>
        <v>0</v>
      </c>
      <c r="Q174" s="153">
        <v>11.6</v>
      </c>
      <c r="R174" s="153">
        <f t="shared" si="2"/>
        <v>11.6</v>
      </c>
      <c r="S174" s="153">
        <v>0</v>
      </c>
      <c r="T174" s="154">
        <f t="shared" si="3"/>
        <v>0</v>
      </c>
      <c r="AR174" s="155" t="s">
        <v>222</v>
      </c>
      <c r="AT174" s="155" t="s">
        <v>223</v>
      </c>
      <c r="AU174" s="155" t="s">
        <v>87</v>
      </c>
      <c r="AY174" s="17" t="s">
        <v>172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7" t="s">
        <v>87</v>
      </c>
      <c r="BK174" s="156">
        <f t="shared" si="9"/>
        <v>0</v>
      </c>
      <c r="BL174" s="17" t="s">
        <v>178</v>
      </c>
      <c r="BM174" s="155" t="s">
        <v>2135</v>
      </c>
    </row>
    <row r="175" spans="2:65" s="1" customFormat="1" ht="24.2" customHeight="1">
      <c r="B175" s="32"/>
      <c r="C175" s="143" t="s">
        <v>257</v>
      </c>
      <c r="D175" s="143" t="s">
        <v>174</v>
      </c>
      <c r="E175" s="144" t="s">
        <v>2136</v>
      </c>
      <c r="F175" s="145" t="s">
        <v>2137</v>
      </c>
      <c r="G175" s="146" t="s">
        <v>310</v>
      </c>
      <c r="H175" s="147">
        <v>1</v>
      </c>
      <c r="I175" s="148"/>
      <c r="J175" s="149">
        <f t="shared" si="0"/>
        <v>0</v>
      </c>
      <c r="K175" s="150"/>
      <c r="L175" s="32"/>
      <c r="M175" s="151" t="s">
        <v>1</v>
      </c>
      <c r="N175" s="152" t="s">
        <v>41</v>
      </c>
      <c r="P175" s="153">
        <f t="shared" si="1"/>
        <v>0</v>
      </c>
      <c r="Q175" s="153">
        <v>5.6049999999999997E-3</v>
      </c>
      <c r="R175" s="153">
        <f t="shared" si="2"/>
        <v>5.6049999999999997E-3</v>
      </c>
      <c r="S175" s="153">
        <v>0</v>
      </c>
      <c r="T175" s="154">
        <f t="shared" si="3"/>
        <v>0</v>
      </c>
      <c r="AR175" s="155" t="s">
        <v>178</v>
      </c>
      <c r="AT175" s="155" t="s">
        <v>174</v>
      </c>
      <c r="AU175" s="155" t="s">
        <v>87</v>
      </c>
      <c r="AY175" s="17" t="s">
        <v>172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7" t="s">
        <v>87</v>
      </c>
      <c r="BK175" s="156">
        <f t="shared" si="9"/>
        <v>0</v>
      </c>
      <c r="BL175" s="17" t="s">
        <v>178</v>
      </c>
      <c r="BM175" s="155" t="s">
        <v>2138</v>
      </c>
    </row>
    <row r="176" spans="2:65" s="1" customFormat="1" ht="16.5" customHeight="1">
      <c r="B176" s="32"/>
      <c r="C176" s="179" t="s">
        <v>261</v>
      </c>
      <c r="D176" s="179" t="s">
        <v>223</v>
      </c>
      <c r="E176" s="180" t="s">
        <v>2139</v>
      </c>
      <c r="F176" s="181" t="s">
        <v>2140</v>
      </c>
      <c r="G176" s="182" t="s">
        <v>310</v>
      </c>
      <c r="H176" s="183">
        <v>1</v>
      </c>
      <c r="I176" s="184"/>
      <c r="J176" s="185">
        <f t="shared" si="0"/>
        <v>0</v>
      </c>
      <c r="K176" s="186"/>
      <c r="L176" s="187"/>
      <c r="M176" s="188" t="s">
        <v>1</v>
      </c>
      <c r="N176" s="189" t="s">
        <v>41</v>
      </c>
      <c r="P176" s="153">
        <f t="shared" si="1"/>
        <v>0</v>
      </c>
      <c r="Q176" s="153">
        <v>0</v>
      </c>
      <c r="R176" s="153">
        <f t="shared" si="2"/>
        <v>0</v>
      </c>
      <c r="S176" s="153">
        <v>0</v>
      </c>
      <c r="T176" s="154">
        <f t="shared" si="3"/>
        <v>0</v>
      </c>
      <c r="AR176" s="155" t="s">
        <v>222</v>
      </c>
      <c r="AT176" s="155" t="s">
        <v>223</v>
      </c>
      <c r="AU176" s="155" t="s">
        <v>87</v>
      </c>
      <c r="AY176" s="17" t="s">
        <v>172</v>
      </c>
      <c r="BE176" s="156">
        <f t="shared" si="4"/>
        <v>0</v>
      </c>
      <c r="BF176" s="156">
        <f t="shared" si="5"/>
        <v>0</v>
      </c>
      <c r="BG176" s="156">
        <f t="shared" si="6"/>
        <v>0</v>
      </c>
      <c r="BH176" s="156">
        <f t="shared" si="7"/>
        <v>0</v>
      </c>
      <c r="BI176" s="156">
        <f t="shared" si="8"/>
        <v>0</v>
      </c>
      <c r="BJ176" s="17" t="s">
        <v>87</v>
      </c>
      <c r="BK176" s="156">
        <f t="shared" si="9"/>
        <v>0</v>
      </c>
      <c r="BL176" s="17" t="s">
        <v>178</v>
      </c>
      <c r="BM176" s="155" t="s">
        <v>2141</v>
      </c>
    </row>
    <row r="177" spans="2:65" s="1" customFormat="1" ht="24.2" customHeight="1">
      <c r="B177" s="32"/>
      <c r="C177" s="143" t="s">
        <v>269</v>
      </c>
      <c r="D177" s="143" t="s">
        <v>174</v>
      </c>
      <c r="E177" s="144" t="s">
        <v>2142</v>
      </c>
      <c r="F177" s="145" t="s">
        <v>2143</v>
      </c>
      <c r="G177" s="146" t="s">
        <v>310</v>
      </c>
      <c r="H177" s="147">
        <v>1</v>
      </c>
      <c r="I177" s="148"/>
      <c r="J177" s="149">
        <f t="shared" si="0"/>
        <v>0</v>
      </c>
      <c r="K177" s="150"/>
      <c r="L177" s="32"/>
      <c r="M177" s="151" t="s">
        <v>1</v>
      </c>
      <c r="N177" s="152" t="s">
        <v>41</v>
      </c>
      <c r="P177" s="153">
        <f t="shared" si="1"/>
        <v>0</v>
      </c>
      <c r="Q177" s="153">
        <v>5.6049999999999997E-3</v>
      </c>
      <c r="R177" s="153">
        <f t="shared" si="2"/>
        <v>5.6049999999999997E-3</v>
      </c>
      <c r="S177" s="153">
        <v>0</v>
      </c>
      <c r="T177" s="154">
        <f t="shared" si="3"/>
        <v>0</v>
      </c>
      <c r="AR177" s="155" t="s">
        <v>178</v>
      </c>
      <c r="AT177" s="155" t="s">
        <v>174</v>
      </c>
      <c r="AU177" s="155" t="s">
        <v>87</v>
      </c>
      <c r="AY177" s="17" t="s">
        <v>172</v>
      </c>
      <c r="BE177" s="156">
        <f t="shared" si="4"/>
        <v>0</v>
      </c>
      <c r="BF177" s="156">
        <f t="shared" si="5"/>
        <v>0</v>
      </c>
      <c r="BG177" s="156">
        <f t="shared" si="6"/>
        <v>0</v>
      </c>
      <c r="BH177" s="156">
        <f t="shared" si="7"/>
        <v>0</v>
      </c>
      <c r="BI177" s="156">
        <f t="shared" si="8"/>
        <v>0</v>
      </c>
      <c r="BJ177" s="17" t="s">
        <v>87</v>
      </c>
      <c r="BK177" s="156">
        <f t="shared" si="9"/>
        <v>0</v>
      </c>
      <c r="BL177" s="17" t="s">
        <v>178</v>
      </c>
      <c r="BM177" s="155" t="s">
        <v>2144</v>
      </c>
    </row>
    <row r="178" spans="2:65" s="1" customFormat="1" ht="16.5" customHeight="1">
      <c r="B178" s="32"/>
      <c r="C178" s="179" t="s">
        <v>275</v>
      </c>
      <c r="D178" s="179" t="s">
        <v>223</v>
      </c>
      <c r="E178" s="180" t="s">
        <v>2145</v>
      </c>
      <c r="F178" s="181" t="s">
        <v>2146</v>
      </c>
      <c r="G178" s="182" t="s">
        <v>310</v>
      </c>
      <c r="H178" s="183">
        <v>1</v>
      </c>
      <c r="I178" s="184"/>
      <c r="J178" s="185">
        <f t="shared" si="0"/>
        <v>0</v>
      </c>
      <c r="K178" s="186"/>
      <c r="L178" s="187"/>
      <c r="M178" s="188" t="s">
        <v>1</v>
      </c>
      <c r="N178" s="189" t="s">
        <v>41</v>
      </c>
      <c r="P178" s="153">
        <f t="shared" si="1"/>
        <v>0</v>
      </c>
      <c r="Q178" s="153">
        <v>0.4</v>
      </c>
      <c r="R178" s="153">
        <f t="shared" si="2"/>
        <v>0.4</v>
      </c>
      <c r="S178" s="153">
        <v>0</v>
      </c>
      <c r="T178" s="154">
        <f t="shared" si="3"/>
        <v>0</v>
      </c>
      <c r="AR178" s="155" t="s">
        <v>222</v>
      </c>
      <c r="AT178" s="155" t="s">
        <v>223</v>
      </c>
      <c r="AU178" s="155" t="s">
        <v>87</v>
      </c>
      <c r="AY178" s="17" t="s">
        <v>172</v>
      </c>
      <c r="BE178" s="156">
        <f t="shared" si="4"/>
        <v>0</v>
      </c>
      <c r="BF178" s="156">
        <f t="shared" si="5"/>
        <v>0</v>
      </c>
      <c r="BG178" s="156">
        <f t="shared" si="6"/>
        <v>0</v>
      </c>
      <c r="BH178" s="156">
        <f t="shared" si="7"/>
        <v>0</v>
      </c>
      <c r="BI178" s="156">
        <f t="shared" si="8"/>
        <v>0</v>
      </c>
      <c r="BJ178" s="17" t="s">
        <v>87</v>
      </c>
      <c r="BK178" s="156">
        <f t="shared" si="9"/>
        <v>0</v>
      </c>
      <c r="BL178" s="17" t="s">
        <v>178</v>
      </c>
      <c r="BM178" s="155" t="s">
        <v>2147</v>
      </c>
    </row>
    <row r="179" spans="2:65" s="1" customFormat="1" ht="24.2" customHeight="1">
      <c r="B179" s="32"/>
      <c r="C179" s="143" t="s">
        <v>282</v>
      </c>
      <c r="D179" s="143" t="s">
        <v>174</v>
      </c>
      <c r="E179" s="144" t="s">
        <v>2023</v>
      </c>
      <c r="F179" s="145" t="s">
        <v>2024</v>
      </c>
      <c r="G179" s="146" t="s">
        <v>310</v>
      </c>
      <c r="H179" s="147">
        <v>1</v>
      </c>
      <c r="I179" s="148"/>
      <c r="J179" s="149">
        <f t="shared" si="0"/>
        <v>0</v>
      </c>
      <c r="K179" s="150"/>
      <c r="L179" s="32"/>
      <c r="M179" s="151" t="s">
        <v>1</v>
      </c>
      <c r="N179" s="152" t="s">
        <v>41</v>
      </c>
      <c r="P179" s="153">
        <f t="shared" si="1"/>
        <v>0</v>
      </c>
      <c r="Q179" s="153">
        <v>6.3E-3</v>
      </c>
      <c r="R179" s="153">
        <f t="shared" si="2"/>
        <v>6.3E-3</v>
      </c>
      <c r="S179" s="153">
        <v>0</v>
      </c>
      <c r="T179" s="154">
        <f t="shared" si="3"/>
        <v>0</v>
      </c>
      <c r="AR179" s="155" t="s">
        <v>178</v>
      </c>
      <c r="AT179" s="155" t="s">
        <v>174</v>
      </c>
      <c r="AU179" s="155" t="s">
        <v>87</v>
      </c>
      <c r="AY179" s="17" t="s">
        <v>172</v>
      </c>
      <c r="BE179" s="156">
        <f t="shared" si="4"/>
        <v>0</v>
      </c>
      <c r="BF179" s="156">
        <f t="shared" si="5"/>
        <v>0</v>
      </c>
      <c r="BG179" s="156">
        <f t="shared" si="6"/>
        <v>0</v>
      </c>
      <c r="BH179" s="156">
        <f t="shared" si="7"/>
        <v>0</v>
      </c>
      <c r="BI179" s="156">
        <f t="shared" si="8"/>
        <v>0</v>
      </c>
      <c r="BJ179" s="17" t="s">
        <v>87</v>
      </c>
      <c r="BK179" s="156">
        <f t="shared" si="9"/>
        <v>0</v>
      </c>
      <c r="BL179" s="17" t="s">
        <v>178</v>
      </c>
      <c r="BM179" s="155" t="s">
        <v>2148</v>
      </c>
    </row>
    <row r="180" spans="2:65" s="1" customFormat="1" ht="16.5" customHeight="1">
      <c r="B180" s="32"/>
      <c r="C180" s="179" t="s">
        <v>296</v>
      </c>
      <c r="D180" s="179" t="s">
        <v>223</v>
      </c>
      <c r="E180" s="180" t="s">
        <v>2149</v>
      </c>
      <c r="F180" s="181" t="s">
        <v>2150</v>
      </c>
      <c r="G180" s="182" t="s">
        <v>310</v>
      </c>
      <c r="H180" s="183">
        <v>1</v>
      </c>
      <c r="I180" s="184"/>
      <c r="J180" s="185">
        <f t="shared" si="0"/>
        <v>0</v>
      </c>
      <c r="K180" s="186"/>
      <c r="L180" s="187"/>
      <c r="M180" s="188" t="s">
        <v>1</v>
      </c>
      <c r="N180" s="189" t="s">
        <v>41</v>
      </c>
      <c r="P180" s="153">
        <f t="shared" si="1"/>
        <v>0</v>
      </c>
      <c r="Q180" s="153">
        <v>4.2000000000000003E-2</v>
      </c>
      <c r="R180" s="153">
        <f t="shared" si="2"/>
        <v>4.2000000000000003E-2</v>
      </c>
      <c r="S180" s="153">
        <v>0</v>
      </c>
      <c r="T180" s="154">
        <f t="shared" si="3"/>
        <v>0</v>
      </c>
      <c r="AR180" s="155" t="s">
        <v>222</v>
      </c>
      <c r="AT180" s="155" t="s">
        <v>223</v>
      </c>
      <c r="AU180" s="155" t="s">
        <v>87</v>
      </c>
      <c r="AY180" s="17" t="s">
        <v>172</v>
      </c>
      <c r="BE180" s="156">
        <f t="shared" si="4"/>
        <v>0</v>
      </c>
      <c r="BF180" s="156">
        <f t="shared" si="5"/>
        <v>0</v>
      </c>
      <c r="BG180" s="156">
        <f t="shared" si="6"/>
        <v>0</v>
      </c>
      <c r="BH180" s="156">
        <f t="shared" si="7"/>
        <v>0</v>
      </c>
      <c r="BI180" s="156">
        <f t="shared" si="8"/>
        <v>0</v>
      </c>
      <c r="BJ180" s="17" t="s">
        <v>87</v>
      </c>
      <c r="BK180" s="156">
        <f t="shared" si="9"/>
        <v>0</v>
      </c>
      <c r="BL180" s="17" t="s">
        <v>178</v>
      </c>
      <c r="BM180" s="155" t="s">
        <v>2151</v>
      </c>
    </row>
    <row r="181" spans="2:65" s="11" customFormat="1" ht="22.9" customHeight="1">
      <c r="B181" s="131"/>
      <c r="D181" s="132" t="s">
        <v>74</v>
      </c>
      <c r="E181" s="141" t="s">
        <v>437</v>
      </c>
      <c r="F181" s="141" t="s">
        <v>438</v>
      </c>
      <c r="I181" s="134"/>
      <c r="J181" s="142">
        <f>BK181</f>
        <v>0</v>
      </c>
      <c r="L181" s="131"/>
      <c r="M181" s="136"/>
      <c r="P181" s="137">
        <f>P182</f>
        <v>0</v>
      </c>
      <c r="R181" s="137">
        <f>R182</f>
        <v>0</v>
      </c>
      <c r="T181" s="138">
        <f>T182</f>
        <v>0</v>
      </c>
      <c r="AR181" s="132" t="s">
        <v>82</v>
      </c>
      <c r="AT181" s="139" t="s">
        <v>74</v>
      </c>
      <c r="AU181" s="139" t="s">
        <v>82</v>
      </c>
      <c r="AY181" s="132" t="s">
        <v>172</v>
      </c>
      <c r="BK181" s="140">
        <f>BK182</f>
        <v>0</v>
      </c>
    </row>
    <row r="182" spans="2:65" s="1" customFormat="1" ht="24.2" customHeight="1">
      <c r="B182" s="32"/>
      <c r="C182" s="143" t="s">
        <v>302</v>
      </c>
      <c r="D182" s="143" t="s">
        <v>174</v>
      </c>
      <c r="E182" s="144" t="s">
        <v>2026</v>
      </c>
      <c r="F182" s="145" t="s">
        <v>2027</v>
      </c>
      <c r="G182" s="146" t="s">
        <v>226</v>
      </c>
      <c r="H182" s="147">
        <v>20.637</v>
      </c>
      <c r="I182" s="148"/>
      <c r="J182" s="149">
        <f>ROUND(I182*H182,2)</f>
        <v>0</v>
      </c>
      <c r="K182" s="150"/>
      <c r="L182" s="32"/>
      <c r="M182" s="199" t="s">
        <v>1</v>
      </c>
      <c r="N182" s="200" t="s">
        <v>41</v>
      </c>
      <c r="O182" s="201"/>
      <c r="P182" s="202">
        <f>O182*H182</f>
        <v>0</v>
      </c>
      <c r="Q182" s="202">
        <v>0</v>
      </c>
      <c r="R182" s="202">
        <f>Q182*H182</f>
        <v>0</v>
      </c>
      <c r="S182" s="202">
        <v>0</v>
      </c>
      <c r="T182" s="203">
        <f>S182*H182</f>
        <v>0</v>
      </c>
      <c r="AR182" s="155" t="s">
        <v>178</v>
      </c>
      <c r="AT182" s="155" t="s">
        <v>174</v>
      </c>
      <c r="AU182" s="155" t="s">
        <v>87</v>
      </c>
      <c r="AY182" s="17" t="s">
        <v>172</v>
      </c>
      <c r="BE182" s="156">
        <f>IF(N182="základná",J182,0)</f>
        <v>0</v>
      </c>
      <c r="BF182" s="156">
        <f>IF(N182="znížená",J182,0)</f>
        <v>0</v>
      </c>
      <c r="BG182" s="156">
        <f>IF(N182="zákl. prenesená",J182,0)</f>
        <v>0</v>
      </c>
      <c r="BH182" s="156">
        <f>IF(N182="zníž. prenesená",J182,0)</f>
        <v>0</v>
      </c>
      <c r="BI182" s="156">
        <f>IF(N182="nulová",J182,0)</f>
        <v>0</v>
      </c>
      <c r="BJ182" s="17" t="s">
        <v>87</v>
      </c>
      <c r="BK182" s="156">
        <f>ROUND(I182*H182,2)</f>
        <v>0</v>
      </c>
      <c r="BL182" s="17" t="s">
        <v>178</v>
      </c>
      <c r="BM182" s="155" t="s">
        <v>2152</v>
      </c>
    </row>
    <row r="183" spans="2:65" s="1" customFormat="1" ht="6.95" customHeight="1">
      <c r="B183" s="47"/>
      <c r="C183" s="48"/>
      <c r="D183" s="48"/>
      <c r="E183" s="48"/>
      <c r="F183" s="48"/>
      <c r="G183" s="48"/>
      <c r="H183" s="48"/>
      <c r="I183" s="48"/>
      <c r="J183" s="48"/>
      <c r="K183" s="48"/>
      <c r="L183" s="32"/>
    </row>
  </sheetData>
  <sheetProtection algorithmName="SHA-512" hashValue="DaFpKHQCTr+tLrOStjAJClDtaH/sTHpA81DSv1iW2IqJnwD9Aby6kDjYO8e365ZbryZ8UXOe9Uq6vo1fqkc51g==" saltValue="d8tv1SqMVFwW+Cj1OeDtty/Ho8QBDkKsxmpePpMb2nNk43OG+3TRlkH+9Q7qmJmZl7vJTspfq4TW2yLkrIYDrQ==" spinCount="100000" sheet="1" objects="1" scenarios="1" formatColumns="0" formatRows="0" autoFilter="0"/>
  <autoFilter ref="C125:K182" xr:uid="{00000000-0009-0000-0000-00000B000000}"/>
  <mergeCells count="12">
    <mergeCell ref="E118:H118"/>
    <mergeCell ref="L2:V2"/>
    <mergeCell ref="E85:H85"/>
    <mergeCell ref="E87:H87"/>
    <mergeCell ref="E89:H89"/>
    <mergeCell ref="E114:H114"/>
    <mergeCell ref="E116:H116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70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2153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2154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ROUND((SUM(BE124:BE169)),  2)</f>
        <v>0</v>
      </c>
      <c r="G35" s="100"/>
      <c r="H35" s="100"/>
      <c r="I35" s="101">
        <v>0.2</v>
      </c>
      <c r="J35" s="99">
        <f>ROUND(((SUM(BE124:BE169))*I35),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ROUND((SUM(BF124:BF169)),  2)</f>
        <v>0</v>
      </c>
      <c r="G36" s="100"/>
      <c r="H36" s="100"/>
      <c r="I36" s="101">
        <v>0.2</v>
      </c>
      <c r="J36" s="99">
        <f>ROUND(((SUM(BF124:BF169))*I36),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ROUND((SUM(BG124:BG169)),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ROUND((SUM(BH124:BH169)),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ROUND((SUM(BI124:BI169)),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2153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01 - SO-04.1  Elektrická prípojka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J124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1619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899999999999999" customHeight="1">
      <c r="B100" s="118"/>
      <c r="D100" s="119" t="s">
        <v>1620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9" customFormat="1" ht="19.899999999999999" customHeight="1">
      <c r="B101" s="118"/>
      <c r="D101" s="119" t="s">
        <v>2155</v>
      </c>
      <c r="E101" s="120"/>
      <c r="F101" s="120"/>
      <c r="G101" s="120"/>
      <c r="H101" s="120"/>
      <c r="I101" s="120"/>
      <c r="J101" s="121">
        <f>J154</f>
        <v>0</v>
      </c>
      <c r="L101" s="118"/>
    </row>
    <row r="102" spans="2:47" s="8" customFormat="1" ht="24.95" customHeight="1">
      <c r="B102" s="114"/>
      <c r="D102" s="115" t="s">
        <v>1621</v>
      </c>
      <c r="E102" s="116"/>
      <c r="F102" s="116"/>
      <c r="G102" s="116"/>
      <c r="H102" s="116"/>
      <c r="I102" s="116"/>
      <c r="J102" s="117">
        <f>J168</f>
        <v>0</v>
      </c>
      <c r="L102" s="114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158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4" t="str">
        <f>E7</f>
        <v>Rekreačná chata</v>
      </c>
      <c r="F112" s="255"/>
      <c r="G112" s="255"/>
      <c r="H112" s="255"/>
      <c r="L112" s="32"/>
    </row>
    <row r="113" spans="2:65" ht="12" customHeight="1">
      <c r="B113" s="20"/>
      <c r="C113" s="27" t="s">
        <v>126</v>
      </c>
      <c r="L113" s="20"/>
    </row>
    <row r="114" spans="2:65" s="1" customFormat="1" ht="16.5" customHeight="1">
      <c r="B114" s="32"/>
      <c r="E114" s="254" t="s">
        <v>2153</v>
      </c>
      <c r="F114" s="253"/>
      <c r="G114" s="253"/>
      <c r="H114" s="253"/>
      <c r="L114" s="32"/>
    </row>
    <row r="115" spans="2:65" s="1" customFormat="1" ht="12" customHeight="1">
      <c r="B115" s="32"/>
      <c r="C115" s="27" t="s">
        <v>128</v>
      </c>
      <c r="L115" s="32"/>
    </row>
    <row r="116" spans="2:65" s="1" customFormat="1" ht="16.5" customHeight="1">
      <c r="B116" s="32"/>
      <c r="E116" s="250" t="str">
        <f>E11</f>
        <v>01 - SO-04.1  Elektrická prípojka</v>
      </c>
      <c r="F116" s="253"/>
      <c r="G116" s="253"/>
      <c r="H116" s="25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Martovce, p. č. 6231/1, 6231/2</v>
      </c>
      <c r="I118" s="27" t="s">
        <v>21</v>
      </c>
      <c r="J118" s="55">
        <f>IF(J14="","",J14)</f>
        <v>0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22</v>
      </c>
      <c r="F120" s="25" t="str">
        <f>E17</f>
        <v>MARTEVENT s.r.o., Martovce č. 14</v>
      </c>
      <c r="I120" s="27" t="s">
        <v>28</v>
      </c>
      <c r="J120" s="30" t="str">
        <f>E23</f>
        <v>Szilvia Vörös Dócza</v>
      </c>
      <c r="L120" s="32"/>
    </row>
    <row r="121" spans="2:65" s="1" customFormat="1" ht="15.2" customHeight="1">
      <c r="B121" s="32"/>
      <c r="C121" s="27" t="s">
        <v>26</v>
      </c>
      <c r="F121" s="25" t="str">
        <f>IF(E20="","",E20)</f>
        <v>Vyplň údaj</v>
      </c>
      <c r="I121" s="27" t="s">
        <v>31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159</v>
      </c>
      <c r="D123" s="124" t="s">
        <v>60</v>
      </c>
      <c r="E123" s="124" t="s">
        <v>56</v>
      </c>
      <c r="F123" s="124" t="s">
        <v>57</v>
      </c>
      <c r="G123" s="124" t="s">
        <v>160</v>
      </c>
      <c r="H123" s="124" t="s">
        <v>161</v>
      </c>
      <c r="I123" s="124" t="s">
        <v>162</v>
      </c>
      <c r="J123" s="125" t="s">
        <v>133</v>
      </c>
      <c r="K123" s="126" t="s">
        <v>163</v>
      </c>
      <c r="L123" s="122"/>
      <c r="M123" s="62" t="s">
        <v>1</v>
      </c>
      <c r="N123" s="63" t="s">
        <v>39</v>
      </c>
      <c r="O123" s="63" t="s">
        <v>164</v>
      </c>
      <c r="P123" s="63" t="s">
        <v>165</v>
      </c>
      <c r="Q123" s="63" t="s">
        <v>166</v>
      </c>
      <c r="R123" s="63" t="s">
        <v>167</v>
      </c>
      <c r="S123" s="63" t="s">
        <v>168</v>
      </c>
      <c r="T123" s="64" t="s">
        <v>169</v>
      </c>
    </row>
    <row r="124" spans="2:65" s="1" customFormat="1" ht="22.9" customHeight="1">
      <c r="B124" s="32"/>
      <c r="C124" s="67" t="s">
        <v>134</v>
      </c>
      <c r="J124" s="127">
        <f>BK124</f>
        <v>0</v>
      </c>
      <c r="L124" s="32"/>
      <c r="M124" s="65"/>
      <c r="N124" s="56"/>
      <c r="O124" s="56"/>
      <c r="P124" s="128">
        <f>P125+P168</f>
        <v>0</v>
      </c>
      <c r="Q124" s="56"/>
      <c r="R124" s="128">
        <f>R125+R168</f>
        <v>0.398146</v>
      </c>
      <c r="S124" s="56"/>
      <c r="T124" s="129">
        <f>T125+T168</f>
        <v>0</v>
      </c>
      <c r="AT124" s="17" t="s">
        <v>74</v>
      </c>
      <c r="AU124" s="17" t="s">
        <v>135</v>
      </c>
      <c r="BK124" s="130">
        <f>BK125+BK168</f>
        <v>0</v>
      </c>
    </row>
    <row r="125" spans="2:65" s="11" customFormat="1" ht="25.9" customHeight="1">
      <c r="B125" s="131"/>
      <c r="D125" s="132" t="s">
        <v>74</v>
      </c>
      <c r="E125" s="133" t="s">
        <v>223</v>
      </c>
      <c r="F125" s="133" t="s">
        <v>1622</v>
      </c>
      <c r="I125" s="134"/>
      <c r="J125" s="135">
        <f>BK125</f>
        <v>0</v>
      </c>
      <c r="L125" s="131"/>
      <c r="M125" s="136"/>
      <c r="P125" s="137">
        <f>P126+P154</f>
        <v>0</v>
      </c>
      <c r="R125" s="137">
        <f>R126+R154</f>
        <v>0.398146</v>
      </c>
      <c r="T125" s="138">
        <f>T126+T154</f>
        <v>0</v>
      </c>
      <c r="AR125" s="132" t="s">
        <v>184</v>
      </c>
      <c r="AT125" s="139" t="s">
        <v>74</v>
      </c>
      <c r="AU125" s="139" t="s">
        <v>75</v>
      </c>
      <c r="AY125" s="132" t="s">
        <v>172</v>
      </c>
      <c r="BK125" s="140">
        <f>BK126+BK154</f>
        <v>0</v>
      </c>
    </row>
    <row r="126" spans="2:65" s="11" customFormat="1" ht="22.9" customHeight="1">
      <c r="B126" s="131"/>
      <c r="D126" s="132" t="s">
        <v>74</v>
      </c>
      <c r="E126" s="141" t="s">
        <v>1623</v>
      </c>
      <c r="F126" s="141" t="s">
        <v>1624</v>
      </c>
      <c r="I126" s="134"/>
      <c r="J126" s="142">
        <f>BK126</f>
        <v>0</v>
      </c>
      <c r="L126" s="131"/>
      <c r="M126" s="136"/>
      <c r="P126" s="137">
        <f>SUM(P127:P153)</f>
        <v>0</v>
      </c>
      <c r="R126" s="137">
        <f>SUM(R127:R153)</f>
        <v>5.7096000000000008E-2</v>
      </c>
      <c r="T126" s="138">
        <f>SUM(T127:T153)</f>
        <v>0</v>
      </c>
      <c r="AR126" s="132" t="s">
        <v>184</v>
      </c>
      <c r="AT126" s="139" t="s">
        <v>74</v>
      </c>
      <c r="AU126" s="139" t="s">
        <v>82</v>
      </c>
      <c r="AY126" s="132" t="s">
        <v>172</v>
      </c>
      <c r="BK126" s="140">
        <f>SUM(BK127:BK153)</f>
        <v>0</v>
      </c>
    </row>
    <row r="127" spans="2:65" s="1" customFormat="1" ht="24.2" customHeight="1">
      <c r="B127" s="32"/>
      <c r="C127" s="143" t="s">
        <v>82</v>
      </c>
      <c r="D127" s="143" t="s">
        <v>174</v>
      </c>
      <c r="E127" s="144" t="s">
        <v>2156</v>
      </c>
      <c r="F127" s="145" t="s">
        <v>2157</v>
      </c>
      <c r="G127" s="146" t="s">
        <v>331</v>
      </c>
      <c r="H127" s="147">
        <v>4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41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559</v>
      </c>
      <c r="AT127" s="155" t="s">
        <v>174</v>
      </c>
      <c r="AU127" s="155" t="s">
        <v>87</v>
      </c>
      <c r="AY127" s="17" t="s">
        <v>172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87</v>
      </c>
      <c r="BK127" s="156">
        <f>ROUND(I127*H127,2)</f>
        <v>0</v>
      </c>
      <c r="BL127" s="17" t="s">
        <v>559</v>
      </c>
      <c r="BM127" s="155" t="s">
        <v>2158</v>
      </c>
    </row>
    <row r="128" spans="2:65" s="12" customFormat="1">
      <c r="B128" s="157"/>
      <c r="D128" s="158" t="s">
        <v>180</v>
      </c>
      <c r="E128" s="159" t="s">
        <v>1</v>
      </c>
      <c r="F128" s="160" t="s">
        <v>2159</v>
      </c>
      <c r="H128" s="161">
        <v>3</v>
      </c>
      <c r="I128" s="162"/>
      <c r="L128" s="157"/>
      <c r="M128" s="163"/>
      <c r="T128" s="164"/>
      <c r="AT128" s="159" t="s">
        <v>180</v>
      </c>
      <c r="AU128" s="159" t="s">
        <v>87</v>
      </c>
      <c r="AV128" s="12" t="s">
        <v>87</v>
      </c>
      <c r="AW128" s="12" t="s">
        <v>30</v>
      </c>
      <c r="AX128" s="12" t="s">
        <v>75</v>
      </c>
      <c r="AY128" s="159" t="s">
        <v>172</v>
      </c>
    </row>
    <row r="129" spans="2:65" s="12" customFormat="1">
      <c r="B129" s="157"/>
      <c r="D129" s="158" t="s">
        <v>180</v>
      </c>
      <c r="E129" s="159" t="s">
        <v>1</v>
      </c>
      <c r="F129" s="160" t="s">
        <v>2160</v>
      </c>
      <c r="H129" s="161">
        <v>1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4" customFormat="1">
      <c r="B130" s="172"/>
      <c r="D130" s="158" t="s">
        <v>180</v>
      </c>
      <c r="E130" s="173" t="s">
        <v>1</v>
      </c>
      <c r="F130" s="174" t="s">
        <v>186</v>
      </c>
      <c r="H130" s="175">
        <v>4</v>
      </c>
      <c r="I130" s="176"/>
      <c r="L130" s="172"/>
      <c r="M130" s="177"/>
      <c r="T130" s="178"/>
      <c r="AT130" s="173" t="s">
        <v>180</v>
      </c>
      <c r="AU130" s="173" t="s">
        <v>87</v>
      </c>
      <c r="AV130" s="14" t="s">
        <v>178</v>
      </c>
      <c r="AW130" s="14" t="s">
        <v>30</v>
      </c>
      <c r="AX130" s="14" t="s">
        <v>82</v>
      </c>
      <c r="AY130" s="173" t="s">
        <v>172</v>
      </c>
    </row>
    <row r="131" spans="2:65" s="1" customFormat="1" ht="33" customHeight="1">
      <c r="B131" s="32"/>
      <c r="C131" s="179" t="s">
        <v>87</v>
      </c>
      <c r="D131" s="179" t="s">
        <v>223</v>
      </c>
      <c r="E131" s="180" t="s">
        <v>2161</v>
      </c>
      <c r="F131" s="181" t="s">
        <v>2162</v>
      </c>
      <c r="G131" s="182" t="s">
        <v>331</v>
      </c>
      <c r="H131" s="183">
        <v>4.2</v>
      </c>
      <c r="I131" s="184"/>
      <c r="J131" s="185">
        <f t="shared" ref="J131:J141" si="0">ROUND(I131*H131,2)</f>
        <v>0</v>
      </c>
      <c r="K131" s="186"/>
      <c r="L131" s="187"/>
      <c r="M131" s="188" t="s">
        <v>1</v>
      </c>
      <c r="N131" s="189" t="s">
        <v>41</v>
      </c>
      <c r="P131" s="153">
        <f t="shared" ref="P131:P141" si="1">O131*H131</f>
        <v>0</v>
      </c>
      <c r="Q131" s="153">
        <v>2.0000000000000001E-4</v>
      </c>
      <c r="R131" s="153">
        <f t="shared" ref="R131:R141" si="2">Q131*H131</f>
        <v>8.4000000000000003E-4</v>
      </c>
      <c r="S131" s="153">
        <v>0</v>
      </c>
      <c r="T131" s="154">
        <f t="shared" ref="T131:T141" si="3">S131*H131</f>
        <v>0</v>
      </c>
      <c r="AR131" s="155" t="s">
        <v>227</v>
      </c>
      <c r="AT131" s="155" t="s">
        <v>223</v>
      </c>
      <c r="AU131" s="155" t="s">
        <v>87</v>
      </c>
      <c r="AY131" s="17" t="s">
        <v>172</v>
      </c>
      <c r="BE131" s="156">
        <f t="shared" ref="BE131:BE141" si="4">IF(N131="základná",J131,0)</f>
        <v>0</v>
      </c>
      <c r="BF131" s="156">
        <f t="shared" ref="BF131:BF141" si="5">IF(N131="znížená",J131,0)</f>
        <v>0</v>
      </c>
      <c r="BG131" s="156">
        <f t="shared" ref="BG131:BG141" si="6">IF(N131="zákl. prenesená",J131,0)</f>
        <v>0</v>
      </c>
      <c r="BH131" s="156">
        <f t="shared" ref="BH131:BH141" si="7">IF(N131="zníž. prenesená",J131,0)</f>
        <v>0</v>
      </c>
      <c r="BI131" s="156">
        <f t="shared" ref="BI131:BI141" si="8">IF(N131="nulová",J131,0)</f>
        <v>0</v>
      </c>
      <c r="BJ131" s="17" t="s">
        <v>87</v>
      </c>
      <c r="BK131" s="156">
        <f t="shared" ref="BK131:BK141" si="9">ROUND(I131*H131,2)</f>
        <v>0</v>
      </c>
      <c r="BL131" s="17" t="s">
        <v>227</v>
      </c>
      <c r="BM131" s="155" t="s">
        <v>2163</v>
      </c>
    </row>
    <row r="132" spans="2:65" s="1" customFormat="1" ht="16.5" customHeight="1">
      <c r="B132" s="32"/>
      <c r="C132" s="179" t="s">
        <v>184</v>
      </c>
      <c r="D132" s="179" t="s">
        <v>223</v>
      </c>
      <c r="E132" s="180" t="s">
        <v>2164</v>
      </c>
      <c r="F132" s="181" t="s">
        <v>2165</v>
      </c>
      <c r="G132" s="182" t="s">
        <v>310</v>
      </c>
      <c r="H132" s="183">
        <v>2</v>
      </c>
      <c r="I132" s="184"/>
      <c r="J132" s="185">
        <f t="shared" si="0"/>
        <v>0</v>
      </c>
      <c r="K132" s="186"/>
      <c r="L132" s="187"/>
      <c r="M132" s="188" t="s">
        <v>1</v>
      </c>
      <c r="N132" s="189" t="s">
        <v>41</v>
      </c>
      <c r="P132" s="153">
        <f t="shared" si="1"/>
        <v>0</v>
      </c>
      <c r="Q132" s="153">
        <v>2.9999999999999997E-4</v>
      </c>
      <c r="R132" s="153">
        <f t="shared" si="2"/>
        <v>5.9999999999999995E-4</v>
      </c>
      <c r="S132" s="153">
        <v>0</v>
      </c>
      <c r="T132" s="154">
        <f t="shared" si="3"/>
        <v>0</v>
      </c>
      <c r="AR132" s="155" t="s">
        <v>227</v>
      </c>
      <c r="AT132" s="155" t="s">
        <v>223</v>
      </c>
      <c r="AU132" s="155" t="s">
        <v>87</v>
      </c>
      <c r="AY132" s="17" t="s">
        <v>172</v>
      </c>
      <c r="BE132" s="156">
        <f t="shared" si="4"/>
        <v>0</v>
      </c>
      <c r="BF132" s="156">
        <f t="shared" si="5"/>
        <v>0</v>
      </c>
      <c r="BG132" s="156">
        <f t="shared" si="6"/>
        <v>0</v>
      </c>
      <c r="BH132" s="156">
        <f t="shared" si="7"/>
        <v>0</v>
      </c>
      <c r="BI132" s="156">
        <f t="shared" si="8"/>
        <v>0</v>
      </c>
      <c r="BJ132" s="17" t="s">
        <v>87</v>
      </c>
      <c r="BK132" s="156">
        <f t="shared" si="9"/>
        <v>0</v>
      </c>
      <c r="BL132" s="17" t="s">
        <v>227</v>
      </c>
      <c r="BM132" s="155" t="s">
        <v>2166</v>
      </c>
    </row>
    <row r="133" spans="2:65" s="1" customFormat="1" ht="24.2" customHeight="1">
      <c r="B133" s="32"/>
      <c r="C133" s="143" t="s">
        <v>178</v>
      </c>
      <c r="D133" s="143" t="s">
        <v>174</v>
      </c>
      <c r="E133" s="144" t="s">
        <v>2167</v>
      </c>
      <c r="F133" s="145" t="s">
        <v>2168</v>
      </c>
      <c r="G133" s="146" t="s">
        <v>310</v>
      </c>
      <c r="H133" s="147">
        <v>8</v>
      </c>
      <c r="I133" s="148"/>
      <c r="J133" s="149">
        <f t="shared" si="0"/>
        <v>0</v>
      </c>
      <c r="K133" s="150"/>
      <c r="L133" s="32"/>
      <c r="M133" s="151" t="s">
        <v>1</v>
      </c>
      <c r="N133" s="152" t="s">
        <v>41</v>
      </c>
      <c r="P133" s="153">
        <f t="shared" si="1"/>
        <v>0</v>
      </c>
      <c r="Q133" s="153">
        <v>0</v>
      </c>
      <c r="R133" s="153">
        <f t="shared" si="2"/>
        <v>0</v>
      </c>
      <c r="S133" s="153">
        <v>0</v>
      </c>
      <c r="T133" s="154">
        <f t="shared" si="3"/>
        <v>0</v>
      </c>
      <c r="AR133" s="155" t="s">
        <v>559</v>
      </c>
      <c r="AT133" s="155" t="s">
        <v>174</v>
      </c>
      <c r="AU133" s="155" t="s">
        <v>87</v>
      </c>
      <c r="AY133" s="17" t="s">
        <v>172</v>
      </c>
      <c r="BE133" s="156">
        <f t="shared" si="4"/>
        <v>0</v>
      </c>
      <c r="BF133" s="156">
        <f t="shared" si="5"/>
        <v>0</v>
      </c>
      <c r="BG133" s="156">
        <f t="shared" si="6"/>
        <v>0</v>
      </c>
      <c r="BH133" s="156">
        <f t="shared" si="7"/>
        <v>0</v>
      </c>
      <c r="BI133" s="156">
        <f t="shared" si="8"/>
        <v>0</v>
      </c>
      <c r="BJ133" s="17" t="s">
        <v>87</v>
      </c>
      <c r="BK133" s="156">
        <f t="shared" si="9"/>
        <v>0</v>
      </c>
      <c r="BL133" s="17" t="s">
        <v>559</v>
      </c>
      <c r="BM133" s="155" t="s">
        <v>2169</v>
      </c>
    </row>
    <row r="134" spans="2:65" s="1" customFormat="1" ht="16.5" customHeight="1">
      <c r="B134" s="32"/>
      <c r="C134" s="179" t="s">
        <v>203</v>
      </c>
      <c r="D134" s="179" t="s">
        <v>223</v>
      </c>
      <c r="E134" s="180" t="s">
        <v>2170</v>
      </c>
      <c r="F134" s="181" t="s">
        <v>2171</v>
      </c>
      <c r="G134" s="182" t="s">
        <v>310</v>
      </c>
      <c r="H134" s="183">
        <v>8</v>
      </c>
      <c r="I134" s="184"/>
      <c r="J134" s="185">
        <f t="shared" si="0"/>
        <v>0</v>
      </c>
      <c r="K134" s="186"/>
      <c r="L134" s="187"/>
      <c r="M134" s="188" t="s">
        <v>1</v>
      </c>
      <c r="N134" s="189" t="s">
        <v>41</v>
      </c>
      <c r="P134" s="153">
        <f t="shared" si="1"/>
        <v>0</v>
      </c>
      <c r="Q134" s="153">
        <v>1.0000000000000001E-5</v>
      </c>
      <c r="R134" s="153">
        <f t="shared" si="2"/>
        <v>8.0000000000000007E-5</v>
      </c>
      <c r="S134" s="153">
        <v>0</v>
      </c>
      <c r="T134" s="154">
        <f t="shared" si="3"/>
        <v>0</v>
      </c>
      <c r="AR134" s="155" t="s">
        <v>227</v>
      </c>
      <c r="AT134" s="155" t="s">
        <v>223</v>
      </c>
      <c r="AU134" s="155" t="s">
        <v>87</v>
      </c>
      <c r="AY134" s="17" t="s">
        <v>172</v>
      </c>
      <c r="BE134" s="156">
        <f t="shared" si="4"/>
        <v>0</v>
      </c>
      <c r="BF134" s="156">
        <f t="shared" si="5"/>
        <v>0</v>
      </c>
      <c r="BG134" s="156">
        <f t="shared" si="6"/>
        <v>0</v>
      </c>
      <c r="BH134" s="156">
        <f t="shared" si="7"/>
        <v>0</v>
      </c>
      <c r="BI134" s="156">
        <f t="shared" si="8"/>
        <v>0</v>
      </c>
      <c r="BJ134" s="17" t="s">
        <v>87</v>
      </c>
      <c r="BK134" s="156">
        <f t="shared" si="9"/>
        <v>0</v>
      </c>
      <c r="BL134" s="17" t="s">
        <v>227</v>
      </c>
      <c r="BM134" s="155" t="s">
        <v>2172</v>
      </c>
    </row>
    <row r="135" spans="2:65" s="1" customFormat="1" ht="24.2" customHeight="1">
      <c r="B135" s="32"/>
      <c r="C135" s="143" t="s">
        <v>209</v>
      </c>
      <c r="D135" s="143" t="s">
        <v>174</v>
      </c>
      <c r="E135" s="144" t="s">
        <v>2173</v>
      </c>
      <c r="F135" s="145" t="s">
        <v>2174</v>
      </c>
      <c r="G135" s="146" t="s">
        <v>310</v>
      </c>
      <c r="H135" s="147">
        <v>1</v>
      </c>
      <c r="I135" s="148"/>
      <c r="J135" s="149">
        <f t="shared" si="0"/>
        <v>0</v>
      </c>
      <c r="K135" s="150"/>
      <c r="L135" s="32"/>
      <c r="M135" s="151" t="s">
        <v>1</v>
      </c>
      <c r="N135" s="152" t="s">
        <v>41</v>
      </c>
      <c r="P135" s="153">
        <f t="shared" si="1"/>
        <v>0</v>
      </c>
      <c r="Q135" s="153">
        <v>0</v>
      </c>
      <c r="R135" s="153">
        <f t="shared" si="2"/>
        <v>0</v>
      </c>
      <c r="S135" s="153">
        <v>0</v>
      </c>
      <c r="T135" s="154">
        <f t="shared" si="3"/>
        <v>0</v>
      </c>
      <c r="AR135" s="155" t="s">
        <v>559</v>
      </c>
      <c r="AT135" s="155" t="s">
        <v>174</v>
      </c>
      <c r="AU135" s="155" t="s">
        <v>87</v>
      </c>
      <c r="AY135" s="17" t="s">
        <v>172</v>
      </c>
      <c r="BE135" s="156">
        <f t="shared" si="4"/>
        <v>0</v>
      </c>
      <c r="BF135" s="156">
        <f t="shared" si="5"/>
        <v>0</v>
      </c>
      <c r="BG135" s="156">
        <f t="shared" si="6"/>
        <v>0</v>
      </c>
      <c r="BH135" s="156">
        <f t="shared" si="7"/>
        <v>0</v>
      </c>
      <c r="BI135" s="156">
        <f t="shared" si="8"/>
        <v>0</v>
      </c>
      <c r="BJ135" s="17" t="s">
        <v>87</v>
      </c>
      <c r="BK135" s="156">
        <f t="shared" si="9"/>
        <v>0</v>
      </c>
      <c r="BL135" s="17" t="s">
        <v>559</v>
      </c>
      <c r="BM135" s="155" t="s">
        <v>2175</v>
      </c>
    </row>
    <row r="136" spans="2:65" s="1" customFormat="1" ht="33" customHeight="1">
      <c r="B136" s="32"/>
      <c r="C136" s="179" t="s">
        <v>213</v>
      </c>
      <c r="D136" s="179" t="s">
        <v>223</v>
      </c>
      <c r="E136" s="180" t="s">
        <v>2176</v>
      </c>
      <c r="F136" s="181" t="s">
        <v>2177</v>
      </c>
      <c r="G136" s="182" t="s">
        <v>310</v>
      </c>
      <c r="H136" s="183">
        <v>1</v>
      </c>
      <c r="I136" s="184"/>
      <c r="J136" s="185">
        <f t="shared" si="0"/>
        <v>0</v>
      </c>
      <c r="K136" s="186"/>
      <c r="L136" s="187"/>
      <c r="M136" s="188" t="s">
        <v>1</v>
      </c>
      <c r="N136" s="189" t="s">
        <v>41</v>
      </c>
      <c r="P136" s="153">
        <f t="shared" si="1"/>
        <v>0</v>
      </c>
      <c r="Q136" s="153">
        <v>7.0000000000000001E-3</v>
      </c>
      <c r="R136" s="153">
        <f t="shared" si="2"/>
        <v>7.0000000000000001E-3</v>
      </c>
      <c r="S136" s="153">
        <v>0</v>
      </c>
      <c r="T136" s="154">
        <f t="shared" si="3"/>
        <v>0</v>
      </c>
      <c r="AR136" s="155" t="s">
        <v>227</v>
      </c>
      <c r="AT136" s="155" t="s">
        <v>223</v>
      </c>
      <c r="AU136" s="155" t="s">
        <v>87</v>
      </c>
      <c r="AY136" s="17" t="s">
        <v>172</v>
      </c>
      <c r="BE136" s="156">
        <f t="shared" si="4"/>
        <v>0</v>
      </c>
      <c r="BF136" s="156">
        <f t="shared" si="5"/>
        <v>0</v>
      </c>
      <c r="BG136" s="156">
        <f t="shared" si="6"/>
        <v>0</v>
      </c>
      <c r="BH136" s="156">
        <f t="shared" si="7"/>
        <v>0</v>
      </c>
      <c r="BI136" s="156">
        <f t="shared" si="8"/>
        <v>0</v>
      </c>
      <c r="BJ136" s="17" t="s">
        <v>87</v>
      </c>
      <c r="BK136" s="156">
        <f t="shared" si="9"/>
        <v>0</v>
      </c>
      <c r="BL136" s="17" t="s">
        <v>227</v>
      </c>
      <c r="BM136" s="155" t="s">
        <v>2178</v>
      </c>
    </row>
    <row r="137" spans="2:65" s="1" customFormat="1" ht="16.5" customHeight="1">
      <c r="B137" s="32"/>
      <c r="C137" s="179" t="s">
        <v>222</v>
      </c>
      <c r="D137" s="179" t="s">
        <v>223</v>
      </c>
      <c r="E137" s="180" t="s">
        <v>2164</v>
      </c>
      <c r="F137" s="181" t="s">
        <v>2165</v>
      </c>
      <c r="G137" s="182" t="s">
        <v>310</v>
      </c>
      <c r="H137" s="183">
        <v>1</v>
      </c>
      <c r="I137" s="184"/>
      <c r="J137" s="185">
        <f t="shared" si="0"/>
        <v>0</v>
      </c>
      <c r="K137" s="186"/>
      <c r="L137" s="187"/>
      <c r="M137" s="188" t="s">
        <v>1</v>
      </c>
      <c r="N137" s="189" t="s">
        <v>41</v>
      </c>
      <c r="P137" s="153">
        <f t="shared" si="1"/>
        <v>0</v>
      </c>
      <c r="Q137" s="153">
        <v>2.9999999999999997E-4</v>
      </c>
      <c r="R137" s="153">
        <f t="shared" si="2"/>
        <v>2.9999999999999997E-4</v>
      </c>
      <c r="S137" s="153">
        <v>0</v>
      </c>
      <c r="T137" s="154">
        <f t="shared" si="3"/>
        <v>0</v>
      </c>
      <c r="AR137" s="155" t="s">
        <v>227</v>
      </c>
      <c r="AT137" s="155" t="s">
        <v>223</v>
      </c>
      <c r="AU137" s="155" t="s">
        <v>87</v>
      </c>
      <c r="AY137" s="17" t="s">
        <v>172</v>
      </c>
      <c r="BE137" s="156">
        <f t="shared" si="4"/>
        <v>0</v>
      </c>
      <c r="BF137" s="156">
        <f t="shared" si="5"/>
        <v>0</v>
      </c>
      <c r="BG137" s="156">
        <f t="shared" si="6"/>
        <v>0</v>
      </c>
      <c r="BH137" s="156">
        <f t="shared" si="7"/>
        <v>0</v>
      </c>
      <c r="BI137" s="156">
        <f t="shared" si="8"/>
        <v>0</v>
      </c>
      <c r="BJ137" s="17" t="s">
        <v>87</v>
      </c>
      <c r="BK137" s="156">
        <f t="shared" si="9"/>
        <v>0</v>
      </c>
      <c r="BL137" s="17" t="s">
        <v>227</v>
      </c>
      <c r="BM137" s="155" t="s">
        <v>2179</v>
      </c>
    </row>
    <row r="138" spans="2:65" s="1" customFormat="1" ht="21.75" customHeight="1">
      <c r="B138" s="32"/>
      <c r="C138" s="143" t="s">
        <v>231</v>
      </c>
      <c r="D138" s="143" t="s">
        <v>174</v>
      </c>
      <c r="E138" s="144" t="s">
        <v>2180</v>
      </c>
      <c r="F138" s="145" t="s">
        <v>2181</v>
      </c>
      <c r="G138" s="146" t="s">
        <v>310</v>
      </c>
      <c r="H138" s="147">
        <v>1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559</v>
      </c>
      <c r="AT138" s="155" t="s">
        <v>174</v>
      </c>
      <c r="AU138" s="155" t="s">
        <v>87</v>
      </c>
      <c r="AY138" s="17" t="s">
        <v>172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87</v>
      </c>
      <c r="BK138" s="156">
        <f t="shared" si="9"/>
        <v>0</v>
      </c>
      <c r="BL138" s="17" t="s">
        <v>559</v>
      </c>
      <c r="BM138" s="155" t="s">
        <v>2182</v>
      </c>
    </row>
    <row r="139" spans="2:65" s="1" customFormat="1" ht="33" customHeight="1">
      <c r="B139" s="32"/>
      <c r="C139" s="179" t="s">
        <v>239</v>
      </c>
      <c r="D139" s="179" t="s">
        <v>223</v>
      </c>
      <c r="E139" s="180" t="s">
        <v>2183</v>
      </c>
      <c r="F139" s="181" t="s">
        <v>2184</v>
      </c>
      <c r="G139" s="182" t="s">
        <v>310</v>
      </c>
      <c r="H139" s="183">
        <v>1</v>
      </c>
      <c r="I139" s="184"/>
      <c r="J139" s="185">
        <f t="shared" si="0"/>
        <v>0</v>
      </c>
      <c r="K139" s="186"/>
      <c r="L139" s="187"/>
      <c r="M139" s="188" t="s">
        <v>1</v>
      </c>
      <c r="N139" s="189" t="s">
        <v>41</v>
      </c>
      <c r="P139" s="153">
        <f t="shared" si="1"/>
        <v>0</v>
      </c>
      <c r="Q139" s="153">
        <v>2.5000000000000001E-2</v>
      </c>
      <c r="R139" s="153">
        <f t="shared" si="2"/>
        <v>2.5000000000000001E-2</v>
      </c>
      <c r="S139" s="153">
        <v>0</v>
      </c>
      <c r="T139" s="154">
        <f t="shared" si="3"/>
        <v>0</v>
      </c>
      <c r="AR139" s="155" t="s">
        <v>227</v>
      </c>
      <c r="AT139" s="155" t="s">
        <v>223</v>
      </c>
      <c r="AU139" s="155" t="s">
        <v>87</v>
      </c>
      <c r="AY139" s="17" t="s">
        <v>172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87</v>
      </c>
      <c r="BK139" s="156">
        <f t="shared" si="9"/>
        <v>0</v>
      </c>
      <c r="BL139" s="17" t="s">
        <v>227</v>
      </c>
      <c r="BM139" s="155" t="s">
        <v>2185</v>
      </c>
    </row>
    <row r="140" spans="2:65" s="1" customFormat="1" ht="24.2" customHeight="1">
      <c r="B140" s="32"/>
      <c r="C140" s="143" t="s">
        <v>244</v>
      </c>
      <c r="D140" s="143" t="s">
        <v>174</v>
      </c>
      <c r="E140" s="144" t="s">
        <v>1760</v>
      </c>
      <c r="F140" s="145" t="s">
        <v>1761</v>
      </c>
      <c r="G140" s="146" t="s">
        <v>331</v>
      </c>
      <c r="H140" s="147">
        <v>5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559</v>
      </c>
      <c r="AT140" s="155" t="s">
        <v>174</v>
      </c>
      <c r="AU140" s="155" t="s">
        <v>87</v>
      </c>
      <c r="AY140" s="17" t="s">
        <v>172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87</v>
      </c>
      <c r="BK140" s="156">
        <f t="shared" si="9"/>
        <v>0</v>
      </c>
      <c r="BL140" s="17" t="s">
        <v>559</v>
      </c>
      <c r="BM140" s="155" t="s">
        <v>2186</v>
      </c>
    </row>
    <row r="141" spans="2:65" s="1" customFormat="1" ht="16.5" customHeight="1">
      <c r="B141" s="32"/>
      <c r="C141" s="179" t="s">
        <v>251</v>
      </c>
      <c r="D141" s="179" t="s">
        <v>223</v>
      </c>
      <c r="E141" s="180" t="s">
        <v>1764</v>
      </c>
      <c r="F141" s="181" t="s">
        <v>1765</v>
      </c>
      <c r="G141" s="182" t="s">
        <v>1757</v>
      </c>
      <c r="H141" s="183">
        <v>3.25</v>
      </c>
      <c r="I141" s="184"/>
      <c r="J141" s="185">
        <f t="shared" si="0"/>
        <v>0</v>
      </c>
      <c r="K141" s="186"/>
      <c r="L141" s="187"/>
      <c r="M141" s="188" t="s">
        <v>1</v>
      </c>
      <c r="N141" s="189" t="s">
        <v>41</v>
      </c>
      <c r="P141" s="153">
        <f t="shared" si="1"/>
        <v>0</v>
      </c>
      <c r="Q141" s="153">
        <v>1E-3</v>
      </c>
      <c r="R141" s="153">
        <f t="shared" si="2"/>
        <v>3.2500000000000003E-3</v>
      </c>
      <c r="S141" s="153">
        <v>0</v>
      </c>
      <c r="T141" s="154">
        <f t="shared" si="3"/>
        <v>0</v>
      </c>
      <c r="AR141" s="155" t="s">
        <v>227</v>
      </c>
      <c r="AT141" s="155" t="s">
        <v>223</v>
      </c>
      <c r="AU141" s="155" t="s">
        <v>87</v>
      </c>
      <c r="AY141" s="17" t="s">
        <v>172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87</v>
      </c>
      <c r="BK141" s="156">
        <f t="shared" si="9"/>
        <v>0</v>
      </c>
      <c r="BL141" s="17" t="s">
        <v>227</v>
      </c>
      <c r="BM141" s="155" t="s">
        <v>2187</v>
      </c>
    </row>
    <row r="142" spans="2:65" s="12" customFormat="1">
      <c r="B142" s="157"/>
      <c r="D142" s="158" t="s">
        <v>180</v>
      </c>
      <c r="E142" s="159" t="s">
        <v>1</v>
      </c>
      <c r="F142" s="160" t="s">
        <v>2188</v>
      </c>
      <c r="H142" s="161">
        <v>3.25</v>
      </c>
      <c r="I142" s="162"/>
      <c r="L142" s="157"/>
      <c r="M142" s="163"/>
      <c r="T142" s="164"/>
      <c r="AT142" s="159" t="s">
        <v>180</v>
      </c>
      <c r="AU142" s="159" t="s">
        <v>87</v>
      </c>
      <c r="AV142" s="12" t="s">
        <v>87</v>
      </c>
      <c r="AW142" s="12" t="s">
        <v>30</v>
      </c>
      <c r="AX142" s="12" t="s">
        <v>82</v>
      </c>
      <c r="AY142" s="159" t="s">
        <v>172</v>
      </c>
    </row>
    <row r="143" spans="2:65" s="1" customFormat="1" ht="16.5" customHeight="1">
      <c r="B143" s="32"/>
      <c r="C143" s="143" t="s">
        <v>257</v>
      </c>
      <c r="D143" s="143" t="s">
        <v>174</v>
      </c>
      <c r="E143" s="144" t="s">
        <v>2189</v>
      </c>
      <c r="F143" s="145" t="s">
        <v>2190</v>
      </c>
      <c r="G143" s="146" t="s">
        <v>331</v>
      </c>
      <c r="H143" s="147">
        <v>2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559</v>
      </c>
      <c r="AT143" s="155" t="s">
        <v>174</v>
      </c>
      <c r="AU143" s="155" t="s">
        <v>87</v>
      </c>
      <c r="AY143" s="17" t="s">
        <v>172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87</v>
      </c>
      <c r="BK143" s="156">
        <f>ROUND(I143*H143,2)</f>
        <v>0</v>
      </c>
      <c r="BL143" s="17" t="s">
        <v>559</v>
      </c>
      <c r="BM143" s="155" t="s">
        <v>2191</v>
      </c>
    </row>
    <row r="144" spans="2:65" s="1" customFormat="1" ht="16.5" customHeight="1">
      <c r="B144" s="32"/>
      <c r="C144" s="179" t="s">
        <v>261</v>
      </c>
      <c r="D144" s="179" t="s">
        <v>223</v>
      </c>
      <c r="E144" s="180" t="s">
        <v>2192</v>
      </c>
      <c r="F144" s="181" t="s">
        <v>2193</v>
      </c>
      <c r="G144" s="182" t="s">
        <v>310</v>
      </c>
      <c r="H144" s="183">
        <v>1</v>
      </c>
      <c r="I144" s="184"/>
      <c r="J144" s="185">
        <f>ROUND(I144*H144,2)</f>
        <v>0</v>
      </c>
      <c r="K144" s="186"/>
      <c r="L144" s="187"/>
      <c r="M144" s="188" t="s">
        <v>1</v>
      </c>
      <c r="N144" s="189" t="s">
        <v>41</v>
      </c>
      <c r="P144" s="153">
        <f>O144*H144</f>
        <v>0</v>
      </c>
      <c r="Q144" s="153">
        <v>7.9299999999999995E-3</v>
      </c>
      <c r="R144" s="153">
        <f>Q144*H144</f>
        <v>7.9299999999999995E-3</v>
      </c>
      <c r="S144" s="153">
        <v>0</v>
      </c>
      <c r="T144" s="154">
        <f>S144*H144</f>
        <v>0</v>
      </c>
      <c r="AR144" s="155" t="s">
        <v>227</v>
      </c>
      <c r="AT144" s="155" t="s">
        <v>223</v>
      </c>
      <c r="AU144" s="155" t="s">
        <v>87</v>
      </c>
      <c r="AY144" s="17" t="s">
        <v>172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87</v>
      </c>
      <c r="BK144" s="156">
        <f>ROUND(I144*H144,2)</f>
        <v>0</v>
      </c>
      <c r="BL144" s="17" t="s">
        <v>227</v>
      </c>
      <c r="BM144" s="155" t="s">
        <v>2194</v>
      </c>
    </row>
    <row r="145" spans="2:65" s="1" customFormat="1" ht="24.2" customHeight="1">
      <c r="B145" s="32"/>
      <c r="C145" s="143" t="s">
        <v>269</v>
      </c>
      <c r="D145" s="143" t="s">
        <v>174</v>
      </c>
      <c r="E145" s="144" t="s">
        <v>2195</v>
      </c>
      <c r="F145" s="145" t="s">
        <v>2196</v>
      </c>
      <c r="G145" s="146" t="s">
        <v>331</v>
      </c>
      <c r="H145" s="147">
        <v>12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559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559</v>
      </c>
      <c r="BM145" s="155" t="s">
        <v>2197</v>
      </c>
    </row>
    <row r="146" spans="2:65" s="12" customFormat="1">
      <c r="B146" s="157"/>
      <c r="D146" s="158" t="s">
        <v>180</v>
      </c>
      <c r="E146" s="159" t="s">
        <v>1</v>
      </c>
      <c r="F146" s="160" t="s">
        <v>2198</v>
      </c>
      <c r="H146" s="161">
        <v>3.6</v>
      </c>
      <c r="I146" s="162"/>
      <c r="L146" s="157"/>
      <c r="M146" s="163"/>
      <c r="T146" s="164"/>
      <c r="AT146" s="159" t="s">
        <v>180</v>
      </c>
      <c r="AU146" s="159" t="s">
        <v>87</v>
      </c>
      <c r="AV146" s="12" t="s">
        <v>87</v>
      </c>
      <c r="AW146" s="12" t="s">
        <v>30</v>
      </c>
      <c r="AX146" s="12" t="s">
        <v>75</v>
      </c>
      <c r="AY146" s="159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2199</v>
      </c>
      <c r="H147" s="161">
        <v>5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2" customFormat="1">
      <c r="B148" s="157"/>
      <c r="D148" s="158" t="s">
        <v>180</v>
      </c>
      <c r="E148" s="159" t="s">
        <v>1</v>
      </c>
      <c r="F148" s="160" t="s">
        <v>2200</v>
      </c>
      <c r="H148" s="161">
        <v>1.4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2201</v>
      </c>
      <c r="H149" s="161">
        <v>2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12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" customFormat="1" ht="16.5" customHeight="1">
      <c r="B151" s="32"/>
      <c r="C151" s="179" t="s">
        <v>275</v>
      </c>
      <c r="D151" s="179" t="s">
        <v>223</v>
      </c>
      <c r="E151" s="180" t="s">
        <v>2202</v>
      </c>
      <c r="F151" s="181" t="s">
        <v>2203</v>
      </c>
      <c r="G151" s="182" t="s">
        <v>331</v>
      </c>
      <c r="H151" s="183">
        <v>12.6</v>
      </c>
      <c r="I151" s="184"/>
      <c r="J151" s="185">
        <f>ROUND(I151*H151,2)</f>
        <v>0</v>
      </c>
      <c r="K151" s="186"/>
      <c r="L151" s="187"/>
      <c r="M151" s="188" t="s">
        <v>1</v>
      </c>
      <c r="N151" s="189" t="s">
        <v>41</v>
      </c>
      <c r="P151" s="153">
        <f>O151*H151</f>
        <v>0</v>
      </c>
      <c r="Q151" s="153">
        <v>9.6000000000000002E-4</v>
      </c>
      <c r="R151" s="153">
        <f>Q151*H151</f>
        <v>1.2095999999999999E-2</v>
      </c>
      <c r="S151" s="153">
        <v>0</v>
      </c>
      <c r="T151" s="154">
        <f>S151*H151</f>
        <v>0</v>
      </c>
      <c r="AR151" s="155" t="s">
        <v>227</v>
      </c>
      <c r="AT151" s="155" t="s">
        <v>223</v>
      </c>
      <c r="AU151" s="155" t="s">
        <v>87</v>
      </c>
      <c r="AY151" s="17" t="s">
        <v>172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87</v>
      </c>
      <c r="BK151" s="156">
        <f>ROUND(I151*H151,2)</f>
        <v>0</v>
      </c>
      <c r="BL151" s="17" t="s">
        <v>227</v>
      </c>
      <c r="BM151" s="155" t="s">
        <v>2204</v>
      </c>
    </row>
    <row r="152" spans="2:65" s="1" customFormat="1" ht="16.5" customHeight="1">
      <c r="B152" s="32"/>
      <c r="C152" s="143" t="s">
        <v>282</v>
      </c>
      <c r="D152" s="143" t="s">
        <v>174</v>
      </c>
      <c r="E152" s="144" t="s">
        <v>1725</v>
      </c>
      <c r="F152" s="145" t="s">
        <v>1726</v>
      </c>
      <c r="G152" s="146" t="s">
        <v>1727</v>
      </c>
      <c r="H152" s="204"/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41</v>
      </c>
      <c r="P152" s="153">
        <f>O152*H152</f>
        <v>0</v>
      </c>
      <c r="Q152" s="153">
        <v>0</v>
      </c>
      <c r="R152" s="153">
        <f>Q152*H152</f>
        <v>0</v>
      </c>
      <c r="S152" s="153">
        <v>0</v>
      </c>
      <c r="T152" s="154">
        <f>S152*H152</f>
        <v>0</v>
      </c>
      <c r="AR152" s="155" t="s">
        <v>227</v>
      </c>
      <c r="AT152" s="155" t="s">
        <v>174</v>
      </c>
      <c r="AU152" s="155" t="s">
        <v>87</v>
      </c>
      <c r="AY152" s="17" t="s">
        <v>172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87</v>
      </c>
      <c r="BK152" s="156">
        <f>ROUND(I152*H152,2)</f>
        <v>0</v>
      </c>
      <c r="BL152" s="17" t="s">
        <v>227</v>
      </c>
      <c r="BM152" s="155" t="s">
        <v>2205</v>
      </c>
    </row>
    <row r="153" spans="2:65" s="1" customFormat="1" ht="16.5" customHeight="1">
      <c r="B153" s="32"/>
      <c r="C153" s="143" t="s">
        <v>296</v>
      </c>
      <c r="D153" s="143" t="s">
        <v>174</v>
      </c>
      <c r="E153" s="144" t="s">
        <v>1729</v>
      </c>
      <c r="F153" s="145" t="s">
        <v>1730</v>
      </c>
      <c r="G153" s="146" t="s">
        <v>1727</v>
      </c>
      <c r="H153" s="204"/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559</v>
      </c>
      <c r="AT153" s="155" t="s">
        <v>174</v>
      </c>
      <c r="AU153" s="155" t="s">
        <v>87</v>
      </c>
      <c r="AY153" s="17" t="s">
        <v>172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87</v>
      </c>
      <c r="BK153" s="156">
        <f>ROUND(I153*H153,2)</f>
        <v>0</v>
      </c>
      <c r="BL153" s="17" t="s">
        <v>559</v>
      </c>
      <c r="BM153" s="155" t="s">
        <v>2206</v>
      </c>
    </row>
    <row r="154" spans="2:65" s="11" customFormat="1" ht="22.9" customHeight="1">
      <c r="B154" s="131"/>
      <c r="D154" s="132" t="s">
        <v>74</v>
      </c>
      <c r="E154" s="141" t="s">
        <v>2207</v>
      </c>
      <c r="F154" s="141" t="s">
        <v>2208</v>
      </c>
      <c r="I154" s="134"/>
      <c r="J154" s="142">
        <f>BK154</f>
        <v>0</v>
      </c>
      <c r="L154" s="131"/>
      <c r="M154" s="136"/>
      <c r="P154" s="137">
        <f>SUM(P155:P167)</f>
        <v>0</v>
      </c>
      <c r="R154" s="137">
        <f>SUM(R155:R167)</f>
        <v>0.34105000000000002</v>
      </c>
      <c r="T154" s="138">
        <f>SUM(T155:T167)</f>
        <v>0</v>
      </c>
      <c r="AR154" s="132" t="s">
        <v>184</v>
      </c>
      <c r="AT154" s="139" t="s">
        <v>74</v>
      </c>
      <c r="AU154" s="139" t="s">
        <v>82</v>
      </c>
      <c r="AY154" s="132" t="s">
        <v>172</v>
      </c>
      <c r="BK154" s="140">
        <f>SUM(BK155:BK167)</f>
        <v>0</v>
      </c>
    </row>
    <row r="155" spans="2:65" s="1" customFormat="1" ht="24.2" customHeight="1">
      <c r="B155" s="32"/>
      <c r="C155" s="143" t="s">
        <v>302</v>
      </c>
      <c r="D155" s="143" t="s">
        <v>174</v>
      </c>
      <c r="E155" s="144" t="s">
        <v>2209</v>
      </c>
      <c r="F155" s="145" t="s">
        <v>2210</v>
      </c>
      <c r="G155" s="146" t="s">
        <v>331</v>
      </c>
      <c r="H155" s="147">
        <v>5</v>
      </c>
      <c r="I155" s="148"/>
      <c r="J155" s="149">
        <f>ROUND(I155*H155,2)</f>
        <v>0</v>
      </c>
      <c r="K155" s="150"/>
      <c r="L155" s="32"/>
      <c r="M155" s="151" t="s">
        <v>1</v>
      </c>
      <c r="N155" s="152" t="s">
        <v>41</v>
      </c>
      <c r="P155" s="153">
        <f>O155*H155</f>
        <v>0</v>
      </c>
      <c r="Q155" s="153">
        <v>0</v>
      </c>
      <c r="R155" s="153">
        <f>Q155*H155</f>
        <v>0</v>
      </c>
      <c r="S155" s="153">
        <v>0</v>
      </c>
      <c r="T155" s="154">
        <f>S155*H155</f>
        <v>0</v>
      </c>
      <c r="AR155" s="155" t="s">
        <v>559</v>
      </c>
      <c r="AT155" s="155" t="s">
        <v>174</v>
      </c>
      <c r="AU155" s="155" t="s">
        <v>87</v>
      </c>
      <c r="AY155" s="17" t="s">
        <v>172</v>
      </c>
      <c r="BE155" s="156">
        <f>IF(N155="základná",J155,0)</f>
        <v>0</v>
      </c>
      <c r="BF155" s="156">
        <f>IF(N155="znížená",J155,0)</f>
        <v>0</v>
      </c>
      <c r="BG155" s="156">
        <f>IF(N155="zákl. prenesená",J155,0)</f>
        <v>0</v>
      </c>
      <c r="BH155" s="156">
        <f>IF(N155="zníž. prenesená",J155,0)</f>
        <v>0</v>
      </c>
      <c r="BI155" s="156">
        <f>IF(N155="nulová",J155,0)</f>
        <v>0</v>
      </c>
      <c r="BJ155" s="17" t="s">
        <v>87</v>
      </c>
      <c r="BK155" s="156">
        <f>ROUND(I155*H155,2)</f>
        <v>0</v>
      </c>
      <c r="BL155" s="17" t="s">
        <v>559</v>
      </c>
      <c r="BM155" s="155" t="s">
        <v>2211</v>
      </c>
    </row>
    <row r="156" spans="2:65" s="12" customFormat="1">
      <c r="B156" s="157"/>
      <c r="D156" s="158" t="s">
        <v>180</v>
      </c>
      <c r="E156" s="159" t="s">
        <v>1</v>
      </c>
      <c r="F156" s="160" t="s">
        <v>2212</v>
      </c>
      <c r="H156" s="161">
        <v>5</v>
      </c>
      <c r="I156" s="162"/>
      <c r="L156" s="157"/>
      <c r="M156" s="163"/>
      <c r="T156" s="164"/>
      <c r="AT156" s="159" t="s">
        <v>180</v>
      </c>
      <c r="AU156" s="159" t="s">
        <v>87</v>
      </c>
      <c r="AV156" s="12" t="s">
        <v>87</v>
      </c>
      <c r="AW156" s="12" t="s">
        <v>30</v>
      </c>
      <c r="AX156" s="12" t="s">
        <v>82</v>
      </c>
      <c r="AY156" s="159" t="s">
        <v>172</v>
      </c>
    </row>
    <row r="157" spans="2:65" s="1" customFormat="1" ht="33" customHeight="1">
      <c r="B157" s="32"/>
      <c r="C157" s="143" t="s">
        <v>7</v>
      </c>
      <c r="D157" s="143" t="s">
        <v>174</v>
      </c>
      <c r="E157" s="144" t="s">
        <v>2213</v>
      </c>
      <c r="F157" s="145" t="s">
        <v>2214</v>
      </c>
      <c r="G157" s="146" t="s">
        <v>331</v>
      </c>
      <c r="H157" s="147">
        <v>5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41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559</v>
      </c>
      <c r="AT157" s="155" t="s">
        <v>174</v>
      </c>
      <c r="AU157" s="155" t="s">
        <v>87</v>
      </c>
      <c r="AY157" s="17" t="s">
        <v>172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87</v>
      </c>
      <c r="BK157" s="156">
        <f>ROUND(I157*H157,2)</f>
        <v>0</v>
      </c>
      <c r="BL157" s="17" t="s">
        <v>559</v>
      </c>
      <c r="BM157" s="155" t="s">
        <v>2215</v>
      </c>
    </row>
    <row r="158" spans="2:65" s="1" customFormat="1" ht="16.5" customHeight="1">
      <c r="B158" s="32"/>
      <c r="C158" s="179" t="s">
        <v>313</v>
      </c>
      <c r="D158" s="179" t="s">
        <v>223</v>
      </c>
      <c r="E158" s="180" t="s">
        <v>2216</v>
      </c>
      <c r="F158" s="181" t="s">
        <v>2217</v>
      </c>
      <c r="G158" s="182" t="s">
        <v>226</v>
      </c>
      <c r="H158" s="183">
        <v>0.34</v>
      </c>
      <c r="I158" s="184"/>
      <c r="J158" s="185">
        <f>ROUND(I158*H158,2)</f>
        <v>0</v>
      </c>
      <c r="K158" s="186"/>
      <c r="L158" s="187"/>
      <c r="M158" s="188" t="s">
        <v>1</v>
      </c>
      <c r="N158" s="189" t="s">
        <v>41</v>
      </c>
      <c r="P158" s="153">
        <f>O158*H158</f>
        <v>0</v>
      </c>
      <c r="Q158" s="153">
        <v>1</v>
      </c>
      <c r="R158" s="153">
        <f>Q158*H158</f>
        <v>0.34</v>
      </c>
      <c r="S158" s="153">
        <v>0</v>
      </c>
      <c r="T158" s="154">
        <f>S158*H158</f>
        <v>0</v>
      </c>
      <c r="AR158" s="155" t="s">
        <v>227</v>
      </c>
      <c r="AT158" s="155" t="s">
        <v>223</v>
      </c>
      <c r="AU158" s="155" t="s">
        <v>87</v>
      </c>
      <c r="AY158" s="17" t="s">
        <v>172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87</v>
      </c>
      <c r="BK158" s="156">
        <f>ROUND(I158*H158,2)</f>
        <v>0</v>
      </c>
      <c r="BL158" s="17" t="s">
        <v>227</v>
      </c>
      <c r="BM158" s="155" t="s">
        <v>2218</v>
      </c>
    </row>
    <row r="159" spans="2:65" s="12" customFormat="1">
      <c r="B159" s="157"/>
      <c r="D159" s="158" t="s">
        <v>180</v>
      </c>
      <c r="E159" s="159" t="s">
        <v>1</v>
      </c>
      <c r="F159" s="160" t="s">
        <v>2219</v>
      </c>
      <c r="H159" s="161">
        <v>0.33100000000000002</v>
      </c>
      <c r="I159" s="162"/>
      <c r="L159" s="157"/>
      <c r="M159" s="163"/>
      <c r="T159" s="164"/>
      <c r="AT159" s="159" t="s">
        <v>180</v>
      </c>
      <c r="AU159" s="159" t="s">
        <v>87</v>
      </c>
      <c r="AV159" s="12" t="s">
        <v>87</v>
      </c>
      <c r="AW159" s="12" t="s">
        <v>30</v>
      </c>
      <c r="AX159" s="12" t="s">
        <v>75</v>
      </c>
      <c r="AY159" s="159" t="s">
        <v>172</v>
      </c>
    </row>
    <row r="160" spans="2:65" s="12" customFormat="1">
      <c r="B160" s="157"/>
      <c r="D160" s="158" t="s">
        <v>180</v>
      </c>
      <c r="E160" s="159" t="s">
        <v>1</v>
      </c>
      <c r="F160" s="160" t="s">
        <v>295</v>
      </c>
      <c r="H160" s="161">
        <v>8.9999999999999993E-3</v>
      </c>
      <c r="I160" s="162"/>
      <c r="L160" s="157"/>
      <c r="M160" s="163"/>
      <c r="T160" s="164"/>
      <c r="AT160" s="159" t="s">
        <v>180</v>
      </c>
      <c r="AU160" s="159" t="s">
        <v>87</v>
      </c>
      <c r="AV160" s="12" t="s">
        <v>87</v>
      </c>
      <c r="AW160" s="12" t="s">
        <v>30</v>
      </c>
      <c r="AX160" s="12" t="s">
        <v>75</v>
      </c>
      <c r="AY160" s="159" t="s">
        <v>172</v>
      </c>
    </row>
    <row r="161" spans="2:65" s="14" customFormat="1">
      <c r="B161" s="172"/>
      <c r="D161" s="158" t="s">
        <v>180</v>
      </c>
      <c r="E161" s="173" t="s">
        <v>1</v>
      </c>
      <c r="F161" s="174" t="s">
        <v>186</v>
      </c>
      <c r="H161" s="175">
        <v>0.34</v>
      </c>
      <c r="I161" s="176"/>
      <c r="L161" s="172"/>
      <c r="M161" s="177"/>
      <c r="T161" s="178"/>
      <c r="AT161" s="173" t="s">
        <v>180</v>
      </c>
      <c r="AU161" s="173" t="s">
        <v>87</v>
      </c>
      <c r="AV161" s="14" t="s">
        <v>178</v>
      </c>
      <c r="AW161" s="14" t="s">
        <v>30</v>
      </c>
      <c r="AX161" s="14" t="s">
        <v>82</v>
      </c>
      <c r="AY161" s="173" t="s">
        <v>172</v>
      </c>
    </row>
    <row r="162" spans="2:65" s="1" customFormat="1" ht="24.2" customHeight="1">
      <c r="B162" s="32"/>
      <c r="C162" s="143" t="s">
        <v>319</v>
      </c>
      <c r="D162" s="143" t="s">
        <v>174</v>
      </c>
      <c r="E162" s="144" t="s">
        <v>2220</v>
      </c>
      <c r="F162" s="145" t="s">
        <v>2221</v>
      </c>
      <c r="G162" s="146" t="s">
        <v>331</v>
      </c>
      <c r="H162" s="147">
        <v>5</v>
      </c>
      <c r="I162" s="148"/>
      <c r="J162" s="149">
        <f>ROUND(I162*H162,2)</f>
        <v>0</v>
      </c>
      <c r="K162" s="150"/>
      <c r="L162" s="32"/>
      <c r="M162" s="151" t="s">
        <v>1</v>
      </c>
      <c r="N162" s="152" t="s">
        <v>41</v>
      </c>
      <c r="P162" s="153">
        <f>O162*H162</f>
        <v>0</v>
      </c>
      <c r="Q162" s="153">
        <v>0</v>
      </c>
      <c r="R162" s="153">
        <f>Q162*H162</f>
        <v>0</v>
      </c>
      <c r="S162" s="153">
        <v>0</v>
      </c>
      <c r="T162" s="154">
        <f>S162*H162</f>
        <v>0</v>
      </c>
      <c r="AR162" s="155" t="s">
        <v>559</v>
      </c>
      <c r="AT162" s="155" t="s">
        <v>174</v>
      </c>
      <c r="AU162" s="155" t="s">
        <v>87</v>
      </c>
      <c r="AY162" s="17" t="s">
        <v>172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7" t="s">
        <v>87</v>
      </c>
      <c r="BK162" s="156">
        <f>ROUND(I162*H162,2)</f>
        <v>0</v>
      </c>
      <c r="BL162" s="17" t="s">
        <v>559</v>
      </c>
      <c r="BM162" s="155" t="s">
        <v>2222</v>
      </c>
    </row>
    <row r="163" spans="2:65" s="1" customFormat="1" ht="24.2" customHeight="1">
      <c r="B163" s="32"/>
      <c r="C163" s="179" t="s">
        <v>328</v>
      </c>
      <c r="D163" s="179" t="s">
        <v>223</v>
      </c>
      <c r="E163" s="180" t="s">
        <v>2223</v>
      </c>
      <c r="F163" s="181" t="s">
        <v>2224</v>
      </c>
      <c r="G163" s="182" t="s">
        <v>331</v>
      </c>
      <c r="H163" s="183">
        <v>5</v>
      </c>
      <c r="I163" s="184"/>
      <c r="J163" s="185">
        <f>ROUND(I163*H163,2)</f>
        <v>0</v>
      </c>
      <c r="K163" s="186"/>
      <c r="L163" s="187"/>
      <c r="M163" s="188" t="s">
        <v>1</v>
      </c>
      <c r="N163" s="189" t="s">
        <v>41</v>
      </c>
      <c r="P163" s="153">
        <f>O163*H163</f>
        <v>0</v>
      </c>
      <c r="Q163" s="153">
        <v>2.1000000000000001E-4</v>
      </c>
      <c r="R163" s="153">
        <f>Q163*H163</f>
        <v>1.0500000000000002E-3</v>
      </c>
      <c r="S163" s="153">
        <v>0</v>
      </c>
      <c r="T163" s="154">
        <f>S163*H163</f>
        <v>0</v>
      </c>
      <c r="AR163" s="155" t="s">
        <v>227</v>
      </c>
      <c r="AT163" s="155" t="s">
        <v>223</v>
      </c>
      <c r="AU163" s="155" t="s">
        <v>87</v>
      </c>
      <c r="AY163" s="17" t="s">
        <v>172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87</v>
      </c>
      <c r="BK163" s="156">
        <f>ROUND(I163*H163,2)</f>
        <v>0</v>
      </c>
      <c r="BL163" s="17" t="s">
        <v>227</v>
      </c>
      <c r="BM163" s="155" t="s">
        <v>2225</v>
      </c>
    </row>
    <row r="164" spans="2:65" s="1" customFormat="1" ht="33" customHeight="1">
      <c r="B164" s="32"/>
      <c r="C164" s="143" t="s">
        <v>336</v>
      </c>
      <c r="D164" s="143" t="s">
        <v>174</v>
      </c>
      <c r="E164" s="144" t="s">
        <v>2226</v>
      </c>
      <c r="F164" s="145" t="s">
        <v>2227</v>
      </c>
      <c r="G164" s="146" t="s">
        <v>331</v>
      </c>
      <c r="H164" s="147">
        <v>5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0</v>
      </c>
      <c r="R164" s="153">
        <f>Q164*H164</f>
        <v>0</v>
      </c>
      <c r="S164" s="153">
        <v>0</v>
      </c>
      <c r="T164" s="154">
        <f>S164*H164</f>
        <v>0</v>
      </c>
      <c r="AR164" s="155" t="s">
        <v>559</v>
      </c>
      <c r="AT164" s="155" t="s">
        <v>174</v>
      </c>
      <c r="AU164" s="155" t="s">
        <v>87</v>
      </c>
      <c r="AY164" s="17" t="s">
        <v>172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87</v>
      </c>
      <c r="BK164" s="156">
        <f>ROUND(I164*H164,2)</f>
        <v>0</v>
      </c>
      <c r="BL164" s="17" t="s">
        <v>559</v>
      </c>
      <c r="BM164" s="155" t="s">
        <v>2228</v>
      </c>
    </row>
    <row r="165" spans="2:65" s="1" customFormat="1" ht="33" customHeight="1">
      <c r="B165" s="32"/>
      <c r="C165" s="143" t="s">
        <v>340</v>
      </c>
      <c r="D165" s="143" t="s">
        <v>174</v>
      </c>
      <c r="E165" s="144" t="s">
        <v>2229</v>
      </c>
      <c r="F165" s="145" t="s">
        <v>2230</v>
      </c>
      <c r="G165" s="146" t="s">
        <v>234</v>
      </c>
      <c r="H165" s="147">
        <v>2.5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41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559</v>
      </c>
      <c r="AT165" s="155" t="s">
        <v>174</v>
      </c>
      <c r="AU165" s="155" t="s">
        <v>87</v>
      </c>
      <c r="AY165" s="17" t="s">
        <v>172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87</v>
      </c>
      <c r="BK165" s="156">
        <f>ROUND(I165*H165,2)</f>
        <v>0</v>
      </c>
      <c r="BL165" s="17" t="s">
        <v>559</v>
      </c>
      <c r="BM165" s="155" t="s">
        <v>2231</v>
      </c>
    </row>
    <row r="166" spans="2:65" s="12" customFormat="1">
      <c r="B166" s="157"/>
      <c r="D166" s="158" t="s">
        <v>180</v>
      </c>
      <c r="E166" s="159" t="s">
        <v>1</v>
      </c>
      <c r="F166" s="160" t="s">
        <v>2232</v>
      </c>
      <c r="H166" s="161">
        <v>2.5</v>
      </c>
      <c r="I166" s="162"/>
      <c r="L166" s="157"/>
      <c r="M166" s="163"/>
      <c r="T166" s="164"/>
      <c r="AT166" s="159" t="s">
        <v>180</v>
      </c>
      <c r="AU166" s="159" t="s">
        <v>87</v>
      </c>
      <c r="AV166" s="12" t="s">
        <v>87</v>
      </c>
      <c r="AW166" s="12" t="s">
        <v>30</v>
      </c>
      <c r="AX166" s="12" t="s">
        <v>82</v>
      </c>
      <c r="AY166" s="159" t="s">
        <v>172</v>
      </c>
    </row>
    <row r="167" spans="2:65" s="1" customFormat="1" ht="16.5" customHeight="1">
      <c r="B167" s="32"/>
      <c r="C167" s="143" t="s">
        <v>349</v>
      </c>
      <c r="D167" s="143" t="s">
        <v>174</v>
      </c>
      <c r="E167" s="144" t="s">
        <v>1729</v>
      </c>
      <c r="F167" s="145" t="s">
        <v>1730</v>
      </c>
      <c r="G167" s="146" t="s">
        <v>1727</v>
      </c>
      <c r="H167" s="204"/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559</v>
      </c>
      <c r="AT167" s="155" t="s">
        <v>174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559</v>
      </c>
      <c r="BM167" s="155" t="s">
        <v>2233</v>
      </c>
    </row>
    <row r="168" spans="2:65" s="11" customFormat="1" ht="25.9" customHeight="1">
      <c r="B168" s="131"/>
      <c r="D168" s="132" t="s">
        <v>74</v>
      </c>
      <c r="E168" s="133" t="s">
        <v>1732</v>
      </c>
      <c r="F168" s="133" t="s">
        <v>1733</v>
      </c>
      <c r="I168" s="134"/>
      <c r="J168" s="135">
        <f>BK168</f>
        <v>0</v>
      </c>
      <c r="L168" s="131"/>
      <c r="M168" s="136"/>
      <c r="P168" s="137">
        <f>P169</f>
        <v>0</v>
      </c>
      <c r="R168" s="137">
        <f>R169</f>
        <v>0</v>
      </c>
      <c r="T168" s="138">
        <f>T169</f>
        <v>0</v>
      </c>
      <c r="AR168" s="132" t="s">
        <v>178</v>
      </c>
      <c r="AT168" s="139" t="s">
        <v>74</v>
      </c>
      <c r="AU168" s="139" t="s">
        <v>75</v>
      </c>
      <c r="AY168" s="132" t="s">
        <v>172</v>
      </c>
      <c r="BK168" s="140">
        <f>BK169</f>
        <v>0</v>
      </c>
    </row>
    <row r="169" spans="2:65" s="1" customFormat="1" ht="37.9" customHeight="1">
      <c r="B169" s="32"/>
      <c r="C169" s="143" t="s">
        <v>356</v>
      </c>
      <c r="D169" s="143" t="s">
        <v>174</v>
      </c>
      <c r="E169" s="144" t="s">
        <v>1734</v>
      </c>
      <c r="F169" s="145" t="s">
        <v>2234</v>
      </c>
      <c r="G169" s="146" t="s">
        <v>1736</v>
      </c>
      <c r="H169" s="147">
        <v>3</v>
      </c>
      <c r="I169" s="148"/>
      <c r="J169" s="149">
        <f>ROUND(I169*H169,2)</f>
        <v>0</v>
      </c>
      <c r="K169" s="150"/>
      <c r="L169" s="32"/>
      <c r="M169" s="199" t="s">
        <v>1</v>
      </c>
      <c r="N169" s="200" t="s">
        <v>41</v>
      </c>
      <c r="O169" s="201"/>
      <c r="P169" s="202">
        <f>O169*H169</f>
        <v>0</v>
      </c>
      <c r="Q169" s="202">
        <v>0</v>
      </c>
      <c r="R169" s="202">
        <f>Q169*H169</f>
        <v>0</v>
      </c>
      <c r="S169" s="202">
        <v>0</v>
      </c>
      <c r="T169" s="203">
        <f>S169*H169</f>
        <v>0</v>
      </c>
      <c r="AR169" s="155" t="s">
        <v>1737</v>
      </c>
      <c r="AT169" s="155" t="s">
        <v>174</v>
      </c>
      <c r="AU169" s="155" t="s">
        <v>82</v>
      </c>
      <c r="AY169" s="17" t="s">
        <v>172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87</v>
      </c>
      <c r="BK169" s="156">
        <f>ROUND(I169*H169,2)</f>
        <v>0</v>
      </c>
      <c r="BL169" s="17" t="s">
        <v>1737</v>
      </c>
      <c r="BM169" s="155" t="s">
        <v>2235</v>
      </c>
    </row>
    <row r="170" spans="2:65" s="1" customFormat="1" ht="6.95" customHeight="1"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2"/>
    </row>
  </sheetData>
  <sheetProtection algorithmName="SHA-512" hashValue="xFOdr8OIwaXi6MQhkitOfYhEzuT5Y5JfdssIRxacDZLNCjFAsbxHJ94y7DjDo68V/aUpMBnJvob8/zcNcZzmuQ==" saltValue="xdPXl1LdXxMD9zICDteK/GpLh6Dx8hK/x1rR+77qiafH8f9GBTUjijseFsW3sMtN122c+dEHcnmnO4jzOAMm5g==" spinCount="100000" sheet="1" objects="1" scenarios="1" formatColumns="0" formatRows="0" autoFilter="0"/>
  <autoFilter ref="C123:K169" xr:uid="{00000000-0009-0000-0000-00000C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BM15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2153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30" customHeight="1">
      <c r="B11" s="32"/>
      <c r="E11" s="250" t="s">
        <v>2236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ROUND((SUM(BE123:BE156)),  2)</f>
        <v>0</v>
      </c>
      <c r="G35" s="100"/>
      <c r="H35" s="100"/>
      <c r="I35" s="101">
        <v>0.2</v>
      </c>
      <c r="J35" s="99">
        <f>ROUND(((SUM(BE123:BE156))*I35),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ROUND((SUM(BF123:BF156)),  2)</f>
        <v>0</v>
      </c>
      <c r="G36" s="100"/>
      <c r="H36" s="100"/>
      <c r="I36" s="101">
        <v>0.2</v>
      </c>
      <c r="J36" s="99">
        <f>ROUND(((SUM(BF123:BF156))*I36),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ROUND((SUM(BG123:BG156)),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ROUND((SUM(BH123:BH156)),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ROUND((SUM(BI123:BI156)),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2153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30" customHeight="1">
      <c r="B89" s="32"/>
      <c r="E89" s="250" t="str">
        <f>E11</f>
        <v>02 - SO-04.2  Vonkajšie rozvody elektriny - prívod do rekreačnej chaty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J123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1619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1620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9" customFormat="1" ht="19.899999999999999" customHeight="1">
      <c r="B101" s="118"/>
      <c r="D101" s="119" t="s">
        <v>2155</v>
      </c>
      <c r="E101" s="120"/>
      <c r="F101" s="120"/>
      <c r="G101" s="120"/>
      <c r="H101" s="120"/>
      <c r="I101" s="120"/>
      <c r="J101" s="121">
        <f>J143</f>
        <v>0</v>
      </c>
      <c r="L101" s="118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158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4" t="str">
        <f>E7</f>
        <v>Rekreačná chata</v>
      </c>
      <c r="F111" s="255"/>
      <c r="G111" s="255"/>
      <c r="H111" s="255"/>
      <c r="L111" s="32"/>
    </row>
    <row r="112" spans="2:47" ht="12" customHeight="1">
      <c r="B112" s="20"/>
      <c r="C112" s="27" t="s">
        <v>126</v>
      </c>
      <c r="L112" s="20"/>
    </row>
    <row r="113" spans="2:65" s="1" customFormat="1" ht="16.5" customHeight="1">
      <c r="B113" s="32"/>
      <c r="E113" s="254" t="s">
        <v>2153</v>
      </c>
      <c r="F113" s="253"/>
      <c r="G113" s="253"/>
      <c r="H113" s="253"/>
      <c r="L113" s="32"/>
    </row>
    <row r="114" spans="2:65" s="1" customFormat="1" ht="12" customHeight="1">
      <c r="B114" s="32"/>
      <c r="C114" s="27" t="s">
        <v>128</v>
      </c>
      <c r="L114" s="32"/>
    </row>
    <row r="115" spans="2:65" s="1" customFormat="1" ht="30" customHeight="1">
      <c r="B115" s="32"/>
      <c r="E115" s="250" t="str">
        <f>E11</f>
        <v>02 - SO-04.2  Vonkajšie rozvody elektriny - prívod do rekreačnej chaty</v>
      </c>
      <c r="F115" s="253"/>
      <c r="G115" s="253"/>
      <c r="H115" s="25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Martovce, p. č. 6231/1, 6231/2</v>
      </c>
      <c r="I117" s="27" t="s">
        <v>21</v>
      </c>
      <c r="J117" s="55">
        <f>IF(J14="","",J14)</f>
        <v>0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22</v>
      </c>
      <c r="F119" s="25" t="str">
        <f>E17</f>
        <v>MARTEVENT s.r.o., Martovce č. 14</v>
      </c>
      <c r="I119" s="27" t="s">
        <v>28</v>
      </c>
      <c r="J119" s="30" t="str">
        <f>E23</f>
        <v>Szilvia Vörös Dócza</v>
      </c>
      <c r="L119" s="32"/>
    </row>
    <row r="120" spans="2:65" s="1" customFormat="1" ht="15.2" customHeight="1">
      <c r="B120" s="32"/>
      <c r="C120" s="27" t="s">
        <v>26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159</v>
      </c>
      <c r="D122" s="124" t="s">
        <v>60</v>
      </c>
      <c r="E122" s="124" t="s">
        <v>56</v>
      </c>
      <c r="F122" s="124" t="s">
        <v>57</v>
      </c>
      <c r="G122" s="124" t="s">
        <v>160</v>
      </c>
      <c r="H122" s="124" t="s">
        <v>161</v>
      </c>
      <c r="I122" s="124" t="s">
        <v>162</v>
      </c>
      <c r="J122" s="125" t="s">
        <v>133</v>
      </c>
      <c r="K122" s="126" t="s">
        <v>163</v>
      </c>
      <c r="L122" s="122"/>
      <c r="M122" s="62" t="s">
        <v>1</v>
      </c>
      <c r="N122" s="63" t="s">
        <v>39</v>
      </c>
      <c r="O122" s="63" t="s">
        <v>164</v>
      </c>
      <c r="P122" s="63" t="s">
        <v>165</v>
      </c>
      <c r="Q122" s="63" t="s">
        <v>166</v>
      </c>
      <c r="R122" s="63" t="s">
        <v>167</v>
      </c>
      <c r="S122" s="63" t="s">
        <v>168</v>
      </c>
      <c r="T122" s="64" t="s">
        <v>169</v>
      </c>
    </row>
    <row r="123" spans="2:65" s="1" customFormat="1" ht="22.9" customHeight="1">
      <c r="B123" s="32"/>
      <c r="C123" s="67" t="s">
        <v>134</v>
      </c>
      <c r="J123" s="127">
        <f>BK123</f>
        <v>0</v>
      </c>
      <c r="L123" s="32"/>
      <c r="M123" s="65"/>
      <c r="N123" s="56"/>
      <c r="O123" s="56"/>
      <c r="P123" s="128">
        <f>P124</f>
        <v>0</v>
      </c>
      <c r="Q123" s="56"/>
      <c r="R123" s="128">
        <f>R124</f>
        <v>5.3881069999999998</v>
      </c>
      <c r="S123" s="56"/>
      <c r="T123" s="129">
        <f>T124</f>
        <v>0</v>
      </c>
      <c r="AT123" s="17" t="s">
        <v>74</v>
      </c>
      <c r="AU123" s="17" t="s">
        <v>135</v>
      </c>
      <c r="BK123" s="130">
        <f>BK124</f>
        <v>0</v>
      </c>
    </row>
    <row r="124" spans="2:65" s="11" customFormat="1" ht="25.9" customHeight="1">
      <c r="B124" s="131"/>
      <c r="D124" s="132" t="s">
        <v>74</v>
      </c>
      <c r="E124" s="133" t="s">
        <v>223</v>
      </c>
      <c r="F124" s="133" t="s">
        <v>1622</v>
      </c>
      <c r="I124" s="134"/>
      <c r="J124" s="135">
        <f>BK124</f>
        <v>0</v>
      </c>
      <c r="L124" s="131"/>
      <c r="M124" s="136"/>
      <c r="P124" s="137">
        <f>P125+P143</f>
        <v>0</v>
      </c>
      <c r="R124" s="137">
        <f>R125+R143</f>
        <v>5.3881069999999998</v>
      </c>
      <c r="T124" s="138">
        <f>T125+T143</f>
        <v>0</v>
      </c>
      <c r="AR124" s="132" t="s">
        <v>184</v>
      </c>
      <c r="AT124" s="139" t="s">
        <v>74</v>
      </c>
      <c r="AU124" s="139" t="s">
        <v>75</v>
      </c>
      <c r="AY124" s="132" t="s">
        <v>172</v>
      </c>
      <c r="BK124" s="140">
        <f>BK125+BK143</f>
        <v>0</v>
      </c>
    </row>
    <row r="125" spans="2:65" s="11" customFormat="1" ht="22.9" customHeight="1">
      <c r="B125" s="131"/>
      <c r="D125" s="132" t="s">
        <v>74</v>
      </c>
      <c r="E125" s="141" t="s">
        <v>1623</v>
      </c>
      <c r="F125" s="141" t="s">
        <v>1624</v>
      </c>
      <c r="I125" s="134"/>
      <c r="J125" s="142">
        <f>BK125</f>
        <v>0</v>
      </c>
      <c r="L125" s="131"/>
      <c r="M125" s="136"/>
      <c r="P125" s="137">
        <f>SUM(P126:P142)</f>
        <v>0</v>
      </c>
      <c r="R125" s="137">
        <f>SUM(R126:R142)</f>
        <v>7.1306999999999995E-2</v>
      </c>
      <c r="T125" s="138">
        <f>SUM(T126:T142)</f>
        <v>0</v>
      </c>
      <c r="AR125" s="132" t="s">
        <v>184</v>
      </c>
      <c r="AT125" s="139" t="s">
        <v>74</v>
      </c>
      <c r="AU125" s="139" t="s">
        <v>82</v>
      </c>
      <c r="AY125" s="132" t="s">
        <v>172</v>
      </c>
      <c r="BK125" s="140">
        <f>SUM(BK126:BK142)</f>
        <v>0</v>
      </c>
    </row>
    <row r="126" spans="2:65" s="1" customFormat="1" ht="24.2" customHeight="1">
      <c r="B126" s="32"/>
      <c r="C126" s="143" t="s">
        <v>82</v>
      </c>
      <c r="D126" s="143" t="s">
        <v>174</v>
      </c>
      <c r="E126" s="144" t="s">
        <v>2156</v>
      </c>
      <c r="F126" s="145" t="s">
        <v>2157</v>
      </c>
      <c r="G126" s="146" t="s">
        <v>331</v>
      </c>
      <c r="H126" s="147">
        <v>1.5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41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559</v>
      </c>
      <c r="AT126" s="155" t="s">
        <v>174</v>
      </c>
      <c r="AU126" s="155" t="s">
        <v>87</v>
      </c>
      <c r="AY126" s="17" t="s">
        <v>172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87</v>
      </c>
      <c r="BK126" s="156">
        <f>ROUND(I126*H126,2)</f>
        <v>0</v>
      </c>
      <c r="BL126" s="17" t="s">
        <v>559</v>
      </c>
      <c r="BM126" s="155" t="s">
        <v>2237</v>
      </c>
    </row>
    <row r="127" spans="2:65" s="12" customFormat="1">
      <c r="B127" s="157"/>
      <c r="D127" s="158" t="s">
        <v>180</v>
      </c>
      <c r="E127" s="159" t="s">
        <v>1</v>
      </c>
      <c r="F127" s="160" t="s">
        <v>2238</v>
      </c>
      <c r="H127" s="161">
        <v>1.5</v>
      </c>
      <c r="I127" s="162"/>
      <c r="L127" s="157"/>
      <c r="M127" s="163"/>
      <c r="T127" s="164"/>
      <c r="AT127" s="159" t="s">
        <v>180</v>
      </c>
      <c r="AU127" s="159" t="s">
        <v>87</v>
      </c>
      <c r="AV127" s="12" t="s">
        <v>87</v>
      </c>
      <c r="AW127" s="12" t="s">
        <v>30</v>
      </c>
      <c r="AX127" s="12" t="s">
        <v>82</v>
      </c>
      <c r="AY127" s="159" t="s">
        <v>172</v>
      </c>
    </row>
    <row r="128" spans="2:65" s="1" customFormat="1" ht="33" customHeight="1">
      <c r="B128" s="32"/>
      <c r="C128" s="179" t="s">
        <v>87</v>
      </c>
      <c r="D128" s="179" t="s">
        <v>223</v>
      </c>
      <c r="E128" s="180" t="s">
        <v>2161</v>
      </c>
      <c r="F128" s="181" t="s">
        <v>2162</v>
      </c>
      <c r="G128" s="182" t="s">
        <v>331</v>
      </c>
      <c r="H128" s="183">
        <v>1.5</v>
      </c>
      <c r="I128" s="184"/>
      <c r="J128" s="185">
        <f>ROUND(I128*H128,2)</f>
        <v>0</v>
      </c>
      <c r="K128" s="186"/>
      <c r="L128" s="187"/>
      <c r="M128" s="188" t="s">
        <v>1</v>
      </c>
      <c r="N128" s="189" t="s">
        <v>41</v>
      </c>
      <c r="P128" s="153">
        <f>O128*H128</f>
        <v>0</v>
      </c>
      <c r="Q128" s="153">
        <v>2.0000000000000001E-4</v>
      </c>
      <c r="R128" s="153">
        <f>Q128*H128</f>
        <v>3.0000000000000003E-4</v>
      </c>
      <c r="S128" s="153">
        <v>0</v>
      </c>
      <c r="T128" s="154">
        <f>S128*H128</f>
        <v>0</v>
      </c>
      <c r="AR128" s="155" t="s">
        <v>227</v>
      </c>
      <c r="AT128" s="155" t="s">
        <v>223</v>
      </c>
      <c r="AU128" s="155" t="s">
        <v>87</v>
      </c>
      <c r="AY128" s="17" t="s">
        <v>172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87</v>
      </c>
      <c r="BK128" s="156">
        <f>ROUND(I128*H128,2)</f>
        <v>0</v>
      </c>
      <c r="BL128" s="17" t="s">
        <v>227</v>
      </c>
      <c r="BM128" s="155" t="s">
        <v>2239</v>
      </c>
    </row>
    <row r="129" spans="2:65" s="1" customFormat="1" ht="24.2" customHeight="1">
      <c r="B129" s="32"/>
      <c r="C129" s="143" t="s">
        <v>184</v>
      </c>
      <c r="D129" s="143" t="s">
        <v>174</v>
      </c>
      <c r="E129" s="144" t="s">
        <v>2167</v>
      </c>
      <c r="F129" s="145" t="s">
        <v>2168</v>
      </c>
      <c r="G129" s="146" t="s">
        <v>310</v>
      </c>
      <c r="H129" s="147">
        <v>10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41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559</v>
      </c>
      <c r="AT129" s="155" t="s">
        <v>174</v>
      </c>
      <c r="AU129" s="155" t="s">
        <v>87</v>
      </c>
      <c r="AY129" s="17" t="s">
        <v>172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87</v>
      </c>
      <c r="BK129" s="156">
        <f>ROUND(I129*H129,2)</f>
        <v>0</v>
      </c>
      <c r="BL129" s="17" t="s">
        <v>559</v>
      </c>
      <c r="BM129" s="155" t="s">
        <v>2240</v>
      </c>
    </row>
    <row r="130" spans="2:65" s="1" customFormat="1" ht="16.5" customHeight="1">
      <c r="B130" s="32"/>
      <c r="C130" s="179" t="s">
        <v>178</v>
      </c>
      <c r="D130" s="179" t="s">
        <v>223</v>
      </c>
      <c r="E130" s="180" t="s">
        <v>2241</v>
      </c>
      <c r="F130" s="181" t="s">
        <v>2242</v>
      </c>
      <c r="G130" s="182" t="s">
        <v>310</v>
      </c>
      <c r="H130" s="183">
        <v>10</v>
      </c>
      <c r="I130" s="184"/>
      <c r="J130" s="185">
        <f>ROUND(I130*H130,2)</f>
        <v>0</v>
      </c>
      <c r="K130" s="186"/>
      <c r="L130" s="187"/>
      <c r="M130" s="188" t="s">
        <v>1</v>
      </c>
      <c r="N130" s="189" t="s">
        <v>41</v>
      </c>
      <c r="P130" s="153">
        <f>O130*H130</f>
        <v>0</v>
      </c>
      <c r="Q130" s="153">
        <v>3.0000000000000001E-5</v>
      </c>
      <c r="R130" s="153">
        <f>Q130*H130</f>
        <v>3.0000000000000003E-4</v>
      </c>
      <c r="S130" s="153">
        <v>0</v>
      </c>
      <c r="T130" s="154">
        <f>S130*H130</f>
        <v>0</v>
      </c>
      <c r="AR130" s="155" t="s">
        <v>227</v>
      </c>
      <c r="AT130" s="155" t="s">
        <v>223</v>
      </c>
      <c r="AU130" s="155" t="s">
        <v>87</v>
      </c>
      <c r="AY130" s="17" t="s">
        <v>172</v>
      </c>
      <c r="BE130" s="156">
        <f>IF(N130="základná",J130,0)</f>
        <v>0</v>
      </c>
      <c r="BF130" s="156">
        <f>IF(N130="znížená",J130,0)</f>
        <v>0</v>
      </c>
      <c r="BG130" s="156">
        <f>IF(N130="zákl. prenesená",J130,0)</f>
        <v>0</v>
      </c>
      <c r="BH130" s="156">
        <f>IF(N130="zníž. prenesená",J130,0)</f>
        <v>0</v>
      </c>
      <c r="BI130" s="156">
        <f>IF(N130="nulová",J130,0)</f>
        <v>0</v>
      </c>
      <c r="BJ130" s="17" t="s">
        <v>87</v>
      </c>
      <c r="BK130" s="156">
        <f>ROUND(I130*H130,2)</f>
        <v>0</v>
      </c>
      <c r="BL130" s="17" t="s">
        <v>227</v>
      </c>
      <c r="BM130" s="155" t="s">
        <v>2243</v>
      </c>
    </row>
    <row r="131" spans="2:65" s="1" customFormat="1" ht="21.75" customHeight="1">
      <c r="B131" s="32"/>
      <c r="C131" s="143" t="s">
        <v>203</v>
      </c>
      <c r="D131" s="143" t="s">
        <v>174</v>
      </c>
      <c r="E131" s="144" t="s">
        <v>2244</v>
      </c>
      <c r="F131" s="145" t="s">
        <v>2245</v>
      </c>
      <c r="G131" s="146" t="s">
        <v>331</v>
      </c>
      <c r="H131" s="147">
        <v>91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559</v>
      </c>
      <c r="AT131" s="155" t="s">
        <v>174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559</v>
      </c>
      <c r="BM131" s="155" t="s">
        <v>2246</v>
      </c>
    </row>
    <row r="132" spans="2:65" s="12" customFormat="1">
      <c r="B132" s="157"/>
      <c r="D132" s="158" t="s">
        <v>180</v>
      </c>
      <c r="E132" s="159" t="s">
        <v>1</v>
      </c>
      <c r="F132" s="160" t="s">
        <v>2247</v>
      </c>
      <c r="H132" s="161">
        <v>1.4</v>
      </c>
      <c r="I132" s="162"/>
      <c r="L132" s="157"/>
      <c r="M132" s="163"/>
      <c r="T132" s="164"/>
      <c r="AT132" s="159" t="s">
        <v>180</v>
      </c>
      <c r="AU132" s="159" t="s">
        <v>87</v>
      </c>
      <c r="AV132" s="12" t="s">
        <v>87</v>
      </c>
      <c r="AW132" s="12" t="s">
        <v>30</v>
      </c>
      <c r="AX132" s="12" t="s">
        <v>75</v>
      </c>
      <c r="AY132" s="159" t="s">
        <v>172</v>
      </c>
    </row>
    <row r="133" spans="2:65" s="12" customFormat="1">
      <c r="B133" s="157"/>
      <c r="D133" s="158" t="s">
        <v>180</v>
      </c>
      <c r="E133" s="159" t="s">
        <v>1</v>
      </c>
      <c r="F133" s="160" t="s">
        <v>2248</v>
      </c>
      <c r="H133" s="161">
        <v>80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75</v>
      </c>
      <c r="AY133" s="159" t="s">
        <v>172</v>
      </c>
    </row>
    <row r="134" spans="2:65" s="12" customFormat="1">
      <c r="B134" s="157"/>
      <c r="D134" s="158" t="s">
        <v>180</v>
      </c>
      <c r="E134" s="159" t="s">
        <v>1</v>
      </c>
      <c r="F134" s="160" t="s">
        <v>2249</v>
      </c>
      <c r="H134" s="161">
        <v>2.1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75</v>
      </c>
      <c r="AY134" s="159" t="s">
        <v>172</v>
      </c>
    </row>
    <row r="135" spans="2:65" s="12" customFormat="1">
      <c r="B135" s="157"/>
      <c r="D135" s="158" t="s">
        <v>180</v>
      </c>
      <c r="E135" s="159" t="s">
        <v>1</v>
      </c>
      <c r="F135" s="160" t="s">
        <v>2250</v>
      </c>
      <c r="H135" s="161">
        <v>5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75</v>
      </c>
      <c r="AY135" s="159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2251</v>
      </c>
      <c r="H136" s="161">
        <v>2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3" customFormat="1">
      <c r="B137" s="165"/>
      <c r="D137" s="158" t="s">
        <v>180</v>
      </c>
      <c r="E137" s="166" t="s">
        <v>1</v>
      </c>
      <c r="F137" s="167" t="s">
        <v>183</v>
      </c>
      <c r="H137" s="168">
        <v>90.5</v>
      </c>
      <c r="I137" s="169"/>
      <c r="L137" s="165"/>
      <c r="M137" s="170"/>
      <c r="T137" s="171"/>
      <c r="AT137" s="166" t="s">
        <v>180</v>
      </c>
      <c r="AU137" s="166" t="s">
        <v>87</v>
      </c>
      <c r="AV137" s="13" t="s">
        <v>184</v>
      </c>
      <c r="AW137" s="13" t="s">
        <v>30</v>
      </c>
      <c r="AX137" s="13" t="s">
        <v>75</v>
      </c>
      <c r="AY137" s="166" t="s">
        <v>172</v>
      </c>
    </row>
    <row r="138" spans="2:65" s="12" customFormat="1">
      <c r="B138" s="157"/>
      <c r="D138" s="158" t="s">
        <v>180</v>
      </c>
      <c r="E138" s="159" t="s">
        <v>1</v>
      </c>
      <c r="F138" s="160" t="s">
        <v>2252</v>
      </c>
      <c r="H138" s="161">
        <v>0.5</v>
      </c>
      <c r="I138" s="162"/>
      <c r="L138" s="157"/>
      <c r="M138" s="163"/>
      <c r="T138" s="164"/>
      <c r="AT138" s="159" t="s">
        <v>180</v>
      </c>
      <c r="AU138" s="159" t="s">
        <v>87</v>
      </c>
      <c r="AV138" s="12" t="s">
        <v>87</v>
      </c>
      <c r="AW138" s="12" t="s">
        <v>30</v>
      </c>
      <c r="AX138" s="12" t="s">
        <v>75</v>
      </c>
      <c r="AY138" s="159" t="s">
        <v>172</v>
      </c>
    </row>
    <row r="139" spans="2:65" s="14" customFormat="1">
      <c r="B139" s="172"/>
      <c r="D139" s="158" t="s">
        <v>180</v>
      </c>
      <c r="E139" s="173" t="s">
        <v>1</v>
      </c>
      <c r="F139" s="174" t="s">
        <v>186</v>
      </c>
      <c r="H139" s="175">
        <v>91</v>
      </c>
      <c r="I139" s="176"/>
      <c r="L139" s="172"/>
      <c r="M139" s="177"/>
      <c r="T139" s="178"/>
      <c r="AT139" s="173" t="s">
        <v>180</v>
      </c>
      <c r="AU139" s="173" t="s">
        <v>87</v>
      </c>
      <c r="AV139" s="14" t="s">
        <v>178</v>
      </c>
      <c r="AW139" s="14" t="s">
        <v>30</v>
      </c>
      <c r="AX139" s="14" t="s">
        <v>82</v>
      </c>
      <c r="AY139" s="173" t="s">
        <v>172</v>
      </c>
    </row>
    <row r="140" spans="2:65" s="1" customFormat="1" ht="16.5" customHeight="1">
      <c r="B140" s="32"/>
      <c r="C140" s="179" t="s">
        <v>209</v>
      </c>
      <c r="D140" s="179" t="s">
        <v>223</v>
      </c>
      <c r="E140" s="180" t="s">
        <v>2253</v>
      </c>
      <c r="F140" s="181" t="s">
        <v>2254</v>
      </c>
      <c r="G140" s="182" t="s">
        <v>331</v>
      </c>
      <c r="H140" s="183">
        <v>95.55</v>
      </c>
      <c r="I140" s="184"/>
      <c r="J140" s="185">
        <f>ROUND(I140*H140,2)</f>
        <v>0</v>
      </c>
      <c r="K140" s="186"/>
      <c r="L140" s="187"/>
      <c r="M140" s="188" t="s">
        <v>1</v>
      </c>
      <c r="N140" s="189" t="s">
        <v>41</v>
      </c>
      <c r="P140" s="153">
        <f>O140*H140</f>
        <v>0</v>
      </c>
      <c r="Q140" s="153">
        <v>7.3999999999999999E-4</v>
      </c>
      <c r="R140" s="153">
        <f>Q140*H140</f>
        <v>7.0706999999999992E-2</v>
      </c>
      <c r="S140" s="153">
        <v>0</v>
      </c>
      <c r="T140" s="154">
        <f>S140*H140</f>
        <v>0</v>
      </c>
      <c r="AR140" s="155" t="s">
        <v>227</v>
      </c>
      <c r="AT140" s="155" t="s">
        <v>223</v>
      </c>
      <c r="AU140" s="155" t="s">
        <v>87</v>
      </c>
      <c r="AY140" s="17" t="s">
        <v>172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87</v>
      </c>
      <c r="BK140" s="156">
        <f>ROUND(I140*H140,2)</f>
        <v>0</v>
      </c>
      <c r="BL140" s="17" t="s">
        <v>227</v>
      </c>
      <c r="BM140" s="155" t="s">
        <v>2255</v>
      </c>
    </row>
    <row r="141" spans="2:65" s="1" customFormat="1" ht="16.5" customHeight="1">
      <c r="B141" s="32"/>
      <c r="C141" s="143" t="s">
        <v>213</v>
      </c>
      <c r="D141" s="143" t="s">
        <v>174</v>
      </c>
      <c r="E141" s="144" t="s">
        <v>1725</v>
      </c>
      <c r="F141" s="145" t="s">
        <v>1726</v>
      </c>
      <c r="G141" s="146" t="s">
        <v>1727</v>
      </c>
      <c r="H141" s="204"/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227</v>
      </c>
      <c r="AT141" s="155" t="s">
        <v>174</v>
      </c>
      <c r="AU141" s="155" t="s">
        <v>87</v>
      </c>
      <c r="AY141" s="17" t="s">
        <v>172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87</v>
      </c>
      <c r="BK141" s="156">
        <f>ROUND(I141*H141,2)</f>
        <v>0</v>
      </c>
      <c r="BL141" s="17" t="s">
        <v>227</v>
      </c>
      <c r="BM141" s="155" t="s">
        <v>2205</v>
      </c>
    </row>
    <row r="142" spans="2:65" s="1" customFormat="1" ht="16.5" customHeight="1">
      <c r="B142" s="32"/>
      <c r="C142" s="143" t="s">
        <v>222</v>
      </c>
      <c r="D142" s="143" t="s">
        <v>174</v>
      </c>
      <c r="E142" s="144" t="s">
        <v>1729</v>
      </c>
      <c r="F142" s="145" t="s">
        <v>1730</v>
      </c>
      <c r="G142" s="146" t="s">
        <v>1727</v>
      </c>
      <c r="H142" s="204"/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41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559</v>
      </c>
      <c r="AT142" s="155" t="s">
        <v>174</v>
      </c>
      <c r="AU142" s="155" t="s">
        <v>87</v>
      </c>
      <c r="AY142" s="17" t="s">
        <v>172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87</v>
      </c>
      <c r="BK142" s="156">
        <f>ROUND(I142*H142,2)</f>
        <v>0</v>
      </c>
      <c r="BL142" s="17" t="s">
        <v>559</v>
      </c>
      <c r="BM142" s="155" t="s">
        <v>2206</v>
      </c>
    </row>
    <row r="143" spans="2:65" s="11" customFormat="1" ht="22.9" customHeight="1">
      <c r="B143" s="131"/>
      <c r="D143" s="132" t="s">
        <v>74</v>
      </c>
      <c r="E143" s="141" t="s">
        <v>2207</v>
      </c>
      <c r="F143" s="141" t="s">
        <v>2208</v>
      </c>
      <c r="I143" s="134"/>
      <c r="J143" s="142">
        <f>BK143</f>
        <v>0</v>
      </c>
      <c r="L143" s="131"/>
      <c r="M143" s="136"/>
      <c r="P143" s="137">
        <f>SUM(P144:P156)</f>
        <v>0</v>
      </c>
      <c r="R143" s="137">
        <f>SUM(R144:R156)</f>
        <v>5.3167999999999997</v>
      </c>
      <c r="T143" s="138">
        <f>SUM(T144:T156)</f>
        <v>0</v>
      </c>
      <c r="AR143" s="132" t="s">
        <v>184</v>
      </c>
      <c r="AT143" s="139" t="s">
        <v>74</v>
      </c>
      <c r="AU143" s="139" t="s">
        <v>82</v>
      </c>
      <c r="AY143" s="132" t="s">
        <v>172</v>
      </c>
      <c r="BK143" s="140">
        <f>SUM(BK144:BK156)</f>
        <v>0</v>
      </c>
    </row>
    <row r="144" spans="2:65" s="1" customFormat="1" ht="24.2" customHeight="1">
      <c r="B144" s="32"/>
      <c r="C144" s="143" t="s">
        <v>231</v>
      </c>
      <c r="D144" s="143" t="s">
        <v>174</v>
      </c>
      <c r="E144" s="144" t="s">
        <v>2209</v>
      </c>
      <c r="F144" s="145" t="s">
        <v>2210</v>
      </c>
      <c r="G144" s="146" t="s">
        <v>331</v>
      </c>
      <c r="H144" s="147">
        <v>80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41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559</v>
      </c>
      <c r="AT144" s="155" t="s">
        <v>174</v>
      </c>
      <c r="AU144" s="155" t="s">
        <v>87</v>
      </c>
      <c r="AY144" s="17" t="s">
        <v>172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87</v>
      </c>
      <c r="BK144" s="156">
        <f>ROUND(I144*H144,2)</f>
        <v>0</v>
      </c>
      <c r="BL144" s="17" t="s">
        <v>559</v>
      </c>
      <c r="BM144" s="155" t="s">
        <v>2211</v>
      </c>
    </row>
    <row r="145" spans="2:65" s="12" customFormat="1">
      <c r="B145" s="157"/>
      <c r="D145" s="158" t="s">
        <v>180</v>
      </c>
      <c r="E145" s="159" t="s">
        <v>1</v>
      </c>
      <c r="F145" s="160" t="s">
        <v>2256</v>
      </c>
      <c r="H145" s="161">
        <v>80</v>
      </c>
      <c r="I145" s="162"/>
      <c r="L145" s="157"/>
      <c r="M145" s="163"/>
      <c r="T145" s="164"/>
      <c r="AT145" s="159" t="s">
        <v>180</v>
      </c>
      <c r="AU145" s="159" t="s">
        <v>87</v>
      </c>
      <c r="AV145" s="12" t="s">
        <v>87</v>
      </c>
      <c r="AW145" s="12" t="s">
        <v>30</v>
      </c>
      <c r="AX145" s="12" t="s">
        <v>82</v>
      </c>
      <c r="AY145" s="159" t="s">
        <v>172</v>
      </c>
    </row>
    <row r="146" spans="2:65" s="1" customFormat="1" ht="33" customHeight="1">
      <c r="B146" s="32"/>
      <c r="C146" s="143" t="s">
        <v>239</v>
      </c>
      <c r="D146" s="143" t="s">
        <v>174</v>
      </c>
      <c r="E146" s="144" t="s">
        <v>2213</v>
      </c>
      <c r="F146" s="145" t="s">
        <v>2214</v>
      </c>
      <c r="G146" s="146" t="s">
        <v>331</v>
      </c>
      <c r="H146" s="147">
        <v>80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41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559</v>
      </c>
      <c r="AT146" s="155" t="s">
        <v>174</v>
      </c>
      <c r="AU146" s="155" t="s">
        <v>87</v>
      </c>
      <c r="AY146" s="17" t="s">
        <v>172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87</v>
      </c>
      <c r="BK146" s="156">
        <f>ROUND(I146*H146,2)</f>
        <v>0</v>
      </c>
      <c r="BL146" s="17" t="s">
        <v>559</v>
      </c>
      <c r="BM146" s="155" t="s">
        <v>2215</v>
      </c>
    </row>
    <row r="147" spans="2:65" s="1" customFormat="1" ht="24.2" customHeight="1">
      <c r="B147" s="32"/>
      <c r="C147" s="179" t="s">
        <v>244</v>
      </c>
      <c r="D147" s="179" t="s">
        <v>223</v>
      </c>
      <c r="E147" s="180" t="s">
        <v>2257</v>
      </c>
      <c r="F147" s="181" t="s">
        <v>2217</v>
      </c>
      <c r="G147" s="182" t="s">
        <v>226</v>
      </c>
      <c r="H147" s="183">
        <v>5.3</v>
      </c>
      <c r="I147" s="184"/>
      <c r="J147" s="185">
        <f>ROUND(I147*H147,2)</f>
        <v>0</v>
      </c>
      <c r="K147" s="186"/>
      <c r="L147" s="187"/>
      <c r="M147" s="188" t="s">
        <v>1</v>
      </c>
      <c r="N147" s="189" t="s">
        <v>41</v>
      </c>
      <c r="P147" s="153">
        <f>O147*H147</f>
        <v>0</v>
      </c>
      <c r="Q147" s="153">
        <v>1</v>
      </c>
      <c r="R147" s="153">
        <f>Q147*H147</f>
        <v>5.3</v>
      </c>
      <c r="S147" s="153">
        <v>0</v>
      </c>
      <c r="T147" s="154">
        <f>S147*H147</f>
        <v>0</v>
      </c>
      <c r="AR147" s="155" t="s">
        <v>227</v>
      </c>
      <c r="AT147" s="155" t="s">
        <v>223</v>
      </c>
      <c r="AU147" s="155" t="s">
        <v>87</v>
      </c>
      <c r="AY147" s="17" t="s">
        <v>172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87</v>
      </c>
      <c r="BK147" s="156">
        <f>ROUND(I147*H147,2)</f>
        <v>0</v>
      </c>
      <c r="BL147" s="17" t="s">
        <v>227</v>
      </c>
      <c r="BM147" s="155" t="s">
        <v>2218</v>
      </c>
    </row>
    <row r="148" spans="2:65" s="12" customFormat="1">
      <c r="B148" s="157"/>
      <c r="D148" s="158" t="s">
        <v>180</v>
      </c>
      <c r="E148" s="159" t="s">
        <v>1</v>
      </c>
      <c r="F148" s="160" t="s">
        <v>2258</v>
      </c>
      <c r="H148" s="161">
        <v>5.2919999999999998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717</v>
      </c>
      <c r="H149" s="161">
        <v>8.0000000000000002E-3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5.3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" customFormat="1" ht="24.2" customHeight="1">
      <c r="B151" s="32"/>
      <c r="C151" s="143" t="s">
        <v>251</v>
      </c>
      <c r="D151" s="143" t="s">
        <v>174</v>
      </c>
      <c r="E151" s="144" t="s">
        <v>2220</v>
      </c>
      <c r="F151" s="145" t="s">
        <v>2221</v>
      </c>
      <c r="G151" s="146" t="s">
        <v>331</v>
      </c>
      <c r="H151" s="147">
        <v>80</v>
      </c>
      <c r="I151" s="148"/>
      <c r="J151" s="149">
        <f>ROUND(I151*H151,2)</f>
        <v>0</v>
      </c>
      <c r="K151" s="150"/>
      <c r="L151" s="32"/>
      <c r="M151" s="151" t="s">
        <v>1</v>
      </c>
      <c r="N151" s="152" t="s">
        <v>41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559</v>
      </c>
      <c r="AT151" s="155" t="s">
        <v>174</v>
      </c>
      <c r="AU151" s="155" t="s">
        <v>87</v>
      </c>
      <c r="AY151" s="17" t="s">
        <v>172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87</v>
      </c>
      <c r="BK151" s="156">
        <f>ROUND(I151*H151,2)</f>
        <v>0</v>
      </c>
      <c r="BL151" s="17" t="s">
        <v>559</v>
      </c>
      <c r="BM151" s="155" t="s">
        <v>2222</v>
      </c>
    </row>
    <row r="152" spans="2:65" s="1" customFormat="1" ht="24.2" customHeight="1">
      <c r="B152" s="32"/>
      <c r="C152" s="179" t="s">
        <v>257</v>
      </c>
      <c r="D152" s="179" t="s">
        <v>223</v>
      </c>
      <c r="E152" s="180" t="s">
        <v>2223</v>
      </c>
      <c r="F152" s="181" t="s">
        <v>2224</v>
      </c>
      <c r="G152" s="182" t="s">
        <v>331</v>
      </c>
      <c r="H152" s="183">
        <v>80</v>
      </c>
      <c r="I152" s="184"/>
      <c r="J152" s="185">
        <f>ROUND(I152*H152,2)</f>
        <v>0</v>
      </c>
      <c r="K152" s="186"/>
      <c r="L152" s="187"/>
      <c r="M152" s="188" t="s">
        <v>1</v>
      </c>
      <c r="N152" s="189" t="s">
        <v>41</v>
      </c>
      <c r="P152" s="153">
        <f>O152*H152</f>
        <v>0</v>
      </c>
      <c r="Q152" s="153">
        <v>2.1000000000000001E-4</v>
      </c>
      <c r="R152" s="153">
        <f>Q152*H152</f>
        <v>1.6800000000000002E-2</v>
      </c>
      <c r="S152" s="153">
        <v>0</v>
      </c>
      <c r="T152" s="154">
        <f>S152*H152</f>
        <v>0</v>
      </c>
      <c r="AR152" s="155" t="s">
        <v>227</v>
      </c>
      <c r="AT152" s="155" t="s">
        <v>223</v>
      </c>
      <c r="AU152" s="155" t="s">
        <v>87</v>
      </c>
      <c r="AY152" s="17" t="s">
        <v>172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87</v>
      </c>
      <c r="BK152" s="156">
        <f>ROUND(I152*H152,2)</f>
        <v>0</v>
      </c>
      <c r="BL152" s="17" t="s">
        <v>227</v>
      </c>
      <c r="BM152" s="155" t="s">
        <v>2225</v>
      </c>
    </row>
    <row r="153" spans="2:65" s="1" customFormat="1" ht="33" customHeight="1">
      <c r="B153" s="32"/>
      <c r="C153" s="143" t="s">
        <v>261</v>
      </c>
      <c r="D153" s="143" t="s">
        <v>174</v>
      </c>
      <c r="E153" s="144" t="s">
        <v>2226</v>
      </c>
      <c r="F153" s="145" t="s">
        <v>2227</v>
      </c>
      <c r="G153" s="146" t="s">
        <v>331</v>
      </c>
      <c r="H153" s="147">
        <v>80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559</v>
      </c>
      <c r="AT153" s="155" t="s">
        <v>174</v>
      </c>
      <c r="AU153" s="155" t="s">
        <v>87</v>
      </c>
      <c r="AY153" s="17" t="s">
        <v>172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87</v>
      </c>
      <c r="BK153" s="156">
        <f>ROUND(I153*H153,2)</f>
        <v>0</v>
      </c>
      <c r="BL153" s="17" t="s">
        <v>559</v>
      </c>
      <c r="BM153" s="155" t="s">
        <v>2228</v>
      </c>
    </row>
    <row r="154" spans="2:65" s="1" customFormat="1" ht="33" customHeight="1">
      <c r="B154" s="32"/>
      <c r="C154" s="143" t="s">
        <v>269</v>
      </c>
      <c r="D154" s="143" t="s">
        <v>174</v>
      </c>
      <c r="E154" s="144" t="s">
        <v>2229</v>
      </c>
      <c r="F154" s="145" t="s">
        <v>2230</v>
      </c>
      <c r="G154" s="146" t="s">
        <v>234</v>
      </c>
      <c r="H154" s="147">
        <v>40</v>
      </c>
      <c r="I154" s="148"/>
      <c r="J154" s="149">
        <f>ROUND(I154*H154,2)</f>
        <v>0</v>
      </c>
      <c r="K154" s="150"/>
      <c r="L154" s="32"/>
      <c r="M154" s="151" t="s">
        <v>1</v>
      </c>
      <c r="N154" s="152" t="s">
        <v>41</v>
      </c>
      <c r="P154" s="153">
        <f>O154*H154</f>
        <v>0</v>
      </c>
      <c r="Q154" s="153">
        <v>0</v>
      </c>
      <c r="R154" s="153">
        <f>Q154*H154</f>
        <v>0</v>
      </c>
      <c r="S154" s="153">
        <v>0</v>
      </c>
      <c r="T154" s="154">
        <f>S154*H154</f>
        <v>0</v>
      </c>
      <c r="AR154" s="155" t="s">
        <v>559</v>
      </c>
      <c r="AT154" s="155" t="s">
        <v>174</v>
      </c>
      <c r="AU154" s="155" t="s">
        <v>87</v>
      </c>
      <c r="AY154" s="17" t="s">
        <v>172</v>
      </c>
      <c r="BE154" s="156">
        <f>IF(N154="základná",J154,0)</f>
        <v>0</v>
      </c>
      <c r="BF154" s="156">
        <f>IF(N154="znížená",J154,0)</f>
        <v>0</v>
      </c>
      <c r="BG154" s="156">
        <f>IF(N154="zákl. prenesená",J154,0)</f>
        <v>0</v>
      </c>
      <c r="BH154" s="156">
        <f>IF(N154="zníž. prenesená",J154,0)</f>
        <v>0</v>
      </c>
      <c r="BI154" s="156">
        <f>IF(N154="nulová",J154,0)</f>
        <v>0</v>
      </c>
      <c r="BJ154" s="17" t="s">
        <v>87</v>
      </c>
      <c r="BK154" s="156">
        <f>ROUND(I154*H154,2)</f>
        <v>0</v>
      </c>
      <c r="BL154" s="17" t="s">
        <v>559</v>
      </c>
      <c r="BM154" s="155" t="s">
        <v>2231</v>
      </c>
    </row>
    <row r="155" spans="2:65" s="12" customFormat="1">
      <c r="B155" s="157"/>
      <c r="D155" s="158" t="s">
        <v>180</v>
      </c>
      <c r="E155" s="159" t="s">
        <v>1</v>
      </c>
      <c r="F155" s="160" t="s">
        <v>2259</v>
      </c>
      <c r="H155" s="161">
        <v>40</v>
      </c>
      <c r="I155" s="162"/>
      <c r="L155" s="157"/>
      <c r="M155" s="163"/>
      <c r="T155" s="164"/>
      <c r="AT155" s="159" t="s">
        <v>180</v>
      </c>
      <c r="AU155" s="159" t="s">
        <v>87</v>
      </c>
      <c r="AV155" s="12" t="s">
        <v>87</v>
      </c>
      <c r="AW155" s="12" t="s">
        <v>30</v>
      </c>
      <c r="AX155" s="12" t="s">
        <v>82</v>
      </c>
      <c r="AY155" s="159" t="s">
        <v>172</v>
      </c>
    </row>
    <row r="156" spans="2:65" s="1" customFormat="1" ht="16.5" customHeight="1">
      <c r="B156" s="32"/>
      <c r="C156" s="143" t="s">
        <v>275</v>
      </c>
      <c r="D156" s="143" t="s">
        <v>174</v>
      </c>
      <c r="E156" s="144" t="s">
        <v>1729</v>
      </c>
      <c r="F156" s="145" t="s">
        <v>1730</v>
      </c>
      <c r="G156" s="146" t="s">
        <v>1727</v>
      </c>
      <c r="H156" s="204"/>
      <c r="I156" s="148"/>
      <c r="J156" s="149">
        <f>ROUND(I156*H156,2)</f>
        <v>0</v>
      </c>
      <c r="K156" s="150"/>
      <c r="L156" s="32"/>
      <c r="M156" s="199" t="s">
        <v>1</v>
      </c>
      <c r="N156" s="200" t="s">
        <v>41</v>
      </c>
      <c r="O156" s="201"/>
      <c r="P156" s="202">
        <f>O156*H156</f>
        <v>0</v>
      </c>
      <c r="Q156" s="202">
        <v>0</v>
      </c>
      <c r="R156" s="202">
        <f>Q156*H156</f>
        <v>0</v>
      </c>
      <c r="S156" s="202">
        <v>0</v>
      </c>
      <c r="T156" s="203">
        <f>S156*H156</f>
        <v>0</v>
      </c>
      <c r="AR156" s="155" t="s">
        <v>559</v>
      </c>
      <c r="AT156" s="155" t="s">
        <v>174</v>
      </c>
      <c r="AU156" s="155" t="s">
        <v>87</v>
      </c>
      <c r="AY156" s="17" t="s">
        <v>172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87</v>
      </c>
      <c r="BK156" s="156">
        <f>ROUND(I156*H156,2)</f>
        <v>0</v>
      </c>
      <c r="BL156" s="17" t="s">
        <v>559</v>
      </c>
      <c r="BM156" s="155" t="s">
        <v>2233</v>
      </c>
    </row>
    <row r="157" spans="2:65" s="1" customFormat="1" ht="6.95" customHeight="1">
      <c r="B157" s="47"/>
      <c r="C157" s="48"/>
      <c r="D157" s="48"/>
      <c r="E157" s="48"/>
      <c r="F157" s="48"/>
      <c r="G157" s="48"/>
      <c r="H157" s="48"/>
      <c r="I157" s="48"/>
      <c r="J157" s="48"/>
      <c r="K157" s="48"/>
      <c r="L157" s="32"/>
    </row>
  </sheetData>
  <sheetProtection algorithmName="SHA-512" hashValue="R1Q/pZg7eQWjBTAxTFYJNpMik80VepSw4Eps5K0VgFiP1u5+qs5iweDAZFNcnShAvX/lTxQLV9Uz20RNqPztRQ==" saltValue="XxttIK2Y48H2H+kh3DtqRntHQvI5BUf1vvXOGUZUJeR/4Iq4NP1sCsw/L2hQi9L+pfqLWp/HPMvjxhv4eWjhCw==" spinCount="100000" sheet="1" objects="1" scenarios="1" formatColumns="0" formatRows="0" autoFilter="0"/>
  <autoFilter ref="C122:K156" xr:uid="{00000000-0009-0000-0000-00000D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BM184"/>
  <sheetViews>
    <sheetView showGridLines="0" workbookViewId="0">
      <selection activeCell="J12" sqref="J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124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s="1" customFormat="1" ht="12" customHeight="1">
      <c r="B8" s="32"/>
      <c r="D8" s="27" t="s">
        <v>126</v>
      </c>
      <c r="L8" s="32"/>
    </row>
    <row r="9" spans="2:46" s="1" customFormat="1" ht="16.5" customHeight="1">
      <c r="B9" s="32"/>
      <c r="E9" s="250" t="s">
        <v>2260</v>
      </c>
      <c r="F9" s="253"/>
      <c r="G9" s="253"/>
      <c r="H9" s="253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17</v>
      </c>
      <c r="F11" s="25" t="s">
        <v>1</v>
      </c>
      <c r="I11" s="27" t="s">
        <v>18</v>
      </c>
      <c r="J11" s="25" t="s">
        <v>1</v>
      </c>
      <c r="L11" s="32"/>
    </row>
    <row r="12" spans="2:46" s="1" customFormat="1" ht="12" customHeight="1">
      <c r="B12" s="32"/>
      <c r="D12" s="27" t="s">
        <v>19</v>
      </c>
      <c r="F12" s="25" t="s">
        <v>20</v>
      </c>
      <c r="I12" s="27" t="s">
        <v>21</v>
      </c>
      <c r="J12" s="55">
        <f>'Rekapitulácia stavby'!AN8</f>
        <v>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22</v>
      </c>
      <c r="I14" s="27" t="s">
        <v>23</v>
      </c>
      <c r="J14" s="25" t="s">
        <v>1</v>
      </c>
      <c r="L14" s="32"/>
    </row>
    <row r="15" spans="2:46" s="1" customFormat="1" ht="18" customHeight="1">
      <c r="B15" s="32"/>
      <c r="E15" s="25" t="s">
        <v>24</v>
      </c>
      <c r="I15" s="27" t="s">
        <v>25</v>
      </c>
      <c r="J15" s="25" t="s">
        <v>1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26</v>
      </c>
      <c r="I17" s="27" t="s">
        <v>23</v>
      </c>
      <c r="J17" s="28" t="str">
        <f>'Rekapitulácia stavby'!AN13</f>
        <v>Vyplň údaj</v>
      </c>
      <c r="L17" s="32"/>
    </row>
    <row r="18" spans="2:12" s="1" customFormat="1" ht="18" customHeight="1">
      <c r="B18" s="32"/>
      <c r="E18" s="256" t="str">
        <f>'Rekapitulácia stavby'!E14</f>
        <v>Vyplň údaj</v>
      </c>
      <c r="F18" s="242"/>
      <c r="G18" s="242"/>
      <c r="H18" s="242"/>
      <c r="I18" s="27" t="s">
        <v>25</v>
      </c>
      <c r="J18" s="28" t="str">
        <f>'Rekapitulácia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28</v>
      </c>
      <c r="I20" s="27" t="s">
        <v>23</v>
      </c>
      <c r="J20" s="25" t="s">
        <v>1</v>
      </c>
      <c r="L20" s="32"/>
    </row>
    <row r="21" spans="2:12" s="1" customFormat="1" ht="18" customHeight="1">
      <c r="B21" s="32"/>
      <c r="E21" s="25" t="s">
        <v>29</v>
      </c>
      <c r="I21" s="27" t="s">
        <v>25</v>
      </c>
      <c r="J21" s="25" t="s">
        <v>1</v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31</v>
      </c>
      <c r="I23" s="27" t="s">
        <v>23</v>
      </c>
      <c r="J23" s="25" t="str">
        <f>IF('Rekapitulácia stavby'!AN19="","",'Rekapitulácia stavby'!AN19)</f>
        <v/>
      </c>
      <c r="L23" s="32"/>
    </row>
    <row r="24" spans="2:12" s="1" customFormat="1" ht="18" customHeight="1">
      <c r="B24" s="32"/>
      <c r="E24" s="25" t="str">
        <f>IF('Rekapitulácia stavby'!E20="","",'Rekapitulácia stavby'!E20)</f>
        <v xml:space="preserve"> </v>
      </c>
      <c r="I24" s="27" t="s">
        <v>25</v>
      </c>
      <c r="J24" s="25" t="str">
        <f>IF('Rekapitulácia stavby'!AN20="","",'Rekapitulácia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97"/>
      <c r="E27" s="246" t="s">
        <v>1</v>
      </c>
      <c r="F27" s="246"/>
      <c r="G27" s="246"/>
      <c r="H27" s="246"/>
      <c r="L27" s="97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customHeight="1">
      <c r="B30" s="32"/>
      <c r="D30" s="98" t="s">
        <v>35</v>
      </c>
      <c r="J30" s="69">
        <f>ROUND(J122, 2)</f>
        <v>0</v>
      </c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customHeight="1">
      <c r="B33" s="32"/>
      <c r="D33" s="58" t="s">
        <v>39</v>
      </c>
      <c r="E33" s="37" t="s">
        <v>40</v>
      </c>
      <c r="F33" s="99">
        <f>ROUND((SUM(BE122:BE183)),  2)</f>
        <v>0</v>
      </c>
      <c r="G33" s="100"/>
      <c r="H33" s="100"/>
      <c r="I33" s="101">
        <v>0.2</v>
      </c>
      <c r="J33" s="99">
        <f>ROUND(((SUM(BE122:BE183))*I33),  2)</f>
        <v>0</v>
      </c>
      <c r="L33" s="32"/>
    </row>
    <row r="34" spans="2:12" s="1" customFormat="1" ht="14.45" customHeight="1">
      <c r="B34" s="32"/>
      <c r="E34" s="37" t="s">
        <v>41</v>
      </c>
      <c r="F34" s="99">
        <f>ROUND((SUM(BF122:BF183)),  2)</f>
        <v>0</v>
      </c>
      <c r="G34" s="100"/>
      <c r="H34" s="100"/>
      <c r="I34" s="101">
        <v>0.2</v>
      </c>
      <c r="J34" s="99">
        <f>ROUND(((SUM(BF122:BF183))*I34),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89">
        <f>ROUND((SUM(BG122:BG183)),  2)</f>
        <v>0</v>
      </c>
      <c r="I35" s="102">
        <v>0.2</v>
      </c>
      <c r="J35" s="89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89">
        <f>ROUND((SUM(BH122:BH183)),  2)</f>
        <v>0</v>
      </c>
      <c r="I36" s="102">
        <v>0.2</v>
      </c>
      <c r="J36" s="89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9">
        <f>ROUND((SUM(BI122:BI183)),  2)</f>
        <v>0</v>
      </c>
      <c r="G37" s="100"/>
      <c r="H37" s="100"/>
      <c r="I37" s="101">
        <v>0</v>
      </c>
      <c r="J37" s="99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103"/>
      <c r="D39" s="104" t="s">
        <v>45</v>
      </c>
      <c r="E39" s="60"/>
      <c r="F39" s="60"/>
      <c r="G39" s="105" t="s">
        <v>46</v>
      </c>
      <c r="H39" s="106" t="s">
        <v>47</v>
      </c>
      <c r="I39" s="60"/>
      <c r="J39" s="107">
        <f>SUM(J30:J37)</f>
        <v>0</v>
      </c>
      <c r="K39" s="108"/>
      <c r="L39" s="32"/>
    </row>
    <row r="40" spans="2:12" s="1" customFormat="1" ht="14.45" customHeight="1">
      <c r="B40" s="32"/>
      <c r="L40" s="32"/>
    </row>
    <row r="41" spans="2:12" ht="14.45" customHeight="1">
      <c r="B41" s="20"/>
      <c r="L41" s="20"/>
    </row>
    <row r="42" spans="2:12" ht="14.45" customHeight="1">
      <c r="B42" s="20"/>
      <c r="L42" s="20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131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15</v>
      </c>
      <c r="L84" s="32"/>
    </row>
    <row r="85" spans="2:47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47" s="1" customFormat="1" ht="12" customHeight="1">
      <c r="B86" s="32"/>
      <c r="C86" s="27" t="s">
        <v>126</v>
      </c>
      <c r="L86" s="32"/>
    </row>
    <row r="87" spans="2:47" s="1" customFormat="1" ht="16.5" customHeight="1">
      <c r="B87" s="32"/>
      <c r="E87" s="250" t="str">
        <f>E9</f>
        <v>05 - SO-05  Spevnené plochy</v>
      </c>
      <c r="F87" s="253"/>
      <c r="G87" s="253"/>
      <c r="H87" s="253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19</v>
      </c>
      <c r="F89" s="25" t="str">
        <f>F12</f>
        <v>Martovce, p. č. 6231/1, 6231/2</v>
      </c>
      <c r="I89" s="27" t="s">
        <v>21</v>
      </c>
      <c r="J89" s="55">
        <f>IF(J12="","",J12)</f>
        <v>0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22</v>
      </c>
      <c r="F91" s="25" t="str">
        <f>E15</f>
        <v>MARTEVENT s.r.o., Martovce č. 14</v>
      </c>
      <c r="I91" s="27" t="s">
        <v>28</v>
      </c>
      <c r="J91" s="30" t="str">
        <f>E21</f>
        <v>Szilvia Vörös Dócza</v>
      </c>
      <c r="L91" s="32"/>
    </row>
    <row r="92" spans="2:47" s="1" customFormat="1" ht="15.2" customHeight="1">
      <c r="B92" s="32"/>
      <c r="C92" s="27" t="s">
        <v>26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11" t="s">
        <v>132</v>
      </c>
      <c r="D94" s="103"/>
      <c r="E94" s="103"/>
      <c r="F94" s="103"/>
      <c r="G94" s="103"/>
      <c r="H94" s="103"/>
      <c r="I94" s="103"/>
      <c r="J94" s="112" t="s">
        <v>133</v>
      </c>
      <c r="K94" s="103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13" t="s">
        <v>134</v>
      </c>
      <c r="J96" s="69">
        <f>J122</f>
        <v>0</v>
      </c>
      <c r="L96" s="32"/>
      <c r="AU96" s="17" t="s">
        <v>135</v>
      </c>
    </row>
    <row r="97" spans="2:12" s="8" customFormat="1" ht="24.95" customHeight="1">
      <c r="B97" s="114"/>
      <c r="D97" s="115" t="s">
        <v>136</v>
      </c>
      <c r="E97" s="116"/>
      <c r="F97" s="116"/>
      <c r="G97" s="116"/>
      <c r="H97" s="116"/>
      <c r="I97" s="116"/>
      <c r="J97" s="117">
        <f>J123</f>
        <v>0</v>
      </c>
      <c r="L97" s="114"/>
    </row>
    <row r="98" spans="2:12" s="9" customFormat="1" ht="19.899999999999999" customHeight="1">
      <c r="B98" s="118"/>
      <c r="D98" s="119" t="s">
        <v>137</v>
      </c>
      <c r="E98" s="120"/>
      <c r="F98" s="120"/>
      <c r="G98" s="120"/>
      <c r="H98" s="120"/>
      <c r="I98" s="120"/>
      <c r="J98" s="121">
        <f>J124</f>
        <v>0</v>
      </c>
      <c r="L98" s="118"/>
    </row>
    <row r="99" spans="2:12" s="9" customFormat="1" ht="19.899999999999999" customHeight="1">
      <c r="B99" s="118"/>
      <c r="D99" s="119" t="s">
        <v>138</v>
      </c>
      <c r="E99" s="120"/>
      <c r="F99" s="120"/>
      <c r="G99" s="120"/>
      <c r="H99" s="120"/>
      <c r="I99" s="120"/>
      <c r="J99" s="121">
        <f>J144</f>
        <v>0</v>
      </c>
      <c r="L99" s="118"/>
    </row>
    <row r="100" spans="2:12" s="9" customFormat="1" ht="19.899999999999999" customHeight="1">
      <c r="B100" s="118"/>
      <c r="D100" s="119" t="s">
        <v>2261</v>
      </c>
      <c r="E100" s="120"/>
      <c r="F100" s="120"/>
      <c r="G100" s="120"/>
      <c r="H100" s="120"/>
      <c r="I100" s="120"/>
      <c r="J100" s="121">
        <f>J161</f>
        <v>0</v>
      </c>
      <c r="L100" s="118"/>
    </row>
    <row r="101" spans="2:12" s="9" customFormat="1" ht="19.899999999999999" customHeight="1">
      <c r="B101" s="118"/>
      <c r="D101" s="119" t="s">
        <v>140</v>
      </c>
      <c r="E101" s="120"/>
      <c r="F101" s="120"/>
      <c r="G101" s="120"/>
      <c r="H101" s="120"/>
      <c r="I101" s="120"/>
      <c r="J101" s="121">
        <f>J172</f>
        <v>0</v>
      </c>
      <c r="L101" s="118"/>
    </row>
    <row r="102" spans="2:12" s="9" customFormat="1" ht="19.899999999999999" customHeight="1">
      <c r="B102" s="118"/>
      <c r="D102" s="119" t="s">
        <v>141</v>
      </c>
      <c r="E102" s="120"/>
      <c r="F102" s="120"/>
      <c r="G102" s="120"/>
      <c r="H102" s="120"/>
      <c r="I102" s="120"/>
      <c r="J102" s="121">
        <f>J182</f>
        <v>0</v>
      </c>
      <c r="L102" s="118"/>
    </row>
    <row r="103" spans="2:12" s="1" customFormat="1" ht="21.75" customHeight="1">
      <c r="B103" s="32"/>
      <c r="L103" s="32"/>
    </row>
    <row r="104" spans="2:12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12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12" s="1" customFormat="1" ht="24.95" customHeight="1">
      <c r="B109" s="32"/>
      <c r="C109" s="21" t="s">
        <v>158</v>
      </c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15</v>
      </c>
      <c r="L111" s="32"/>
    </row>
    <row r="112" spans="2:12" s="1" customFormat="1" ht="16.5" customHeight="1">
      <c r="B112" s="32"/>
      <c r="E112" s="254" t="str">
        <f>E7</f>
        <v>Rekreačná chata</v>
      </c>
      <c r="F112" s="255"/>
      <c r="G112" s="255"/>
      <c r="H112" s="255"/>
      <c r="L112" s="32"/>
    </row>
    <row r="113" spans="2:65" s="1" customFormat="1" ht="12" customHeight="1">
      <c r="B113" s="32"/>
      <c r="C113" s="27" t="s">
        <v>126</v>
      </c>
      <c r="L113" s="32"/>
    </row>
    <row r="114" spans="2:65" s="1" customFormat="1" ht="16.5" customHeight="1">
      <c r="B114" s="32"/>
      <c r="E114" s="250" t="str">
        <f>E9</f>
        <v>05 - SO-05  Spevnené plochy</v>
      </c>
      <c r="F114" s="253"/>
      <c r="G114" s="253"/>
      <c r="H114" s="253"/>
      <c r="L114" s="32"/>
    </row>
    <row r="115" spans="2:65" s="1" customFormat="1" ht="6.95" customHeight="1">
      <c r="B115" s="32"/>
      <c r="L115" s="32"/>
    </row>
    <row r="116" spans="2:65" s="1" customFormat="1" ht="12" customHeight="1">
      <c r="B116" s="32"/>
      <c r="C116" s="27" t="s">
        <v>19</v>
      </c>
      <c r="F116" s="25" t="str">
        <f>F12</f>
        <v>Martovce, p. č. 6231/1, 6231/2</v>
      </c>
      <c r="I116" s="27" t="s">
        <v>21</v>
      </c>
      <c r="J116" s="55">
        <f>IF(J12="","",J12)</f>
        <v>0</v>
      </c>
      <c r="L116" s="32"/>
    </row>
    <row r="117" spans="2:65" s="1" customFormat="1" ht="6.95" customHeight="1">
      <c r="B117" s="32"/>
      <c r="L117" s="32"/>
    </row>
    <row r="118" spans="2:65" s="1" customFormat="1" ht="15.2" customHeight="1">
      <c r="B118" s="32"/>
      <c r="C118" s="27" t="s">
        <v>22</v>
      </c>
      <c r="F118" s="25" t="str">
        <f>E15</f>
        <v>MARTEVENT s.r.o., Martovce č. 14</v>
      </c>
      <c r="I118" s="27" t="s">
        <v>28</v>
      </c>
      <c r="J118" s="30" t="str">
        <f>E21</f>
        <v>Szilvia Vörös Dócza</v>
      </c>
      <c r="L118" s="32"/>
    </row>
    <row r="119" spans="2:65" s="1" customFormat="1" ht="15.2" customHeight="1">
      <c r="B119" s="32"/>
      <c r="C119" s="27" t="s">
        <v>26</v>
      </c>
      <c r="F119" s="25" t="str">
        <f>IF(E18="","",E18)</f>
        <v>Vyplň údaj</v>
      </c>
      <c r="I119" s="27" t="s">
        <v>31</v>
      </c>
      <c r="J119" s="30" t="str">
        <f>E24</f>
        <v xml:space="preserve"> </v>
      </c>
      <c r="L119" s="32"/>
    </row>
    <row r="120" spans="2:65" s="1" customFormat="1" ht="10.35" customHeight="1">
      <c r="B120" s="32"/>
      <c r="L120" s="32"/>
    </row>
    <row r="121" spans="2:65" s="10" customFormat="1" ht="29.25" customHeight="1">
      <c r="B121" s="122"/>
      <c r="C121" s="123" t="s">
        <v>159</v>
      </c>
      <c r="D121" s="124" t="s">
        <v>60</v>
      </c>
      <c r="E121" s="124" t="s">
        <v>56</v>
      </c>
      <c r="F121" s="124" t="s">
        <v>57</v>
      </c>
      <c r="G121" s="124" t="s">
        <v>160</v>
      </c>
      <c r="H121" s="124" t="s">
        <v>161</v>
      </c>
      <c r="I121" s="124" t="s">
        <v>162</v>
      </c>
      <c r="J121" s="125" t="s">
        <v>133</v>
      </c>
      <c r="K121" s="126" t="s">
        <v>163</v>
      </c>
      <c r="L121" s="122"/>
      <c r="M121" s="62" t="s">
        <v>1</v>
      </c>
      <c r="N121" s="63" t="s">
        <v>39</v>
      </c>
      <c r="O121" s="63" t="s">
        <v>164</v>
      </c>
      <c r="P121" s="63" t="s">
        <v>165</v>
      </c>
      <c r="Q121" s="63" t="s">
        <v>166</v>
      </c>
      <c r="R121" s="63" t="s">
        <v>167</v>
      </c>
      <c r="S121" s="63" t="s">
        <v>168</v>
      </c>
      <c r="T121" s="64" t="s">
        <v>169</v>
      </c>
    </row>
    <row r="122" spans="2:65" s="1" customFormat="1" ht="22.9" customHeight="1">
      <c r="B122" s="32"/>
      <c r="C122" s="67" t="s">
        <v>134</v>
      </c>
      <c r="J122" s="127">
        <f>BK122</f>
        <v>0</v>
      </c>
      <c r="L122" s="32"/>
      <c r="M122" s="65"/>
      <c r="N122" s="56"/>
      <c r="O122" s="56"/>
      <c r="P122" s="128">
        <f>P123</f>
        <v>0</v>
      </c>
      <c r="Q122" s="56"/>
      <c r="R122" s="128">
        <f>R123</f>
        <v>25.614750999999998</v>
      </c>
      <c r="S122" s="56"/>
      <c r="T122" s="129">
        <f>T123</f>
        <v>0</v>
      </c>
      <c r="AT122" s="17" t="s">
        <v>74</v>
      </c>
      <c r="AU122" s="17" t="s">
        <v>135</v>
      </c>
      <c r="BK122" s="130">
        <f>BK123</f>
        <v>0</v>
      </c>
    </row>
    <row r="123" spans="2:65" s="11" customFormat="1" ht="25.9" customHeight="1">
      <c r="B123" s="131"/>
      <c r="D123" s="132" t="s">
        <v>74</v>
      </c>
      <c r="E123" s="133" t="s">
        <v>170</v>
      </c>
      <c r="F123" s="133" t="s">
        <v>171</v>
      </c>
      <c r="I123" s="134"/>
      <c r="J123" s="135">
        <f>BK123</f>
        <v>0</v>
      </c>
      <c r="L123" s="131"/>
      <c r="M123" s="136"/>
      <c r="P123" s="137">
        <f>P124+P144+P161+P172+P182</f>
        <v>0</v>
      </c>
      <c r="R123" s="137">
        <f>R124+R144+R161+R172+R182</f>
        <v>25.614750999999998</v>
      </c>
      <c r="T123" s="138">
        <f>T124+T144+T161+T172+T182</f>
        <v>0</v>
      </c>
      <c r="AR123" s="132" t="s">
        <v>82</v>
      </c>
      <c r="AT123" s="139" t="s">
        <v>74</v>
      </c>
      <c r="AU123" s="139" t="s">
        <v>75</v>
      </c>
      <c r="AY123" s="132" t="s">
        <v>172</v>
      </c>
      <c r="BK123" s="140">
        <f>BK124+BK144+BK161+BK172+BK182</f>
        <v>0</v>
      </c>
    </row>
    <row r="124" spans="2:65" s="11" customFormat="1" ht="22.9" customHeight="1">
      <c r="B124" s="131"/>
      <c r="D124" s="132" t="s">
        <v>74</v>
      </c>
      <c r="E124" s="141" t="s">
        <v>82</v>
      </c>
      <c r="F124" s="141" t="s">
        <v>173</v>
      </c>
      <c r="I124" s="134"/>
      <c r="J124" s="142">
        <f>BK124</f>
        <v>0</v>
      </c>
      <c r="L124" s="131"/>
      <c r="M124" s="136"/>
      <c r="P124" s="137">
        <f>SUM(P125:P143)</f>
        <v>0</v>
      </c>
      <c r="R124" s="137">
        <f>SUM(R125:R143)</f>
        <v>6.81</v>
      </c>
      <c r="T124" s="138">
        <f>SUM(T125:T143)</f>
        <v>0</v>
      </c>
      <c r="AR124" s="132" t="s">
        <v>82</v>
      </c>
      <c r="AT124" s="139" t="s">
        <v>74</v>
      </c>
      <c r="AU124" s="139" t="s">
        <v>82</v>
      </c>
      <c r="AY124" s="132" t="s">
        <v>172</v>
      </c>
      <c r="BK124" s="140">
        <f>SUM(BK125:BK143)</f>
        <v>0</v>
      </c>
    </row>
    <row r="125" spans="2:65" s="1" customFormat="1" ht="24.2" customHeight="1">
      <c r="B125" s="32"/>
      <c r="C125" s="143" t="s">
        <v>82</v>
      </c>
      <c r="D125" s="143" t="s">
        <v>174</v>
      </c>
      <c r="E125" s="144" t="s">
        <v>2262</v>
      </c>
      <c r="F125" s="145" t="s">
        <v>2263</v>
      </c>
      <c r="G125" s="146" t="s">
        <v>177</v>
      </c>
      <c r="H125" s="147">
        <v>9.3000000000000007</v>
      </c>
      <c r="I125" s="148"/>
      <c r="J125" s="149">
        <f>ROUND(I125*H125,2)</f>
        <v>0</v>
      </c>
      <c r="K125" s="150"/>
      <c r="L125" s="32"/>
      <c r="M125" s="151" t="s">
        <v>1</v>
      </c>
      <c r="N125" s="152" t="s">
        <v>41</v>
      </c>
      <c r="P125" s="153">
        <f>O125*H125</f>
        <v>0</v>
      </c>
      <c r="Q125" s="153">
        <v>0</v>
      </c>
      <c r="R125" s="153">
        <f>Q125*H125</f>
        <v>0</v>
      </c>
      <c r="S125" s="153">
        <v>0</v>
      </c>
      <c r="T125" s="154">
        <f>S125*H125</f>
        <v>0</v>
      </c>
      <c r="AR125" s="155" t="s">
        <v>178</v>
      </c>
      <c r="AT125" s="155" t="s">
        <v>174</v>
      </c>
      <c r="AU125" s="155" t="s">
        <v>87</v>
      </c>
      <c r="AY125" s="17" t="s">
        <v>172</v>
      </c>
      <c r="BE125" s="156">
        <f>IF(N125="základná",J125,0)</f>
        <v>0</v>
      </c>
      <c r="BF125" s="156">
        <f>IF(N125="znížená",J125,0)</f>
        <v>0</v>
      </c>
      <c r="BG125" s="156">
        <f>IF(N125="zákl. prenesená",J125,0)</f>
        <v>0</v>
      </c>
      <c r="BH125" s="156">
        <f>IF(N125="zníž. prenesená",J125,0)</f>
        <v>0</v>
      </c>
      <c r="BI125" s="156">
        <f>IF(N125="nulová",J125,0)</f>
        <v>0</v>
      </c>
      <c r="BJ125" s="17" t="s">
        <v>87</v>
      </c>
      <c r="BK125" s="156">
        <f>ROUND(I125*H125,2)</f>
        <v>0</v>
      </c>
      <c r="BL125" s="17" t="s">
        <v>178</v>
      </c>
      <c r="BM125" s="155" t="s">
        <v>2264</v>
      </c>
    </row>
    <row r="126" spans="2:65" s="12" customFormat="1">
      <c r="B126" s="157"/>
      <c r="D126" s="158" t="s">
        <v>180</v>
      </c>
      <c r="E126" s="159" t="s">
        <v>1</v>
      </c>
      <c r="F126" s="160" t="s">
        <v>2265</v>
      </c>
      <c r="H126" s="161">
        <v>4.8</v>
      </c>
      <c r="I126" s="162"/>
      <c r="L126" s="157"/>
      <c r="M126" s="163"/>
      <c r="T126" s="164"/>
      <c r="AT126" s="159" t="s">
        <v>180</v>
      </c>
      <c r="AU126" s="159" t="s">
        <v>87</v>
      </c>
      <c r="AV126" s="12" t="s">
        <v>87</v>
      </c>
      <c r="AW126" s="12" t="s">
        <v>30</v>
      </c>
      <c r="AX126" s="12" t="s">
        <v>75</v>
      </c>
      <c r="AY126" s="159" t="s">
        <v>172</v>
      </c>
    </row>
    <row r="127" spans="2:65" s="12" customFormat="1">
      <c r="B127" s="157"/>
      <c r="D127" s="158" t="s">
        <v>180</v>
      </c>
      <c r="E127" s="159" t="s">
        <v>1</v>
      </c>
      <c r="F127" s="160" t="s">
        <v>2266</v>
      </c>
      <c r="H127" s="161">
        <v>4.5</v>
      </c>
      <c r="I127" s="162"/>
      <c r="L127" s="157"/>
      <c r="M127" s="163"/>
      <c r="T127" s="164"/>
      <c r="AT127" s="159" t="s">
        <v>180</v>
      </c>
      <c r="AU127" s="159" t="s">
        <v>87</v>
      </c>
      <c r="AV127" s="12" t="s">
        <v>87</v>
      </c>
      <c r="AW127" s="12" t="s">
        <v>30</v>
      </c>
      <c r="AX127" s="12" t="s">
        <v>75</v>
      </c>
      <c r="AY127" s="159" t="s">
        <v>172</v>
      </c>
    </row>
    <row r="128" spans="2:65" s="14" customFormat="1">
      <c r="B128" s="172"/>
      <c r="D128" s="158" t="s">
        <v>180</v>
      </c>
      <c r="E128" s="173" t="s">
        <v>1</v>
      </c>
      <c r="F128" s="174" t="s">
        <v>186</v>
      </c>
      <c r="H128" s="175">
        <v>9.3000000000000007</v>
      </c>
      <c r="I128" s="176"/>
      <c r="L128" s="172"/>
      <c r="M128" s="177"/>
      <c r="T128" s="178"/>
      <c r="AT128" s="173" t="s">
        <v>180</v>
      </c>
      <c r="AU128" s="173" t="s">
        <v>87</v>
      </c>
      <c r="AV128" s="14" t="s">
        <v>178</v>
      </c>
      <c r="AW128" s="14" t="s">
        <v>30</v>
      </c>
      <c r="AX128" s="14" t="s">
        <v>82</v>
      </c>
      <c r="AY128" s="173" t="s">
        <v>172</v>
      </c>
    </row>
    <row r="129" spans="2:65" s="1" customFormat="1" ht="24.2" customHeight="1">
      <c r="B129" s="32"/>
      <c r="C129" s="143" t="s">
        <v>87</v>
      </c>
      <c r="D129" s="143" t="s">
        <v>174</v>
      </c>
      <c r="E129" s="144" t="s">
        <v>2267</v>
      </c>
      <c r="F129" s="145" t="s">
        <v>2268</v>
      </c>
      <c r="G129" s="146" t="s">
        <v>177</v>
      </c>
      <c r="H129" s="147">
        <v>3.1</v>
      </c>
      <c r="I129" s="148"/>
      <c r="J129" s="149">
        <f>ROUND(I129*H129,2)</f>
        <v>0</v>
      </c>
      <c r="K129" s="150"/>
      <c r="L129" s="32"/>
      <c r="M129" s="151" t="s">
        <v>1</v>
      </c>
      <c r="N129" s="152" t="s">
        <v>41</v>
      </c>
      <c r="P129" s="153">
        <f>O129*H129</f>
        <v>0</v>
      </c>
      <c r="Q129" s="153">
        <v>0</v>
      </c>
      <c r="R129" s="153">
        <f>Q129*H129</f>
        <v>0</v>
      </c>
      <c r="S129" s="153">
        <v>0</v>
      </c>
      <c r="T129" s="154">
        <f>S129*H129</f>
        <v>0</v>
      </c>
      <c r="AR129" s="155" t="s">
        <v>178</v>
      </c>
      <c r="AT129" s="155" t="s">
        <v>174</v>
      </c>
      <c r="AU129" s="155" t="s">
        <v>87</v>
      </c>
      <c r="AY129" s="17" t="s">
        <v>172</v>
      </c>
      <c r="BE129" s="156">
        <f>IF(N129="základná",J129,0)</f>
        <v>0</v>
      </c>
      <c r="BF129" s="156">
        <f>IF(N129="znížená",J129,0)</f>
        <v>0</v>
      </c>
      <c r="BG129" s="156">
        <f>IF(N129="zákl. prenesená",J129,0)</f>
        <v>0</v>
      </c>
      <c r="BH129" s="156">
        <f>IF(N129="zníž. prenesená",J129,0)</f>
        <v>0</v>
      </c>
      <c r="BI129" s="156">
        <f>IF(N129="nulová",J129,0)</f>
        <v>0</v>
      </c>
      <c r="BJ129" s="17" t="s">
        <v>87</v>
      </c>
      <c r="BK129" s="156">
        <f>ROUND(I129*H129,2)</f>
        <v>0</v>
      </c>
      <c r="BL129" s="17" t="s">
        <v>178</v>
      </c>
      <c r="BM129" s="155" t="s">
        <v>2269</v>
      </c>
    </row>
    <row r="130" spans="2:65" s="12" customFormat="1">
      <c r="B130" s="157"/>
      <c r="D130" s="158" t="s">
        <v>180</v>
      </c>
      <c r="E130" s="159" t="s">
        <v>1</v>
      </c>
      <c r="F130" s="160" t="s">
        <v>2270</v>
      </c>
      <c r="H130" s="161">
        <v>3.1</v>
      </c>
      <c r="I130" s="162"/>
      <c r="L130" s="157"/>
      <c r="M130" s="163"/>
      <c r="T130" s="164"/>
      <c r="AT130" s="159" t="s">
        <v>180</v>
      </c>
      <c r="AU130" s="159" t="s">
        <v>87</v>
      </c>
      <c r="AV130" s="12" t="s">
        <v>87</v>
      </c>
      <c r="AW130" s="12" t="s">
        <v>30</v>
      </c>
      <c r="AX130" s="12" t="s">
        <v>82</v>
      </c>
      <c r="AY130" s="159" t="s">
        <v>172</v>
      </c>
    </row>
    <row r="131" spans="2:65" s="1" customFormat="1" ht="33" customHeight="1">
      <c r="B131" s="32"/>
      <c r="C131" s="143" t="s">
        <v>184</v>
      </c>
      <c r="D131" s="143" t="s">
        <v>174</v>
      </c>
      <c r="E131" s="144" t="s">
        <v>1866</v>
      </c>
      <c r="F131" s="145" t="s">
        <v>1867</v>
      </c>
      <c r="G131" s="146" t="s">
        <v>177</v>
      </c>
      <c r="H131" s="147">
        <v>9.3000000000000007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178</v>
      </c>
      <c r="AT131" s="155" t="s">
        <v>174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178</v>
      </c>
      <c r="BM131" s="155" t="s">
        <v>2271</v>
      </c>
    </row>
    <row r="132" spans="2:65" s="12" customFormat="1">
      <c r="B132" s="157"/>
      <c r="D132" s="158" t="s">
        <v>180</v>
      </c>
      <c r="E132" s="159" t="s">
        <v>1</v>
      </c>
      <c r="F132" s="160" t="s">
        <v>2272</v>
      </c>
      <c r="H132" s="161">
        <v>9.3000000000000007</v>
      </c>
      <c r="I132" s="162"/>
      <c r="L132" s="157"/>
      <c r="M132" s="163"/>
      <c r="T132" s="164"/>
      <c r="AT132" s="159" t="s">
        <v>180</v>
      </c>
      <c r="AU132" s="159" t="s">
        <v>87</v>
      </c>
      <c r="AV132" s="12" t="s">
        <v>87</v>
      </c>
      <c r="AW132" s="12" t="s">
        <v>30</v>
      </c>
      <c r="AX132" s="12" t="s">
        <v>82</v>
      </c>
      <c r="AY132" s="159" t="s">
        <v>172</v>
      </c>
    </row>
    <row r="133" spans="2:65" s="1" customFormat="1" ht="16.5" customHeight="1">
      <c r="B133" s="32"/>
      <c r="C133" s="143" t="s">
        <v>178</v>
      </c>
      <c r="D133" s="143" t="s">
        <v>174</v>
      </c>
      <c r="E133" s="144" t="s">
        <v>210</v>
      </c>
      <c r="F133" s="145" t="s">
        <v>211</v>
      </c>
      <c r="G133" s="146" t="s">
        <v>177</v>
      </c>
      <c r="H133" s="147">
        <v>9.3000000000000007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41</v>
      </c>
      <c r="P133" s="153">
        <f>O133*H133</f>
        <v>0</v>
      </c>
      <c r="Q133" s="153">
        <v>0</v>
      </c>
      <c r="R133" s="153">
        <f>Q133*H133</f>
        <v>0</v>
      </c>
      <c r="S133" s="153">
        <v>0</v>
      </c>
      <c r="T133" s="154">
        <f>S133*H133</f>
        <v>0</v>
      </c>
      <c r="AR133" s="155" t="s">
        <v>178</v>
      </c>
      <c r="AT133" s="155" t="s">
        <v>174</v>
      </c>
      <c r="AU133" s="155" t="s">
        <v>87</v>
      </c>
      <c r="AY133" s="17" t="s">
        <v>172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87</v>
      </c>
      <c r="BK133" s="156">
        <f>ROUND(I133*H133,2)</f>
        <v>0</v>
      </c>
      <c r="BL133" s="17" t="s">
        <v>178</v>
      </c>
      <c r="BM133" s="155" t="s">
        <v>2273</v>
      </c>
    </row>
    <row r="134" spans="2:65" s="1" customFormat="1" ht="24.2" customHeight="1">
      <c r="B134" s="32"/>
      <c r="C134" s="143" t="s">
        <v>203</v>
      </c>
      <c r="D134" s="143" t="s">
        <v>174</v>
      </c>
      <c r="E134" s="144" t="s">
        <v>214</v>
      </c>
      <c r="F134" s="145" t="s">
        <v>215</v>
      </c>
      <c r="G134" s="146" t="s">
        <v>177</v>
      </c>
      <c r="H134" s="147">
        <v>3.6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178</v>
      </c>
      <c r="AT134" s="155" t="s">
        <v>174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178</v>
      </c>
      <c r="BM134" s="155" t="s">
        <v>2274</v>
      </c>
    </row>
    <row r="135" spans="2:65" s="12" customFormat="1">
      <c r="B135" s="157"/>
      <c r="D135" s="158" t="s">
        <v>180</v>
      </c>
      <c r="E135" s="159" t="s">
        <v>1</v>
      </c>
      <c r="F135" s="160" t="s">
        <v>2275</v>
      </c>
      <c r="H135" s="161">
        <v>0.68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75</v>
      </c>
      <c r="AY135" s="159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2276</v>
      </c>
      <c r="H136" s="161">
        <v>2.8479999999999999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3" customFormat="1">
      <c r="B137" s="165"/>
      <c r="D137" s="158" t="s">
        <v>180</v>
      </c>
      <c r="E137" s="166" t="s">
        <v>1</v>
      </c>
      <c r="F137" s="167" t="s">
        <v>183</v>
      </c>
      <c r="H137" s="168">
        <v>3.528</v>
      </c>
      <c r="I137" s="169"/>
      <c r="L137" s="165"/>
      <c r="M137" s="170"/>
      <c r="T137" s="171"/>
      <c r="AT137" s="166" t="s">
        <v>180</v>
      </c>
      <c r="AU137" s="166" t="s">
        <v>87</v>
      </c>
      <c r="AV137" s="13" t="s">
        <v>184</v>
      </c>
      <c r="AW137" s="13" t="s">
        <v>30</v>
      </c>
      <c r="AX137" s="13" t="s">
        <v>75</v>
      </c>
      <c r="AY137" s="166" t="s">
        <v>172</v>
      </c>
    </row>
    <row r="138" spans="2:65" s="12" customFormat="1">
      <c r="B138" s="157"/>
      <c r="D138" s="158" t="s">
        <v>180</v>
      </c>
      <c r="E138" s="159" t="s">
        <v>1</v>
      </c>
      <c r="F138" s="160" t="s">
        <v>2277</v>
      </c>
      <c r="H138" s="161">
        <v>7.1999999999999995E-2</v>
      </c>
      <c r="I138" s="162"/>
      <c r="L138" s="157"/>
      <c r="M138" s="163"/>
      <c r="T138" s="164"/>
      <c r="AT138" s="159" t="s">
        <v>180</v>
      </c>
      <c r="AU138" s="159" t="s">
        <v>87</v>
      </c>
      <c r="AV138" s="12" t="s">
        <v>87</v>
      </c>
      <c r="AW138" s="12" t="s">
        <v>30</v>
      </c>
      <c r="AX138" s="12" t="s">
        <v>75</v>
      </c>
      <c r="AY138" s="159" t="s">
        <v>172</v>
      </c>
    </row>
    <row r="139" spans="2:65" s="14" customFormat="1">
      <c r="B139" s="172"/>
      <c r="D139" s="158" t="s">
        <v>180</v>
      </c>
      <c r="E139" s="173" t="s">
        <v>1</v>
      </c>
      <c r="F139" s="174" t="s">
        <v>186</v>
      </c>
      <c r="H139" s="175">
        <v>3.6</v>
      </c>
      <c r="I139" s="176"/>
      <c r="L139" s="172"/>
      <c r="M139" s="177"/>
      <c r="T139" s="178"/>
      <c r="AT139" s="173" t="s">
        <v>180</v>
      </c>
      <c r="AU139" s="173" t="s">
        <v>87</v>
      </c>
      <c r="AV139" s="14" t="s">
        <v>178</v>
      </c>
      <c r="AW139" s="14" t="s">
        <v>30</v>
      </c>
      <c r="AX139" s="14" t="s">
        <v>82</v>
      </c>
      <c r="AY139" s="173" t="s">
        <v>172</v>
      </c>
    </row>
    <row r="140" spans="2:65" s="1" customFormat="1" ht="16.5" customHeight="1">
      <c r="B140" s="32"/>
      <c r="C140" s="179" t="s">
        <v>209</v>
      </c>
      <c r="D140" s="179" t="s">
        <v>223</v>
      </c>
      <c r="E140" s="180" t="s">
        <v>2278</v>
      </c>
      <c r="F140" s="181" t="s">
        <v>2279</v>
      </c>
      <c r="G140" s="182" t="s">
        <v>226</v>
      </c>
      <c r="H140" s="183">
        <v>6.81</v>
      </c>
      <c r="I140" s="184"/>
      <c r="J140" s="185">
        <f>ROUND(I140*H140,2)</f>
        <v>0</v>
      </c>
      <c r="K140" s="186"/>
      <c r="L140" s="187"/>
      <c r="M140" s="188" t="s">
        <v>1</v>
      </c>
      <c r="N140" s="189" t="s">
        <v>41</v>
      </c>
      <c r="P140" s="153">
        <f>O140*H140</f>
        <v>0</v>
      </c>
      <c r="Q140" s="153">
        <v>1</v>
      </c>
      <c r="R140" s="153">
        <f>Q140*H140</f>
        <v>6.81</v>
      </c>
      <c r="S140" s="153">
        <v>0</v>
      </c>
      <c r="T140" s="154">
        <f>S140*H140</f>
        <v>0</v>
      </c>
      <c r="AR140" s="155" t="s">
        <v>222</v>
      </c>
      <c r="AT140" s="155" t="s">
        <v>223</v>
      </c>
      <c r="AU140" s="155" t="s">
        <v>87</v>
      </c>
      <c r="AY140" s="17" t="s">
        <v>172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87</v>
      </c>
      <c r="BK140" s="156">
        <f>ROUND(I140*H140,2)</f>
        <v>0</v>
      </c>
      <c r="BL140" s="17" t="s">
        <v>178</v>
      </c>
      <c r="BM140" s="155" t="s">
        <v>2280</v>
      </c>
    </row>
    <row r="141" spans="2:65" s="12" customFormat="1">
      <c r="B141" s="157"/>
      <c r="D141" s="158" t="s">
        <v>180</v>
      </c>
      <c r="E141" s="159" t="s">
        <v>1</v>
      </c>
      <c r="F141" s="160" t="s">
        <v>2281</v>
      </c>
      <c r="H141" s="161">
        <v>6.8040000000000003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2" customFormat="1">
      <c r="B142" s="157"/>
      <c r="D142" s="158" t="s">
        <v>180</v>
      </c>
      <c r="E142" s="159" t="s">
        <v>1</v>
      </c>
      <c r="F142" s="160" t="s">
        <v>1259</v>
      </c>
      <c r="H142" s="161">
        <v>6.0000000000000001E-3</v>
      </c>
      <c r="I142" s="162"/>
      <c r="L142" s="157"/>
      <c r="M142" s="163"/>
      <c r="T142" s="164"/>
      <c r="AT142" s="159" t="s">
        <v>180</v>
      </c>
      <c r="AU142" s="159" t="s">
        <v>87</v>
      </c>
      <c r="AV142" s="12" t="s">
        <v>87</v>
      </c>
      <c r="AW142" s="12" t="s">
        <v>30</v>
      </c>
      <c r="AX142" s="12" t="s">
        <v>75</v>
      </c>
      <c r="AY142" s="159" t="s">
        <v>172</v>
      </c>
    </row>
    <row r="143" spans="2:65" s="14" customFormat="1">
      <c r="B143" s="172"/>
      <c r="D143" s="158" t="s">
        <v>180</v>
      </c>
      <c r="E143" s="173" t="s">
        <v>1</v>
      </c>
      <c r="F143" s="174" t="s">
        <v>186</v>
      </c>
      <c r="H143" s="175">
        <v>6.8100000000000005</v>
      </c>
      <c r="I143" s="176"/>
      <c r="L143" s="172"/>
      <c r="M143" s="177"/>
      <c r="T143" s="178"/>
      <c r="AT143" s="173" t="s">
        <v>180</v>
      </c>
      <c r="AU143" s="173" t="s">
        <v>87</v>
      </c>
      <c r="AV143" s="14" t="s">
        <v>178</v>
      </c>
      <c r="AW143" s="14" t="s">
        <v>30</v>
      </c>
      <c r="AX143" s="14" t="s">
        <v>82</v>
      </c>
      <c r="AY143" s="173" t="s">
        <v>172</v>
      </c>
    </row>
    <row r="144" spans="2:65" s="11" customFormat="1" ht="22.9" customHeight="1">
      <c r="B144" s="131"/>
      <c r="D144" s="132" t="s">
        <v>74</v>
      </c>
      <c r="E144" s="141" t="s">
        <v>87</v>
      </c>
      <c r="F144" s="141" t="s">
        <v>238</v>
      </c>
      <c r="I144" s="134"/>
      <c r="J144" s="142">
        <f>BK144</f>
        <v>0</v>
      </c>
      <c r="L144" s="131"/>
      <c r="M144" s="136"/>
      <c r="P144" s="137">
        <f>SUM(P145:P160)</f>
        <v>0</v>
      </c>
      <c r="R144" s="137">
        <f>SUM(R145:R160)</f>
        <v>1.014E-2</v>
      </c>
      <c r="T144" s="138">
        <f>SUM(T145:T160)</f>
        <v>0</v>
      </c>
      <c r="AR144" s="132" t="s">
        <v>82</v>
      </c>
      <c r="AT144" s="139" t="s">
        <v>74</v>
      </c>
      <c r="AU144" s="139" t="s">
        <v>82</v>
      </c>
      <c r="AY144" s="132" t="s">
        <v>172</v>
      </c>
      <c r="BK144" s="140">
        <f>SUM(BK145:BK160)</f>
        <v>0</v>
      </c>
    </row>
    <row r="145" spans="2:65" s="1" customFormat="1" ht="33" customHeight="1">
      <c r="B145" s="32"/>
      <c r="C145" s="143" t="s">
        <v>213</v>
      </c>
      <c r="D145" s="143" t="s">
        <v>174</v>
      </c>
      <c r="E145" s="144" t="s">
        <v>240</v>
      </c>
      <c r="F145" s="145" t="s">
        <v>241</v>
      </c>
      <c r="G145" s="146" t="s">
        <v>234</v>
      </c>
      <c r="H145" s="147">
        <v>27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178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178</v>
      </c>
      <c r="BM145" s="155" t="s">
        <v>2282</v>
      </c>
    </row>
    <row r="146" spans="2:65" s="12" customFormat="1">
      <c r="B146" s="157"/>
      <c r="D146" s="158" t="s">
        <v>180</v>
      </c>
      <c r="E146" s="159" t="s">
        <v>1</v>
      </c>
      <c r="F146" s="160" t="s">
        <v>2283</v>
      </c>
      <c r="H146" s="161">
        <v>12</v>
      </c>
      <c r="I146" s="162"/>
      <c r="L146" s="157"/>
      <c r="M146" s="163"/>
      <c r="T146" s="164"/>
      <c r="AT146" s="159" t="s">
        <v>180</v>
      </c>
      <c r="AU146" s="159" t="s">
        <v>87</v>
      </c>
      <c r="AV146" s="12" t="s">
        <v>87</v>
      </c>
      <c r="AW146" s="12" t="s">
        <v>30</v>
      </c>
      <c r="AX146" s="12" t="s">
        <v>75</v>
      </c>
      <c r="AY146" s="159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2284</v>
      </c>
      <c r="H147" s="161">
        <v>14.24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3" customFormat="1">
      <c r="B148" s="165"/>
      <c r="D148" s="158" t="s">
        <v>180</v>
      </c>
      <c r="E148" s="166" t="s">
        <v>1</v>
      </c>
      <c r="F148" s="167" t="s">
        <v>183</v>
      </c>
      <c r="H148" s="168">
        <v>26.240000000000002</v>
      </c>
      <c r="I148" s="169"/>
      <c r="L148" s="165"/>
      <c r="M148" s="170"/>
      <c r="T148" s="171"/>
      <c r="AT148" s="166" t="s">
        <v>180</v>
      </c>
      <c r="AU148" s="166" t="s">
        <v>87</v>
      </c>
      <c r="AV148" s="13" t="s">
        <v>184</v>
      </c>
      <c r="AW148" s="13" t="s">
        <v>30</v>
      </c>
      <c r="AX148" s="13" t="s">
        <v>75</v>
      </c>
      <c r="AY148" s="166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2285</v>
      </c>
      <c r="H149" s="161">
        <v>0.76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27.000000000000004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" customFormat="1" ht="24.2" customHeight="1">
      <c r="B151" s="32"/>
      <c r="C151" s="143" t="s">
        <v>222</v>
      </c>
      <c r="D151" s="143" t="s">
        <v>174</v>
      </c>
      <c r="E151" s="144" t="s">
        <v>2286</v>
      </c>
      <c r="F151" s="145" t="s">
        <v>2287</v>
      </c>
      <c r="G151" s="146" t="s">
        <v>234</v>
      </c>
      <c r="H151" s="147">
        <v>27</v>
      </c>
      <c r="I151" s="148"/>
      <c r="J151" s="149">
        <f>ROUND(I151*H151,2)</f>
        <v>0</v>
      </c>
      <c r="K151" s="150"/>
      <c r="L151" s="32"/>
      <c r="M151" s="151" t="s">
        <v>1</v>
      </c>
      <c r="N151" s="152" t="s">
        <v>41</v>
      </c>
      <c r="P151" s="153">
        <f>O151*H151</f>
        <v>0</v>
      </c>
      <c r="Q151" s="153">
        <v>3.0000000000000001E-5</v>
      </c>
      <c r="R151" s="153">
        <f>Q151*H151</f>
        <v>8.1000000000000006E-4</v>
      </c>
      <c r="S151" s="153">
        <v>0</v>
      </c>
      <c r="T151" s="154">
        <f>S151*H151</f>
        <v>0</v>
      </c>
      <c r="AR151" s="155" t="s">
        <v>178</v>
      </c>
      <c r="AT151" s="155" t="s">
        <v>174</v>
      </c>
      <c r="AU151" s="155" t="s">
        <v>87</v>
      </c>
      <c r="AY151" s="17" t="s">
        <v>172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87</v>
      </c>
      <c r="BK151" s="156">
        <f>ROUND(I151*H151,2)</f>
        <v>0</v>
      </c>
      <c r="BL151" s="17" t="s">
        <v>178</v>
      </c>
      <c r="BM151" s="155" t="s">
        <v>2288</v>
      </c>
    </row>
    <row r="152" spans="2:65" s="12" customFormat="1">
      <c r="B152" s="157"/>
      <c r="D152" s="158" t="s">
        <v>180</v>
      </c>
      <c r="E152" s="159" t="s">
        <v>1</v>
      </c>
      <c r="F152" s="160" t="s">
        <v>2283</v>
      </c>
      <c r="H152" s="161">
        <v>12</v>
      </c>
      <c r="I152" s="162"/>
      <c r="L152" s="157"/>
      <c r="M152" s="163"/>
      <c r="T152" s="164"/>
      <c r="AT152" s="159" t="s">
        <v>180</v>
      </c>
      <c r="AU152" s="159" t="s">
        <v>87</v>
      </c>
      <c r="AV152" s="12" t="s">
        <v>87</v>
      </c>
      <c r="AW152" s="12" t="s">
        <v>30</v>
      </c>
      <c r="AX152" s="12" t="s">
        <v>75</v>
      </c>
      <c r="AY152" s="159" t="s">
        <v>172</v>
      </c>
    </row>
    <row r="153" spans="2:65" s="12" customFormat="1">
      <c r="B153" s="157"/>
      <c r="D153" s="158" t="s">
        <v>180</v>
      </c>
      <c r="E153" s="159" t="s">
        <v>1</v>
      </c>
      <c r="F153" s="160" t="s">
        <v>2284</v>
      </c>
      <c r="H153" s="161">
        <v>14.24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3" customFormat="1">
      <c r="B154" s="165"/>
      <c r="D154" s="158" t="s">
        <v>180</v>
      </c>
      <c r="E154" s="166" t="s">
        <v>1</v>
      </c>
      <c r="F154" s="167" t="s">
        <v>183</v>
      </c>
      <c r="H154" s="168">
        <v>26.240000000000002</v>
      </c>
      <c r="I154" s="169"/>
      <c r="L154" s="165"/>
      <c r="M154" s="170"/>
      <c r="T154" s="171"/>
      <c r="AT154" s="166" t="s">
        <v>180</v>
      </c>
      <c r="AU154" s="166" t="s">
        <v>87</v>
      </c>
      <c r="AV154" s="13" t="s">
        <v>184</v>
      </c>
      <c r="AW154" s="13" t="s">
        <v>30</v>
      </c>
      <c r="AX154" s="13" t="s">
        <v>75</v>
      </c>
      <c r="AY154" s="166" t="s">
        <v>172</v>
      </c>
    </row>
    <row r="155" spans="2:65" s="12" customFormat="1">
      <c r="B155" s="157"/>
      <c r="D155" s="158" t="s">
        <v>180</v>
      </c>
      <c r="E155" s="159" t="s">
        <v>1</v>
      </c>
      <c r="F155" s="160" t="s">
        <v>2285</v>
      </c>
      <c r="H155" s="161">
        <v>0.76</v>
      </c>
      <c r="I155" s="162"/>
      <c r="L155" s="157"/>
      <c r="M155" s="163"/>
      <c r="T155" s="164"/>
      <c r="AT155" s="159" t="s">
        <v>180</v>
      </c>
      <c r="AU155" s="159" t="s">
        <v>87</v>
      </c>
      <c r="AV155" s="12" t="s">
        <v>87</v>
      </c>
      <c r="AW155" s="12" t="s">
        <v>30</v>
      </c>
      <c r="AX155" s="12" t="s">
        <v>75</v>
      </c>
      <c r="AY155" s="159" t="s">
        <v>172</v>
      </c>
    </row>
    <row r="156" spans="2:65" s="14" customFormat="1">
      <c r="B156" s="172"/>
      <c r="D156" s="158" t="s">
        <v>180</v>
      </c>
      <c r="E156" s="173" t="s">
        <v>1</v>
      </c>
      <c r="F156" s="174" t="s">
        <v>186</v>
      </c>
      <c r="H156" s="175">
        <v>27.000000000000004</v>
      </c>
      <c r="I156" s="176"/>
      <c r="L156" s="172"/>
      <c r="M156" s="177"/>
      <c r="T156" s="178"/>
      <c r="AT156" s="173" t="s">
        <v>180</v>
      </c>
      <c r="AU156" s="173" t="s">
        <v>87</v>
      </c>
      <c r="AV156" s="14" t="s">
        <v>178</v>
      </c>
      <c r="AW156" s="14" t="s">
        <v>30</v>
      </c>
      <c r="AX156" s="14" t="s">
        <v>82</v>
      </c>
      <c r="AY156" s="173" t="s">
        <v>172</v>
      </c>
    </row>
    <row r="157" spans="2:65" s="1" customFormat="1" ht="16.5" customHeight="1">
      <c r="B157" s="32"/>
      <c r="C157" s="179" t="s">
        <v>231</v>
      </c>
      <c r="D157" s="179" t="s">
        <v>223</v>
      </c>
      <c r="E157" s="180" t="s">
        <v>2289</v>
      </c>
      <c r="F157" s="181" t="s">
        <v>2290</v>
      </c>
      <c r="G157" s="182" t="s">
        <v>234</v>
      </c>
      <c r="H157" s="183">
        <v>31.1</v>
      </c>
      <c r="I157" s="184"/>
      <c r="J157" s="185">
        <f>ROUND(I157*H157,2)</f>
        <v>0</v>
      </c>
      <c r="K157" s="186"/>
      <c r="L157" s="187"/>
      <c r="M157" s="188" t="s">
        <v>1</v>
      </c>
      <c r="N157" s="189" t="s">
        <v>41</v>
      </c>
      <c r="P157" s="153">
        <f>O157*H157</f>
        <v>0</v>
      </c>
      <c r="Q157" s="153">
        <v>2.9999999999999997E-4</v>
      </c>
      <c r="R157" s="153">
        <f>Q157*H157</f>
        <v>9.3299999999999998E-3</v>
      </c>
      <c r="S157" s="153">
        <v>0</v>
      </c>
      <c r="T157" s="154">
        <f>S157*H157</f>
        <v>0</v>
      </c>
      <c r="AR157" s="155" t="s">
        <v>222</v>
      </c>
      <c r="AT157" s="155" t="s">
        <v>223</v>
      </c>
      <c r="AU157" s="155" t="s">
        <v>87</v>
      </c>
      <c r="AY157" s="17" t="s">
        <v>172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87</v>
      </c>
      <c r="BK157" s="156">
        <f>ROUND(I157*H157,2)</f>
        <v>0</v>
      </c>
      <c r="BL157" s="17" t="s">
        <v>178</v>
      </c>
      <c r="BM157" s="155" t="s">
        <v>2291</v>
      </c>
    </row>
    <row r="158" spans="2:65" s="12" customFormat="1">
      <c r="B158" s="157"/>
      <c r="D158" s="158" t="s">
        <v>180</v>
      </c>
      <c r="E158" s="159" t="s">
        <v>1</v>
      </c>
      <c r="F158" s="160" t="s">
        <v>2292</v>
      </c>
      <c r="H158" s="161">
        <v>31.05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2" customFormat="1">
      <c r="B159" s="157"/>
      <c r="D159" s="158" t="s">
        <v>180</v>
      </c>
      <c r="E159" s="159" t="s">
        <v>1</v>
      </c>
      <c r="F159" s="160" t="s">
        <v>462</v>
      </c>
      <c r="H159" s="161">
        <v>0.05</v>
      </c>
      <c r="I159" s="162"/>
      <c r="L159" s="157"/>
      <c r="M159" s="163"/>
      <c r="T159" s="164"/>
      <c r="AT159" s="159" t="s">
        <v>180</v>
      </c>
      <c r="AU159" s="159" t="s">
        <v>87</v>
      </c>
      <c r="AV159" s="12" t="s">
        <v>87</v>
      </c>
      <c r="AW159" s="12" t="s">
        <v>30</v>
      </c>
      <c r="AX159" s="12" t="s">
        <v>75</v>
      </c>
      <c r="AY159" s="159" t="s">
        <v>172</v>
      </c>
    </row>
    <row r="160" spans="2:65" s="14" customFormat="1">
      <c r="B160" s="172"/>
      <c r="D160" s="158" t="s">
        <v>180</v>
      </c>
      <c r="E160" s="173" t="s">
        <v>1</v>
      </c>
      <c r="F160" s="174" t="s">
        <v>186</v>
      </c>
      <c r="H160" s="175">
        <v>31.1</v>
      </c>
      <c r="I160" s="176"/>
      <c r="L160" s="172"/>
      <c r="M160" s="177"/>
      <c r="T160" s="178"/>
      <c r="AT160" s="173" t="s">
        <v>180</v>
      </c>
      <c r="AU160" s="173" t="s">
        <v>87</v>
      </c>
      <c r="AV160" s="14" t="s">
        <v>178</v>
      </c>
      <c r="AW160" s="14" t="s">
        <v>30</v>
      </c>
      <c r="AX160" s="14" t="s">
        <v>82</v>
      </c>
      <c r="AY160" s="173" t="s">
        <v>172</v>
      </c>
    </row>
    <row r="161" spans="2:65" s="11" customFormat="1" ht="22.9" customHeight="1">
      <c r="B161" s="131"/>
      <c r="D161" s="132" t="s">
        <v>74</v>
      </c>
      <c r="E161" s="141" t="s">
        <v>203</v>
      </c>
      <c r="F161" s="141" t="s">
        <v>2293</v>
      </c>
      <c r="I161" s="134"/>
      <c r="J161" s="142">
        <f>BK161</f>
        <v>0</v>
      </c>
      <c r="L161" s="131"/>
      <c r="M161" s="136"/>
      <c r="P161" s="137">
        <f>SUM(P162:P171)</f>
        <v>0</v>
      </c>
      <c r="R161" s="137">
        <f>SUM(R162:R171)</f>
        <v>15.178269999999999</v>
      </c>
      <c r="T161" s="138">
        <f>SUM(T162:T171)</f>
        <v>0</v>
      </c>
      <c r="AR161" s="132" t="s">
        <v>82</v>
      </c>
      <c r="AT161" s="139" t="s">
        <v>74</v>
      </c>
      <c r="AU161" s="139" t="s">
        <v>82</v>
      </c>
      <c r="AY161" s="132" t="s">
        <v>172</v>
      </c>
      <c r="BK161" s="140">
        <f>SUM(BK162:BK171)</f>
        <v>0</v>
      </c>
    </row>
    <row r="162" spans="2:65" s="1" customFormat="1" ht="33" customHeight="1">
      <c r="B162" s="32"/>
      <c r="C162" s="143" t="s">
        <v>239</v>
      </c>
      <c r="D162" s="143" t="s">
        <v>174</v>
      </c>
      <c r="E162" s="144" t="s">
        <v>2294</v>
      </c>
      <c r="F162" s="145" t="s">
        <v>2295</v>
      </c>
      <c r="G162" s="146" t="s">
        <v>234</v>
      </c>
      <c r="H162" s="147">
        <v>27</v>
      </c>
      <c r="I162" s="148"/>
      <c r="J162" s="149">
        <f>ROUND(I162*H162,2)</f>
        <v>0</v>
      </c>
      <c r="K162" s="150"/>
      <c r="L162" s="32"/>
      <c r="M162" s="151" t="s">
        <v>1</v>
      </c>
      <c r="N162" s="152" t="s">
        <v>41</v>
      </c>
      <c r="P162" s="153">
        <f>O162*H162</f>
        <v>0</v>
      </c>
      <c r="Q162" s="153">
        <v>0.30360999999999999</v>
      </c>
      <c r="R162" s="153">
        <f>Q162*H162</f>
        <v>8.1974699999999991</v>
      </c>
      <c r="S162" s="153">
        <v>0</v>
      </c>
      <c r="T162" s="154">
        <f>S162*H162</f>
        <v>0</v>
      </c>
      <c r="AR162" s="155" t="s">
        <v>178</v>
      </c>
      <c r="AT162" s="155" t="s">
        <v>174</v>
      </c>
      <c r="AU162" s="155" t="s">
        <v>87</v>
      </c>
      <c r="AY162" s="17" t="s">
        <v>172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7" t="s">
        <v>87</v>
      </c>
      <c r="BK162" s="156">
        <f>ROUND(I162*H162,2)</f>
        <v>0</v>
      </c>
      <c r="BL162" s="17" t="s">
        <v>178</v>
      </c>
      <c r="BM162" s="155" t="s">
        <v>2296</v>
      </c>
    </row>
    <row r="163" spans="2:65" s="1" customFormat="1" ht="33" customHeight="1">
      <c r="B163" s="32"/>
      <c r="C163" s="143" t="s">
        <v>244</v>
      </c>
      <c r="D163" s="143" t="s">
        <v>174</v>
      </c>
      <c r="E163" s="144" t="s">
        <v>2297</v>
      </c>
      <c r="F163" s="145" t="s">
        <v>2298</v>
      </c>
      <c r="G163" s="146" t="s">
        <v>234</v>
      </c>
      <c r="H163" s="147">
        <v>5.2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41</v>
      </c>
      <c r="P163" s="153">
        <f>O163*H163</f>
        <v>0</v>
      </c>
      <c r="Q163" s="153">
        <v>0.19900000000000001</v>
      </c>
      <c r="R163" s="153">
        <f>Q163*H163</f>
        <v>1.0348000000000002</v>
      </c>
      <c r="S163" s="153">
        <v>0</v>
      </c>
      <c r="T163" s="154">
        <f>S163*H163</f>
        <v>0</v>
      </c>
      <c r="AR163" s="155" t="s">
        <v>178</v>
      </c>
      <c r="AT163" s="155" t="s">
        <v>174</v>
      </c>
      <c r="AU163" s="155" t="s">
        <v>87</v>
      </c>
      <c r="AY163" s="17" t="s">
        <v>172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87</v>
      </c>
      <c r="BK163" s="156">
        <f>ROUND(I163*H163,2)</f>
        <v>0</v>
      </c>
      <c r="BL163" s="17" t="s">
        <v>178</v>
      </c>
      <c r="BM163" s="155" t="s">
        <v>2299</v>
      </c>
    </row>
    <row r="164" spans="2:65" s="1" customFormat="1" ht="33" customHeight="1">
      <c r="B164" s="32"/>
      <c r="C164" s="143" t="s">
        <v>251</v>
      </c>
      <c r="D164" s="143" t="s">
        <v>174</v>
      </c>
      <c r="E164" s="144" t="s">
        <v>2300</v>
      </c>
      <c r="F164" s="145" t="s">
        <v>2301</v>
      </c>
      <c r="G164" s="146" t="s">
        <v>234</v>
      </c>
      <c r="H164" s="147">
        <v>12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0.39800000000000002</v>
      </c>
      <c r="R164" s="153">
        <f>Q164*H164</f>
        <v>4.7759999999999998</v>
      </c>
      <c r="S164" s="153">
        <v>0</v>
      </c>
      <c r="T164" s="154">
        <f>S164*H164</f>
        <v>0</v>
      </c>
      <c r="AR164" s="155" t="s">
        <v>178</v>
      </c>
      <c r="AT164" s="155" t="s">
        <v>174</v>
      </c>
      <c r="AU164" s="155" t="s">
        <v>87</v>
      </c>
      <c r="AY164" s="17" t="s">
        <v>172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87</v>
      </c>
      <c r="BK164" s="156">
        <f>ROUND(I164*H164,2)</f>
        <v>0</v>
      </c>
      <c r="BL164" s="17" t="s">
        <v>178</v>
      </c>
      <c r="BM164" s="155" t="s">
        <v>2302</v>
      </c>
    </row>
    <row r="165" spans="2:65" s="1" customFormat="1" ht="62.65" customHeight="1">
      <c r="B165" s="32"/>
      <c r="C165" s="143" t="s">
        <v>257</v>
      </c>
      <c r="D165" s="143" t="s">
        <v>174</v>
      </c>
      <c r="E165" s="144" t="s">
        <v>2303</v>
      </c>
      <c r="F165" s="145" t="s">
        <v>2304</v>
      </c>
      <c r="G165" s="146" t="s">
        <v>234</v>
      </c>
      <c r="H165" s="147">
        <v>5.2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41</v>
      </c>
      <c r="P165" s="153">
        <f>O165*H165</f>
        <v>0</v>
      </c>
      <c r="Q165" s="153">
        <v>9.2499999999999999E-2</v>
      </c>
      <c r="R165" s="153">
        <f>Q165*H165</f>
        <v>0.48099999999999998</v>
      </c>
      <c r="S165" s="153">
        <v>0</v>
      </c>
      <c r="T165" s="154">
        <f>S165*H165</f>
        <v>0</v>
      </c>
      <c r="AR165" s="155" t="s">
        <v>178</v>
      </c>
      <c r="AT165" s="155" t="s">
        <v>174</v>
      </c>
      <c r="AU165" s="155" t="s">
        <v>87</v>
      </c>
      <c r="AY165" s="17" t="s">
        <v>172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87</v>
      </c>
      <c r="BK165" s="156">
        <f>ROUND(I165*H165,2)</f>
        <v>0</v>
      </c>
      <c r="BL165" s="17" t="s">
        <v>178</v>
      </c>
      <c r="BM165" s="155" t="s">
        <v>2305</v>
      </c>
    </row>
    <row r="166" spans="2:65" s="12" customFormat="1">
      <c r="B166" s="157"/>
      <c r="D166" s="158" t="s">
        <v>180</v>
      </c>
      <c r="E166" s="159" t="s">
        <v>1</v>
      </c>
      <c r="F166" s="160" t="s">
        <v>2306</v>
      </c>
      <c r="H166" s="161">
        <v>5.2</v>
      </c>
      <c r="I166" s="162"/>
      <c r="L166" s="157"/>
      <c r="M166" s="163"/>
      <c r="T166" s="164"/>
      <c r="AT166" s="159" t="s">
        <v>180</v>
      </c>
      <c r="AU166" s="159" t="s">
        <v>87</v>
      </c>
      <c r="AV166" s="12" t="s">
        <v>87</v>
      </c>
      <c r="AW166" s="12" t="s">
        <v>30</v>
      </c>
      <c r="AX166" s="12" t="s">
        <v>75</v>
      </c>
      <c r="AY166" s="159" t="s">
        <v>172</v>
      </c>
    </row>
    <row r="167" spans="2:65" s="14" customFormat="1">
      <c r="B167" s="172"/>
      <c r="D167" s="158" t="s">
        <v>180</v>
      </c>
      <c r="E167" s="173" t="s">
        <v>1</v>
      </c>
      <c r="F167" s="174" t="s">
        <v>2307</v>
      </c>
      <c r="H167" s="175">
        <v>5.2</v>
      </c>
      <c r="I167" s="176"/>
      <c r="L167" s="172"/>
      <c r="M167" s="177"/>
      <c r="T167" s="178"/>
      <c r="AT167" s="173" t="s">
        <v>180</v>
      </c>
      <c r="AU167" s="173" t="s">
        <v>87</v>
      </c>
      <c r="AV167" s="14" t="s">
        <v>178</v>
      </c>
      <c r="AW167" s="14" t="s">
        <v>30</v>
      </c>
      <c r="AX167" s="14" t="s">
        <v>82</v>
      </c>
      <c r="AY167" s="173" t="s">
        <v>172</v>
      </c>
    </row>
    <row r="168" spans="2:65" s="1" customFormat="1" ht="24.2" customHeight="1">
      <c r="B168" s="32"/>
      <c r="C168" s="179" t="s">
        <v>261</v>
      </c>
      <c r="D168" s="179" t="s">
        <v>223</v>
      </c>
      <c r="E168" s="180" t="s">
        <v>2308</v>
      </c>
      <c r="F168" s="181" t="s">
        <v>2309</v>
      </c>
      <c r="G168" s="182" t="s">
        <v>234</v>
      </c>
      <c r="H168" s="183">
        <v>5.3</v>
      </c>
      <c r="I168" s="184"/>
      <c r="J168" s="185">
        <f>ROUND(I168*H168,2)</f>
        <v>0</v>
      </c>
      <c r="K168" s="186"/>
      <c r="L168" s="187"/>
      <c r="M168" s="188" t="s">
        <v>1</v>
      </c>
      <c r="N168" s="189" t="s">
        <v>41</v>
      </c>
      <c r="P168" s="153">
        <f>O168*H168</f>
        <v>0</v>
      </c>
      <c r="Q168" s="153">
        <v>0.13</v>
      </c>
      <c r="R168" s="153">
        <f>Q168*H168</f>
        <v>0.68899999999999995</v>
      </c>
      <c r="S168" s="153">
        <v>0</v>
      </c>
      <c r="T168" s="154">
        <f>S168*H168</f>
        <v>0</v>
      </c>
      <c r="AR168" s="155" t="s">
        <v>222</v>
      </c>
      <c r="AT168" s="155" t="s">
        <v>223</v>
      </c>
      <c r="AU168" s="155" t="s">
        <v>87</v>
      </c>
      <c r="AY168" s="17" t="s">
        <v>172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87</v>
      </c>
      <c r="BK168" s="156">
        <f>ROUND(I168*H168,2)</f>
        <v>0</v>
      </c>
      <c r="BL168" s="17" t="s">
        <v>178</v>
      </c>
      <c r="BM168" s="155" t="s">
        <v>2310</v>
      </c>
    </row>
    <row r="169" spans="2:65" s="12" customFormat="1">
      <c r="B169" s="157"/>
      <c r="D169" s="158" t="s">
        <v>180</v>
      </c>
      <c r="E169" s="159" t="s">
        <v>1</v>
      </c>
      <c r="F169" s="160" t="s">
        <v>2311</v>
      </c>
      <c r="H169" s="161">
        <v>5.3040000000000003</v>
      </c>
      <c r="I169" s="162"/>
      <c r="L169" s="157"/>
      <c r="M169" s="163"/>
      <c r="T169" s="164"/>
      <c r="AT169" s="159" t="s">
        <v>180</v>
      </c>
      <c r="AU169" s="159" t="s">
        <v>87</v>
      </c>
      <c r="AV169" s="12" t="s">
        <v>87</v>
      </c>
      <c r="AW169" s="12" t="s">
        <v>30</v>
      </c>
      <c r="AX169" s="12" t="s">
        <v>75</v>
      </c>
      <c r="AY169" s="159" t="s">
        <v>172</v>
      </c>
    </row>
    <row r="170" spans="2:65" s="12" customFormat="1">
      <c r="B170" s="157"/>
      <c r="D170" s="158" t="s">
        <v>180</v>
      </c>
      <c r="E170" s="159" t="s">
        <v>1</v>
      </c>
      <c r="F170" s="160" t="s">
        <v>1266</v>
      </c>
      <c r="H170" s="161">
        <v>-4.0000000000000001E-3</v>
      </c>
      <c r="I170" s="162"/>
      <c r="L170" s="157"/>
      <c r="M170" s="163"/>
      <c r="T170" s="164"/>
      <c r="AT170" s="159" t="s">
        <v>180</v>
      </c>
      <c r="AU170" s="159" t="s">
        <v>87</v>
      </c>
      <c r="AV170" s="12" t="s">
        <v>87</v>
      </c>
      <c r="AW170" s="12" t="s">
        <v>30</v>
      </c>
      <c r="AX170" s="12" t="s">
        <v>75</v>
      </c>
      <c r="AY170" s="159" t="s">
        <v>172</v>
      </c>
    </row>
    <row r="171" spans="2:65" s="14" customFormat="1">
      <c r="B171" s="172"/>
      <c r="D171" s="158" t="s">
        <v>180</v>
      </c>
      <c r="E171" s="173" t="s">
        <v>1</v>
      </c>
      <c r="F171" s="174" t="s">
        <v>186</v>
      </c>
      <c r="H171" s="175">
        <v>5.3000000000000007</v>
      </c>
      <c r="I171" s="176"/>
      <c r="L171" s="172"/>
      <c r="M171" s="177"/>
      <c r="T171" s="178"/>
      <c r="AT171" s="173" t="s">
        <v>180</v>
      </c>
      <c r="AU171" s="173" t="s">
        <v>87</v>
      </c>
      <c r="AV171" s="14" t="s">
        <v>178</v>
      </c>
      <c r="AW171" s="14" t="s">
        <v>30</v>
      </c>
      <c r="AX171" s="14" t="s">
        <v>82</v>
      </c>
      <c r="AY171" s="173" t="s">
        <v>172</v>
      </c>
    </row>
    <row r="172" spans="2:65" s="11" customFormat="1" ht="22.9" customHeight="1">
      <c r="B172" s="131"/>
      <c r="D172" s="132" t="s">
        <v>74</v>
      </c>
      <c r="E172" s="141" t="s">
        <v>231</v>
      </c>
      <c r="F172" s="141" t="s">
        <v>397</v>
      </c>
      <c r="I172" s="134"/>
      <c r="J172" s="142">
        <f>BK172</f>
        <v>0</v>
      </c>
      <c r="L172" s="131"/>
      <c r="M172" s="136"/>
      <c r="P172" s="137">
        <f>SUM(P173:P181)</f>
        <v>0</v>
      </c>
      <c r="R172" s="137">
        <f>SUM(R173:R181)</f>
        <v>3.6163410000000002</v>
      </c>
      <c r="T172" s="138">
        <f>SUM(T173:T181)</f>
        <v>0</v>
      </c>
      <c r="AR172" s="132" t="s">
        <v>82</v>
      </c>
      <c r="AT172" s="139" t="s">
        <v>74</v>
      </c>
      <c r="AU172" s="139" t="s">
        <v>82</v>
      </c>
      <c r="AY172" s="132" t="s">
        <v>172</v>
      </c>
      <c r="BK172" s="140">
        <f>SUM(BK173:BK181)</f>
        <v>0</v>
      </c>
    </row>
    <row r="173" spans="2:65" s="1" customFormat="1" ht="37.9" customHeight="1">
      <c r="B173" s="32"/>
      <c r="C173" s="143" t="s">
        <v>269</v>
      </c>
      <c r="D173" s="143" t="s">
        <v>174</v>
      </c>
      <c r="E173" s="144" t="s">
        <v>2312</v>
      </c>
      <c r="F173" s="145" t="s">
        <v>2313</v>
      </c>
      <c r="G173" s="146" t="s">
        <v>331</v>
      </c>
      <c r="H173" s="147">
        <v>29.7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41</v>
      </c>
      <c r="P173" s="153">
        <f>O173*H173</f>
        <v>0</v>
      </c>
      <c r="Q173" s="153">
        <v>9.8530000000000006E-2</v>
      </c>
      <c r="R173" s="153">
        <f>Q173*H173</f>
        <v>2.9263410000000003</v>
      </c>
      <c r="S173" s="153">
        <v>0</v>
      </c>
      <c r="T173" s="154">
        <f>S173*H173</f>
        <v>0</v>
      </c>
      <c r="AR173" s="155" t="s">
        <v>178</v>
      </c>
      <c r="AT173" s="155" t="s">
        <v>174</v>
      </c>
      <c r="AU173" s="155" t="s">
        <v>87</v>
      </c>
      <c r="AY173" s="17" t="s">
        <v>172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87</v>
      </c>
      <c r="BK173" s="156">
        <f>ROUND(I173*H173,2)</f>
        <v>0</v>
      </c>
      <c r="BL173" s="17" t="s">
        <v>178</v>
      </c>
      <c r="BM173" s="155" t="s">
        <v>2314</v>
      </c>
    </row>
    <row r="174" spans="2:65" s="12" customFormat="1">
      <c r="B174" s="157"/>
      <c r="D174" s="158" t="s">
        <v>180</v>
      </c>
      <c r="E174" s="159" t="s">
        <v>1</v>
      </c>
      <c r="F174" s="160" t="s">
        <v>2315</v>
      </c>
      <c r="H174" s="161">
        <v>10.3</v>
      </c>
      <c r="I174" s="162"/>
      <c r="L174" s="157"/>
      <c r="M174" s="163"/>
      <c r="T174" s="164"/>
      <c r="AT174" s="159" t="s">
        <v>180</v>
      </c>
      <c r="AU174" s="159" t="s">
        <v>87</v>
      </c>
      <c r="AV174" s="12" t="s">
        <v>87</v>
      </c>
      <c r="AW174" s="12" t="s">
        <v>30</v>
      </c>
      <c r="AX174" s="12" t="s">
        <v>75</v>
      </c>
      <c r="AY174" s="159" t="s">
        <v>172</v>
      </c>
    </row>
    <row r="175" spans="2:65" s="12" customFormat="1">
      <c r="B175" s="157"/>
      <c r="D175" s="158" t="s">
        <v>180</v>
      </c>
      <c r="E175" s="159" t="s">
        <v>1</v>
      </c>
      <c r="F175" s="160" t="s">
        <v>2316</v>
      </c>
      <c r="H175" s="161">
        <v>11.3</v>
      </c>
      <c r="I175" s="162"/>
      <c r="L175" s="157"/>
      <c r="M175" s="163"/>
      <c r="T175" s="164"/>
      <c r="AT175" s="159" t="s">
        <v>180</v>
      </c>
      <c r="AU175" s="159" t="s">
        <v>87</v>
      </c>
      <c r="AV175" s="12" t="s">
        <v>87</v>
      </c>
      <c r="AW175" s="12" t="s">
        <v>30</v>
      </c>
      <c r="AX175" s="12" t="s">
        <v>75</v>
      </c>
      <c r="AY175" s="159" t="s">
        <v>172</v>
      </c>
    </row>
    <row r="176" spans="2:65" s="12" customFormat="1">
      <c r="B176" s="157"/>
      <c r="D176" s="158" t="s">
        <v>180</v>
      </c>
      <c r="E176" s="159" t="s">
        <v>1</v>
      </c>
      <c r="F176" s="160" t="s">
        <v>2317</v>
      </c>
      <c r="H176" s="161">
        <v>8.1</v>
      </c>
      <c r="I176" s="162"/>
      <c r="L176" s="157"/>
      <c r="M176" s="163"/>
      <c r="T176" s="164"/>
      <c r="AT176" s="159" t="s">
        <v>180</v>
      </c>
      <c r="AU176" s="159" t="s">
        <v>87</v>
      </c>
      <c r="AV176" s="12" t="s">
        <v>87</v>
      </c>
      <c r="AW176" s="12" t="s">
        <v>30</v>
      </c>
      <c r="AX176" s="12" t="s">
        <v>75</v>
      </c>
      <c r="AY176" s="159" t="s">
        <v>172</v>
      </c>
    </row>
    <row r="177" spans="2:65" s="14" customFormat="1">
      <c r="B177" s="172"/>
      <c r="D177" s="158" t="s">
        <v>180</v>
      </c>
      <c r="E177" s="173" t="s">
        <v>1</v>
      </c>
      <c r="F177" s="174" t="s">
        <v>186</v>
      </c>
      <c r="H177" s="175">
        <v>29.700000000000003</v>
      </c>
      <c r="I177" s="176"/>
      <c r="L177" s="172"/>
      <c r="M177" s="177"/>
      <c r="T177" s="178"/>
      <c r="AT177" s="173" t="s">
        <v>180</v>
      </c>
      <c r="AU177" s="173" t="s">
        <v>87</v>
      </c>
      <c r="AV177" s="14" t="s">
        <v>178</v>
      </c>
      <c r="AW177" s="14" t="s">
        <v>30</v>
      </c>
      <c r="AX177" s="14" t="s">
        <v>82</v>
      </c>
      <c r="AY177" s="173" t="s">
        <v>172</v>
      </c>
    </row>
    <row r="178" spans="2:65" s="1" customFormat="1" ht="16.5" customHeight="1">
      <c r="B178" s="32"/>
      <c r="C178" s="179" t="s">
        <v>275</v>
      </c>
      <c r="D178" s="179" t="s">
        <v>223</v>
      </c>
      <c r="E178" s="180" t="s">
        <v>2318</v>
      </c>
      <c r="F178" s="181" t="s">
        <v>2319</v>
      </c>
      <c r="G178" s="182" t="s">
        <v>310</v>
      </c>
      <c r="H178" s="183">
        <v>60</v>
      </c>
      <c r="I178" s="184"/>
      <c r="J178" s="185">
        <f>ROUND(I178*H178,2)</f>
        <v>0</v>
      </c>
      <c r="K178" s="186"/>
      <c r="L178" s="187"/>
      <c r="M178" s="188" t="s">
        <v>1</v>
      </c>
      <c r="N178" s="189" t="s">
        <v>41</v>
      </c>
      <c r="P178" s="153">
        <f>O178*H178</f>
        <v>0</v>
      </c>
      <c r="Q178" s="153">
        <v>1.15E-2</v>
      </c>
      <c r="R178" s="153">
        <f>Q178*H178</f>
        <v>0.69</v>
      </c>
      <c r="S178" s="153">
        <v>0</v>
      </c>
      <c r="T178" s="154">
        <f>S178*H178</f>
        <v>0</v>
      </c>
      <c r="AR178" s="155" t="s">
        <v>222</v>
      </c>
      <c r="AT178" s="155" t="s">
        <v>223</v>
      </c>
      <c r="AU178" s="155" t="s">
        <v>87</v>
      </c>
      <c r="AY178" s="17" t="s">
        <v>172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87</v>
      </c>
      <c r="BK178" s="156">
        <f>ROUND(I178*H178,2)</f>
        <v>0</v>
      </c>
      <c r="BL178" s="17" t="s">
        <v>178</v>
      </c>
      <c r="BM178" s="155" t="s">
        <v>2320</v>
      </c>
    </row>
    <row r="179" spans="2:65" s="12" customFormat="1">
      <c r="B179" s="157"/>
      <c r="D179" s="158" t="s">
        <v>180</v>
      </c>
      <c r="E179" s="159" t="s">
        <v>1</v>
      </c>
      <c r="F179" s="160" t="s">
        <v>2321</v>
      </c>
      <c r="H179" s="161">
        <v>59.994</v>
      </c>
      <c r="I179" s="162"/>
      <c r="L179" s="157"/>
      <c r="M179" s="163"/>
      <c r="T179" s="164"/>
      <c r="AT179" s="159" t="s">
        <v>180</v>
      </c>
      <c r="AU179" s="159" t="s">
        <v>87</v>
      </c>
      <c r="AV179" s="12" t="s">
        <v>87</v>
      </c>
      <c r="AW179" s="12" t="s">
        <v>30</v>
      </c>
      <c r="AX179" s="12" t="s">
        <v>75</v>
      </c>
      <c r="AY179" s="159" t="s">
        <v>172</v>
      </c>
    </row>
    <row r="180" spans="2:65" s="12" customFormat="1">
      <c r="B180" s="157"/>
      <c r="D180" s="158" t="s">
        <v>180</v>
      </c>
      <c r="E180" s="159" t="s">
        <v>1</v>
      </c>
      <c r="F180" s="160" t="s">
        <v>1259</v>
      </c>
      <c r="H180" s="161">
        <v>6.0000000000000001E-3</v>
      </c>
      <c r="I180" s="162"/>
      <c r="L180" s="157"/>
      <c r="M180" s="163"/>
      <c r="T180" s="164"/>
      <c r="AT180" s="159" t="s">
        <v>180</v>
      </c>
      <c r="AU180" s="159" t="s">
        <v>87</v>
      </c>
      <c r="AV180" s="12" t="s">
        <v>87</v>
      </c>
      <c r="AW180" s="12" t="s">
        <v>30</v>
      </c>
      <c r="AX180" s="12" t="s">
        <v>75</v>
      </c>
      <c r="AY180" s="159" t="s">
        <v>172</v>
      </c>
    </row>
    <row r="181" spans="2:65" s="14" customFormat="1">
      <c r="B181" s="172"/>
      <c r="D181" s="158" t="s">
        <v>180</v>
      </c>
      <c r="E181" s="173" t="s">
        <v>1</v>
      </c>
      <c r="F181" s="174" t="s">
        <v>186</v>
      </c>
      <c r="H181" s="175">
        <v>60</v>
      </c>
      <c r="I181" s="176"/>
      <c r="L181" s="172"/>
      <c r="M181" s="177"/>
      <c r="T181" s="178"/>
      <c r="AT181" s="173" t="s">
        <v>180</v>
      </c>
      <c r="AU181" s="173" t="s">
        <v>87</v>
      </c>
      <c r="AV181" s="14" t="s">
        <v>178</v>
      </c>
      <c r="AW181" s="14" t="s">
        <v>30</v>
      </c>
      <c r="AX181" s="14" t="s">
        <v>82</v>
      </c>
      <c r="AY181" s="173" t="s">
        <v>172</v>
      </c>
    </row>
    <row r="182" spans="2:65" s="11" customFormat="1" ht="22.9" customHeight="1">
      <c r="B182" s="131"/>
      <c r="D182" s="132" t="s">
        <v>74</v>
      </c>
      <c r="E182" s="141" t="s">
        <v>437</v>
      </c>
      <c r="F182" s="141" t="s">
        <v>438</v>
      </c>
      <c r="I182" s="134"/>
      <c r="J182" s="142">
        <f>BK182</f>
        <v>0</v>
      </c>
      <c r="L182" s="131"/>
      <c r="M182" s="136"/>
      <c r="P182" s="137">
        <f>P183</f>
        <v>0</v>
      </c>
      <c r="R182" s="137">
        <f>R183</f>
        <v>0</v>
      </c>
      <c r="T182" s="138">
        <f>T183</f>
        <v>0</v>
      </c>
      <c r="AR182" s="132" t="s">
        <v>82</v>
      </c>
      <c r="AT182" s="139" t="s">
        <v>74</v>
      </c>
      <c r="AU182" s="139" t="s">
        <v>82</v>
      </c>
      <c r="AY182" s="132" t="s">
        <v>172</v>
      </c>
      <c r="BK182" s="140">
        <f>BK183</f>
        <v>0</v>
      </c>
    </row>
    <row r="183" spans="2:65" s="1" customFormat="1" ht="33" customHeight="1">
      <c r="B183" s="32"/>
      <c r="C183" s="143" t="s">
        <v>282</v>
      </c>
      <c r="D183" s="143" t="s">
        <v>174</v>
      </c>
      <c r="E183" s="144" t="s">
        <v>2322</v>
      </c>
      <c r="F183" s="145" t="s">
        <v>2323</v>
      </c>
      <c r="G183" s="146" t="s">
        <v>226</v>
      </c>
      <c r="H183" s="147">
        <v>25.614999999999998</v>
      </c>
      <c r="I183" s="148"/>
      <c r="J183" s="149">
        <f>ROUND(I183*H183,2)</f>
        <v>0</v>
      </c>
      <c r="K183" s="150"/>
      <c r="L183" s="32"/>
      <c r="M183" s="199" t="s">
        <v>1</v>
      </c>
      <c r="N183" s="200" t="s">
        <v>41</v>
      </c>
      <c r="O183" s="201"/>
      <c r="P183" s="202">
        <f>O183*H183</f>
        <v>0</v>
      </c>
      <c r="Q183" s="202">
        <v>0</v>
      </c>
      <c r="R183" s="202">
        <f>Q183*H183</f>
        <v>0</v>
      </c>
      <c r="S183" s="202">
        <v>0</v>
      </c>
      <c r="T183" s="203">
        <f>S183*H183</f>
        <v>0</v>
      </c>
      <c r="AR183" s="155" t="s">
        <v>178</v>
      </c>
      <c r="AT183" s="155" t="s">
        <v>174</v>
      </c>
      <c r="AU183" s="155" t="s">
        <v>87</v>
      </c>
      <c r="AY183" s="17" t="s">
        <v>172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87</v>
      </c>
      <c r="BK183" s="156">
        <f>ROUND(I183*H183,2)</f>
        <v>0</v>
      </c>
      <c r="BL183" s="17" t="s">
        <v>178</v>
      </c>
      <c r="BM183" s="155" t="s">
        <v>2324</v>
      </c>
    </row>
    <row r="184" spans="2:65" s="1" customFormat="1" ht="6.95" customHeight="1">
      <c r="B184" s="47"/>
      <c r="C184" s="48"/>
      <c r="D184" s="48"/>
      <c r="E184" s="48"/>
      <c r="F184" s="48"/>
      <c r="G184" s="48"/>
      <c r="H184" s="48"/>
      <c r="I184" s="48"/>
      <c r="J184" s="48"/>
      <c r="K184" s="48"/>
      <c r="L184" s="32"/>
    </row>
  </sheetData>
  <sheetProtection algorithmName="SHA-512" hashValue="Sfdo0+BAeBMtqzUrbwWI/42Wke9LEEl6Lhx71plnRXJUeEYcWoTh6kZcBP09513lTQ9ekMPCez5WSOaFJPgCbg==" saltValue="nLLo8+1Gf3ZJGItDyGpzg1cJyWeAEFAbmEaUTTr/Sdp96RvL1R03IXKj1X+268gv0+K+E00UIW3rhjMeRBasUA==" spinCount="100000" sheet="1" objects="1" scenarios="1" formatColumns="0" formatRows="0" autoFilter="0"/>
  <autoFilter ref="C121:K183" xr:uid="{00000000-0009-0000-0000-00000E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869"/>
  <sheetViews>
    <sheetView showGridLines="0" topLeftCell="A28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127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129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ROUND(J142,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ROUND((SUM(BE142:BE868)),  2)</f>
        <v>0</v>
      </c>
      <c r="G35" s="100"/>
      <c r="H35" s="100"/>
      <c r="I35" s="101">
        <v>0.2</v>
      </c>
      <c r="J35" s="99">
        <f>ROUND(((SUM(BE142:BE868))*I35),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ROUND((SUM(BF142:BF868)),  2)</f>
        <v>0</v>
      </c>
      <c r="G36" s="100"/>
      <c r="H36" s="100"/>
      <c r="I36" s="101">
        <v>0.2</v>
      </c>
      <c r="J36" s="99">
        <f>ROUND(((SUM(BF142:BF868))*I36),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ROUND((SUM(BG142:BG868)),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ROUND((SUM(BH142:BH868)),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ROUND((SUM(BI142:BI868)),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127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 xml:space="preserve">01 - SO-01.1  Architektúra a statika 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J142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J143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J144</f>
        <v>0</v>
      </c>
      <c r="L100" s="118"/>
    </row>
    <row r="101" spans="2:47" s="9" customFormat="1" ht="19.899999999999999" customHeight="1">
      <c r="B101" s="118"/>
      <c r="D101" s="119" t="s">
        <v>138</v>
      </c>
      <c r="E101" s="120"/>
      <c r="F101" s="120"/>
      <c r="G101" s="120"/>
      <c r="H101" s="120"/>
      <c r="I101" s="120"/>
      <c r="J101" s="121">
        <f>J182</f>
        <v>0</v>
      </c>
      <c r="L101" s="118"/>
    </row>
    <row r="102" spans="2:47" s="9" customFormat="1" ht="19.899999999999999" customHeight="1">
      <c r="B102" s="118"/>
      <c r="D102" s="119" t="s">
        <v>139</v>
      </c>
      <c r="E102" s="120"/>
      <c r="F102" s="120"/>
      <c r="G102" s="120"/>
      <c r="H102" s="120"/>
      <c r="I102" s="120"/>
      <c r="J102" s="121">
        <f>J238</f>
        <v>0</v>
      </c>
      <c r="L102" s="118"/>
    </row>
    <row r="103" spans="2:47" s="9" customFormat="1" ht="19.899999999999999" customHeight="1">
      <c r="B103" s="118"/>
      <c r="D103" s="119" t="s">
        <v>140</v>
      </c>
      <c r="E103" s="120"/>
      <c r="F103" s="120"/>
      <c r="G103" s="120"/>
      <c r="H103" s="120"/>
      <c r="I103" s="120"/>
      <c r="J103" s="121">
        <f>J289</f>
        <v>0</v>
      </c>
      <c r="L103" s="118"/>
    </row>
    <row r="104" spans="2:47" s="9" customFormat="1" ht="19.899999999999999" customHeight="1">
      <c r="B104" s="118"/>
      <c r="D104" s="119" t="s">
        <v>141</v>
      </c>
      <c r="E104" s="120"/>
      <c r="F104" s="120"/>
      <c r="G104" s="120"/>
      <c r="H104" s="120"/>
      <c r="I104" s="120"/>
      <c r="J104" s="121">
        <f>J315</f>
        <v>0</v>
      </c>
      <c r="L104" s="118"/>
    </row>
    <row r="105" spans="2:47" s="8" customFormat="1" ht="24.95" customHeight="1">
      <c r="B105" s="114"/>
      <c r="D105" s="115" t="s">
        <v>142</v>
      </c>
      <c r="E105" s="116"/>
      <c r="F105" s="116"/>
      <c r="G105" s="116"/>
      <c r="H105" s="116"/>
      <c r="I105" s="116"/>
      <c r="J105" s="117">
        <f>J317</f>
        <v>0</v>
      </c>
      <c r="L105" s="114"/>
    </row>
    <row r="106" spans="2:47" s="9" customFormat="1" ht="19.899999999999999" customHeight="1">
      <c r="B106" s="118"/>
      <c r="D106" s="119" t="s">
        <v>143</v>
      </c>
      <c r="E106" s="120"/>
      <c r="F106" s="120"/>
      <c r="G106" s="120"/>
      <c r="H106" s="120"/>
      <c r="I106" s="120"/>
      <c r="J106" s="121">
        <f>J318</f>
        <v>0</v>
      </c>
      <c r="L106" s="118"/>
    </row>
    <row r="107" spans="2:47" s="9" customFormat="1" ht="19.899999999999999" customHeight="1">
      <c r="B107" s="118"/>
      <c r="D107" s="119" t="s">
        <v>144</v>
      </c>
      <c r="E107" s="120"/>
      <c r="F107" s="120"/>
      <c r="G107" s="120"/>
      <c r="H107" s="120"/>
      <c r="I107" s="120"/>
      <c r="J107" s="121">
        <f>J353</f>
        <v>0</v>
      </c>
      <c r="L107" s="118"/>
    </row>
    <row r="108" spans="2:47" s="9" customFormat="1" ht="19.899999999999999" customHeight="1">
      <c r="B108" s="118"/>
      <c r="D108" s="119" t="s">
        <v>145</v>
      </c>
      <c r="E108" s="120"/>
      <c r="F108" s="120"/>
      <c r="G108" s="120"/>
      <c r="H108" s="120"/>
      <c r="I108" s="120"/>
      <c r="J108" s="121">
        <f>J371</f>
        <v>0</v>
      </c>
      <c r="L108" s="118"/>
    </row>
    <row r="109" spans="2:47" s="9" customFormat="1" ht="19.899999999999999" customHeight="1">
      <c r="B109" s="118"/>
      <c r="D109" s="119" t="s">
        <v>146</v>
      </c>
      <c r="E109" s="120"/>
      <c r="F109" s="120"/>
      <c r="G109" s="120"/>
      <c r="H109" s="120"/>
      <c r="I109" s="120"/>
      <c r="J109" s="121">
        <f>J445</f>
        <v>0</v>
      </c>
      <c r="L109" s="118"/>
    </row>
    <row r="110" spans="2:47" s="9" customFormat="1" ht="19.899999999999999" customHeight="1">
      <c r="B110" s="118"/>
      <c r="D110" s="119" t="s">
        <v>147</v>
      </c>
      <c r="E110" s="120"/>
      <c r="F110" s="120"/>
      <c r="G110" s="120"/>
      <c r="H110" s="120"/>
      <c r="I110" s="120"/>
      <c r="J110" s="121">
        <f>J449</f>
        <v>0</v>
      </c>
      <c r="L110" s="118"/>
    </row>
    <row r="111" spans="2:47" s="9" customFormat="1" ht="19.899999999999999" customHeight="1">
      <c r="B111" s="118"/>
      <c r="D111" s="119" t="s">
        <v>148</v>
      </c>
      <c r="E111" s="120"/>
      <c r="F111" s="120"/>
      <c r="G111" s="120"/>
      <c r="H111" s="120"/>
      <c r="I111" s="120"/>
      <c r="J111" s="121">
        <f>J640</f>
        <v>0</v>
      </c>
      <c r="L111" s="118"/>
    </row>
    <row r="112" spans="2:47" s="9" customFormat="1" ht="19.899999999999999" customHeight="1">
      <c r="B112" s="118"/>
      <c r="D112" s="119" t="s">
        <v>149</v>
      </c>
      <c r="E112" s="120"/>
      <c r="F112" s="120"/>
      <c r="G112" s="120"/>
      <c r="H112" s="120"/>
      <c r="I112" s="120"/>
      <c r="J112" s="121">
        <f>J672</f>
        <v>0</v>
      </c>
      <c r="L112" s="118"/>
    </row>
    <row r="113" spans="2:12" s="9" customFormat="1" ht="19.899999999999999" customHeight="1">
      <c r="B113" s="118"/>
      <c r="D113" s="119" t="s">
        <v>150</v>
      </c>
      <c r="E113" s="120"/>
      <c r="F113" s="120"/>
      <c r="G113" s="120"/>
      <c r="H113" s="120"/>
      <c r="I113" s="120"/>
      <c r="J113" s="121">
        <f>J682</f>
        <v>0</v>
      </c>
      <c r="L113" s="118"/>
    </row>
    <row r="114" spans="2:12" s="9" customFormat="1" ht="19.899999999999999" customHeight="1">
      <c r="B114" s="118"/>
      <c r="D114" s="119" t="s">
        <v>151</v>
      </c>
      <c r="E114" s="120"/>
      <c r="F114" s="120"/>
      <c r="G114" s="120"/>
      <c r="H114" s="120"/>
      <c r="I114" s="120"/>
      <c r="J114" s="121">
        <f>J696</f>
        <v>0</v>
      </c>
      <c r="L114" s="118"/>
    </row>
    <row r="115" spans="2:12" s="9" customFormat="1" ht="19.899999999999999" customHeight="1">
      <c r="B115" s="118"/>
      <c r="D115" s="119" t="s">
        <v>152</v>
      </c>
      <c r="E115" s="120"/>
      <c r="F115" s="120"/>
      <c r="G115" s="120"/>
      <c r="H115" s="120"/>
      <c r="I115" s="120"/>
      <c r="J115" s="121">
        <f>J732</f>
        <v>0</v>
      </c>
      <c r="L115" s="118"/>
    </row>
    <row r="116" spans="2:12" s="9" customFormat="1" ht="19.899999999999999" customHeight="1">
      <c r="B116" s="118"/>
      <c r="D116" s="119" t="s">
        <v>153</v>
      </c>
      <c r="E116" s="120"/>
      <c r="F116" s="120"/>
      <c r="G116" s="120"/>
      <c r="H116" s="120"/>
      <c r="I116" s="120"/>
      <c r="J116" s="121">
        <f>J750</f>
        <v>0</v>
      </c>
      <c r="L116" s="118"/>
    </row>
    <row r="117" spans="2:12" s="9" customFormat="1" ht="19.899999999999999" customHeight="1">
      <c r="B117" s="118"/>
      <c r="D117" s="119" t="s">
        <v>154</v>
      </c>
      <c r="E117" s="120"/>
      <c r="F117" s="120"/>
      <c r="G117" s="120"/>
      <c r="H117" s="120"/>
      <c r="I117" s="120"/>
      <c r="J117" s="121">
        <f>J782</f>
        <v>0</v>
      </c>
      <c r="L117" s="118"/>
    </row>
    <row r="118" spans="2:12" s="9" customFormat="1" ht="19.899999999999999" customHeight="1">
      <c r="B118" s="118"/>
      <c r="D118" s="119" t="s">
        <v>155</v>
      </c>
      <c r="E118" s="120"/>
      <c r="F118" s="120"/>
      <c r="G118" s="120"/>
      <c r="H118" s="120"/>
      <c r="I118" s="120"/>
      <c r="J118" s="121">
        <f>J795</f>
        <v>0</v>
      </c>
      <c r="L118" s="118"/>
    </row>
    <row r="119" spans="2:12" s="9" customFormat="1" ht="19.899999999999999" customHeight="1">
      <c r="B119" s="118"/>
      <c r="D119" s="119" t="s">
        <v>156</v>
      </c>
      <c r="E119" s="120"/>
      <c r="F119" s="120"/>
      <c r="G119" s="120"/>
      <c r="H119" s="120"/>
      <c r="I119" s="120"/>
      <c r="J119" s="121">
        <f>J808</f>
        <v>0</v>
      </c>
      <c r="L119" s="118"/>
    </row>
    <row r="120" spans="2:12" s="9" customFormat="1" ht="19.899999999999999" customHeight="1">
      <c r="B120" s="118"/>
      <c r="D120" s="119" t="s">
        <v>157</v>
      </c>
      <c r="E120" s="120"/>
      <c r="F120" s="120"/>
      <c r="G120" s="120"/>
      <c r="H120" s="120"/>
      <c r="I120" s="120"/>
      <c r="J120" s="121">
        <f>J862</f>
        <v>0</v>
      </c>
      <c r="L120" s="118"/>
    </row>
    <row r="121" spans="2:12" s="1" customFormat="1" ht="21.75" customHeight="1">
      <c r="B121" s="32"/>
      <c r="L121" s="32"/>
    </row>
    <row r="122" spans="2:12" s="1" customFormat="1" ht="6.95" customHeight="1">
      <c r="B122" s="47"/>
      <c r="C122" s="48"/>
      <c r="D122" s="48"/>
      <c r="E122" s="48"/>
      <c r="F122" s="48"/>
      <c r="G122" s="48"/>
      <c r="H122" s="48"/>
      <c r="I122" s="48"/>
      <c r="J122" s="48"/>
      <c r="K122" s="48"/>
      <c r="L122" s="32"/>
    </row>
    <row r="126" spans="2:12" s="1" customFormat="1" ht="6.95" customHeight="1">
      <c r="B126" s="49"/>
      <c r="C126" s="50"/>
      <c r="D126" s="50"/>
      <c r="E126" s="50"/>
      <c r="F126" s="50"/>
      <c r="G126" s="50"/>
      <c r="H126" s="50"/>
      <c r="I126" s="50"/>
      <c r="J126" s="50"/>
      <c r="K126" s="50"/>
      <c r="L126" s="32"/>
    </row>
    <row r="127" spans="2:12" s="1" customFormat="1" ht="24.95" customHeight="1">
      <c r="B127" s="32"/>
      <c r="C127" s="21" t="s">
        <v>158</v>
      </c>
      <c r="L127" s="32"/>
    </row>
    <row r="128" spans="2:12" s="1" customFormat="1" ht="6.95" customHeight="1">
      <c r="B128" s="32"/>
      <c r="L128" s="32"/>
    </row>
    <row r="129" spans="2:63" s="1" customFormat="1" ht="12" customHeight="1">
      <c r="B129" s="32"/>
      <c r="C129" s="27" t="s">
        <v>15</v>
      </c>
      <c r="L129" s="32"/>
    </row>
    <row r="130" spans="2:63" s="1" customFormat="1" ht="16.5" customHeight="1">
      <c r="B130" s="32"/>
      <c r="E130" s="254" t="str">
        <f>E7</f>
        <v>Rekreačná chata</v>
      </c>
      <c r="F130" s="255"/>
      <c r="G130" s="255"/>
      <c r="H130" s="255"/>
      <c r="L130" s="32"/>
    </row>
    <row r="131" spans="2:63" ht="12" customHeight="1">
      <c r="B131" s="20"/>
      <c r="C131" s="27" t="s">
        <v>126</v>
      </c>
      <c r="L131" s="20"/>
    </row>
    <row r="132" spans="2:63" s="1" customFormat="1" ht="16.5" customHeight="1">
      <c r="B132" s="32"/>
      <c r="E132" s="254" t="s">
        <v>127</v>
      </c>
      <c r="F132" s="253"/>
      <c r="G132" s="253"/>
      <c r="H132" s="253"/>
      <c r="L132" s="32"/>
    </row>
    <row r="133" spans="2:63" s="1" customFormat="1" ht="12" customHeight="1">
      <c r="B133" s="32"/>
      <c r="C133" s="27" t="s">
        <v>128</v>
      </c>
      <c r="L133" s="32"/>
    </row>
    <row r="134" spans="2:63" s="1" customFormat="1" ht="16.5" customHeight="1">
      <c r="B134" s="32"/>
      <c r="E134" s="250" t="str">
        <f>E11</f>
        <v xml:space="preserve">01 - SO-01.1  Architektúra a statika </v>
      </c>
      <c r="F134" s="253"/>
      <c r="G134" s="253"/>
      <c r="H134" s="253"/>
      <c r="L134" s="32"/>
    </row>
    <row r="135" spans="2:63" s="1" customFormat="1" ht="6.95" customHeight="1">
      <c r="B135" s="32"/>
      <c r="L135" s="32"/>
    </row>
    <row r="136" spans="2:63" s="1" customFormat="1" ht="12" customHeight="1">
      <c r="B136" s="32"/>
      <c r="C136" s="27" t="s">
        <v>19</v>
      </c>
      <c r="F136" s="25" t="str">
        <f>F14</f>
        <v>Martovce, p. č. 6231/1, 6231/2</v>
      </c>
      <c r="I136" s="27" t="s">
        <v>21</v>
      </c>
      <c r="J136" s="55">
        <f>IF(J14="","",J14)</f>
        <v>0</v>
      </c>
      <c r="L136" s="32"/>
    </row>
    <row r="137" spans="2:63" s="1" customFormat="1" ht="6.95" customHeight="1">
      <c r="B137" s="32"/>
      <c r="L137" s="32"/>
    </row>
    <row r="138" spans="2:63" s="1" customFormat="1" ht="15.2" customHeight="1">
      <c r="B138" s="32"/>
      <c r="C138" s="27" t="s">
        <v>22</v>
      </c>
      <c r="F138" s="25" t="str">
        <f>E17</f>
        <v>MARTEVENT s.r.o., Martovce č. 14</v>
      </c>
      <c r="I138" s="27" t="s">
        <v>28</v>
      </c>
      <c r="J138" s="30" t="str">
        <f>E23</f>
        <v>Szilvia Vörös Dócza</v>
      </c>
      <c r="L138" s="32"/>
    </row>
    <row r="139" spans="2:63" s="1" customFormat="1" ht="15.2" customHeight="1">
      <c r="B139" s="32"/>
      <c r="C139" s="27" t="s">
        <v>26</v>
      </c>
      <c r="F139" s="25" t="str">
        <f>IF(E20="","",E20)</f>
        <v>Vyplň údaj</v>
      </c>
      <c r="I139" s="27" t="s">
        <v>31</v>
      </c>
      <c r="J139" s="30" t="str">
        <f>E26</f>
        <v xml:space="preserve"> </v>
      </c>
      <c r="L139" s="32"/>
    </row>
    <row r="140" spans="2:63" s="1" customFormat="1" ht="10.35" customHeight="1">
      <c r="B140" s="32"/>
      <c r="L140" s="32"/>
    </row>
    <row r="141" spans="2:63" s="10" customFormat="1" ht="29.25" customHeight="1">
      <c r="B141" s="122"/>
      <c r="C141" s="123" t="s">
        <v>159</v>
      </c>
      <c r="D141" s="124" t="s">
        <v>60</v>
      </c>
      <c r="E141" s="124" t="s">
        <v>56</v>
      </c>
      <c r="F141" s="124" t="s">
        <v>57</v>
      </c>
      <c r="G141" s="124" t="s">
        <v>160</v>
      </c>
      <c r="H141" s="124" t="s">
        <v>161</v>
      </c>
      <c r="I141" s="124" t="s">
        <v>162</v>
      </c>
      <c r="J141" s="125" t="s">
        <v>133</v>
      </c>
      <c r="K141" s="126" t="s">
        <v>163</v>
      </c>
      <c r="L141" s="122"/>
      <c r="M141" s="62" t="s">
        <v>1</v>
      </c>
      <c r="N141" s="63" t="s">
        <v>39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</row>
    <row r="142" spans="2:63" s="1" customFormat="1" ht="22.9" customHeight="1">
      <c r="B142" s="32"/>
      <c r="C142" s="67" t="s">
        <v>134</v>
      </c>
      <c r="J142" s="127">
        <f>BK142</f>
        <v>0</v>
      </c>
      <c r="L142" s="32"/>
      <c r="M142" s="65"/>
      <c r="N142" s="56"/>
      <c r="O142" s="56"/>
      <c r="P142" s="128">
        <f>P143+P317</f>
        <v>0</v>
      </c>
      <c r="Q142" s="56"/>
      <c r="R142" s="128">
        <f>R143+R317</f>
        <v>123.768277023</v>
      </c>
      <c r="S142" s="56"/>
      <c r="T142" s="129">
        <f>T143+T317</f>
        <v>0</v>
      </c>
      <c r="AT142" s="17" t="s">
        <v>74</v>
      </c>
      <c r="AU142" s="17" t="s">
        <v>135</v>
      </c>
      <c r="BK142" s="130">
        <f>BK143+BK317</f>
        <v>0</v>
      </c>
    </row>
    <row r="143" spans="2:63" s="11" customFormat="1" ht="25.9" customHeight="1">
      <c r="B143" s="131"/>
      <c r="D143" s="132" t="s">
        <v>74</v>
      </c>
      <c r="E143" s="133" t="s">
        <v>170</v>
      </c>
      <c r="F143" s="133" t="s">
        <v>171</v>
      </c>
      <c r="I143" s="134"/>
      <c r="J143" s="135">
        <f>BK143</f>
        <v>0</v>
      </c>
      <c r="L143" s="131"/>
      <c r="M143" s="136"/>
      <c r="P143" s="137">
        <f>P144+P182+P238+P289+P315</f>
        <v>0</v>
      </c>
      <c r="R143" s="137">
        <f>R144+R182+R238+R289+R315</f>
        <v>90.457665750000004</v>
      </c>
      <c r="T143" s="138">
        <f>T144+T182+T238+T289+T315</f>
        <v>0</v>
      </c>
      <c r="AR143" s="132" t="s">
        <v>82</v>
      </c>
      <c r="AT143" s="139" t="s">
        <v>74</v>
      </c>
      <c r="AU143" s="139" t="s">
        <v>75</v>
      </c>
      <c r="AY143" s="132" t="s">
        <v>172</v>
      </c>
      <c r="BK143" s="140">
        <f>BK144+BK182+BK238+BK289+BK315</f>
        <v>0</v>
      </c>
    </row>
    <row r="144" spans="2:63" s="11" customFormat="1" ht="22.9" customHeight="1">
      <c r="B144" s="131"/>
      <c r="D144" s="132" t="s">
        <v>74</v>
      </c>
      <c r="E144" s="141" t="s">
        <v>82</v>
      </c>
      <c r="F144" s="141" t="s">
        <v>173</v>
      </c>
      <c r="I144" s="134"/>
      <c r="J144" s="142">
        <f>BK144</f>
        <v>0</v>
      </c>
      <c r="L144" s="131"/>
      <c r="M144" s="136"/>
      <c r="P144" s="137">
        <f>SUM(P145:P181)</f>
        <v>0</v>
      </c>
      <c r="R144" s="137">
        <f>SUM(R145:R181)</f>
        <v>4.16</v>
      </c>
      <c r="T144" s="138">
        <f>SUM(T145:T181)</f>
        <v>0</v>
      </c>
      <c r="AR144" s="132" t="s">
        <v>82</v>
      </c>
      <c r="AT144" s="139" t="s">
        <v>74</v>
      </c>
      <c r="AU144" s="139" t="s">
        <v>82</v>
      </c>
      <c r="AY144" s="132" t="s">
        <v>172</v>
      </c>
      <c r="BK144" s="140">
        <f>SUM(BK145:BK181)</f>
        <v>0</v>
      </c>
    </row>
    <row r="145" spans="2:65" s="1" customFormat="1" ht="24.2" customHeight="1">
      <c r="B145" s="32"/>
      <c r="C145" s="143" t="s">
        <v>82</v>
      </c>
      <c r="D145" s="143" t="s">
        <v>174</v>
      </c>
      <c r="E145" s="144" t="s">
        <v>175</v>
      </c>
      <c r="F145" s="145" t="s">
        <v>176</v>
      </c>
      <c r="G145" s="146" t="s">
        <v>177</v>
      </c>
      <c r="H145" s="147">
        <v>2.2999999999999998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178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178</v>
      </c>
      <c r="BM145" s="155" t="s">
        <v>179</v>
      </c>
    </row>
    <row r="146" spans="2:65" s="12" customFormat="1">
      <c r="B146" s="157"/>
      <c r="D146" s="158" t="s">
        <v>180</v>
      </c>
      <c r="E146" s="159" t="s">
        <v>1</v>
      </c>
      <c r="F146" s="160" t="s">
        <v>181</v>
      </c>
      <c r="H146" s="161">
        <v>1.4079999999999999</v>
      </c>
      <c r="I146" s="162"/>
      <c r="L146" s="157"/>
      <c r="M146" s="163"/>
      <c r="T146" s="164"/>
      <c r="AT146" s="159" t="s">
        <v>180</v>
      </c>
      <c r="AU146" s="159" t="s">
        <v>87</v>
      </c>
      <c r="AV146" s="12" t="s">
        <v>87</v>
      </c>
      <c r="AW146" s="12" t="s">
        <v>30</v>
      </c>
      <c r="AX146" s="12" t="s">
        <v>75</v>
      </c>
      <c r="AY146" s="159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182</v>
      </c>
      <c r="H147" s="161">
        <v>0.89300000000000002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3" customFormat="1">
      <c r="B148" s="165"/>
      <c r="D148" s="158" t="s">
        <v>180</v>
      </c>
      <c r="E148" s="166" t="s">
        <v>1</v>
      </c>
      <c r="F148" s="167" t="s">
        <v>183</v>
      </c>
      <c r="H148" s="168">
        <v>2.3010000000000002</v>
      </c>
      <c r="I148" s="169"/>
      <c r="L148" s="165"/>
      <c r="M148" s="170"/>
      <c r="T148" s="171"/>
      <c r="AT148" s="166" t="s">
        <v>180</v>
      </c>
      <c r="AU148" s="166" t="s">
        <v>87</v>
      </c>
      <c r="AV148" s="13" t="s">
        <v>184</v>
      </c>
      <c r="AW148" s="13" t="s">
        <v>30</v>
      </c>
      <c r="AX148" s="13" t="s">
        <v>75</v>
      </c>
      <c r="AY148" s="166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185</v>
      </c>
      <c r="H149" s="161">
        <v>-1E-3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2.3000000000000003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" customFormat="1" ht="55.5" customHeight="1">
      <c r="B151" s="32"/>
      <c r="C151" s="143" t="s">
        <v>87</v>
      </c>
      <c r="D151" s="143" t="s">
        <v>174</v>
      </c>
      <c r="E151" s="144" t="s">
        <v>187</v>
      </c>
      <c r="F151" s="145" t="s">
        <v>188</v>
      </c>
      <c r="G151" s="146" t="s">
        <v>177</v>
      </c>
      <c r="H151" s="147">
        <v>17</v>
      </c>
      <c r="I151" s="148"/>
      <c r="J151" s="149">
        <f>ROUND(I151*H151,2)</f>
        <v>0</v>
      </c>
      <c r="K151" s="150"/>
      <c r="L151" s="32"/>
      <c r="M151" s="151" t="s">
        <v>1</v>
      </c>
      <c r="N151" s="152" t="s">
        <v>41</v>
      </c>
      <c r="P151" s="153">
        <f>O151*H151</f>
        <v>0</v>
      </c>
      <c r="Q151" s="153">
        <v>0</v>
      </c>
      <c r="R151" s="153">
        <f>Q151*H151</f>
        <v>0</v>
      </c>
      <c r="S151" s="153">
        <v>0</v>
      </c>
      <c r="T151" s="154">
        <f>S151*H151</f>
        <v>0</v>
      </c>
      <c r="AR151" s="155" t="s">
        <v>178</v>
      </c>
      <c r="AT151" s="155" t="s">
        <v>174</v>
      </c>
      <c r="AU151" s="155" t="s">
        <v>87</v>
      </c>
      <c r="AY151" s="17" t="s">
        <v>172</v>
      </c>
      <c r="BE151" s="156">
        <f>IF(N151="základná",J151,0)</f>
        <v>0</v>
      </c>
      <c r="BF151" s="156">
        <f>IF(N151="znížená",J151,0)</f>
        <v>0</v>
      </c>
      <c r="BG151" s="156">
        <f>IF(N151="zákl. prenesená",J151,0)</f>
        <v>0</v>
      </c>
      <c r="BH151" s="156">
        <f>IF(N151="zníž. prenesená",J151,0)</f>
        <v>0</v>
      </c>
      <c r="BI151" s="156">
        <f>IF(N151="nulová",J151,0)</f>
        <v>0</v>
      </c>
      <c r="BJ151" s="17" t="s">
        <v>87</v>
      </c>
      <c r="BK151" s="156">
        <f>ROUND(I151*H151,2)</f>
        <v>0</v>
      </c>
      <c r="BL151" s="17" t="s">
        <v>178</v>
      </c>
      <c r="BM151" s="155" t="s">
        <v>189</v>
      </c>
    </row>
    <row r="152" spans="2:65" s="12" customFormat="1">
      <c r="B152" s="157"/>
      <c r="D152" s="158" t="s">
        <v>180</v>
      </c>
      <c r="E152" s="159" t="s">
        <v>1</v>
      </c>
      <c r="F152" s="160" t="s">
        <v>190</v>
      </c>
      <c r="H152" s="161">
        <v>6.806</v>
      </c>
      <c r="I152" s="162"/>
      <c r="L152" s="157"/>
      <c r="M152" s="163"/>
      <c r="T152" s="164"/>
      <c r="AT152" s="159" t="s">
        <v>180</v>
      </c>
      <c r="AU152" s="159" t="s">
        <v>87</v>
      </c>
      <c r="AV152" s="12" t="s">
        <v>87</v>
      </c>
      <c r="AW152" s="12" t="s">
        <v>30</v>
      </c>
      <c r="AX152" s="12" t="s">
        <v>75</v>
      </c>
      <c r="AY152" s="159" t="s">
        <v>172</v>
      </c>
    </row>
    <row r="153" spans="2:65" s="12" customFormat="1">
      <c r="B153" s="157"/>
      <c r="D153" s="158" t="s">
        <v>180</v>
      </c>
      <c r="E153" s="159" t="s">
        <v>1</v>
      </c>
      <c r="F153" s="160" t="s">
        <v>191</v>
      </c>
      <c r="H153" s="161">
        <v>2.4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2" customFormat="1">
      <c r="B154" s="157"/>
      <c r="D154" s="158" t="s">
        <v>180</v>
      </c>
      <c r="E154" s="159" t="s">
        <v>1</v>
      </c>
      <c r="F154" s="160" t="s">
        <v>192</v>
      </c>
      <c r="H154" s="161">
        <v>8.6609999999999996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75</v>
      </c>
      <c r="AY154" s="159" t="s">
        <v>172</v>
      </c>
    </row>
    <row r="155" spans="2:65" s="13" customFormat="1">
      <c r="B155" s="165"/>
      <c r="D155" s="158" t="s">
        <v>180</v>
      </c>
      <c r="E155" s="166" t="s">
        <v>1</v>
      </c>
      <c r="F155" s="167" t="s">
        <v>183</v>
      </c>
      <c r="H155" s="168">
        <v>17.866999999999997</v>
      </c>
      <c r="I155" s="169"/>
      <c r="L155" s="165"/>
      <c r="M155" s="170"/>
      <c r="T155" s="171"/>
      <c r="AT155" s="166" t="s">
        <v>180</v>
      </c>
      <c r="AU155" s="166" t="s">
        <v>87</v>
      </c>
      <c r="AV155" s="13" t="s">
        <v>184</v>
      </c>
      <c r="AW155" s="13" t="s">
        <v>30</v>
      </c>
      <c r="AX155" s="13" t="s">
        <v>75</v>
      </c>
      <c r="AY155" s="166" t="s">
        <v>172</v>
      </c>
    </row>
    <row r="156" spans="2:65" s="12" customFormat="1">
      <c r="B156" s="157"/>
      <c r="D156" s="158" t="s">
        <v>180</v>
      </c>
      <c r="E156" s="159" t="s">
        <v>1</v>
      </c>
      <c r="F156" s="160" t="s">
        <v>193</v>
      </c>
      <c r="H156" s="161">
        <v>-0.89300000000000002</v>
      </c>
      <c r="I156" s="162"/>
      <c r="L156" s="157"/>
      <c r="M156" s="163"/>
      <c r="T156" s="164"/>
      <c r="AT156" s="159" t="s">
        <v>180</v>
      </c>
      <c r="AU156" s="159" t="s">
        <v>87</v>
      </c>
      <c r="AV156" s="12" t="s">
        <v>87</v>
      </c>
      <c r="AW156" s="12" t="s">
        <v>30</v>
      </c>
      <c r="AX156" s="12" t="s">
        <v>75</v>
      </c>
      <c r="AY156" s="159" t="s">
        <v>172</v>
      </c>
    </row>
    <row r="157" spans="2:65" s="12" customFormat="1">
      <c r="B157" s="157"/>
      <c r="D157" s="158" t="s">
        <v>180</v>
      </c>
      <c r="E157" s="159" t="s">
        <v>1</v>
      </c>
      <c r="F157" s="160" t="s">
        <v>194</v>
      </c>
      <c r="H157" s="161">
        <v>2.5999999999999999E-2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4" customFormat="1">
      <c r="B158" s="172"/>
      <c r="D158" s="158" t="s">
        <v>180</v>
      </c>
      <c r="E158" s="173" t="s">
        <v>1</v>
      </c>
      <c r="F158" s="174" t="s">
        <v>186</v>
      </c>
      <c r="H158" s="175">
        <v>16.999999999999996</v>
      </c>
      <c r="I158" s="176"/>
      <c r="L158" s="172"/>
      <c r="M158" s="177"/>
      <c r="T158" s="178"/>
      <c r="AT158" s="173" t="s">
        <v>180</v>
      </c>
      <c r="AU158" s="173" t="s">
        <v>87</v>
      </c>
      <c r="AV158" s="14" t="s">
        <v>178</v>
      </c>
      <c r="AW158" s="14" t="s">
        <v>30</v>
      </c>
      <c r="AX158" s="14" t="s">
        <v>82</v>
      </c>
      <c r="AY158" s="173" t="s">
        <v>172</v>
      </c>
    </row>
    <row r="159" spans="2:65" s="1" customFormat="1" ht="37.9" customHeight="1">
      <c r="B159" s="32"/>
      <c r="C159" s="143" t="s">
        <v>184</v>
      </c>
      <c r="D159" s="143" t="s">
        <v>174</v>
      </c>
      <c r="E159" s="144" t="s">
        <v>195</v>
      </c>
      <c r="F159" s="145" t="s">
        <v>196</v>
      </c>
      <c r="G159" s="146" t="s">
        <v>177</v>
      </c>
      <c r="H159" s="147">
        <v>5.6669999999999998</v>
      </c>
      <c r="I159" s="148"/>
      <c r="J159" s="149">
        <f>ROUND(I159*H159,2)</f>
        <v>0</v>
      </c>
      <c r="K159" s="150"/>
      <c r="L159" s="32"/>
      <c r="M159" s="151" t="s">
        <v>1</v>
      </c>
      <c r="N159" s="152" t="s">
        <v>41</v>
      </c>
      <c r="P159" s="153">
        <f>O159*H159</f>
        <v>0</v>
      </c>
      <c r="Q159" s="153">
        <v>0</v>
      </c>
      <c r="R159" s="153">
        <f>Q159*H159</f>
        <v>0</v>
      </c>
      <c r="S159" s="153">
        <v>0</v>
      </c>
      <c r="T159" s="154">
        <f>S159*H159</f>
        <v>0</v>
      </c>
      <c r="AR159" s="155" t="s">
        <v>178</v>
      </c>
      <c r="AT159" s="155" t="s">
        <v>174</v>
      </c>
      <c r="AU159" s="155" t="s">
        <v>87</v>
      </c>
      <c r="AY159" s="17" t="s">
        <v>172</v>
      </c>
      <c r="BE159" s="156">
        <f>IF(N159="základná",J159,0)</f>
        <v>0</v>
      </c>
      <c r="BF159" s="156">
        <f>IF(N159="znížená",J159,0)</f>
        <v>0</v>
      </c>
      <c r="BG159" s="156">
        <f>IF(N159="zákl. prenesená",J159,0)</f>
        <v>0</v>
      </c>
      <c r="BH159" s="156">
        <f>IF(N159="zníž. prenesená",J159,0)</f>
        <v>0</v>
      </c>
      <c r="BI159" s="156">
        <f>IF(N159="nulová",J159,0)</f>
        <v>0</v>
      </c>
      <c r="BJ159" s="17" t="s">
        <v>87</v>
      </c>
      <c r="BK159" s="156">
        <f>ROUND(I159*H159,2)</f>
        <v>0</v>
      </c>
      <c r="BL159" s="17" t="s">
        <v>178</v>
      </c>
      <c r="BM159" s="155" t="s">
        <v>197</v>
      </c>
    </row>
    <row r="160" spans="2:65" s="12" customFormat="1">
      <c r="B160" s="157"/>
      <c r="D160" s="158" t="s">
        <v>180</v>
      </c>
      <c r="E160" s="159" t="s">
        <v>1</v>
      </c>
      <c r="F160" s="160" t="s">
        <v>198</v>
      </c>
      <c r="H160" s="161">
        <v>5.6669999999999998</v>
      </c>
      <c r="I160" s="162"/>
      <c r="L160" s="157"/>
      <c r="M160" s="163"/>
      <c r="T160" s="164"/>
      <c r="AT160" s="159" t="s">
        <v>180</v>
      </c>
      <c r="AU160" s="159" t="s">
        <v>87</v>
      </c>
      <c r="AV160" s="12" t="s">
        <v>87</v>
      </c>
      <c r="AW160" s="12" t="s">
        <v>30</v>
      </c>
      <c r="AX160" s="12" t="s">
        <v>82</v>
      </c>
      <c r="AY160" s="159" t="s">
        <v>172</v>
      </c>
    </row>
    <row r="161" spans="2:65" s="1" customFormat="1" ht="37.9" customHeight="1">
      <c r="B161" s="32"/>
      <c r="C161" s="143" t="s">
        <v>178</v>
      </c>
      <c r="D161" s="143" t="s">
        <v>174</v>
      </c>
      <c r="E161" s="144" t="s">
        <v>199</v>
      </c>
      <c r="F161" s="145" t="s">
        <v>200</v>
      </c>
      <c r="G161" s="146" t="s">
        <v>177</v>
      </c>
      <c r="H161" s="147">
        <v>2.2999999999999998</v>
      </c>
      <c r="I161" s="148"/>
      <c r="J161" s="149">
        <f>ROUND(I161*H161,2)</f>
        <v>0</v>
      </c>
      <c r="K161" s="150"/>
      <c r="L161" s="32"/>
      <c r="M161" s="151" t="s">
        <v>1</v>
      </c>
      <c r="N161" s="152" t="s">
        <v>41</v>
      </c>
      <c r="P161" s="153">
        <f>O161*H161</f>
        <v>0</v>
      </c>
      <c r="Q161" s="153">
        <v>0</v>
      </c>
      <c r="R161" s="153">
        <f>Q161*H161</f>
        <v>0</v>
      </c>
      <c r="S161" s="153">
        <v>0</v>
      </c>
      <c r="T161" s="154">
        <f>S161*H161</f>
        <v>0</v>
      </c>
      <c r="AR161" s="155" t="s">
        <v>178</v>
      </c>
      <c r="AT161" s="155" t="s">
        <v>174</v>
      </c>
      <c r="AU161" s="155" t="s">
        <v>87</v>
      </c>
      <c r="AY161" s="17" t="s">
        <v>172</v>
      </c>
      <c r="BE161" s="156">
        <f>IF(N161="základná",J161,0)</f>
        <v>0</v>
      </c>
      <c r="BF161" s="156">
        <f>IF(N161="znížená",J161,0)</f>
        <v>0</v>
      </c>
      <c r="BG161" s="156">
        <f>IF(N161="zákl. prenesená",J161,0)</f>
        <v>0</v>
      </c>
      <c r="BH161" s="156">
        <f>IF(N161="zníž. prenesená",J161,0)</f>
        <v>0</v>
      </c>
      <c r="BI161" s="156">
        <f>IF(N161="nulová",J161,0)</f>
        <v>0</v>
      </c>
      <c r="BJ161" s="17" t="s">
        <v>87</v>
      </c>
      <c r="BK161" s="156">
        <f>ROUND(I161*H161,2)</f>
        <v>0</v>
      </c>
      <c r="BL161" s="17" t="s">
        <v>178</v>
      </c>
      <c r="BM161" s="155" t="s">
        <v>201</v>
      </c>
    </row>
    <row r="162" spans="2:65" s="12" customFormat="1">
      <c r="B162" s="157"/>
      <c r="D162" s="158" t="s">
        <v>180</v>
      </c>
      <c r="E162" s="159" t="s">
        <v>1</v>
      </c>
      <c r="F162" s="160" t="s">
        <v>202</v>
      </c>
      <c r="H162" s="161">
        <v>2.2999999999999998</v>
      </c>
      <c r="I162" s="162"/>
      <c r="L162" s="157"/>
      <c r="M162" s="163"/>
      <c r="T162" s="164"/>
      <c r="AT162" s="159" t="s">
        <v>180</v>
      </c>
      <c r="AU162" s="159" t="s">
        <v>87</v>
      </c>
      <c r="AV162" s="12" t="s">
        <v>87</v>
      </c>
      <c r="AW162" s="12" t="s">
        <v>30</v>
      </c>
      <c r="AX162" s="12" t="s">
        <v>82</v>
      </c>
      <c r="AY162" s="159" t="s">
        <v>172</v>
      </c>
    </row>
    <row r="163" spans="2:65" s="1" customFormat="1" ht="37.9" customHeight="1">
      <c r="B163" s="32"/>
      <c r="C163" s="143" t="s">
        <v>203</v>
      </c>
      <c r="D163" s="143" t="s">
        <v>174</v>
      </c>
      <c r="E163" s="144" t="s">
        <v>204</v>
      </c>
      <c r="F163" s="145" t="s">
        <v>205</v>
      </c>
      <c r="G163" s="146" t="s">
        <v>177</v>
      </c>
      <c r="H163" s="147">
        <v>19.3</v>
      </c>
      <c r="I163" s="148"/>
      <c r="J163" s="149">
        <f>ROUND(I163*H163,2)</f>
        <v>0</v>
      </c>
      <c r="K163" s="150"/>
      <c r="L163" s="32"/>
      <c r="M163" s="151" t="s">
        <v>1</v>
      </c>
      <c r="N163" s="152" t="s">
        <v>41</v>
      </c>
      <c r="P163" s="153">
        <f>O163*H163</f>
        <v>0</v>
      </c>
      <c r="Q163" s="153">
        <v>0</v>
      </c>
      <c r="R163" s="153">
        <f>Q163*H163</f>
        <v>0</v>
      </c>
      <c r="S163" s="153">
        <v>0</v>
      </c>
      <c r="T163" s="154">
        <f>S163*H163</f>
        <v>0</v>
      </c>
      <c r="AR163" s="155" t="s">
        <v>178</v>
      </c>
      <c r="AT163" s="155" t="s">
        <v>174</v>
      </c>
      <c r="AU163" s="155" t="s">
        <v>87</v>
      </c>
      <c r="AY163" s="17" t="s">
        <v>172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87</v>
      </c>
      <c r="BK163" s="156">
        <f>ROUND(I163*H163,2)</f>
        <v>0</v>
      </c>
      <c r="BL163" s="17" t="s">
        <v>178</v>
      </c>
      <c r="BM163" s="155" t="s">
        <v>206</v>
      </c>
    </row>
    <row r="164" spans="2:65" s="12" customFormat="1">
      <c r="B164" s="157"/>
      <c r="D164" s="158" t="s">
        <v>180</v>
      </c>
      <c r="E164" s="159" t="s">
        <v>1</v>
      </c>
      <c r="F164" s="160" t="s">
        <v>207</v>
      </c>
      <c r="H164" s="161">
        <v>19.3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4" customFormat="1">
      <c r="B165" s="172"/>
      <c r="D165" s="158" t="s">
        <v>180</v>
      </c>
      <c r="E165" s="173" t="s">
        <v>1</v>
      </c>
      <c r="F165" s="174" t="s">
        <v>208</v>
      </c>
      <c r="H165" s="175">
        <v>19.3</v>
      </c>
      <c r="I165" s="176"/>
      <c r="L165" s="172"/>
      <c r="M165" s="177"/>
      <c r="T165" s="178"/>
      <c r="AT165" s="173" t="s">
        <v>180</v>
      </c>
      <c r="AU165" s="173" t="s">
        <v>87</v>
      </c>
      <c r="AV165" s="14" t="s">
        <v>178</v>
      </c>
      <c r="AW165" s="14" t="s">
        <v>30</v>
      </c>
      <c r="AX165" s="14" t="s">
        <v>82</v>
      </c>
      <c r="AY165" s="173" t="s">
        <v>172</v>
      </c>
    </row>
    <row r="166" spans="2:65" s="1" customFormat="1" ht="16.5" customHeight="1">
      <c r="B166" s="32"/>
      <c r="C166" s="143" t="s">
        <v>209</v>
      </c>
      <c r="D166" s="143" t="s">
        <v>174</v>
      </c>
      <c r="E166" s="144" t="s">
        <v>210</v>
      </c>
      <c r="F166" s="145" t="s">
        <v>211</v>
      </c>
      <c r="G166" s="146" t="s">
        <v>177</v>
      </c>
      <c r="H166" s="147">
        <v>19.3</v>
      </c>
      <c r="I166" s="148"/>
      <c r="J166" s="149">
        <f>ROUND(I166*H166,2)</f>
        <v>0</v>
      </c>
      <c r="K166" s="150"/>
      <c r="L166" s="32"/>
      <c r="M166" s="151" t="s">
        <v>1</v>
      </c>
      <c r="N166" s="152" t="s">
        <v>41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178</v>
      </c>
      <c r="AT166" s="155" t="s">
        <v>174</v>
      </c>
      <c r="AU166" s="155" t="s">
        <v>87</v>
      </c>
      <c r="AY166" s="17" t="s">
        <v>172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87</v>
      </c>
      <c r="BK166" s="156">
        <f>ROUND(I166*H166,2)</f>
        <v>0</v>
      </c>
      <c r="BL166" s="17" t="s">
        <v>178</v>
      </c>
      <c r="BM166" s="155" t="s">
        <v>212</v>
      </c>
    </row>
    <row r="167" spans="2:65" s="1" customFormat="1" ht="24.2" customHeight="1">
      <c r="B167" s="32"/>
      <c r="C167" s="143" t="s">
        <v>213</v>
      </c>
      <c r="D167" s="143" t="s">
        <v>174</v>
      </c>
      <c r="E167" s="144" t="s">
        <v>214</v>
      </c>
      <c r="F167" s="145" t="s">
        <v>215</v>
      </c>
      <c r="G167" s="146" t="s">
        <v>177</v>
      </c>
      <c r="H167" s="147">
        <v>2.2000000000000002</v>
      </c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178</v>
      </c>
      <c r="AT167" s="155" t="s">
        <v>174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178</v>
      </c>
      <c r="BM167" s="155" t="s">
        <v>216</v>
      </c>
    </row>
    <row r="168" spans="2:65" s="12" customFormat="1">
      <c r="B168" s="157"/>
      <c r="D168" s="158" t="s">
        <v>180</v>
      </c>
      <c r="E168" s="159" t="s">
        <v>1</v>
      </c>
      <c r="F168" s="160" t="s">
        <v>217</v>
      </c>
      <c r="H168" s="161">
        <v>1.575</v>
      </c>
      <c r="I168" s="162"/>
      <c r="L168" s="157"/>
      <c r="M168" s="163"/>
      <c r="T168" s="164"/>
      <c r="AT168" s="159" t="s">
        <v>180</v>
      </c>
      <c r="AU168" s="159" t="s">
        <v>87</v>
      </c>
      <c r="AV168" s="12" t="s">
        <v>87</v>
      </c>
      <c r="AW168" s="12" t="s">
        <v>30</v>
      </c>
      <c r="AX168" s="12" t="s">
        <v>75</v>
      </c>
      <c r="AY168" s="159" t="s">
        <v>172</v>
      </c>
    </row>
    <row r="169" spans="2:65" s="12" customFormat="1">
      <c r="B169" s="157"/>
      <c r="D169" s="158" t="s">
        <v>180</v>
      </c>
      <c r="E169" s="159" t="s">
        <v>1</v>
      </c>
      <c r="F169" s="160" t="s">
        <v>218</v>
      </c>
      <c r="H169" s="161">
        <v>0.28000000000000003</v>
      </c>
      <c r="I169" s="162"/>
      <c r="L169" s="157"/>
      <c r="M169" s="163"/>
      <c r="T169" s="164"/>
      <c r="AT169" s="159" t="s">
        <v>180</v>
      </c>
      <c r="AU169" s="159" t="s">
        <v>87</v>
      </c>
      <c r="AV169" s="12" t="s">
        <v>87</v>
      </c>
      <c r="AW169" s="12" t="s">
        <v>30</v>
      </c>
      <c r="AX169" s="12" t="s">
        <v>75</v>
      </c>
      <c r="AY169" s="159" t="s">
        <v>172</v>
      </c>
    </row>
    <row r="170" spans="2:65" s="12" customFormat="1">
      <c r="B170" s="157"/>
      <c r="D170" s="158" t="s">
        <v>180</v>
      </c>
      <c r="E170" s="159" t="s">
        <v>1</v>
      </c>
      <c r="F170" s="160" t="s">
        <v>219</v>
      </c>
      <c r="H170" s="161">
        <v>0.36499999999999999</v>
      </c>
      <c r="I170" s="162"/>
      <c r="L170" s="157"/>
      <c r="M170" s="163"/>
      <c r="T170" s="164"/>
      <c r="AT170" s="159" t="s">
        <v>180</v>
      </c>
      <c r="AU170" s="159" t="s">
        <v>87</v>
      </c>
      <c r="AV170" s="12" t="s">
        <v>87</v>
      </c>
      <c r="AW170" s="12" t="s">
        <v>30</v>
      </c>
      <c r="AX170" s="12" t="s">
        <v>75</v>
      </c>
      <c r="AY170" s="159" t="s">
        <v>172</v>
      </c>
    </row>
    <row r="171" spans="2:65" s="13" customFormat="1">
      <c r="B171" s="165"/>
      <c r="D171" s="158" t="s">
        <v>180</v>
      </c>
      <c r="E171" s="166" t="s">
        <v>1</v>
      </c>
      <c r="F171" s="167" t="s">
        <v>183</v>
      </c>
      <c r="H171" s="168">
        <v>2.2200000000000002</v>
      </c>
      <c r="I171" s="169"/>
      <c r="L171" s="165"/>
      <c r="M171" s="170"/>
      <c r="T171" s="171"/>
      <c r="AT171" s="166" t="s">
        <v>180</v>
      </c>
      <c r="AU171" s="166" t="s">
        <v>87</v>
      </c>
      <c r="AV171" s="13" t="s">
        <v>184</v>
      </c>
      <c r="AW171" s="13" t="s">
        <v>30</v>
      </c>
      <c r="AX171" s="13" t="s">
        <v>75</v>
      </c>
      <c r="AY171" s="166" t="s">
        <v>172</v>
      </c>
    </row>
    <row r="172" spans="2:65" s="12" customFormat="1">
      <c r="B172" s="157"/>
      <c r="D172" s="158" t="s">
        <v>180</v>
      </c>
      <c r="E172" s="159" t="s">
        <v>1</v>
      </c>
      <c r="F172" s="160" t="s">
        <v>220</v>
      </c>
      <c r="H172" s="161">
        <v>-0.02</v>
      </c>
      <c r="I172" s="162"/>
      <c r="L172" s="157"/>
      <c r="M172" s="163"/>
      <c r="T172" s="164"/>
      <c r="AT172" s="159" t="s">
        <v>180</v>
      </c>
      <c r="AU172" s="159" t="s">
        <v>87</v>
      </c>
      <c r="AV172" s="12" t="s">
        <v>87</v>
      </c>
      <c r="AW172" s="12" t="s">
        <v>30</v>
      </c>
      <c r="AX172" s="12" t="s">
        <v>75</v>
      </c>
      <c r="AY172" s="159" t="s">
        <v>172</v>
      </c>
    </row>
    <row r="173" spans="2:65" s="14" customFormat="1">
      <c r="B173" s="172"/>
      <c r="D173" s="158" t="s">
        <v>180</v>
      </c>
      <c r="E173" s="173" t="s">
        <v>1</v>
      </c>
      <c r="F173" s="174" t="s">
        <v>221</v>
      </c>
      <c r="H173" s="175">
        <v>2.2000000000000002</v>
      </c>
      <c r="I173" s="176"/>
      <c r="L173" s="172"/>
      <c r="M173" s="177"/>
      <c r="T173" s="178"/>
      <c r="AT173" s="173" t="s">
        <v>180</v>
      </c>
      <c r="AU173" s="173" t="s">
        <v>87</v>
      </c>
      <c r="AV173" s="14" t="s">
        <v>178</v>
      </c>
      <c r="AW173" s="14" t="s">
        <v>30</v>
      </c>
      <c r="AX173" s="14" t="s">
        <v>82</v>
      </c>
      <c r="AY173" s="173" t="s">
        <v>172</v>
      </c>
    </row>
    <row r="174" spans="2:65" s="1" customFormat="1" ht="16.5" customHeight="1">
      <c r="B174" s="32"/>
      <c r="C174" s="179" t="s">
        <v>222</v>
      </c>
      <c r="D174" s="179" t="s">
        <v>223</v>
      </c>
      <c r="E174" s="180" t="s">
        <v>224</v>
      </c>
      <c r="F174" s="181" t="s">
        <v>225</v>
      </c>
      <c r="G174" s="182" t="s">
        <v>226</v>
      </c>
      <c r="H174" s="183">
        <v>4.16</v>
      </c>
      <c r="I174" s="184"/>
      <c r="J174" s="185">
        <f>ROUND(I174*H174,2)</f>
        <v>0</v>
      </c>
      <c r="K174" s="186"/>
      <c r="L174" s="187"/>
      <c r="M174" s="188" t="s">
        <v>1</v>
      </c>
      <c r="N174" s="189" t="s">
        <v>41</v>
      </c>
      <c r="P174" s="153">
        <f>O174*H174</f>
        <v>0</v>
      </c>
      <c r="Q174" s="153">
        <v>1</v>
      </c>
      <c r="R174" s="153">
        <f>Q174*H174</f>
        <v>4.16</v>
      </c>
      <c r="S174" s="153">
        <v>0</v>
      </c>
      <c r="T174" s="154">
        <f>S174*H174</f>
        <v>0</v>
      </c>
      <c r="AR174" s="155" t="s">
        <v>227</v>
      </c>
      <c r="AT174" s="155" t="s">
        <v>223</v>
      </c>
      <c r="AU174" s="155" t="s">
        <v>87</v>
      </c>
      <c r="AY174" s="17" t="s">
        <v>172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87</v>
      </c>
      <c r="BK174" s="156">
        <f>ROUND(I174*H174,2)</f>
        <v>0</v>
      </c>
      <c r="BL174" s="17" t="s">
        <v>227</v>
      </c>
      <c r="BM174" s="155" t="s">
        <v>228</v>
      </c>
    </row>
    <row r="175" spans="2:65" s="12" customFormat="1">
      <c r="B175" s="157"/>
      <c r="D175" s="158" t="s">
        <v>180</v>
      </c>
      <c r="E175" s="159" t="s">
        <v>1</v>
      </c>
      <c r="F175" s="160" t="s">
        <v>229</v>
      </c>
      <c r="H175" s="161">
        <v>4.1580000000000004</v>
      </c>
      <c r="I175" s="162"/>
      <c r="L175" s="157"/>
      <c r="M175" s="163"/>
      <c r="T175" s="164"/>
      <c r="AT175" s="159" t="s">
        <v>180</v>
      </c>
      <c r="AU175" s="159" t="s">
        <v>87</v>
      </c>
      <c r="AV175" s="12" t="s">
        <v>87</v>
      </c>
      <c r="AW175" s="12" t="s">
        <v>30</v>
      </c>
      <c r="AX175" s="12" t="s">
        <v>75</v>
      </c>
      <c r="AY175" s="159" t="s">
        <v>172</v>
      </c>
    </row>
    <row r="176" spans="2:65" s="12" customFormat="1">
      <c r="B176" s="157"/>
      <c r="D176" s="158" t="s">
        <v>180</v>
      </c>
      <c r="E176" s="159" t="s">
        <v>1</v>
      </c>
      <c r="F176" s="160" t="s">
        <v>230</v>
      </c>
      <c r="H176" s="161">
        <v>2E-3</v>
      </c>
      <c r="I176" s="162"/>
      <c r="L176" s="157"/>
      <c r="M176" s="163"/>
      <c r="T176" s="164"/>
      <c r="AT176" s="159" t="s">
        <v>180</v>
      </c>
      <c r="AU176" s="159" t="s">
        <v>87</v>
      </c>
      <c r="AV176" s="12" t="s">
        <v>87</v>
      </c>
      <c r="AW176" s="12" t="s">
        <v>30</v>
      </c>
      <c r="AX176" s="12" t="s">
        <v>75</v>
      </c>
      <c r="AY176" s="159" t="s">
        <v>172</v>
      </c>
    </row>
    <row r="177" spans="2:65" s="14" customFormat="1">
      <c r="B177" s="172"/>
      <c r="D177" s="158" t="s">
        <v>180</v>
      </c>
      <c r="E177" s="173" t="s">
        <v>1</v>
      </c>
      <c r="F177" s="174" t="s">
        <v>186</v>
      </c>
      <c r="H177" s="175">
        <v>4.16</v>
      </c>
      <c r="I177" s="176"/>
      <c r="L177" s="172"/>
      <c r="M177" s="177"/>
      <c r="T177" s="178"/>
      <c r="AT177" s="173" t="s">
        <v>180</v>
      </c>
      <c r="AU177" s="173" t="s">
        <v>87</v>
      </c>
      <c r="AV177" s="14" t="s">
        <v>178</v>
      </c>
      <c r="AW177" s="14" t="s">
        <v>30</v>
      </c>
      <c r="AX177" s="14" t="s">
        <v>82</v>
      </c>
      <c r="AY177" s="173" t="s">
        <v>172</v>
      </c>
    </row>
    <row r="178" spans="2:65" s="1" customFormat="1" ht="21.75" customHeight="1">
      <c r="B178" s="32"/>
      <c r="C178" s="143" t="s">
        <v>231</v>
      </c>
      <c r="D178" s="143" t="s">
        <v>174</v>
      </c>
      <c r="E178" s="144" t="s">
        <v>232</v>
      </c>
      <c r="F178" s="145" t="s">
        <v>233</v>
      </c>
      <c r="G178" s="146" t="s">
        <v>234</v>
      </c>
      <c r="H178" s="147">
        <v>61.3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41</v>
      </c>
      <c r="P178" s="153">
        <f>O178*H178</f>
        <v>0</v>
      </c>
      <c r="Q178" s="153">
        <v>0</v>
      </c>
      <c r="R178" s="153">
        <f>Q178*H178</f>
        <v>0</v>
      </c>
      <c r="S178" s="153">
        <v>0</v>
      </c>
      <c r="T178" s="154">
        <f>S178*H178</f>
        <v>0</v>
      </c>
      <c r="AR178" s="155" t="s">
        <v>178</v>
      </c>
      <c r="AT178" s="155" t="s">
        <v>174</v>
      </c>
      <c r="AU178" s="155" t="s">
        <v>87</v>
      </c>
      <c r="AY178" s="17" t="s">
        <v>172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87</v>
      </c>
      <c r="BK178" s="156">
        <f>ROUND(I178*H178,2)</f>
        <v>0</v>
      </c>
      <c r="BL178" s="17" t="s">
        <v>178</v>
      </c>
      <c r="BM178" s="155" t="s">
        <v>235</v>
      </c>
    </row>
    <row r="179" spans="2:65" s="12" customFormat="1">
      <c r="B179" s="157"/>
      <c r="D179" s="158" t="s">
        <v>180</v>
      </c>
      <c r="E179" s="159" t="s">
        <v>1</v>
      </c>
      <c r="F179" s="160" t="s">
        <v>236</v>
      </c>
      <c r="H179" s="161">
        <v>61.243000000000002</v>
      </c>
      <c r="I179" s="162"/>
      <c r="L179" s="157"/>
      <c r="M179" s="163"/>
      <c r="T179" s="164"/>
      <c r="AT179" s="159" t="s">
        <v>180</v>
      </c>
      <c r="AU179" s="159" t="s">
        <v>87</v>
      </c>
      <c r="AV179" s="12" t="s">
        <v>87</v>
      </c>
      <c r="AW179" s="12" t="s">
        <v>30</v>
      </c>
      <c r="AX179" s="12" t="s">
        <v>75</v>
      </c>
      <c r="AY179" s="159" t="s">
        <v>172</v>
      </c>
    </row>
    <row r="180" spans="2:65" s="12" customFormat="1">
      <c r="B180" s="157"/>
      <c r="D180" s="158" t="s">
        <v>180</v>
      </c>
      <c r="E180" s="159" t="s">
        <v>1</v>
      </c>
      <c r="F180" s="160" t="s">
        <v>237</v>
      </c>
      <c r="H180" s="161">
        <v>5.7000000000000002E-2</v>
      </c>
      <c r="I180" s="162"/>
      <c r="L180" s="157"/>
      <c r="M180" s="163"/>
      <c r="T180" s="164"/>
      <c r="AT180" s="159" t="s">
        <v>180</v>
      </c>
      <c r="AU180" s="159" t="s">
        <v>87</v>
      </c>
      <c r="AV180" s="12" t="s">
        <v>87</v>
      </c>
      <c r="AW180" s="12" t="s">
        <v>30</v>
      </c>
      <c r="AX180" s="12" t="s">
        <v>75</v>
      </c>
      <c r="AY180" s="159" t="s">
        <v>172</v>
      </c>
    </row>
    <row r="181" spans="2:65" s="14" customFormat="1">
      <c r="B181" s="172"/>
      <c r="D181" s="158" t="s">
        <v>180</v>
      </c>
      <c r="E181" s="173" t="s">
        <v>1</v>
      </c>
      <c r="F181" s="174" t="s">
        <v>186</v>
      </c>
      <c r="H181" s="175">
        <v>61.3</v>
      </c>
      <c r="I181" s="176"/>
      <c r="L181" s="172"/>
      <c r="M181" s="177"/>
      <c r="T181" s="178"/>
      <c r="AT181" s="173" t="s">
        <v>180</v>
      </c>
      <c r="AU181" s="173" t="s">
        <v>87</v>
      </c>
      <c r="AV181" s="14" t="s">
        <v>178</v>
      </c>
      <c r="AW181" s="14" t="s">
        <v>30</v>
      </c>
      <c r="AX181" s="14" t="s">
        <v>82</v>
      </c>
      <c r="AY181" s="173" t="s">
        <v>172</v>
      </c>
    </row>
    <row r="182" spans="2:65" s="11" customFormat="1" ht="22.9" customHeight="1">
      <c r="B182" s="131"/>
      <c r="D182" s="132" t="s">
        <v>74</v>
      </c>
      <c r="E182" s="141" t="s">
        <v>87</v>
      </c>
      <c r="F182" s="141" t="s">
        <v>238</v>
      </c>
      <c r="I182" s="134"/>
      <c r="J182" s="142">
        <f>BK182</f>
        <v>0</v>
      </c>
      <c r="L182" s="131"/>
      <c r="M182" s="136"/>
      <c r="P182" s="137">
        <f>SUM(P183:P237)</f>
        <v>0</v>
      </c>
      <c r="R182" s="137">
        <f>SUM(R183:R237)</f>
        <v>38.379064399999997</v>
      </c>
      <c r="T182" s="138">
        <f>SUM(T183:T237)</f>
        <v>0</v>
      </c>
      <c r="AR182" s="132" t="s">
        <v>82</v>
      </c>
      <c r="AT182" s="139" t="s">
        <v>74</v>
      </c>
      <c r="AU182" s="139" t="s">
        <v>82</v>
      </c>
      <c r="AY182" s="132" t="s">
        <v>172</v>
      </c>
      <c r="BK182" s="140">
        <f>SUM(BK183:BK237)</f>
        <v>0</v>
      </c>
    </row>
    <row r="183" spans="2:65" s="1" customFormat="1" ht="33" customHeight="1">
      <c r="B183" s="32"/>
      <c r="C183" s="143" t="s">
        <v>239</v>
      </c>
      <c r="D183" s="143" t="s">
        <v>174</v>
      </c>
      <c r="E183" s="144" t="s">
        <v>240</v>
      </c>
      <c r="F183" s="145" t="s">
        <v>241</v>
      </c>
      <c r="G183" s="146" t="s">
        <v>234</v>
      </c>
      <c r="H183" s="147">
        <v>61.3</v>
      </c>
      <c r="I183" s="148"/>
      <c r="J183" s="149">
        <f>ROUND(I183*H183,2)</f>
        <v>0</v>
      </c>
      <c r="K183" s="150"/>
      <c r="L183" s="32"/>
      <c r="M183" s="151" t="s">
        <v>1</v>
      </c>
      <c r="N183" s="152" t="s">
        <v>41</v>
      </c>
      <c r="P183" s="153">
        <f>O183*H183</f>
        <v>0</v>
      </c>
      <c r="Q183" s="153">
        <v>0</v>
      </c>
      <c r="R183" s="153">
        <f>Q183*H183</f>
        <v>0</v>
      </c>
      <c r="S183" s="153">
        <v>0</v>
      </c>
      <c r="T183" s="154">
        <f>S183*H183</f>
        <v>0</v>
      </c>
      <c r="AR183" s="155" t="s">
        <v>178</v>
      </c>
      <c r="AT183" s="155" t="s">
        <v>174</v>
      </c>
      <c r="AU183" s="155" t="s">
        <v>87</v>
      </c>
      <c r="AY183" s="17" t="s">
        <v>172</v>
      </c>
      <c r="BE183" s="156">
        <f>IF(N183="základná",J183,0)</f>
        <v>0</v>
      </c>
      <c r="BF183" s="156">
        <f>IF(N183="znížená",J183,0)</f>
        <v>0</v>
      </c>
      <c r="BG183" s="156">
        <f>IF(N183="zákl. prenesená",J183,0)</f>
        <v>0</v>
      </c>
      <c r="BH183" s="156">
        <f>IF(N183="zníž. prenesená",J183,0)</f>
        <v>0</v>
      </c>
      <c r="BI183" s="156">
        <f>IF(N183="nulová",J183,0)</f>
        <v>0</v>
      </c>
      <c r="BJ183" s="17" t="s">
        <v>87</v>
      </c>
      <c r="BK183" s="156">
        <f>ROUND(I183*H183,2)</f>
        <v>0</v>
      </c>
      <c r="BL183" s="17" t="s">
        <v>178</v>
      </c>
      <c r="BM183" s="155" t="s">
        <v>242</v>
      </c>
    </row>
    <row r="184" spans="2:65" s="12" customFormat="1">
      <c r="B184" s="157"/>
      <c r="D184" s="158" t="s">
        <v>180</v>
      </c>
      <c r="E184" s="159" t="s">
        <v>1</v>
      </c>
      <c r="F184" s="160" t="s">
        <v>236</v>
      </c>
      <c r="H184" s="161">
        <v>61.243000000000002</v>
      </c>
      <c r="I184" s="162"/>
      <c r="L184" s="157"/>
      <c r="M184" s="163"/>
      <c r="T184" s="164"/>
      <c r="AT184" s="159" t="s">
        <v>180</v>
      </c>
      <c r="AU184" s="159" t="s">
        <v>87</v>
      </c>
      <c r="AV184" s="12" t="s">
        <v>87</v>
      </c>
      <c r="AW184" s="12" t="s">
        <v>30</v>
      </c>
      <c r="AX184" s="12" t="s">
        <v>75</v>
      </c>
      <c r="AY184" s="159" t="s">
        <v>172</v>
      </c>
    </row>
    <row r="185" spans="2:65" s="12" customFormat="1">
      <c r="B185" s="157"/>
      <c r="D185" s="158" t="s">
        <v>180</v>
      </c>
      <c r="E185" s="159" t="s">
        <v>1</v>
      </c>
      <c r="F185" s="160" t="s">
        <v>237</v>
      </c>
      <c r="H185" s="161">
        <v>5.7000000000000002E-2</v>
      </c>
      <c r="I185" s="162"/>
      <c r="L185" s="157"/>
      <c r="M185" s="163"/>
      <c r="T185" s="164"/>
      <c r="AT185" s="159" t="s">
        <v>180</v>
      </c>
      <c r="AU185" s="159" t="s">
        <v>87</v>
      </c>
      <c r="AV185" s="12" t="s">
        <v>87</v>
      </c>
      <c r="AW185" s="12" t="s">
        <v>30</v>
      </c>
      <c r="AX185" s="12" t="s">
        <v>75</v>
      </c>
      <c r="AY185" s="159" t="s">
        <v>172</v>
      </c>
    </row>
    <row r="186" spans="2:65" s="14" customFormat="1">
      <c r="B186" s="172"/>
      <c r="D186" s="158" t="s">
        <v>180</v>
      </c>
      <c r="E186" s="173" t="s">
        <v>1</v>
      </c>
      <c r="F186" s="174" t="s">
        <v>243</v>
      </c>
      <c r="H186" s="175">
        <v>61.3</v>
      </c>
      <c r="I186" s="176"/>
      <c r="L186" s="172"/>
      <c r="M186" s="177"/>
      <c r="T186" s="178"/>
      <c r="AT186" s="173" t="s">
        <v>180</v>
      </c>
      <c r="AU186" s="173" t="s">
        <v>87</v>
      </c>
      <c r="AV186" s="14" t="s">
        <v>178</v>
      </c>
      <c r="AW186" s="14" t="s">
        <v>30</v>
      </c>
      <c r="AX186" s="14" t="s">
        <v>82</v>
      </c>
      <c r="AY186" s="173" t="s">
        <v>172</v>
      </c>
    </row>
    <row r="187" spans="2:65" s="1" customFormat="1" ht="16.5" customHeight="1">
      <c r="B187" s="32"/>
      <c r="C187" s="143" t="s">
        <v>244</v>
      </c>
      <c r="D187" s="143" t="s">
        <v>174</v>
      </c>
      <c r="E187" s="144" t="s">
        <v>245</v>
      </c>
      <c r="F187" s="145" t="s">
        <v>246</v>
      </c>
      <c r="G187" s="146" t="s">
        <v>177</v>
      </c>
      <c r="H187" s="147">
        <v>1.6</v>
      </c>
      <c r="I187" s="148"/>
      <c r="J187" s="149">
        <f>ROUND(I187*H187,2)</f>
        <v>0</v>
      </c>
      <c r="K187" s="150"/>
      <c r="L187" s="32"/>
      <c r="M187" s="151" t="s">
        <v>1</v>
      </c>
      <c r="N187" s="152" t="s">
        <v>41</v>
      </c>
      <c r="P187" s="153">
        <f>O187*H187</f>
        <v>0</v>
      </c>
      <c r="Q187" s="153">
        <v>2.0663999999999998</v>
      </c>
      <c r="R187" s="153">
        <f>Q187*H187</f>
        <v>3.3062399999999998</v>
      </c>
      <c r="S187" s="153">
        <v>0</v>
      </c>
      <c r="T187" s="154">
        <f>S187*H187</f>
        <v>0</v>
      </c>
      <c r="AR187" s="155" t="s">
        <v>178</v>
      </c>
      <c r="AT187" s="155" t="s">
        <v>174</v>
      </c>
      <c r="AU187" s="155" t="s">
        <v>87</v>
      </c>
      <c r="AY187" s="17" t="s">
        <v>172</v>
      </c>
      <c r="BE187" s="156">
        <f>IF(N187="základná",J187,0)</f>
        <v>0</v>
      </c>
      <c r="BF187" s="156">
        <f>IF(N187="znížená",J187,0)</f>
        <v>0</v>
      </c>
      <c r="BG187" s="156">
        <f>IF(N187="zákl. prenesená",J187,0)</f>
        <v>0</v>
      </c>
      <c r="BH187" s="156">
        <f>IF(N187="zníž. prenesená",J187,0)</f>
        <v>0</v>
      </c>
      <c r="BI187" s="156">
        <f>IF(N187="nulová",J187,0)</f>
        <v>0</v>
      </c>
      <c r="BJ187" s="17" t="s">
        <v>87</v>
      </c>
      <c r="BK187" s="156">
        <f>ROUND(I187*H187,2)</f>
        <v>0</v>
      </c>
      <c r="BL187" s="17" t="s">
        <v>178</v>
      </c>
      <c r="BM187" s="155" t="s">
        <v>247</v>
      </c>
    </row>
    <row r="188" spans="2:65" s="12" customFormat="1">
      <c r="B188" s="157"/>
      <c r="D188" s="158" t="s">
        <v>180</v>
      </c>
      <c r="E188" s="159" t="s">
        <v>1</v>
      </c>
      <c r="F188" s="160" t="s">
        <v>248</v>
      </c>
      <c r="H188" s="161">
        <v>1.4850000000000001</v>
      </c>
      <c r="I188" s="162"/>
      <c r="L188" s="157"/>
      <c r="M188" s="163"/>
      <c r="T188" s="164"/>
      <c r="AT188" s="159" t="s">
        <v>180</v>
      </c>
      <c r="AU188" s="159" t="s">
        <v>87</v>
      </c>
      <c r="AV188" s="12" t="s">
        <v>87</v>
      </c>
      <c r="AW188" s="12" t="s">
        <v>30</v>
      </c>
      <c r="AX188" s="12" t="s">
        <v>75</v>
      </c>
      <c r="AY188" s="159" t="s">
        <v>172</v>
      </c>
    </row>
    <row r="189" spans="2:65" s="12" customFormat="1">
      <c r="B189" s="157"/>
      <c r="D189" s="158" t="s">
        <v>180</v>
      </c>
      <c r="E189" s="159" t="s">
        <v>1</v>
      </c>
      <c r="F189" s="160" t="s">
        <v>249</v>
      </c>
      <c r="H189" s="161">
        <v>0.128</v>
      </c>
      <c r="I189" s="162"/>
      <c r="L189" s="157"/>
      <c r="M189" s="163"/>
      <c r="T189" s="164"/>
      <c r="AT189" s="159" t="s">
        <v>180</v>
      </c>
      <c r="AU189" s="159" t="s">
        <v>87</v>
      </c>
      <c r="AV189" s="12" t="s">
        <v>87</v>
      </c>
      <c r="AW189" s="12" t="s">
        <v>30</v>
      </c>
      <c r="AX189" s="12" t="s">
        <v>75</v>
      </c>
      <c r="AY189" s="159" t="s">
        <v>172</v>
      </c>
    </row>
    <row r="190" spans="2:65" s="13" customFormat="1">
      <c r="B190" s="165"/>
      <c r="D190" s="158" t="s">
        <v>180</v>
      </c>
      <c r="E190" s="166" t="s">
        <v>1</v>
      </c>
      <c r="F190" s="167" t="s">
        <v>183</v>
      </c>
      <c r="H190" s="168">
        <v>1.613</v>
      </c>
      <c r="I190" s="169"/>
      <c r="L190" s="165"/>
      <c r="M190" s="170"/>
      <c r="T190" s="171"/>
      <c r="AT190" s="166" t="s">
        <v>180</v>
      </c>
      <c r="AU190" s="166" t="s">
        <v>87</v>
      </c>
      <c r="AV190" s="13" t="s">
        <v>184</v>
      </c>
      <c r="AW190" s="13" t="s">
        <v>30</v>
      </c>
      <c r="AX190" s="13" t="s">
        <v>75</v>
      </c>
      <c r="AY190" s="166" t="s">
        <v>172</v>
      </c>
    </row>
    <row r="191" spans="2:65" s="12" customFormat="1">
      <c r="B191" s="157"/>
      <c r="D191" s="158" t="s">
        <v>180</v>
      </c>
      <c r="E191" s="159" t="s">
        <v>1</v>
      </c>
      <c r="F191" s="160" t="s">
        <v>250</v>
      </c>
      <c r="H191" s="161">
        <v>-1.2999999999999999E-2</v>
      </c>
      <c r="I191" s="162"/>
      <c r="L191" s="157"/>
      <c r="M191" s="163"/>
      <c r="T191" s="164"/>
      <c r="AT191" s="159" t="s">
        <v>180</v>
      </c>
      <c r="AU191" s="159" t="s">
        <v>87</v>
      </c>
      <c r="AV191" s="12" t="s">
        <v>87</v>
      </c>
      <c r="AW191" s="12" t="s">
        <v>30</v>
      </c>
      <c r="AX191" s="12" t="s">
        <v>75</v>
      </c>
      <c r="AY191" s="159" t="s">
        <v>172</v>
      </c>
    </row>
    <row r="192" spans="2:65" s="14" customFormat="1">
      <c r="B192" s="172"/>
      <c r="D192" s="158" t="s">
        <v>180</v>
      </c>
      <c r="E192" s="173" t="s">
        <v>1</v>
      </c>
      <c r="F192" s="174" t="s">
        <v>186</v>
      </c>
      <c r="H192" s="175">
        <v>1.6</v>
      </c>
      <c r="I192" s="176"/>
      <c r="L192" s="172"/>
      <c r="M192" s="177"/>
      <c r="T192" s="178"/>
      <c r="AT192" s="173" t="s">
        <v>180</v>
      </c>
      <c r="AU192" s="173" t="s">
        <v>87</v>
      </c>
      <c r="AV192" s="14" t="s">
        <v>178</v>
      </c>
      <c r="AW192" s="14" t="s">
        <v>30</v>
      </c>
      <c r="AX192" s="14" t="s">
        <v>82</v>
      </c>
      <c r="AY192" s="173" t="s">
        <v>172</v>
      </c>
    </row>
    <row r="193" spans="2:65" s="1" customFormat="1" ht="24.2" customHeight="1">
      <c r="B193" s="32"/>
      <c r="C193" s="143" t="s">
        <v>251</v>
      </c>
      <c r="D193" s="143" t="s">
        <v>174</v>
      </c>
      <c r="E193" s="144" t="s">
        <v>252</v>
      </c>
      <c r="F193" s="145" t="s">
        <v>253</v>
      </c>
      <c r="G193" s="146" t="s">
        <v>234</v>
      </c>
      <c r="H193" s="147">
        <v>6.2</v>
      </c>
      <c r="I193" s="148"/>
      <c r="J193" s="149">
        <f>ROUND(I193*H193,2)</f>
        <v>0</v>
      </c>
      <c r="K193" s="150"/>
      <c r="L193" s="32"/>
      <c r="M193" s="151" t="s">
        <v>1</v>
      </c>
      <c r="N193" s="152" t="s">
        <v>41</v>
      </c>
      <c r="P193" s="153">
        <f>O193*H193</f>
        <v>0</v>
      </c>
      <c r="Q193" s="153">
        <v>4.0699999999999998E-3</v>
      </c>
      <c r="R193" s="153">
        <f>Q193*H193</f>
        <v>2.5233999999999999E-2</v>
      </c>
      <c r="S193" s="153">
        <v>0</v>
      </c>
      <c r="T193" s="154">
        <f>S193*H193</f>
        <v>0</v>
      </c>
      <c r="AR193" s="155" t="s">
        <v>178</v>
      </c>
      <c r="AT193" s="155" t="s">
        <v>174</v>
      </c>
      <c r="AU193" s="155" t="s">
        <v>87</v>
      </c>
      <c r="AY193" s="17" t="s">
        <v>172</v>
      </c>
      <c r="BE193" s="156">
        <f>IF(N193="základná",J193,0)</f>
        <v>0</v>
      </c>
      <c r="BF193" s="156">
        <f>IF(N193="znížená",J193,0)</f>
        <v>0</v>
      </c>
      <c r="BG193" s="156">
        <f>IF(N193="zákl. prenesená",J193,0)</f>
        <v>0</v>
      </c>
      <c r="BH193" s="156">
        <f>IF(N193="zníž. prenesená",J193,0)</f>
        <v>0</v>
      </c>
      <c r="BI193" s="156">
        <f>IF(N193="nulová",J193,0)</f>
        <v>0</v>
      </c>
      <c r="BJ193" s="17" t="s">
        <v>87</v>
      </c>
      <c r="BK193" s="156">
        <f>ROUND(I193*H193,2)</f>
        <v>0</v>
      </c>
      <c r="BL193" s="17" t="s">
        <v>178</v>
      </c>
      <c r="BM193" s="155" t="s">
        <v>254</v>
      </c>
    </row>
    <row r="194" spans="2:65" s="12" customFormat="1">
      <c r="B194" s="157"/>
      <c r="D194" s="158" t="s">
        <v>180</v>
      </c>
      <c r="E194" s="159" t="s">
        <v>1</v>
      </c>
      <c r="F194" s="160" t="s">
        <v>255</v>
      </c>
      <c r="H194" s="161">
        <v>6.2</v>
      </c>
      <c r="I194" s="162"/>
      <c r="L194" s="157"/>
      <c r="M194" s="163"/>
      <c r="T194" s="164"/>
      <c r="AT194" s="159" t="s">
        <v>180</v>
      </c>
      <c r="AU194" s="159" t="s">
        <v>87</v>
      </c>
      <c r="AV194" s="12" t="s">
        <v>87</v>
      </c>
      <c r="AW194" s="12" t="s">
        <v>30</v>
      </c>
      <c r="AX194" s="12" t="s">
        <v>75</v>
      </c>
      <c r="AY194" s="159" t="s">
        <v>172</v>
      </c>
    </row>
    <row r="195" spans="2:65" s="14" customFormat="1">
      <c r="B195" s="172"/>
      <c r="D195" s="158" t="s">
        <v>180</v>
      </c>
      <c r="E195" s="173" t="s">
        <v>1</v>
      </c>
      <c r="F195" s="174" t="s">
        <v>256</v>
      </c>
      <c r="H195" s="175">
        <v>6.2</v>
      </c>
      <c r="I195" s="176"/>
      <c r="L195" s="172"/>
      <c r="M195" s="177"/>
      <c r="T195" s="178"/>
      <c r="AT195" s="173" t="s">
        <v>180</v>
      </c>
      <c r="AU195" s="173" t="s">
        <v>87</v>
      </c>
      <c r="AV195" s="14" t="s">
        <v>178</v>
      </c>
      <c r="AW195" s="14" t="s">
        <v>30</v>
      </c>
      <c r="AX195" s="14" t="s">
        <v>82</v>
      </c>
      <c r="AY195" s="173" t="s">
        <v>172</v>
      </c>
    </row>
    <row r="196" spans="2:65" s="1" customFormat="1" ht="24.2" customHeight="1">
      <c r="B196" s="32"/>
      <c r="C196" s="143" t="s">
        <v>257</v>
      </c>
      <c r="D196" s="143" t="s">
        <v>174</v>
      </c>
      <c r="E196" s="144" t="s">
        <v>258</v>
      </c>
      <c r="F196" s="145" t="s">
        <v>259</v>
      </c>
      <c r="G196" s="146" t="s">
        <v>234</v>
      </c>
      <c r="H196" s="147">
        <v>6.2</v>
      </c>
      <c r="I196" s="148"/>
      <c r="J196" s="149">
        <f>ROUND(I196*H196,2)</f>
        <v>0</v>
      </c>
      <c r="K196" s="150"/>
      <c r="L196" s="32"/>
      <c r="M196" s="151" t="s">
        <v>1</v>
      </c>
      <c r="N196" s="152" t="s">
        <v>41</v>
      </c>
      <c r="P196" s="153">
        <f>O196*H196</f>
        <v>0</v>
      </c>
      <c r="Q196" s="153">
        <v>0</v>
      </c>
      <c r="R196" s="153">
        <f>Q196*H196</f>
        <v>0</v>
      </c>
      <c r="S196" s="153">
        <v>0</v>
      </c>
      <c r="T196" s="154">
        <f>S196*H196</f>
        <v>0</v>
      </c>
      <c r="AR196" s="155" t="s">
        <v>178</v>
      </c>
      <c r="AT196" s="155" t="s">
        <v>174</v>
      </c>
      <c r="AU196" s="155" t="s">
        <v>87</v>
      </c>
      <c r="AY196" s="17" t="s">
        <v>172</v>
      </c>
      <c r="BE196" s="156">
        <f>IF(N196="základná",J196,0)</f>
        <v>0</v>
      </c>
      <c r="BF196" s="156">
        <f>IF(N196="znížená",J196,0)</f>
        <v>0</v>
      </c>
      <c r="BG196" s="156">
        <f>IF(N196="zákl. prenesená",J196,0)</f>
        <v>0</v>
      </c>
      <c r="BH196" s="156">
        <f>IF(N196="zníž. prenesená",J196,0)</f>
        <v>0</v>
      </c>
      <c r="BI196" s="156">
        <f>IF(N196="nulová",J196,0)</f>
        <v>0</v>
      </c>
      <c r="BJ196" s="17" t="s">
        <v>87</v>
      </c>
      <c r="BK196" s="156">
        <f>ROUND(I196*H196,2)</f>
        <v>0</v>
      </c>
      <c r="BL196" s="17" t="s">
        <v>178</v>
      </c>
      <c r="BM196" s="155" t="s">
        <v>260</v>
      </c>
    </row>
    <row r="197" spans="2:65" s="1" customFormat="1" ht="37.9" customHeight="1">
      <c r="B197" s="32"/>
      <c r="C197" s="143" t="s">
        <v>261</v>
      </c>
      <c r="D197" s="143" t="s">
        <v>174</v>
      </c>
      <c r="E197" s="144" t="s">
        <v>262</v>
      </c>
      <c r="F197" s="145" t="s">
        <v>263</v>
      </c>
      <c r="G197" s="146" t="s">
        <v>177</v>
      </c>
      <c r="H197" s="147">
        <v>4.5</v>
      </c>
      <c r="I197" s="148"/>
      <c r="J197" s="149">
        <f>ROUND(I197*H197,2)</f>
        <v>0</v>
      </c>
      <c r="K197" s="150"/>
      <c r="L197" s="32"/>
      <c r="M197" s="151" t="s">
        <v>1</v>
      </c>
      <c r="N197" s="152" t="s">
        <v>41</v>
      </c>
      <c r="P197" s="153">
        <f>O197*H197</f>
        <v>0</v>
      </c>
      <c r="Q197" s="153">
        <v>2.1170900000000001</v>
      </c>
      <c r="R197" s="153">
        <f>Q197*H197</f>
        <v>9.5269050000000011</v>
      </c>
      <c r="S197" s="153">
        <v>0</v>
      </c>
      <c r="T197" s="154">
        <f>S197*H197</f>
        <v>0</v>
      </c>
      <c r="AR197" s="155" t="s">
        <v>178</v>
      </c>
      <c r="AT197" s="155" t="s">
        <v>174</v>
      </c>
      <c r="AU197" s="155" t="s">
        <v>87</v>
      </c>
      <c r="AY197" s="17" t="s">
        <v>172</v>
      </c>
      <c r="BE197" s="156">
        <f>IF(N197="základná",J197,0)</f>
        <v>0</v>
      </c>
      <c r="BF197" s="156">
        <f>IF(N197="znížená",J197,0)</f>
        <v>0</v>
      </c>
      <c r="BG197" s="156">
        <f>IF(N197="zákl. prenesená",J197,0)</f>
        <v>0</v>
      </c>
      <c r="BH197" s="156">
        <f>IF(N197="zníž. prenesená",J197,0)</f>
        <v>0</v>
      </c>
      <c r="BI197" s="156">
        <f>IF(N197="nulová",J197,0)</f>
        <v>0</v>
      </c>
      <c r="BJ197" s="17" t="s">
        <v>87</v>
      </c>
      <c r="BK197" s="156">
        <f>ROUND(I197*H197,2)</f>
        <v>0</v>
      </c>
      <c r="BL197" s="17" t="s">
        <v>178</v>
      </c>
      <c r="BM197" s="155" t="s">
        <v>264</v>
      </c>
    </row>
    <row r="198" spans="2:65" s="12" customFormat="1">
      <c r="B198" s="157"/>
      <c r="D198" s="158" t="s">
        <v>180</v>
      </c>
      <c r="E198" s="159" t="s">
        <v>1</v>
      </c>
      <c r="F198" s="160" t="s">
        <v>265</v>
      </c>
      <c r="H198" s="161">
        <v>2.9980000000000002</v>
      </c>
      <c r="I198" s="162"/>
      <c r="L198" s="157"/>
      <c r="M198" s="163"/>
      <c r="T198" s="164"/>
      <c r="AT198" s="159" t="s">
        <v>180</v>
      </c>
      <c r="AU198" s="159" t="s">
        <v>87</v>
      </c>
      <c r="AV198" s="12" t="s">
        <v>87</v>
      </c>
      <c r="AW198" s="12" t="s">
        <v>30</v>
      </c>
      <c r="AX198" s="12" t="s">
        <v>75</v>
      </c>
      <c r="AY198" s="159" t="s">
        <v>172</v>
      </c>
    </row>
    <row r="199" spans="2:65" s="12" customFormat="1">
      <c r="B199" s="157"/>
      <c r="D199" s="158" t="s">
        <v>180</v>
      </c>
      <c r="E199" s="159" t="s">
        <v>1</v>
      </c>
      <c r="F199" s="160" t="s">
        <v>266</v>
      </c>
      <c r="H199" s="161">
        <v>0.6</v>
      </c>
      <c r="I199" s="162"/>
      <c r="L199" s="157"/>
      <c r="M199" s="163"/>
      <c r="T199" s="164"/>
      <c r="AT199" s="159" t="s">
        <v>180</v>
      </c>
      <c r="AU199" s="159" t="s">
        <v>87</v>
      </c>
      <c r="AV199" s="12" t="s">
        <v>87</v>
      </c>
      <c r="AW199" s="12" t="s">
        <v>30</v>
      </c>
      <c r="AX199" s="12" t="s">
        <v>75</v>
      </c>
      <c r="AY199" s="159" t="s">
        <v>172</v>
      </c>
    </row>
    <row r="200" spans="2:65" s="12" customFormat="1">
      <c r="B200" s="157"/>
      <c r="D200" s="158" t="s">
        <v>180</v>
      </c>
      <c r="E200" s="159" t="s">
        <v>1</v>
      </c>
      <c r="F200" s="160" t="s">
        <v>267</v>
      </c>
      <c r="H200" s="161">
        <v>0.92800000000000005</v>
      </c>
      <c r="I200" s="162"/>
      <c r="L200" s="157"/>
      <c r="M200" s="163"/>
      <c r="T200" s="164"/>
      <c r="AT200" s="159" t="s">
        <v>180</v>
      </c>
      <c r="AU200" s="159" t="s">
        <v>87</v>
      </c>
      <c r="AV200" s="12" t="s">
        <v>87</v>
      </c>
      <c r="AW200" s="12" t="s">
        <v>30</v>
      </c>
      <c r="AX200" s="12" t="s">
        <v>75</v>
      </c>
      <c r="AY200" s="159" t="s">
        <v>172</v>
      </c>
    </row>
    <row r="201" spans="2:65" s="13" customFormat="1">
      <c r="B201" s="165"/>
      <c r="D201" s="158" t="s">
        <v>180</v>
      </c>
      <c r="E201" s="166" t="s">
        <v>1</v>
      </c>
      <c r="F201" s="167" t="s">
        <v>183</v>
      </c>
      <c r="H201" s="168">
        <v>4.5259999999999998</v>
      </c>
      <c r="I201" s="169"/>
      <c r="L201" s="165"/>
      <c r="M201" s="170"/>
      <c r="T201" s="171"/>
      <c r="AT201" s="166" t="s">
        <v>180</v>
      </c>
      <c r="AU201" s="166" t="s">
        <v>87</v>
      </c>
      <c r="AV201" s="13" t="s">
        <v>184</v>
      </c>
      <c r="AW201" s="13" t="s">
        <v>30</v>
      </c>
      <c r="AX201" s="13" t="s">
        <v>75</v>
      </c>
      <c r="AY201" s="166" t="s">
        <v>172</v>
      </c>
    </row>
    <row r="202" spans="2:65" s="12" customFormat="1">
      <c r="B202" s="157"/>
      <c r="D202" s="158" t="s">
        <v>180</v>
      </c>
      <c r="E202" s="159" t="s">
        <v>1</v>
      </c>
      <c r="F202" s="160" t="s">
        <v>268</v>
      </c>
      <c r="H202" s="161">
        <v>-2.5999999999999999E-2</v>
      </c>
      <c r="I202" s="162"/>
      <c r="L202" s="157"/>
      <c r="M202" s="163"/>
      <c r="T202" s="164"/>
      <c r="AT202" s="159" t="s">
        <v>180</v>
      </c>
      <c r="AU202" s="159" t="s">
        <v>87</v>
      </c>
      <c r="AV202" s="12" t="s">
        <v>87</v>
      </c>
      <c r="AW202" s="12" t="s">
        <v>30</v>
      </c>
      <c r="AX202" s="12" t="s">
        <v>75</v>
      </c>
      <c r="AY202" s="159" t="s">
        <v>172</v>
      </c>
    </row>
    <row r="203" spans="2:65" s="14" customFormat="1">
      <c r="B203" s="172"/>
      <c r="D203" s="158" t="s">
        <v>180</v>
      </c>
      <c r="E203" s="173" t="s">
        <v>1</v>
      </c>
      <c r="F203" s="174" t="s">
        <v>221</v>
      </c>
      <c r="H203" s="175">
        <v>4.5</v>
      </c>
      <c r="I203" s="176"/>
      <c r="L203" s="172"/>
      <c r="M203" s="177"/>
      <c r="T203" s="178"/>
      <c r="AT203" s="173" t="s">
        <v>180</v>
      </c>
      <c r="AU203" s="173" t="s">
        <v>87</v>
      </c>
      <c r="AV203" s="14" t="s">
        <v>178</v>
      </c>
      <c r="AW203" s="14" t="s">
        <v>30</v>
      </c>
      <c r="AX203" s="14" t="s">
        <v>82</v>
      </c>
      <c r="AY203" s="173" t="s">
        <v>172</v>
      </c>
    </row>
    <row r="204" spans="2:65" s="1" customFormat="1" ht="24.2" customHeight="1">
      <c r="B204" s="32"/>
      <c r="C204" s="143" t="s">
        <v>269</v>
      </c>
      <c r="D204" s="143" t="s">
        <v>174</v>
      </c>
      <c r="E204" s="144" t="s">
        <v>270</v>
      </c>
      <c r="F204" s="145" t="s">
        <v>271</v>
      </c>
      <c r="G204" s="146" t="s">
        <v>177</v>
      </c>
      <c r="H204" s="147">
        <v>10.4</v>
      </c>
      <c r="I204" s="148"/>
      <c r="J204" s="149">
        <f>ROUND(I204*H204,2)</f>
        <v>0</v>
      </c>
      <c r="K204" s="150"/>
      <c r="L204" s="32"/>
      <c r="M204" s="151" t="s">
        <v>1</v>
      </c>
      <c r="N204" s="152" t="s">
        <v>41</v>
      </c>
      <c r="P204" s="153">
        <f>O204*H204</f>
        <v>0</v>
      </c>
      <c r="Q204" s="153">
        <v>2.2151299999999998</v>
      </c>
      <c r="R204" s="153">
        <f>Q204*H204</f>
        <v>23.037351999999998</v>
      </c>
      <c r="S204" s="153">
        <v>0</v>
      </c>
      <c r="T204" s="154">
        <f>S204*H204</f>
        <v>0</v>
      </c>
      <c r="AR204" s="155" t="s">
        <v>178</v>
      </c>
      <c r="AT204" s="155" t="s">
        <v>174</v>
      </c>
      <c r="AU204" s="155" t="s">
        <v>87</v>
      </c>
      <c r="AY204" s="17" t="s">
        <v>172</v>
      </c>
      <c r="BE204" s="156">
        <f>IF(N204="základná",J204,0)</f>
        <v>0</v>
      </c>
      <c r="BF204" s="156">
        <f>IF(N204="znížená",J204,0)</f>
        <v>0</v>
      </c>
      <c r="BG204" s="156">
        <f>IF(N204="zákl. prenesená",J204,0)</f>
        <v>0</v>
      </c>
      <c r="BH204" s="156">
        <f>IF(N204="zníž. prenesená",J204,0)</f>
        <v>0</v>
      </c>
      <c r="BI204" s="156">
        <f>IF(N204="nulová",J204,0)</f>
        <v>0</v>
      </c>
      <c r="BJ204" s="17" t="s">
        <v>87</v>
      </c>
      <c r="BK204" s="156">
        <f>ROUND(I204*H204,2)</f>
        <v>0</v>
      </c>
      <c r="BL204" s="17" t="s">
        <v>178</v>
      </c>
      <c r="BM204" s="155" t="s">
        <v>272</v>
      </c>
    </row>
    <row r="205" spans="2:65" s="12" customFormat="1">
      <c r="B205" s="157"/>
      <c r="D205" s="158" t="s">
        <v>180</v>
      </c>
      <c r="E205" s="159" t="s">
        <v>1</v>
      </c>
      <c r="F205" s="160" t="s">
        <v>273</v>
      </c>
      <c r="H205" s="161">
        <v>10.395</v>
      </c>
      <c r="I205" s="162"/>
      <c r="L205" s="157"/>
      <c r="M205" s="163"/>
      <c r="T205" s="164"/>
      <c r="AT205" s="159" t="s">
        <v>180</v>
      </c>
      <c r="AU205" s="159" t="s">
        <v>87</v>
      </c>
      <c r="AV205" s="12" t="s">
        <v>87</v>
      </c>
      <c r="AW205" s="12" t="s">
        <v>30</v>
      </c>
      <c r="AX205" s="12" t="s">
        <v>75</v>
      </c>
      <c r="AY205" s="159" t="s">
        <v>172</v>
      </c>
    </row>
    <row r="206" spans="2:65" s="12" customFormat="1">
      <c r="B206" s="157"/>
      <c r="D206" s="158" t="s">
        <v>180</v>
      </c>
      <c r="E206" s="159" t="s">
        <v>1</v>
      </c>
      <c r="F206" s="160" t="s">
        <v>274</v>
      </c>
      <c r="H206" s="161">
        <v>5.0000000000000001E-3</v>
      </c>
      <c r="I206" s="162"/>
      <c r="L206" s="157"/>
      <c r="M206" s="163"/>
      <c r="T206" s="164"/>
      <c r="AT206" s="159" t="s">
        <v>180</v>
      </c>
      <c r="AU206" s="159" t="s">
        <v>87</v>
      </c>
      <c r="AV206" s="12" t="s">
        <v>87</v>
      </c>
      <c r="AW206" s="12" t="s">
        <v>30</v>
      </c>
      <c r="AX206" s="12" t="s">
        <v>75</v>
      </c>
      <c r="AY206" s="159" t="s">
        <v>172</v>
      </c>
    </row>
    <row r="207" spans="2:65" s="14" customFormat="1">
      <c r="B207" s="172"/>
      <c r="D207" s="158" t="s">
        <v>180</v>
      </c>
      <c r="E207" s="173" t="s">
        <v>1</v>
      </c>
      <c r="F207" s="174" t="s">
        <v>186</v>
      </c>
      <c r="H207" s="175">
        <v>10.4</v>
      </c>
      <c r="I207" s="176"/>
      <c r="L207" s="172"/>
      <c r="M207" s="177"/>
      <c r="T207" s="178"/>
      <c r="AT207" s="173" t="s">
        <v>180</v>
      </c>
      <c r="AU207" s="173" t="s">
        <v>87</v>
      </c>
      <c r="AV207" s="14" t="s">
        <v>178</v>
      </c>
      <c r="AW207" s="14" t="s">
        <v>30</v>
      </c>
      <c r="AX207" s="14" t="s">
        <v>82</v>
      </c>
      <c r="AY207" s="173" t="s">
        <v>172</v>
      </c>
    </row>
    <row r="208" spans="2:65" s="1" customFormat="1" ht="16.5" customHeight="1">
      <c r="B208" s="32"/>
      <c r="C208" s="143" t="s">
        <v>275</v>
      </c>
      <c r="D208" s="143" t="s">
        <v>174</v>
      </c>
      <c r="E208" s="144" t="s">
        <v>276</v>
      </c>
      <c r="F208" s="145" t="s">
        <v>277</v>
      </c>
      <c r="G208" s="146" t="s">
        <v>226</v>
      </c>
      <c r="H208" s="147">
        <v>0.28999999999999998</v>
      </c>
      <c r="I208" s="148"/>
      <c r="J208" s="149">
        <f>ROUND(I208*H208,2)</f>
        <v>0</v>
      </c>
      <c r="K208" s="150"/>
      <c r="L208" s="32"/>
      <c r="M208" s="151" t="s">
        <v>1</v>
      </c>
      <c r="N208" s="152" t="s">
        <v>41</v>
      </c>
      <c r="P208" s="153">
        <f>O208*H208</f>
        <v>0</v>
      </c>
      <c r="Q208" s="153">
        <v>1.0189600000000001</v>
      </c>
      <c r="R208" s="153">
        <f>Q208*H208</f>
        <v>0.29549839999999999</v>
      </c>
      <c r="S208" s="153">
        <v>0</v>
      </c>
      <c r="T208" s="154">
        <f>S208*H208</f>
        <v>0</v>
      </c>
      <c r="AR208" s="155" t="s">
        <v>178</v>
      </c>
      <c r="AT208" s="155" t="s">
        <v>174</v>
      </c>
      <c r="AU208" s="155" t="s">
        <v>87</v>
      </c>
      <c r="AY208" s="17" t="s">
        <v>172</v>
      </c>
      <c r="BE208" s="156">
        <f>IF(N208="základná",J208,0)</f>
        <v>0</v>
      </c>
      <c r="BF208" s="156">
        <f>IF(N208="znížená",J208,0)</f>
        <v>0</v>
      </c>
      <c r="BG208" s="156">
        <f>IF(N208="zákl. prenesená",J208,0)</f>
        <v>0</v>
      </c>
      <c r="BH208" s="156">
        <f>IF(N208="zníž. prenesená",J208,0)</f>
        <v>0</v>
      </c>
      <c r="BI208" s="156">
        <f>IF(N208="nulová",J208,0)</f>
        <v>0</v>
      </c>
      <c r="BJ208" s="17" t="s">
        <v>87</v>
      </c>
      <c r="BK208" s="156">
        <f>ROUND(I208*H208,2)</f>
        <v>0</v>
      </c>
      <c r="BL208" s="17" t="s">
        <v>178</v>
      </c>
      <c r="BM208" s="155" t="s">
        <v>278</v>
      </c>
    </row>
    <row r="209" spans="2:65" s="12" customFormat="1">
      <c r="B209" s="157"/>
      <c r="D209" s="158" t="s">
        <v>180</v>
      </c>
      <c r="E209" s="159" t="s">
        <v>1</v>
      </c>
      <c r="F209" s="160" t="s">
        <v>279</v>
      </c>
      <c r="H209" s="161">
        <v>0.158</v>
      </c>
      <c r="I209" s="162"/>
      <c r="L209" s="157"/>
      <c r="M209" s="163"/>
      <c r="T209" s="164"/>
      <c r="AT209" s="159" t="s">
        <v>180</v>
      </c>
      <c r="AU209" s="159" t="s">
        <v>87</v>
      </c>
      <c r="AV209" s="12" t="s">
        <v>87</v>
      </c>
      <c r="AW209" s="12" t="s">
        <v>30</v>
      </c>
      <c r="AX209" s="12" t="s">
        <v>75</v>
      </c>
      <c r="AY209" s="159" t="s">
        <v>172</v>
      </c>
    </row>
    <row r="210" spans="2:65" s="12" customFormat="1">
      <c r="B210" s="157"/>
      <c r="D210" s="158" t="s">
        <v>180</v>
      </c>
      <c r="E210" s="159" t="s">
        <v>1</v>
      </c>
      <c r="F210" s="160" t="s">
        <v>280</v>
      </c>
      <c r="H210" s="161">
        <v>9.4E-2</v>
      </c>
      <c r="I210" s="162"/>
      <c r="L210" s="157"/>
      <c r="M210" s="163"/>
      <c r="T210" s="164"/>
      <c r="AT210" s="159" t="s">
        <v>180</v>
      </c>
      <c r="AU210" s="159" t="s">
        <v>87</v>
      </c>
      <c r="AV210" s="12" t="s">
        <v>87</v>
      </c>
      <c r="AW210" s="12" t="s">
        <v>30</v>
      </c>
      <c r="AX210" s="12" t="s">
        <v>75</v>
      </c>
      <c r="AY210" s="159" t="s">
        <v>172</v>
      </c>
    </row>
    <row r="211" spans="2:65" s="13" customFormat="1">
      <c r="B211" s="165"/>
      <c r="D211" s="158" t="s">
        <v>180</v>
      </c>
      <c r="E211" s="166" t="s">
        <v>1</v>
      </c>
      <c r="F211" s="167" t="s">
        <v>183</v>
      </c>
      <c r="H211" s="168">
        <v>0.252</v>
      </c>
      <c r="I211" s="169"/>
      <c r="L211" s="165"/>
      <c r="M211" s="170"/>
      <c r="T211" s="171"/>
      <c r="AT211" s="166" t="s">
        <v>180</v>
      </c>
      <c r="AU211" s="166" t="s">
        <v>87</v>
      </c>
      <c r="AV211" s="13" t="s">
        <v>184</v>
      </c>
      <c r="AW211" s="13" t="s">
        <v>30</v>
      </c>
      <c r="AX211" s="13" t="s">
        <v>75</v>
      </c>
      <c r="AY211" s="166" t="s">
        <v>172</v>
      </c>
    </row>
    <row r="212" spans="2:65" s="12" customFormat="1">
      <c r="B212" s="157"/>
      <c r="D212" s="158" t="s">
        <v>180</v>
      </c>
      <c r="E212" s="159" t="s">
        <v>1</v>
      </c>
      <c r="F212" s="160" t="s">
        <v>281</v>
      </c>
      <c r="H212" s="161">
        <v>3.7999999999999999E-2</v>
      </c>
      <c r="I212" s="162"/>
      <c r="L212" s="157"/>
      <c r="M212" s="163"/>
      <c r="T212" s="164"/>
      <c r="AT212" s="159" t="s">
        <v>180</v>
      </c>
      <c r="AU212" s="159" t="s">
        <v>87</v>
      </c>
      <c r="AV212" s="12" t="s">
        <v>87</v>
      </c>
      <c r="AW212" s="12" t="s">
        <v>30</v>
      </c>
      <c r="AX212" s="12" t="s">
        <v>75</v>
      </c>
      <c r="AY212" s="159" t="s">
        <v>172</v>
      </c>
    </row>
    <row r="213" spans="2:65" s="14" customFormat="1">
      <c r="B213" s="172"/>
      <c r="D213" s="158" t="s">
        <v>180</v>
      </c>
      <c r="E213" s="173" t="s">
        <v>1</v>
      </c>
      <c r="F213" s="174" t="s">
        <v>186</v>
      </c>
      <c r="H213" s="175">
        <v>0.28999999999999998</v>
      </c>
      <c r="I213" s="176"/>
      <c r="L213" s="172"/>
      <c r="M213" s="177"/>
      <c r="T213" s="178"/>
      <c r="AT213" s="173" t="s">
        <v>180</v>
      </c>
      <c r="AU213" s="173" t="s">
        <v>87</v>
      </c>
      <c r="AV213" s="14" t="s">
        <v>178</v>
      </c>
      <c r="AW213" s="14" t="s">
        <v>30</v>
      </c>
      <c r="AX213" s="14" t="s">
        <v>82</v>
      </c>
      <c r="AY213" s="173" t="s">
        <v>172</v>
      </c>
    </row>
    <row r="214" spans="2:65" s="1" customFormat="1" ht="37.9" customHeight="1">
      <c r="B214" s="32"/>
      <c r="C214" s="143" t="s">
        <v>282</v>
      </c>
      <c r="D214" s="143" t="s">
        <v>174</v>
      </c>
      <c r="E214" s="144" t="s">
        <v>283</v>
      </c>
      <c r="F214" s="145" t="s">
        <v>284</v>
      </c>
      <c r="G214" s="146" t="s">
        <v>226</v>
      </c>
      <c r="H214" s="147">
        <v>0.14000000000000001</v>
      </c>
      <c r="I214" s="148"/>
      <c r="J214" s="149">
        <f>ROUND(I214*H214,2)</f>
        <v>0</v>
      </c>
      <c r="K214" s="150"/>
      <c r="L214" s="32"/>
      <c r="M214" s="151" t="s">
        <v>1</v>
      </c>
      <c r="N214" s="152" t="s">
        <v>41</v>
      </c>
      <c r="P214" s="153">
        <f>O214*H214</f>
        <v>0</v>
      </c>
      <c r="Q214" s="153">
        <v>1.002</v>
      </c>
      <c r="R214" s="153">
        <f>Q214*H214</f>
        <v>0.14028000000000002</v>
      </c>
      <c r="S214" s="153">
        <v>0</v>
      </c>
      <c r="T214" s="154">
        <f>S214*H214</f>
        <v>0</v>
      </c>
      <c r="AR214" s="155" t="s">
        <v>178</v>
      </c>
      <c r="AT214" s="155" t="s">
        <v>174</v>
      </c>
      <c r="AU214" s="155" t="s">
        <v>87</v>
      </c>
      <c r="AY214" s="17" t="s">
        <v>172</v>
      </c>
      <c r="BE214" s="156">
        <f>IF(N214="základná",J214,0)</f>
        <v>0</v>
      </c>
      <c r="BF214" s="156">
        <f>IF(N214="znížená",J214,0)</f>
        <v>0</v>
      </c>
      <c r="BG214" s="156">
        <f>IF(N214="zákl. prenesená",J214,0)</f>
        <v>0</v>
      </c>
      <c r="BH214" s="156">
        <f>IF(N214="zníž. prenesená",J214,0)</f>
        <v>0</v>
      </c>
      <c r="BI214" s="156">
        <f>IF(N214="nulová",J214,0)</f>
        <v>0</v>
      </c>
      <c r="BJ214" s="17" t="s">
        <v>87</v>
      </c>
      <c r="BK214" s="156">
        <f>ROUND(I214*H214,2)</f>
        <v>0</v>
      </c>
      <c r="BL214" s="17" t="s">
        <v>178</v>
      </c>
      <c r="BM214" s="155" t="s">
        <v>285</v>
      </c>
    </row>
    <row r="215" spans="2:65" s="12" customFormat="1">
      <c r="B215" s="157"/>
      <c r="D215" s="158" t="s">
        <v>180</v>
      </c>
      <c r="E215" s="159" t="s">
        <v>1</v>
      </c>
      <c r="F215" s="160" t="s">
        <v>286</v>
      </c>
      <c r="H215" s="161">
        <v>3.2000000000000001E-2</v>
      </c>
      <c r="I215" s="162"/>
      <c r="L215" s="157"/>
      <c r="M215" s="163"/>
      <c r="T215" s="164"/>
      <c r="AT215" s="159" t="s">
        <v>180</v>
      </c>
      <c r="AU215" s="159" t="s">
        <v>87</v>
      </c>
      <c r="AV215" s="12" t="s">
        <v>87</v>
      </c>
      <c r="AW215" s="12" t="s">
        <v>30</v>
      </c>
      <c r="AX215" s="12" t="s">
        <v>75</v>
      </c>
      <c r="AY215" s="159" t="s">
        <v>172</v>
      </c>
    </row>
    <row r="216" spans="2:65" s="12" customFormat="1">
      <c r="B216" s="157"/>
      <c r="D216" s="158" t="s">
        <v>180</v>
      </c>
      <c r="E216" s="159" t="s">
        <v>1</v>
      </c>
      <c r="F216" s="160" t="s">
        <v>287</v>
      </c>
      <c r="H216" s="161">
        <v>6.0000000000000001E-3</v>
      </c>
      <c r="I216" s="162"/>
      <c r="L216" s="157"/>
      <c r="M216" s="163"/>
      <c r="T216" s="164"/>
      <c r="AT216" s="159" t="s">
        <v>180</v>
      </c>
      <c r="AU216" s="159" t="s">
        <v>87</v>
      </c>
      <c r="AV216" s="12" t="s">
        <v>87</v>
      </c>
      <c r="AW216" s="12" t="s">
        <v>30</v>
      </c>
      <c r="AX216" s="12" t="s">
        <v>75</v>
      </c>
      <c r="AY216" s="159" t="s">
        <v>172</v>
      </c>
    </row>
    <row r="217" spans="2:65" s="12" customFormat="1">
      <c r="B217" s="157"/>
      <c r="D217" s="158" t="s">
        <v>180</v>
      </c>
      <c r="E217" s="159" t="s">
        <v>1</v>
      </c>
      <c r="F217" s="160" t="s">
        <v>288</v>
      </c>
      <c r="H217" s="161">
        <v>0.01</v>
      </c>
      <c r="I217" s="162"/>
      <c r="L217" s="157"/>
      <c r="M217" s="163"/>
      <c r="T217" s="164"/>
      <c r="AT217" s="159" t="s">
        <v>180</v>
      </c>
      <c r="AU217" s="159" t="s">
        <v>87</v>
      </c>
      <c r="AV217" s="12" t="s">
        <v>87</v>
      </c>
      <c r="AW217" s="12" t="s">
        <v>30</v>
      </c>
      <c r="AX217" s="12" t="s">
        <v>75</v>
      </c>
      <c r="AY217" s="159" t="s">
        <v>172</v>
      </c>
    </row>
    <row r="218" spans="2:65" s="13" customFormat="1">
      <c r="B218" s="165"/>
      <c r="D218" s="158" t="s">
        <v>180</v>
      </c>
      <c r="E218" s="166" t="s">
        <v>1</v>
      </c>
      <c r="F218" s="167" t="s">
        <v>289</v>
      </c>
      <c r="H218" s="168">
        <v>4.8000000000000001E-2</v>
      </c>
      <c r="I218" s="169"/>
      <c r="L218" s="165"/>
      <c r="M218" s="170"/>
      <c r="T218" s="171"/>
      <c r="AT218" s="166" t="s">
        <v>180</v>
      </c>
      <c r="AU218" s="166" t="s">
        <v>87</v>
      </c>
      <c r="AV218" s="13" t="s">
        <v>184</v>
      </c>
      <c r="AW218" s="13" t="s">
        <v>30</v>
      </c>
      <c r="AX218" s="13" t="s">
        <v>75</v>
      </c>
      <c r="AY218" s="166" t="s">
        <v>172</v>
      </c>
    </row>
    <row r="219" spans="2:65" s="12" customFormat="1">
      <c r="B219" s="157"/>
      <c r="D219" s="158" t="s">
        <v>180</v>
      </c>
      <c r="E219" s="159" t="s">
        <v>1</v>
      </c>
      <c r="F219" s="160" t="s">
        <v>290</v>
      </c>
      <c r="H219" s="161">
        <v>3.5000000000000003E-2</v>
      </c>
      <c r="I219" s="162"/>
      <c r="L219" s="157"/>
      <c r="M219" s="163"/>
      <c r="T219" s="164"/>
      <c r="AT219" s="159" t="s">
        <v>180</v>
      </c>
      <c r="AU219" s="159" t="s">
        <v>87</v>
      </c>
      <c r="AV219" s="12" t="s">
        <v>87</v>
      </c>
      <c r="AW219" s="12" t="s">
        <v>30</v>
      </c>
      <c r="AX219" s="12" t="s">
        <v>75</v>
      </c>
      <c r="AY219" s="159" t="s">
        <v>172</v>
      </c>
    </row>
    <row r="220" spans="2:65" s="12" customFormat="1">
      <c r="B220" s="157"/>
      <c r="D220" s="158" t="s">
        <v>180</v>
      </c>
      <c r="E220" s="159" t="s">
        <v>1</v>
      </c>
      <c r="F220" s="160" t="s">
        <v>291</v>
      </c>
      <c r="H220" s="161">
        <v>8.9999999999999993E-3</v>
      </c>
      <c r="I220" s="162"/>
      <c r="L220" s="157"/>
      <c r="M220" s="163"/>
      <c r="T220" s="164"/>
      <c r="AT220" s="159" t="s">
        <v>180</v>
      </c>
      <c r="AU220" s="159" t="s">
        <v>87</v>
      </c>
      <c r="AV220" s="12" t="s">
        <v>87</v>
      </c>
      <c r="AW220" s="12" t="s">
        <v>30</v>
      </c>
      <c r="AX220" s="12" t="s">
        <v>75</v>
      </c>
      <c r="AY220" s="159" t="s">
        <v>172</v>
      </c>
    </row>
    <row r="221" spans="2:65" s="12" customFormat="1">
      <c r="B221" s="157"/>
      <c r="D221" s="158" t="s">
        <v>180</v>
      </c>
      <c r="E221" s="159" t="s">
        <v>1</v>
      </c>
      <c r="F221" s="160" t="s">
        <v>292</v>
      </c>
      <c r="H221" s="161">
        <v>2.1999999999999999E-2</v>
      </c>
      <c r="I221" s="162"/>
      <c r="L221" s="157"/>
      <c r="M221" s="163"/>
      <c r="T221" s="164"/>
      <c r="AT221" s="159" t="s">
        <v>180</v>
      </c>
      <c r="AU221" s="159" t="s">
        <v>87</v>
      </c>
      <c r="AV221" s="12" t="s">
        <v>87</v>
      </c>
      <c r="AW221" s="12" t="s">
        <v>30</v>
      </c>
      <c r="AX221" s="12" t="s">
        <v>75</v>
      </c>
      <c r="AY221" s="159" t="s">
        <v>172</v>
      </c>
    </row>
    <row r="222" spans="2:65" s="13" customFormat="1">
      <c r="B222" s="165"/>
      <c r="D222" s="158" t="s">
        <v>180</v>
      </c>
      <c r="E222" s="166" t="s">
        <v>1</v>
      </c>
      <c r="F222" s="167" t="s">
        <v>293</v>
      </c>
      <c r="H222" s="168">
        <v>6.6000000000000003E-2</v>
      </c>
      <c r="I222" s="169"/>
      <c r="L222" s="165"/>
      <c r="M222" s="170"/>
      <c r="T222" s="171"/>
      <c r="AT222" s="166" t="s">
        <v>180</v>
      </c>
      <c r="AU222" s="166" t="s">
        <v>87</v>
      </c>
      <c r="AV222" s="13" t="s">
        <v>184</v>
      </c>
      <c r="AW222" s="13" t="s">
        <v>30</v>
      </c>
      <c r="AX222" s="13" t="s">
        <v>75</v>
      </c>
      <c r="AY222" s="166" t="s">
        <v>172</v>
      </c>
    </row>
    <row r="223" spans="2:65" s="12" customFormat="1">
      <c r="B223" s="157"/>
      <c r="D223" s="158" t="s">
        <v>180</v>
      </c>
      <c r="E223" s="159" t="s">
        <v>1</v>
      </c>
      <c r="F223" s="160" t="s">
        <v>294</v>
      </c>
      <c r="H223" s="161">
        <v>1.7000000000000001E-2</v>
      </c>
      <c r="I223" s="162"/>
      <c r="L223" s="157"/>
      <c r="M223" s="163"/>
      <c r="T223" s="164"/>
      <c r="AT223" s="159" t="s">
        <v>180</v>
      </c>
      <c r="AU223" s="159" t="s">
        <v>87</v>
      </c>
      <c r="AV223" s="12" t="s">
        <v>87</v>
      </c>
      <c r="AW223" s="12" t="s">
        <v>30</v>
      </c>
      <c r="AX223" s="12" t="s">
        <v>75</v>
      </c>
      <c r="AY223" s="159" t="s">
        <v>172</v>
      </c>
    </row>
    <row r="224" spans="2:65" s="12" customFormat="1">
      <c r="B224" s="157"/>
      <c r="D224" s="158" t="s">
        <v>180</v>
      </c>
      <c r="E224" s="159" t="s">
        <v>1</v>
      </c>
      <c r="F224" s="160" t="s">
        <v>295</v>
      </c>
      <c r="H224" s="161">
        <v>8.9999999999999993E-3</v>
      </c>
      <c r="I224" s="162"/>
      <c r="L224" s="157"/>
      <c r="M224" s="163"/>
      <c r="T224" s="164"/>
      <c r="AT224" s="159" t="s">
        <v>180</v>
      </c>
      <c r="AU224" s="159" t="s">
        <v>87</v>
      </c>
      <c r="AV224" s="12" t="s">
        <v>87</v>
      </c>
      <c r="AW224" s="12" t="s">
        <v>30</v>
      </c>
      <c r="AX224" s="12" t="s">
        <v>75</v>
      </c>
      <c r="AY224" s="159" t="s">
        <v>172</v>
      </c>
    </row>
    <row r="225" spans="2:65" s="14" customFormat="1">
      <c r="B225" s="172"/>
      <c r="D225" s="158" t="s">
        <v>180</v>
      </c>
      <c r="E225" s="173" t="s">
        <v>1</v>
      </c>
      <c r="F225" s="174" t="s">
        <v>221</v>
      </c>
      <c r="H225" s="175">
        <v>0.14000000000000001</v>
      </c>
      <c r="I225" s="176"/>
      <c r="L225" s="172"/>
      <c r="M225" s="177"/>
      <c r="T225" s="178"/>
      <c r="AT225" s="173" t="s">
        <v>180</v>
      </c>
      <c r="AU225" s="173" t="s">
        <v>87</v>
      </c>
      <c r="AV225" s="14" t="s">
        <v>178</v>
      </c>
      <c r="AW225" s="14" t="s">
        <v>30</v>
      </c>
      <c r="AX225" s="14" t="s">
        <v>82</v>
      </c>
      <c r="AY225" s="173" t="s">
        <v>172</v>
      </c>
    </row>
    <row r="226" spans="2:65" s="1" customFormat="1" ht="24.2" customHeight="1">
      <c r="B226" s="32"/>
      <c r="C226" s="143" t="s">
        <v>296</v>
      </c>
      <c r="D226" s="143" t="s">
        <v>174</v>
      </c>
      <c r="E226" s="144" t="s">
        <v>297</v>
      </c>
      <c r="F226" s="145" t="s">
        <v>298</v>
      </c>
      <c r="G226" s="146" t="s">
        <v>177</v>
      </c>
      <c r="H226" s="147">
        <v>0.9</v>
      </c>
      <c r="I226" s="148"/>
      <c r="J226" s="149">
        <f>ROUND(I226*H226,2)</f>
        <v>0</v>
      </c>
      <c r="K226" s="150"/>
      <c r="L226" s="32"/>
      <c r="M226" s="151" t="s">
        <v>1</v>
      </c>
      <c r="N226" s="152" t="s">
        <v>41</v>
      </c>
      <c r="P226" s="153">
        <f>O226*H226</f>
        <v>0</v>
      </c>
      <c r="Q226" s="153">
        <v>2.2151299999999998</v>
      </c>
      <c r="R226" s="153">
        <f>Q226*H226</f>
        <v>1.993617</v>
      </c>
      <c r="S226" s="153">
        <v>0</v>
      </c>
      <c r="T226" s="154">
        <f>S226*H226</f>
        <v>0</v>
      </c>
      <c r="AR226" s="155" t="s">
        <v>178</v>
      </c>
      <c r="AT226" s="155" t="s">
        <v>174</v>
      </c>
      <c r="AU226" s="155" t="s">
        <v>87</v>
      </c>
      <c r="AY226" s="17" t="s">
        <v>172</v>
      </c>
      <c r="BE226" s="156">
        <f>IF(N226="základná",J226,0)</f>
        <v>0</v>
      </c>
      <c r="BF226" s="156">
        <f>IF(N226="znížená",J226,0)</f>
        <v>0</v>
      </c>
      <c r="BG226" s="156">
        <f>IF(N226="zákl. prenesená",J226,0)</f>
        <v>0</v>
      </c>
      <c r="BH226" s="156">
        <f>IF(N226="zníž. prenesená",J226,0)</f>
        <v>0</v>
      </c>
      <c r="BI226" s="156">
        <f>IF(N226="nulová",J226,0)</f>
        <v>0</v>
      </c>
      <c r="BJ226" s="17" t="s">
        <v>87</v>
      </c>
      <c r="BK226" s="156">
        <f>ROUND(I226*H226,2)</f>
        <v>0</v>
      </c>
      <c r="BL226" s="17" t="s">
        <v>178</v>
      </c>
      <c r="BM226" s="155" t="s">
        <v>299</v>
      </c>
    </row>
    <row r="227" spans="2:65" s="12" customFormat="1">
      <c r="B227" s="157"/>
      <c r="D227" s="158" t="s">
        <v>180</v>
      </c>
      <c r="E227" s="159" t="s">
        <v>1</v>
      </c>
      <c r="F227" s="160" t="s">
        <v>300</v>
      </c>
      <c r="H227" s="161">
        <v>0.89600000000000002</v>
      </c>
      <c r="I227" s="162"/>
      <c r="L227" s="157"/>
      <c r="M227" s="163"/>
      <c r="T227" s="164"/>
      <c r="AT227" s="159" t="s">
        <v>180</v>
      </c>
      <c r="AU227" s="159" t="s">
        <v>87</v>
      </c>
      <c r="AV227" s="12" t="s">
        <v>87</v>
      </c>
      <c r="AW227" s="12" t="s">
        <v>30</v>
      </c>
      <c r="AX227" s="12" t="s">
        <v>75</v>
      </c>
      <c r="AY227" s="159" t="s">
        <v>172</v>
      </c>
    </row>
    <row r="228" spans="2:65" s="12" customFormat="1">
      <c r="B228" s="157"/>
      <c r="D228" s="158" t="s">
        <v>180</v>
      </c>
      <c r="E228" s="159" t="s">
        <v>1</v>
      </c>
      <c r="F228" s="160" t="s">
        <v>301</v>
      </c>
      <c r="H228" s="161">
        <v>4.0000000000000001E-3</v>
      </c>
      <c r="I228" s="162"/>
      <c r="L228" s="157"/>
      <c r="M228" s="163"/>
      <c r="T228" s="164"/>
      <c r="AT228" s="159" t="s">
        <v>180</v>
      </c>
      <c r="AU228" s="159" t="s">
        <v>87</v>
      </c>
      <c r="AV228" s="12" t="s">
        <v>87</v>
      </c>
      <c r="AW228" s="12" t="s">
        <v>30</v>
      </c>
      <c r="AX228" s="12" t="s">
        <v>75</v>
      </c>
      <c r="AY228" s="159" t="s">
        <v>172</v>
      </c>
    </row>
    <row r="229" spans="2:65" s="14" customFormat="1">
      <c r="B229" s="172"/>
      <c r="D229" s="158" t="s">
        <v>180</v>
      </c>
      <c r="E229" s="173" t="s">
        <v>1</v>
      </c>
      <c r="F229" s="174" t="s">
        <v>186</v>
      </c>
      <c r="H229" s="175">
        <v>0.9</v>
      </c>
      <c r="I229" s="176"/>
      <c r="L229" s="172"/>
      <c r="M229" s="177"/>
      <c r="T229" s="178"/>
      <c r="AT229" s="173" t="s">
        <v>180</v>
      </c>
      <c r="AU229" s="173" t="s">
        <v>87</v>
      </c>
      <c r="AV229" s="14" t="s">
        <v>178</v>
      </c>
      <c r="AW229" s="14" t="s">
        <v>30</v>
      </c>
      <c r="AX229" s="14" t="s">
        <v>82</v>
      </c>
      <c r="AY229" s="173" t="s">
        <v>172</v>
      </c>
    </row>
    <row r="230" spans="2:65" s="1" customFormat="1" ht="16.5" customHeight="1">
      <c r="B230" s="32"/>
      <c r="C230" s="143" t="s">
        <v>302</v>
      </c>
      <c r="D230" s="143" t="s">
        <v>174</v>
      </c>
      <c r="E230" s="144" t="s">
        <v>303</v>
      </c>
      <c r="F230" s="145" t="s">
        <v>304</v>
      </c>
      <c r="G230" s="146" t="s">
        <v>226</v>
      </c>
      <c r="H230" s="147">
        <v>0.05</v>
      </c>
      <c r="I230" s="148"/>
      <c r="J230" s="149">
        <f>ROUND(I230*H230,2)</f>
        <v>0</v>
      </c>
      <c r="K230" s="150"/>
      <c r="L230" s="32"/>
      <c r="M230" s="151" t="s">
        <v>1</v>
      </c>
      <c r="N230" s="152" t="s">
        <v>41</v>
      </c>
      <c r="P230" s="153">
        <f>O230*H230</f>
        <v>0</v>
      </c>
      <c r="Q230" s="153">
        <v>1.0189600000000001</v>
      </c>
      <c r="R230" s="153">
        <f>Q230*H230</f>
        <v>5.0948000000000007E-2</v>
      </c>
      <c r="S230" s="153">
        <v>0</v>
      </c>
      <c r="T230" s="154">
        <f>S230*H230</f>
        <v>0</v>
      </c>
      <c r="AR230" s="155" t="s">
        <v>178</v>
      </c>
      <c r="AT230" s="155" t="s">
        <v>174</v>
      </c>
      <c r="AU230" s="155" t="s">
        <v>87</v>
      </c>
      <c r="AY230" s="17" t="s">
        <v>172</v>
      </c>
      <c r="BE230" s="156">
        <f>IF(N230="základná",J230,0)</f>
        <v>0</v>
      </c>
      <c r="BF230" s="156">
        <f>IF(N230="znížená",J230,0)</f>
        <v>0</v>
      </c>
      <c r="BG230" s="156">
        <f>IF(N230="zákl. prenesená",J230,0)</f>
        <v>0</v>
      </c>
      <c r="BH230" s="156">
        <f>IF(N230="zníž. prenesená",J230,0)</f>
        <v>0</v>
      </c>
      <c r="BI230" s="156">
        <f>IF(N230="nulová",J230,0)</f>
        <v>0</v>
      </c>
      <c r="BJ230" s="17" t="s">
        <v>87</v>
      </c>
      <c r="BK230" s="156">
        <f>ROUND(I230*H230,2)</f>
        <v>0</v>
      </c>
      <c r="BL230" s="17" t="s">
        <v>178</v>
      </c>
      <c r="BM230" s="155" t="s">
        <v>305</v>
      </c>
    </row>
    <row r="231" spans="2:65" s="12" customFormat="1">
      <c r="B231" s="157"/>
      <c r="D231" s="158" t="s">
        <v>180</v>
      </c>
      <c r="E231" s="159" t="s">
        <v>1</v>
      </c>
      <c r="F231" s="160" t="s">
        <v>306</v>
      </c>
      <c r="H231" s="161">
        <v>4.4999999999999998E-2</v>
      </c>
      <c r="I231" s="162"/>
      <c r="L231" s="157"/>
      <c r="M231" s="163"/>
      <c r="T231" s="164"/>
      <c r="AT231" s="159" t="s">
        <v>180</v>
      </c>
      <c r="AU231" s="159" t="s">
        <v>87</v>
      </c>
      <c r="AV231" s="12" t="s">
        <v>87</v>
      </c>
      <c r="AW231" s="12" t="s">
        <v>30</v>
      </c>
      <c r="AX231" s="12" t="s">
        <v>75</v>
      </c>
      <c r="AY231" s="159" t="s">
        <v>172</v>
      </c>
    </row>
    <row r="232" spans="2:65" s="12" customFormat="1">
      <c r="B232" s="157"/>
      <c r="D232" s="158" t="s">
        <v>180</v>
      </c>
      <c r="E232" s="159" t="s">
        <v>1</v>
      </c>
      <c r="F232" s="160" t="s">
        <v>274</v>
      </c>
      <c r="H232" s="161">
        <v>5.0000000000000001E-3</v>
      </c>
      <c r="I232" s="162"/>
      <c r="L232" s="157"/>
      <c r="M232" s="163"/>
      <c r="T232" s="164"/>
      <c r="AT232" s="159" t="s">
        <v>180</v>
      </c>
      <c r="AU232" s="159" t="s">
        <v>87</v>
      </c>
      <c r="AV232" s="12" t="s">
        <v>87</v>
      </c>
      <c r="AW232" s="12" t="s">
        <v>30</v>
      </c>
      <c r="AX232" s="12" t="s">
        <v>75</v>
      </c>
      <c r="AY232" s="159" t="s">
        <v>172</v>
      </c>
    </row>
    <row r="233" spans="2:65" s="14" customFormat="1">
      <c r="B233" s="172"/>
      <c r="D233" s="158" t="s">
        <v>180</v>
      </c>
      <c r="E233" s="173" t="s">
        <v>1</v>
      </c>
      <c r="F233" s="174" t="s">
        <v>307</v>
      </c>
      <c r="H233" s="175">
        <v>0.05</v>
      </c>
      <c r="I233" s="176"/>
      <c r="L233" s="172"/>
      <c r="M233" s="177"/>
      <c r="T233" s="178"/>
      <c r="AT233" s="173" t="s">
        <v>180</v>
      </c>
      <c r="AU233" s="173" t="s">
        <v>87</v>
      </c>
      <c r="AV233" s="14" t="s">
        <v>178</v>
      </c>
      <c r="AW233" s="14" t="s">
        <v>30</v>
      </c>
      <c r="AX233" s="14" t="s">
        <v>82</v>
      </c>
      <c r="AY233" s="173" t="s">
        <v>172</v>
      </c>
    </row>
    <row r="234" spans="2:65" s="1" customFormat="1" ht="37.9" customHeight="1">
      <c r="B234" s="32"/>
      <c r="C234" s="143" t="s">
        <v>7</v>
      </c>
      <c r="D234" s="143" t="s">
        <v>174</v>
      </c>
      <c r="E234" s="144" t="s">
        <v>308</v>
      </c>
      <c r="F234" s="145" t="s">
        <v>309</v>
      </c>
      <c r="G234" s="146" t="s">
        <v>310</v>
      </c>
      <c r="H234" s="147">
        <v>1</v>
      </c>
      <c r="I234" s="148"/>
      <c r="J234" s="149">
        <f>ROUND(I234*H234,2)</f>
        <v>0</v>
      </c>
      <c r="K234" s="150"/>
      <c r="L234" s="32"/>
      <c r="M234" s="151" t="s">
        <v>1</v>
      </c>
      <c r="N234" s="152" t="s">
        <v>41</v>
      </c>
      <c r="P234" s="153">
        <f>O234*H234</f>
        <v>0</v>
      </c>
      <c r="Q234" s="153">
        <v>1.0399999999999999E-3</v>
      </c>
      <c r="R234" s="153">
        <f>Q234*H234</f>
        <v>1.0399999999999999E-3</v>
      </c>
      <c r="S234" s="153">
        <v>0</v>
      </c>
      <c r="T234" s="154">
        <f>S234*H234</f>
        <v>0</v>
      </c>
      <c r="AR234" s="155" t="s">
        <v>178</v>
      </c>
      <c r="AT234" s="155" t="s">
        <v>174</v>
      </c>
      <c r="AU234" s="155" t="s">
        <v>87</v>
      </c>
      <c r="AY234" s="17" t="s">
        <v>172</v>
      </c>
      <c r="BE234" s="156">
        <f>IF(N234="základná",J234,0)</f>
        <v>0</v>
      </c>
      <c r="BF234" s="156">
        <f>IF(N234="znížená",J234,0)</f>
        <v>0</v>
      </c>
      <c r="BG234" s="156">
        <f>IF(N234="zákl. prenesená",J234,0)</f>
        <v>0</v>
      </c>
      <c r="BH234" s="156">
        <f>IF(N234="zníž. prenesená",J234,0)</f>
        <v>0</v>
      </c>
      <c r="BI234" s="156">
        <f>IF(N234="nulová",J234,0)</f>
        <v>0</v>
      </c>
      <c r="BJ234" s="17" t="s">
        <v>87</v>
      </c>
      <c r="BK234" s="156">
        <f>ROUND(I234*H234,2)</f>
        <v>0</v>
      </c>
      <c r="BL234" s="17" t="s">
        <v>178</v>
      </c>
      <c r="BM234" s="155" t="s">
        <v>311</v>
      </c>
    </row>
    <row r="235" spans="2:65" s="12" customFormat="1">
      <c r="B235" s="157"/>
      <c r="D235" s="158" t="s">
        <v>180</v>
      </c>
      <c r="E235" s="159" t="s">
        <v>1</v>
      </c>
      <c r="F235" s="160" t="s">
        <v>312</v>
      </c>
      <c r="H235" s="161">
        <v>1</v>
      </c>
      <c r="I235" s="162"/>
      <c r="L235" s="157"/>
      <c r="M235" s="163"/>
      <c r="T235" s="164"/>
      <c r="AT235" s="159" t="s">
        <v>180</v>
      </c>
      <c r="AU235" s="159" t="s">
        <v>87</v>
      </c>
      <c r="AV235" s="12" t="s">
        <v>87</v>
      </c>
      <c r="AW235" s="12" t="s">
        <v>30</v>
      </c>
      <c r="AX235" s="12" t="s">
        <v>82</v>
      </c>
      <c r="AY235" s="159" t="s">
        <v>172</v>
      </c>
    </row>
    <row r="236" spans="2:65" s="1" customFormat="1" ht="37.9" customHeight="1">
      <c r="B236" s="32"/>
      <c r="C236" s="143" t="s">
        <v>313</v>
      </c>
      <c r="D236" s="143" t="s">
        <v>174</v>
      </c>
      <c r="E236" s="144" t="s">
        <v>314</v>
      </c>
      <c r="F236" s="145" t="s">
        <v>315</v>
      </c>
      <c r="G236" s="146" t="s">
        <v>310</v>
      </c>
      <c r="H236" s="147">
        <v>1</v>
      </c>
      <c r="I236" s="148"/>
      <c r="J236" s="149">
        <f>ROUND(I236*H236,2)</f>
        <v>0</v>
      </c>
      <c r="K236" s="150"/>
      <c r="L236" s="32"/>
      <c r="M236" s="151" t="s">
        <v>1</v>
      </c>
      <c r="N236" s="152" t="s">
        <v>41</v>
      </c>
      <c r="P236" s="153">
        <f>O236*H236</f>
        <v>0</v>
      </c>
      <c r="Q236" s="153">
        <v>1.9499999999999999E-3</v>
      </c>
      <c r="R236" s="153">
        <f>Q236*H236</f>
        <v>1.9499999999999999E-3</v>
      </c>
      <c r="S236" s="153">
        <v>0</v>
      </c>
      <c r="T236" s="154">
        <f>S236*H236</f>
        <v>0</v>
      </c>
      <c r="AR236" s="155" t="s">
        <v>178</v>
      </c>
      <c r="AT236" s="155" t="s">
        <v>174</v>
      </c>
      <c r="AU236" s="155" t="s">
        <v>87</v>
      </c>
      <c r="AY236" s="17" t="s">
        <v>172</v>
      </c>
      <c r="BE236" s="156">
        <f>IF(N236="základná",J236,0)</f>
        <v>0</v>
      </c>
      <c r="BF236" s="156">
        <f>IF(N236="znížená",J236,0)</f>
        <v>0</v>
      </c>
      <c r="BG236" s="156">
        <f>IF(N236="zákl. prenesená",J236,0)</f>
        <v>0</v>
      </c>
      <c r="BH236" s="156">
        <f>IF(N236="zníž. prenesená",J236,0)</f>
        <v>0</v>
      </c>
      <c r="BI236" s="156">
        <f>IF(N236="nulová",J236,0)</f>
        <v>0</v>
      </c>
      <c r="BJ236" s="17" t="s">
        <v>87</v>
      </c>
      <c r="BK236" s="156">
        <f>ROUND(I236*H236,2)</f>
        <v>0</v>
      </c>
      <c r="BL236" s="17" t="s">
        <v>178</v>
      </c>
      <c r="BM236" s="155" t="s">
        <v>316</v>
      </c>
    </row>
    <row r="237" spans="2:65" s="12" customFormat="1">
      <c r="B237" s="157"/>
      <c r="D237" s="158" t="s">
        <v>180</v>
      </c>
      <c r="E237" s="159" t="s">
        <v>1</v>
      </c>
      <c r="F237" s="160" t="s">
        <v>317</v>
      </c>
      <c r="H237" s="161">
        <v>1</v>
      </c>
      <c r="I237" s="162"/>
      <c r="L237" s="157"/>
      <c r="M237" s="163"/>
      <c r="T237" s="164"/>
      <c r="AT237" s="159" t="s">
        <v>180</v>
      </c>
      <c r="AU237" s="159" t="s">
        <v>87</v>
      </c>
      <c r="AV237" s="12" t="s">
        <v>87</v>
      </c>
      <c r="AW237" s="12" t="s">
        <v>30</v>
      </c>
      <c r="AX237" s="12" t="s">
        <v>82</v>
      </c>
      <c r="AY237" s="159" t="s">
        <v>172</v>
      </c>
    </row>
    <row r="238" spans="2:65" s="11" customFormat="1" ht="22.9" customHeight="1">
      <c r="B238" s="131"/>
      <c r="D238" s="132" t="s">
        <v>74</v>
      </c>
      <c r="E238" s="141" t="s">
        <v>209</v>
      </c>
      <c r="F238" s="141" t="s">
        <v>318</v>
      </c>
      <c r="I238" s="134"/>
      <c r="J238" s="142">
        <f>BK238</f>
        <v>0</v>
      </c>
      <c r="L238" s="131"/>
      <c r="M238" s="136"/>
      <c r="P238" s="137">
        <f>SUM(P239:P288)</f>
        <v>0</v>
      </c>
      <c r="R238" s="137">
        <f>SUM(R239:R288)</f>
        <v>38.375956350000003</v>
      </c>
      <c r="T238" s="138">
        <f>SUM(T239:T288)</f>
        <v>0</v>
      </c>
      <c r="AR238" s="132" t="s">
        <v>82</v>
      </c>
      <c r="AT238" s="139" t="s">
        <v>74</v>
      </c>
      <c r="AU238" s="139" t="s">
        <v>82</v>
      </c>
      <c r="AY238" s="132" t="s">
        <v>172</v>
      </c>
      <c r="BK238" s="140">
        <f>SUM(BK239:BK288)</f>
        <v>0</v>
      </c>
    </row>
    <row r="239" spans="2:65" s="1" customFormat="1" ht="44.25" customHeight="1">
      <c r="B239" s="32"/>
      <c r="C239" s="143" t="s">
        <v>319</v>
      </c>
      <c r="D239" s="143" t="s">
        <v>174</v>
      </c>
      <c r="E239" s="144" t="s">
        <v>320</v>
      </c>
      <c r="F239" s="145" t="s">
        <v>321</v>
      </c>
      <c r="G239" s="146" t="s">
        <v>234</v>
      </c>
      <c r="H239" s="147">
        <v>176</v>
      </c>
      <c r="I239" s="148"/>
      <c r="J239" s="149">
        <f>ROUND(I239*H239,2)</f>
        <v>0</v>
      </c>
      <c r="K239" s="150"/>
      <c r="L239" s="32"/>
      <c r="M239" s="151" t="s">
        <v>1</v>
      </c>
      <c r="N239" s="152" t="s">
        <v>41</v>
      </c>
      <c r="P239" s="153">
        <f>O239*H239</f>
        <v>0</v>
      </c>
      <c r="Q239" s="153">
        <v>7.11E-3</v>
      </c>
      <c r="R239" s="153">
        <f>Q239*H239</f>
        <v>1.25136</v>
      </c>
      <c r="S239" s="153">
        <v>0</v>
      </c>
      <c r="T239" s="154">
        <f>S239*H239</f>
        <v>0</v>
      </c>
      <c r="AR239" s="155" t="s">
        <v>178</v>
      </c>
      <c r="AT239" s="155" t="s">
        <v>174</v>
      </c>
      <c r="AU239" s="155" t="s">
        <v>87</v>
      </c>
      <c r="AY239" s="17" t="s">
        <v>172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7" t="s">
        <v>87</v>
      </c>
      <c r="BK239" s="156">
        <f>ROUND(I239*H239,2)</f>
        <v>0</v>
      </c>
      <c r="BL239" s="17" t="s">
        <v>178</v>
      </c>
      <c r="BM239" s="155" t="s">
        <v>322</v>
      </c>
    </row>
    <row r="240" spans="2:65" s="12" customFormat="1">
      <c r="B240" s="157"/>
      <c r="D240" s="158" t="s">
        <v>180</v>
      </c>
      <c r="E240" s="159" t="s">
        <v>1</v>
      </c>
      <c r="F240" s="160" t="s">
        <v>323</v>
      </c>
      <c r="H240" s="161">
        <v>139.5</v>
      </c>
      <c r="I240" s="162"/>
      <c r="L240" s="157"/>
      <c r="M240" s="163"/>
      <c r="T240" s="164"/>
      <c r="AT240" s="159" t="s">
        <v>180</v>
      </c>
      <c r="AU240" s="159" t="s">
        <v>87</v>
      </c>
      <c r="AV240" s="12" t="s">
        <v>87</v>
      </c>
      <c r="AW240" s="12" t="s">
        <v>30</v>
      </c>
      <c r="AX240" s="12" t="s">
        <v>75</v>
      </c>
      <c r="AY240" s="159" t="s">
        <v>172</v>
      </c>
    </row>
    <row r="241" spans="2:65" s="12" customFormat="1">
      <c r="B241" s="157"/>
      <c r="D241" s="158" t="s">
        <v>180</v>
      </c>
      <c r="E241" s="159" t="s">
        <v>1</v>
      </c>
      <c r="F241" s="160" t="s">
        <v>324</v>
      </c>
      <c r="H241" s="161">
        <v>52.7</v>
      </c>
      <c r="I241" s="162"/>
      <c r="L241" s="157"/>
      <c r="M241" s="163"/>
      <c r="T241" s="164"/>
      <c r="AT241" s="159" t="s">
        <v>180</v>
      </c>
      <c r="AU241" s="159" t="s">
        <v>87</v>
      </c>
      <c r="AV241" s="12" t="s">
        <v>87</v>
      </c>
      <c r="AW241" s="12" t="s">
        <v>30</v>
      </c>
      <c r="AX241" s="12" t="s">
        <v>75</v>
      </c>
      <c r="AY241" s="159" t="s">
        <v>172</v>
      </c>
    </row>
    <row r="242" spans="2:65" s="12" customFormat="1">
      <c r="B242" s="157"/>
      <c r="D242" s="158" t="s">
        <v>180</v>
      </c>
      <c r="E242" s="159" t="s">
        <v>1</v>
      </c>
      <c r="F242" s="160" t="s">
        <v>325</v>
      </c>
      <c r="H242" s="161">
        <v>-16.988</v>
      </c>
      <c r="I242" s="162"/>
      <c r="L242" s="157"/>
      <c r="M242" s="163"/>
      <c r="T242" s="164"/>
      <c r="AT242" s="159" t="s">
        <v>180</v>
      </c>
      <c r="AU242" s="159" t="s">
        <v>87</v>
      </c>
      <c r="AV242" s="12" t="s">
        <v>87</v>
      </c>
      <c r="AW242" s="12" t="s">
        <v>30</v>
      </c>
      <c r="AX242" s="12" t="s">
        <v>75</v>
      </c>
      <c r="AY242" s="159" t="s">
        <v>172</v>
      </c>
    </row>
    <row r="243" spans="2:65" s="13" customFormat="1">
      <c r="B243" s="165"/>
      <c r="D243" s="158" t="s">
        <v>180</v>
      </c>
      <c r="E243" s="166" t="s">
        <v>1</v>
      </c>
      <c r="F243" s="167" t="s">
        <v>183</v>
      </c>
      <c r="H243" s="168">
        <v>175.21199999999999</v>
      </c>
      <c r="I243" s="169"/>
      <c r="L243" s="165"/>
      <c r="M243" s="170"/>
      <c r="T243" s="171"/>
      <c r="AT243" s="166" t="s">
        <v>180</v>
      </c>
      <c r="AU243" s="166" t="s">
        <v>87</v>
      </c>
      <c r="AV243" s="13" t="s">
        <v>184</v>
      </c>
      <c r="AW243" s="13" t="s">
        <v>30</v>
      </c>
      <c r="AX243" s="13" t="s">
        <v>75</v>
      </c>
      <c r="AY243" s="166" t="s">
        <v>172</v>
      </c>
    </row>
    <row r="244" spans="2:65" s="12" customFormat="1">
      <c r="B244" s="157"/>
      <c r="D244" s="158" t="s">
        <v>180</v>
      </c>
      <c r="E244" s="159" t="s">
        <v>1</v>
      </c>
      <c r="F244" s="160" t="s">
        <v>326</v>
      </c>
      <c r="H244" s="161">
        <v>0.78800000000000003</v>
      </c>
      <c r="I244" s="162"/>
      <c r="L244" s="157"/>
      <c r="M244" s="163"/>
      <c r="T244" s="164"/>
      <c r="AT244" s="159" t="s">
        <v>180</v>
      </c>
      <c r="AU244" s="159" t="s">
        <v>87</v>
      </c>
      <c r="AV244" s="12" t="s">
        <v>87</v>
      </c>
      <c r="AW244" s="12" t="s">
        <v>30</v>
      </c>
      <c r="AX244" s="12" t="s">
        <v>75</v>
      </c>
      <c r="AY244" s="159" t="s">
        <v>172</v>
      </c>
    </row>
    <row r="245" spans="2:65" s="14" customFormat="1">
      <c r="B245" s="172"/>
      <c r="D245" s="158" t="s">
        <v>180</v>
      </c>
      <c r="E245" s="173" t="s">
        <v>1</v>
      </c>
      <c r="F245" s="174" t="s">
        <v>327</v>
      </c>
      <c r="H245" s="175">
        <v>176</v>
      </c>
      <c r="I245" s="176"/>
      <c r="L245" s="172"/>
      <c r="M245" s="177"/>
      <c r="T245" s="178"/>
      <c r="AT245" s="173" t="s">
        <v>180</v>
      </c>
      <c r="AU245" s="173" t="s">
        <v>87</v>
      </c>
      <c r="AV245" s="14" t="s">
        <v>178</v>
      </c>
      <c r="AW245" s="14" t="s">
        <v>30</v>
      </c>
      <c r="AX245" s="14" t="s">
        <v>82</v>
      </c>
      <c r="AY245" s="173" t="s">
        <v>172</v>
      </c>
    </row>
    <row r="246" spans="2:65" s="1" customFormat="1" ht="24.2" customHeight="1">
      <c r="B246" s="32"/>
      <c r="C246" s="179" t="s">
        <v>328</v>
      </c>
      <c r="D246" s="179" t="s">
        <v>223</v>
      </c>
      <c r="E246" s="180" t="s">
        <v>329</v>
      </c>
      <c r="F246" s="181" t="s">
        <v>330</v>
      </c>
      <c r="G246" s="182" t="s">
        <v>331</v>
      </c>
      <c r="H246" s="183">
        <v>1728</v>
      </c>
      <c r="I246" s="184"/>
      <c r="J246" s="185">
        <f>ROUND(I246*H246,2)</f>
        <v>0</v>
      </c>
      <c r="K246" s="186"/>
      <c r="L246" s="187"/>
      <c r="M246" s="188" t="s">
        <v>1</v>
      </c>
      <c r="N246" s="189" t="s">
        <v>41</v>
      </c>
      <c r="P246" s="153">
        <f>O246*H246</f>
        <v>0</v>
      </c>
      <c r="Q246" s="153">
        <v>6.4999999999999997E-4</v>
      </c>
      <c r="R246" s="153">
        <f>Q246*H246</f>
        <v>1.1232</v>
      </c>
      <c r="S246" s="153">
        <v>0</v>
      </c>
      <c r="T246" s="154">
        <f>S246*H246</f>
        <v>0</v>
      </c>
      <c r="AR246" s="155" t="s">
        <v>222</v>
      </c>
      <c r="AT246" s="155" t="s">
        <v>223</v>
      </c>
      <c r="AU246" s="155" t="s">
        <v>87</v>
      </c>
      <c r="AY246" s="17" t="s">
        <v>172</v>
      </c>
      <c r="BE246" s="156">
        <f>IF(N246="základná",J246,0)</f>
        <v>0</v>
      </c>
      <c r="BF246" s="156">
        <f>IF(N246="znížená",J246,0)</f>
        <v>0</v>
      </c>
      <c r="BG246" s="156">
        <f>IF(N246="zákl. prenesená",J246,0)</f>
        <v>0</v>
      </c>
      <c r="BH246" s="156">
        <f>IF(N246="zníž. prenesená",J246,0)</f>
        <v>0</v>
      </c>
      <c r="BI246" s="156">
        <f>IF(N246="nulová",J246,0)</f>
        <v>0</v>
      </c>
      <c r="BJ246" s="17" t="s">
        <v>87</v>
      </c>
      <c r="BK246" s="156">
        <f>ROUND(I246*H246,2)</f>
        <v>0</v>
      </c>
      <c r="BL246" s="17" t="s">
        <v>178</v>
      </c>
      <c r="BM246" s="155" t="s">
        <v>332</v>
      </c>
    </row>
    <row r="247" spans="2:65" s="15" customFormat="1">
      <c r="B247" s="190"/>
      <c r="D247" s="158" t="s">
        <v>180</v>
      </c>
      <c r="E247" s="191" t="s">
        <v>1</v>
      </c>
      <c r="F247" s="192" t="s">
        <v>333</v>
      </c>
      <c r="H247" s="191" t="s">
        <v>1</v>
      </c>
      <c r="I247" s="193"/>
      <c r="L247" s="190"/>
      <c r="M247" s="194"/>
      <c r="T247" s="195"/>
      <c r="AT247" s="191" t="s">
        <v>180</v>
      </c>
      <c r="AU247" s="191" t="s">
        <v>87</v>
      </c>
      <c r="AV247" s="15" t="s">
        <v>82</v>
      </c>
      <c r="AW247" s="15" t="s">
        <v>30</v>
      </c>
      <c r="AX247" s="15" t="s">
        <v>75</v>
      </c>
      <c r="AY247" s="191" t="s">
        <v>172</v>
      </c>
    </row>
    <row r="248" spans="2:65" s="12" customFormat="1">
      <c r="B248" s="157"/>
      <c r="D248" s="158" t="s">
        <v>180</v>
      </c>
      <c r="E248" s="159" t="s">
        <v>1</v>
      </c>
      <c r="F248" s="160" t="s">
        <v>334</v>
      </c>
      <c r="H248" s="161">
        <v>1727.88</v>
      </c>
      <c r="I248" s="162"/>
      <c r="L248" s="157"/>
      <c r="M248" s="163"/>
      <c r="T248" s="164"/>
      <c r="AT248" s="159" t="s">
        <v>180</v>
      </c>
      <c r="AU248" s="159" t="s">
        <v>87</v>
      </c>
      <c r="AV248" s="12" t="s">
        <v>87</v>
      </c>
      <c r="AW248" s="12" t="s">
        <v>30</v>
      </c>
      <c r="AX248" s="12" t="s">
        <v>75</v>
      </c>
      <c r="AY248" s="159" t="s">
        <v>172</v>
      </c>
    </row>
    <row r="249" spans="2:65" s="12" customFormat="1">
      <c r="B249" s="157"/>
      <c r="D249" s="158" t="s">
        <v>180</v>
      </c>
      <c r="E249" s="159" t="s">
        <v>1</v>
      </c>
      <c r="F249" s="160" t="s">
        <v>335</v>
      </c>
      <c r="H249" s="161">
        <v>0.12</v>
      </c>
      <c r="I249" s="162"/>
      <c r="L249" s="157"/>
      <c r="M249" s="163"/>
      <c r="T249" s="164"/>
      <c r="AT249" s="159" t="s">
        <v>180</v>
      </c>
      <c r="AU249" s="159" t="s">
        <v>87</v>
      </c>
      <c r="AV249" s="12" t="s">
        <v>87</v>
      </c>
      <c r="AW249" s="12" t="s">
        <v>30</v>
      </c>
      <c r="AX249" s="12" t="s">
        <v>75</v>
      </c>
      <c r="AY249" s="159" t="s">
        <v>172</v>
      </c>
    </row>
    <row r="250" spans="2:65" s="14" customFormat="1">
      <c r="B250" s="172"/>
      <c r="D250" s="158" t="s">
        <v>180</v>
      </c>
      <c r="E250" s="173" t="s">
        <v>1</v>
      </c>
      <c r="F250" s="174" t="s">
        <v>186</v>
      </c>
      <c r="H250" s="175">
        <v>1728</v>
      </c>
      <c r="I250" s="176"/>
      <c r="L250" s="172"/>
      <c r="M250" s="177"/>
      <c r="T250" s="178"/>
      <c r="AT250" s="173" t="s">
        <v>180</v>
      </c>
      <c r="AU250" s="173" t="s">
        <v>87</v>
      </c>
      <c r="AV250" s="14" t="s">
        <v>178</v>
      </c>
      <c r="AW250" s="14" t="s">
        <v>30</v>
      </c>
      <c r="AX250" s="14" t="s">
        <v>82</v>
      </c>
      <c r="AY250" s="173" t="s">
        <v>172</v>
      </c>
    </row>
    <row r="251" spans="2:65" s="1" customFormat="1" ht="21.75" customHeight="1">
      <c r="B251" s="32"/>
      <c r="C251" s="143" t="s">
        <v>336</v>
      </c>
      <c r="D251" s="143" t="s">
        <v>174</v>
      </c>
      <c r="E251" s="144" t="s">
        <v>337</v>
      </c>
      <c r="F251" s="145" t="s">
        <v>338</v>
      </c>
      <c r="G251" s="146" t="s">
        <v>234</v>
      </c>
      <c r="H251" s="147">
        <v>8.3000000000000007</v>
      </c>
      <c r="I251" s="148"/>
      <c r="J251" s="149">
        <f>ROUND(I251*H251,2)</f>
        <v>0</v>
      </c>
      <c r="K251" s="150"/>
      <c r="L251" s="32"/>
      <c r="M251" s="151" t="s">
        <v>1</v>
      </c>
      <c r="N251" s="152" t="s">
        <v>41</v>
      </c>
      <c r="P251" s="153">
        <f>O251*H251</f>
        <v>0</v>
      </c>
      <c r="Q251" s="153">
        <v>1.3650000000000001E-2</v>
      </c>
      <c r="R251" s="153">
        <f>Q251*H251</f>
        <v>0.11329500000000002</v>
      </c>
      <c r="S251" s="153">
        <v>0</v>
      </c>
      <c r="T251" s="154">
        <f>S251*H251</f>
        <v>0</v>
      </c>
      <c r="AR251" s="155" t="s">
        <v>178</v>
      </c>
      <c r="AT251" s="155" t="s">
        <v>174</v>
      </c>
      <c r="AU251" s="155" t="s">
        <v>87</v>
      </c>
      <c r="AY251" s="17" t="s">
        <v>172</v>
      </c>
      <c r="BE251" s="156">
        <f>IF(N251="základná",J251,0)</f>
        <v>0</v>
      </c>
      <c r="BF251" s="156">
        <f>IF(N251="znížená",J251,0)</f>
        <v>0</v>
      </c>
      <c r="BG251" s="156">
        <f>IF(N251="zákl. prenesená",J251,0)</f>
        <v>0</v>
      </c>
      <c r="BH251" s="156">
        <f>IF(N251="zníž. prenesená",J251,0)</f>
        <v>0</v>
      </c>
      <c r="BI251" s="156">
        <f>IF(N251="nulová",J251,0)</f>
        <v>0</v>
      </c>
      <c r="BJ251" s="17" t="s">
        <v>87</v>
      </c>
      <c r="BK251" s="156">
        <f>ROUND(I251*H251,2)</f>
        <v>0</v>
      </c>
      <c r="BL251" s="17" t="s">
        <v>178</v>
      </c>
      <c r="BM251" s="155" t="s">
        <v>339</v>
      </c>
    </row>
    <row r="252" spans="2:65" s="1" customFormat="1" ht="24.2" customHeight="1">
      <c r="B252" s="32"/>
      <c r="C252" s="143" t="s">
        <v>340</v>
      </c>
      <c r="D252" s="143" t="s">
        <v>174</v>
      </c>
      <c r="E252" s="144" t="s">
        <v>341</v>
      </c>
      <c r="F252" s="145" t="s">
        <v>342</v>
      </c>
      <c r="G252" s="146" t="s">
        <v>234</v>
      </c>
      <c r="H252" s="147">
        <v>8.3000000000000007</v>
      </c>
      <c r="I252" s="148"/>
      <c r="J252" s="149">
        <f>ROUND(I252*H252,2)</f>
        <v>0</v>
      </c>
      <c r="K252" s="150"/>
      <c r="L252" s="32"/>
      <c r="M252" s="151" t="s">
        <v>1</v>
      </c>
      <c r="N252" s="152" t="s">
        <v>41</v>
      </c>
      <c r="P252" s="153">
        <f>O252*H252</f>
        <v>0</v>
      </c>
      <c r="Q252" s="153">
        <v>4.0000000000000002E-4</v>
      </c>
      <c r="R252" s="153">
        <f>Q252*H252</f>
        <v>3.3200000000000005E-3</v>
      </c>
      <c r="S252" s="153">
        <v>0</v>
      </c>
      <c r="T252" s="154">
        <f>S252*H252</f>
        <v>0</v>
      </c>
      <c r="AR252" s="155" t="s">
        <v>178</v>
      </c>
      <c r="AT252" s="155" t="s">
        <v>174</v>
      </c>
      <c r="AU252" s="155" t="s">
        <v>87</v>
      </c>
      <c r="AY252" s="17" t="s">
        <v>172</v>
      </c>
      <c r="BE252" s="156">
        <f>IF(N252="základná",J252,0)</f>
        <v>0</v>
      </c>
      <c r="BF252" s="156">
        <f>IF(N252="znížená",J252,0)</f>
        <v>0</v>
      </c>
      <c r="BG252" s="156">
        <f>IF(N252="zákl. prenesená",J252,0)</f>
        <v>0</v>
      </c>
      <c r="BH252" s="156">
        <f>IF(N252="zníž. prenesená",J252,0)</f>
        <v>0</v>
      </c>
      <c r="BI252" s="156">
        <f>IF(N252="nulová",J252,0)</f>
        <v>0</v>
      </c>
      <c r="BJ252" s="17" t="s">
        <v>87</v>
      </c>
      <c r="BK252" s="156">
        <f>ROUND(I252*H252,2)</f>
        <v>0</v>
      </c>
      <c r="BL252" s="17" t="s">
        <v>178</v>
      </c>
      <c r="BM252" s="155" t="s">
        <v>343</v>
      </c>
    </row>
    <row r="253" spans="2:65" s="12" customFormat="1">
      <c r="B253" s="157"/>
      <c r="D253" s="158" t="s">
        <v>180</v>
      </c>
      <c r="E253" s="159" t="s">
        <v>1</v>
      </c>
      <c r="F253" s="160" t="s">
        <v>344</v>
      </c>
      <c r="H253" s="161">
        <v>1.35</v>
      </c>
      <c r="I253" s="162"/>
      <c r="L253" s="157"/>
      <c r="M253" s="163"/>
      <c r="T253" s="164"/>
      <c r="AT253" s="159" t="s">
        <v>180</v>
      </c>
      <c r="AU253" s="159" t="s">
        <v>87</v>
      </c>
      <c r="AV253" s="12" t="s">
        <v>87</v>
      </c>
      <c r="AW253" s="12" t="s">
        <v>30</v>
      </c>
      <c r="AX253" s="12" t="s">
        <v>75</v>
      </c>
      <c r="AY253" s="159" t="s">
        <v>172</v>
      </c>
    </row>
    <row r="254" spans="2:65" s="12" customFormat="1">
      <c r="B254" s="157"/>
      <c r="D254" s="158" t="s">
        <v>180</v>
      </c>
      <c r="E254" s="159" t="s">
        <v>1</v>
      </c>
      <c r="F254" s="160" t="s">
        <v>345</v>
      </c>
      <c r="H254" s="161">
        <v>2.9249999999999998</v>
      </c>
      <c r="I254" s="162"/>
      <c r="L254" s="157"/>
      <c r="M254" s="163"/>
      <c r="T254" s="164"/>
      <c r="AT254" s="159" t="s">
        <v>180</v>
      </c>
      <c r="AU254" s="159" t="s">
        <v>87</v>
      </c>
      <c r="AV254" s="12" t="s">
        <v>87</v>
      </c>
      <c r="AW254" s="12" t="s">
        <v>30</v>
      </c>
      <c r="AX254" s="12" t="s">
        <v>75</v>
      </c>
      <c r="AY254" s="159" t="s">
        <v>172</v>
      </c>
    </row>
    <row r="255" spans="2:65" s="12" customFormat="1">
      <c r="B255" s="157"/>
      <c r="D255" s="158" t="s">
        <v>180</v>
      </c>
      <c r="E255" s="159" t="s">
        <v>1</v>
      </c>
      <c r="F255" s="160" t="s">
        <v>346</v>
      </c>
      <c r="H255" s="161">
        <v>4.05</v>
      </c>
      <c r="I255" s="162"/>
      <c r="L255" s="157"/>
      <c r="M255" s="163"/>
      <c r="T255" s="164"/>
      <c r="AT255" s="159" t="s">
        <v>180</v>
      </c>
      <c r="AU255" s="159" t="s">
        <v>87</v>
      </c>
      <c r="AV255" s="12" t="s">
        <v>87</v>
      </c>
      <c r="AW255" s="12" t="s">
        <v>30</v>
      </c>
      <c r="AX255" s="12" t="s">
        <v>75</v>
      </c>
      <c r="AY255" s="159" t="s">
        <v>172</v>
      </c>
    </row>
    <row r="256" spans="2:65" s="13" customFormat="1">
      <c r="B256" s="165"/>
      <c r="D256" s="158" t="s">
        <v>180</v>
      </c>
      <c r="E256" s="166" t="s">
        <v>1</v>
      </c>
      <c r="F256" s="167" t="s">
        <v>183</v>
      </c>
      <c r="H256" s="168">
        <v>8.3249999999999993</v>
      </c>
      <c r="I256" s="169"/>
      <c r="L256" s="165"/>
      <c r="M256" s="170"/>
      <c r="T256" s="171"/>
      <c r="AT256" s="166" t="s">
        <v>180</v>
      </c>
      <c r="AU256" s="166" t="s">
        <v>87</v>
      </c>
      <c r="AV256" s="13" t="s">
        <v>184</v>
      </c>
      <c r="AW256" s="13" t="s">
        <v>30</v>
      </c>
      <c r="AX256" s="13" t="s">
        <v>75</v>
      </c>
      <c r="AY256" s="166" t="s">
        <v>172</v>
      </c>
    </row>
    <row r="257" spans="2:65" s="12" customFormat="1">
      <c r="B257" s="157"/>
      <c r="D257" s="158" t="s">
        <v>180</v>
      </c>
      <c r="E257" s="159" t="s">
        <v>1</v>
      </c>
      <c r="F257" s="160" t="s">
        <v>347</v>
      </c>
      <c r="H257" s="161">
        <v>-2.5000000000000001E-2</v>
      </c>
      <c r="I257" s="162"/>
      <c r="L257" s="157"/>
      <c r="M257" s="163"/>
      <c r="T257" s="164"/>
      <c r="AT257" s="159" t="s">
        <v>180</v>
      </c>
      <c r="AU257" s="159" t="s">
        <v>87</v>
      </c>
      <c r="AV257" s="12" t="s">
        <v>87</v>
      </c>
      <c r="AW257" s="12" t="s">
        <v>30</v>
      </c>
      <c r="AX257" s="12" t="s">
        <v>75</v>
      </c>
      <c r="AY257" s="159" t="s">
        <v>172</v>
      </c>
    </row>
    <row r="258" spans="2:65" s="14" customFormat="1">
      <c r="B258" s="172"/>
      <c r="D258" s="158" t="s">
        <v>180</v>
      </c>
      <c r="E258" s="173" t="s">
        <v>1</v>
      </c>
      <c r="F258" s="174" t="s">
        <v>348</v>
      </c>
      <c r="H258" s="175">
        <v>8.2999999999999989</v>
      </c>
      <c r="I258" s="176"/>
      <c r="L258" s="172"/>
      <c r="M258" s="177"/>
      <c r="T258" s="178"/>
      <c r="AT258" s="173" t="s">
        <v>180</v>
      </c>
      <c r="AU258" s="173" t="s">
        <v>87</v>
      </c>
      <c r="AV258" s="14" t="s">
        <v>178</v>
      </c>
      <c r="AW258" s="14" t="s">
        <v>30</v>
      </c>
      <c r="AX258" s="14" t="s">
        <v>82</v>
      </c>
      <c r="AY258" s="173" t="s">
        <v>172</v>
      </c>
    </row>
    <row r="259" spans="2:65" s="1" customFormat="1" ht="24.2" customHeight="1">
      <c r="B259" s="32"/>
      <c r="C259" s="143" t="s">
        <v>349</v>
      </c>
      <c r="D259" s="143" t="s">
        <v>174</v>
      </c>
      <c r="E259" s="144" t="s">
        <v>350</v>
      </c>
      <c r="F259" s="145" t="s">
        <v>351</v>
      </c>
      <c r="G259" s="146" t="s">
        <v>177</v>
      </c>
      <c r="H259" s="147">
        <v>7.4</v>
      </c>
      <c r="I259" s="148"/>
      <c r="J259" s="149">
        <f>ROUND(I259*H259,2)</f>
        <v>0</v>
      </c>
      <c r="K259" s="150"/>
      <c r="L259" s="32"/>
      <c r="M259" s="151" t="s">
        <v>1</v>
      </c>
      <c r="N259" s="152" t="s">
        <v>41</v>
      </c>
      <c r="P259" s="153">
        <f>O259*H259</f>
        <v>0</v>
      </c>
      <c r="Q259" s="153">
        <v>2.2404799999999998</v>
      </c>
      <c r="R259" s="153">
        <f>Q259*H259</f>
        <v>16.579552</v>
      </c>
      <c r="S259" s="153">
        <v>0</v>
      </c>
      <c r="T259" s="154">
        <f>S259*H259</f>
        <v>0</v>
      </c>
      <c r="AR259" s="155" t="s">
        <v>178</v>
      </c>
      <c r="AT259" s="155" t="s">
        <v>174</v>
      </c>
      <c r="AU259" s="155" t="s">
        <v>87</v>
      </c>
      <c r="AY259" s="17" t="s">
        <v>172</v>
      </c>
      <c r="BE259" s="156">
        <f>IF(N259="základná",J259,0)</f>
        <v>0</v>
      </c>
      <c r="BF259" s="156">
        <f>IF(N259="znížená",J259,0)</f>
        <v>0</v>
      </c>
      <c r="BG259" s="156">
        <f>IF(N259="zákl. prenesená",J259,0)</f>
        <v>0</v>
      </c>
      <c r="BH259" s="156">
        <f>IF(N259="zníž. prenesená",J259,0)</f>
        <v>0</v>
      </c>
      <c r="BI259" s="156">
        <f>IF(N259="nulová",J259,0)</f>
        <v>0</v>
      </c>
      <c r="BJ259" s="17" t="s">
        <v>87</v>
      </c>
      <c r="BK259" s="156">
        <f>ROUND(I259*H259,2)</f>
        <v>0</v>
      </c>
      <c r="BL259" s="17" t="s">
        <v>178</v>
      </c>
      <c r="BM259" s="155" t="s">
        <v>352</v>
      </c>
    </row>
    <row r="260" spans="2:65" s="12" customFormat="1">
      <c r="B260" s="157"/>
      <c r="D260" s="158" t="s">
        <v>180</v>
      </c>
      <c r="E260" s="159" t="s">
        <v>1</v>
      </c>
      <c r="F260" s="160" t="s">
        <v>353</v>
      </c>
      <c r="H260" s="161">
        <v>7.38</v>
      </c>
      <c r="I260" s="162"/>
      <c r="L260" s="157"/>
      <c r="M260" s="163"/>
      <c r="T260" s="164"/>
      <c r="AT260" s="159" t="s">
        <v>180</v>
      </c>
      <c r="AU260" s="159" t="s">
        <v>87</v>
      </c>
      <c r="AV260" s="12" t="s">
        <v>87</v>
      </c>
      <c r="AW260" s="12" t="s">
        <v>30</v>
      </c>
      <c r="AX260" s="12" t="s">
        <v>75</v>
      </c>
      <c r="AY260" s="159" t="s">
        <v>172</v>
      </c>
    </row>
    <row r="261" spans="2:65" s="12" customFormat="1">
      <c r="B261" s="157"/>
      <c r="D261" s="158" t="s">
        <v>180</v>
      </c>
      <c r="E261" s="159" t="s">
        <v>1</v>
      </c>
      <c r="F261" s="160" t="s">
        <v>354</v>
      </c>
      <c r="H261" s="161">
        <v>0.02</v>
      </c>
      <c r="I261" s="162"/>
      <c r="L261" s="157"/>
      <c r="M261" s="163"/>
      <c r="T261" s="164"/>
      <c r="AT261" s="159" t="s">
        <v>180</v>
      </c>
      <c r="AU261" s="159" t="s">
        <v>87</v>
      </c>
      <c r="AV261" s="12" t="s">
        <v>87</v>
      </c>
      <c r="AW261" s="12" t="s">
        <v>30</v>
      </c>
      <c r="AX261" s="12" t="s">
        <v>75</v>
      </c>
      <c r="AY261" s="159" t="s">
        <v>172</v>
      </c>
    </row>
    <row r="262" spans="2:65" s="14" customFormat="1">
      <c r="B262" s="172"/>
      <c r="D262" s="158" t="s">
        <v>180</v>
      </c>
      <c r="E262" s="173" t="s">
        <v>1</v>
      </c>
      <c r="F262" s="174" t="s">
        <v>355</v>
      </c>
      <c r="H262" s="175">
        <v>7.4</v>
      </c>
      <c r="I262" s="176"/>
      <c r="L262" s="172"/>
      <c r="M262" s="177"/>
      <c r="T262" s="178"/>
      <c r="AT262" s="173" t="s">
        <v>180</v>
      </c>
      <c r="AU262" s="173" t="s">
        <v>87</v>
      </c>
      <c r="AV262" s="14" t="s">
        <v>178</v>
      </c>
      <c r="AW262" s="14" t="s">
        <v>30</v>
      </c>
      <c r="AX262" s="14" t="s">
        <v>82</v>
      </c>
      <c r="AY262" s="173" t="s">
        <v>172</v>
      </c>
    </row>
    <row r="263" spans="2:65" s="1" customFormat="1" ht="37.9" customHeight="1">
      <c r="B263" s="32"/>
      <c r="C263" s="143" t="s">
        <v>356</v>
      </c>
      <c r="D263" s="143" t="s">
        <v>174</v>
      </c>
      <c r="E263" s="144" t="s">
        <v>357</v>
      </c>
      <c r="F263" s="145" t="s">
        <v>358</v>
      </c>
      <c r="G263" s="146" t="s">
        <v>234</v>
      </c>
      <c r="H263" s="147">
        <v>60</v>
      </c>
      <c r="I263" s="148"/>
      <c r="J263" s="149">
        <f>ROUND(I263*H263,2)</f>
        <v>0</v>
      </c>
      <c r="K263" s="150"/>
      <c r="L263" s="32"/>
      <c r="M263" s="151" t="s">
        <v>1</v>
      </c>
      <c r="N263" s="152" t="s">
        <v>41</v>
      </c>
      <c r="P263" s="153">
        <f>O263*H263</f>
        <v>0</v>
      </c>
      <c r="Q263" s="153">
        <v>3.5200000000000001E-3</v>
      </c>
      <c r="R263" s="153">
        <f>Q263*H263</f>
        <v>0.2112</v>
      </c>
      <c r="S263" s="153">
        <v>0</v>
      </c>
      <c r="T263" s="154">
        <f>S263*H263</f>
        <v>0</v>
      </c>
      <c r="AR263" s="155" t="s">
        <v>178</v>
      </c>
      <c r="AT263" s="155" t="s">
        <v>174</v>
      </c>
      <c r="AU263" s="155" t="s">
        <v>87</v>
      </c>
      <c r="AY263" s="17" t="s">
        <v>172</v>
      </c>
      <c r="BE263" s="156">
        <f>IF(N263="základná",J263,0)</f>
        <v>0</v>
      </c>
      <c r="BF263" s="156">
        <f>IF(N263="znížená",J263,0)</f>
        <v>0</v>
      </c>
      <c r="BG263" s="156">
        <f>IF(N263="zákl. prenesená",J263,0)</f>
        <v>0</v>
      </c>
      <c r="BH263" s="156">
        <f>IF(N263="zníž. prenesená",J263,0)</f>
        <v>0</v>
      </c>
      <c r="BI263" s="156">
        <f>IF(N263="nulová",J263,0)</f>
        <v>0</v>
      </c>
      <c r="BJ263" s="17" t="s">
        <v>87</v>
      </c>
      <c r="BK263" s="156">
        <f>ROUND(I263*H263,2)</f>
        <v>0</v>
      </c>
      <c r="BL263" s="17" t="s">
        <v>178</v>
      </c>
      <c r="BM263" s="155" t="s">
        <v>359</v>
      </c>
    </row>
    <row r="264" spans="2:65" s="15" customFormat="1">
      <c r="B264" s="190"/>
      <c r="D264" s="158" t="s">
        <v>180</v>
      </c>
      <c r="E264" s="191" t="s">
        <v>1</v>
      </c>
      <c r="F264" s="192" t="s">
        <v>360</v>
      </c>
      <c r="H264" s="191" t="s">
        <v>1</v>
      </c>
      <c r="I264" s="193"/>
      <c r="L264" s="190"/>
      <c r="M264" s="194"/>
      <c r="T264" s="195"/>
      <c r="AT264" s="191" t="s">
        <v>180</v>
      </c>
      <c r="AU264" s="191" t="s">
        <v>87</v>
      </c>
      <c r="AV264" s="15" t="s">
        <v>82</v>
      </c>
      <c r="AW264" s="15" t="s">
        <v>30</v>
      </c>
      <c r="AX264" s="15" t="s">
        <v>75</v>
      </c>
      <c r="AY264" s="191" t="s">
        <v>172</v>
      </c>
    </row>
    <row r="265" spans="2:65" s="12" customFormat="1">
      <c r="B265" s="157"/>
      <c r="D265" s="158" t="s">
        <v>180</v>
      </c>
      <c r="E265" s="159" t="s">
        <v>1</v>
      </c>
      <c r="F265" s="160" t="s">
        <v>361</v>
      </c>
      <c r="H265" s="161">
        <v>49.203000000000003</v>
      </c>
      <c r="I265" s="162"/>
      <c r="L265" s="157"/>
      <c r="M265" s="163"/>
      <c r="T265" s="164"/>
      <c r="AT265" s="159" t="s">
        <v>180</v>
      </c>
      <c r="AU265" s="159" t="s">
        <v>87</v>
      </c>
      <c r="AV265" s="12" t="s">
        <v>87</v>
      </c>
      <c r="AW265" s="12" t="s">
        <v>30</v>
      </c>
      <c r="AX265" s="12" t="s">
        <v>75</v>
      </c>
      <c r="AY265" s="159" t="s">
        <v>172</v>
      </c>
    </row>
    <row r="266" spans="2:65" s="12" customFormat="1">
      <c r="B266" s="157"/>
      <c r="D266" s="158" t="s">
        <v>180</v>
      </c>
      <c r="E266" s="159" t="s">
        <v>1</v>
      </c>
      <c r="F266" s="160" t="s">
        <v>362</v>
      </c>
      <c r="H266" s="161">
        <v>9.8409999999999993</v>
      </c>
      <c r="I266" s="162"/>
      <c r="L266" s="157"/>
      <c r="M266" s="163"/>
      <c r="T266" s="164"/>
      <c r="AT266" s="159" t="s">
        <v>180</v>
      </c>
      <c r="AU266" s="159" t="s">
        <v>87</v>
      </c>
      <c r="AV266" s="12" t="s">
        <v>87</v>
      </c>
      <c r="AW266" s="12" t="s">
        <v>30</v>
      </c>
      <c r="AX266" s="12" t="s">
        <v>75</v>
      </c>
      <c r="AY266" s="159" t="s">
        <v>172</v>
      </c>
    </row>
    <row r="267" spans="2:65" s="13" customFormat="1">
      <c r="B267" s="165"/>
      <c r="D267" s="158" t="s">
        <v>180</v>
      </c>
      <c r="E267" s="166" t="s">
        <v>1</v>
      </c>
      <c r="F267" s="167" t="s">
        <v>183</v>
      </c>
      <c r="H267" s="168">
        <v>59.044000000000004</v>
      </c>
      <c r="I267" s="169"/>
      <c r="L267" s="165"/>
      <c r="M267" s="170"/>
      <c r="T267" s="171"/>
      <c r="AT267" s="166" t="s">
        <v>180</v>
      </c>
      <c r="AU267" s="166" t="s">
        <v>87</v>
      </c>
      <c r="AV267" s="13" t="s">
        <v>184</v>
      </c>
      <c r="AW267" s="13" t="s">
        <v>30</v>
      </c>
      <c r="AX267" s="13" t="s">
        <v>75</v>
      </c>
      <c r="AY267" s="166" t="s">
        <v>172</v>
      </c>
    </row>
    <row r="268" spans="2:65" s="12" customFormat="1">
      <c r="B268" s="157"/>
      <c r="D268" s="158" t="s">
        <v>180</v>
      </c>
      <c r="E268" s="159" t="s">
        <v>1</v>
      </c>
      <c r="F268" s="160" t="s">
        <v>363</v>
      </c>
      <c r="H268" s="161">
        <v>0.95599999999999996</v>
      </c>
      <c r="I268" s="162"/>
      <c r="L268" s="157"/>
      <c r="M268" s="163"/>
      <c r="T268" s="164"/>
      <c r="AT268" s="159" t="s">
        <v>180</v>
      </c>
      <c r="AU268" s="159" t="s">
        <v>87</v>
      </c>
      <c r="AV268" s="12" t="s">
        <v>87</v>
      </c>
      <c r="AW268" s="12" t="s">
        <v>30</v>
      </c>
      <c r="AX268" s="12" t="s">
        <v>75</v>
      </c>
      <c r="AY268" s="159" t="s">
        <v>172</v>
      </c>
    </row>
    <row r="269" spans="2:65" s="14" customFormat="1">
      <c r="B269" s="172"/>
      <c r="D269" s="158" t="s">
        <v>180</v>
      </c>
      <c r="E269" s="173" t="s">
        <v>1</v>
      </c>
      <c r="F269" s="174" t="s">
        <v>364</v>
      </c>
      <c r="H269" s="175">
        <v>60.000000000000007</v>
      </c>
      <c r="I269" s="176"/>
      <c r="L269" s="172"/>
      <c r="M269" s="177"/>
      <c r="T269" s="178"/>
      <c r="AT269" s="173" t="s">
        <v>180</v>
      </c>
      <c r="AU269" s="173" t="s">
        <v>87</v>
      </c>
      <c r="AV269" s="14" t="s">
        <v>178</v>
      </c>
      <c r="AW269" s="14" t="s">
        <v>30</v>
      </c>
      <c r="AX269" s="14" t="s">
        <v>82</v>
      </c>
      <c r="AY269" s="173" t="s">
        <v>172</v>
      </c>
    </row>
    <row r="270" spans="2:65" s="1" customFormat="1" ht="21.75" customHeight="1">
      <c r="B270" s="32"/>
      <c r="C270" s="143" t="s">
        <v>365</v>
      </c>
      <c r="D270" s="143" t="s">
        <v>174</v>
      </c>
      <c r="E270" s="144" t="s">
        <v>366</v>
      </c>
      <c r="F270" s="145" t="s">
        <v>367</v>
      </c>
      <c r="G270" s="146" t="s">
        <v>177</v>
      </c>
      <c r="H270" s="147">
        <v>7.4</v>
      </c>
      <c r="I270" s="148"/>
      <c r="J270" s="149">
        <f>ROUND(I270*H270,2)</f>
        <v>0</v>
      </c>
      <c r="K270" s="150"/>
      <c r="L270" s="32"/>
      <c r="M270" s="151" t="s">
        <v>1</v>
      </c>
      <c r="N270" s="152" t="s">
        <v>41</v>
      </c>
      <c r="P270" s="153">
        <f>O270*H270</f>
        <v>0</v>
      </c>
      <c r="Q270" s="153">
        <v>1.837</v>
      </c>
      <c r="R270" s="153">
        <f>Q270*H270</f>
        <v>13.5938</v>
      </c>
      <c r="S270" s="153">
        <v>0</v>
      </c>
      <c r="T270" s="154">
        <f>S270*H270</f>
        <v>0</v>
      </c>
      <c r="AR270" s="155" t="s">
        <v>178</v>
      </c>
      <c r="AT270" s="155" t="s">
        <v>174</v>
      </c>
      <c r="AU270" s="155" t="s">
        <v>87</v>
      </c>
      <c r="AY270" s="17" t="s">
        <v>172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7" t="s">
        <v>87</v>
      </c>
      <c r="BK270" s="156">
        <f>ROUND(I270*H270,2)</f>
        <v>0</v>
      </c>
      <c r="BL270" s="17" t="s">
        <v>178</v>
      </c>
      <c r="BM270" s="155" t="s">
        <v>368</v>
      </c>
    </row>
    <row r="271" spans="2:65" s="12" customFormat="1">
      <c r="B271" s="157"/>
      <c r="D271" s="158" t="s">
        <v>180</v>
      </c>
      <c r="E271" s="159" t="s">
        <v>1</v>
      </c>
      <c r="F271" s="160" t="s">
        <v>353</v>
      </c>
      <c r="H271" s="161">
        <v>7.38</v>
      </c>
      <c r="I271" s="162"/>
      <c r="L271" s="157"/>
      <c r="M271" s="163"/>
      <c r="T271" s="164"/>
      <c r="AT271" s="159" t="s">
        <v>180</v>
      </c>
      <c r="AU271" s="159" t="s">
        <v>87</v>
      </c>
      <c r="AV271" s="12" t="s">
        <v>87</v>
      </c>
      <c r="AW271" s="12" t="s">
        <v>30</v>
      </c>
      <c r="AX271" s="12" t="s">
        <v>75</v>
      </c>
      <c r="AY271" s="159" t="s">
        <v>172</v>
      </c>
    </row>
    <row r="272" spans="2:65" s="12" customFormat="1">
      <c r="B272" s="157"/>
      <c r="D272" s="158" t="s">
        <v>180</v>
      </c>
      <c r="E272" s="159" t="s">
        <v>1</v>
      </c>
      <c r="F272" s="160" t="s">
        <v>354</v>
      </c>
      <c r="H272" s="161">
        <v>0.02</v>
      </c>
      <c r="I272" s="162"/>
      <c r="L272" s="157"/>
      <c r="M272" s="163"/>
      <c r="T272" s="164"/>
      <c r="AT272" s="159" t="s">
        <v>180</v>
      </c>
      <c r="AU272" s="159" t="s">
        <v>87</v>
      </c>
      <c r="AV272" s="12" t="s">
        <v>87</v>
      </c>
      <c r="AW272" s="12" t="s">
        <v>30</v>
      </c>
      <c r="AX272" s="12" t="s">
        <v>75</v>
      </c>
      <c r="AY272" s="159" t="s">
        <v>172</v>
      </c>
    </row>
    <row r="273" spans="2:65" s="14" customFormat="1">
      <c r="B273" s="172"/>
      <c r="D273" s="158" t="s">
        <v>180</v>
      </c>
      <c r="E273" s="173" t="s">
        <v>1</v>
      </c>
      <c r="F273" s="174" t="s">
        <v>355</v>
      </c>
      <c r="H273" s="175">
        <v>7.4</v>
      </c>
      <c r="I273" s="176"/>
      <c r="L273" s="172"/>
      <c r="M273" s="177"/>
      <c r="T273" s="178"/>
      <c r="AT273" s="173" t="s">
        <v>180</v>
      </c>
      <c r="AU273" s="173" t="s">
        <v>87</v>
      </c>
      <c r="AV273" s="14" t="s">
        <v>178</v>
      </c>
      <c r="AW273" s="14" t="s">
        <v>30</v>
      </c>
      <c r="AX273" s="14" t="s">
        <v>82</v>
      </c>
      <c r="AY273" s="173" t="s">
        <v>172</v>
      </c>
    </row>
    <row r="274" spans="2:65" s="1" customFormat="1" ht="24.2" customHeight="1">
      <c r="B274" s="32"/>
      <c r="C274" s="143" t="s">
        <v>369</v>
      </c>
      <c r="D274" s="143" t="s">
        <v>174</v>
      </c>
      <c r="E274" s="144" t="s">
        <v>370</v>
      </c>
      <c r="F274" s="145" t="s">
        <v>371</v>
      </c>
      <c r="G274" s="146" t="s">
        <v>234</v>
      </c>
      <c r="H274" s="147">
        <v>47.1</v>
      </c>
      <c r="I274" s="148"/>
      <c r="J274" s="149">
        <f>ROUND(I274*H274,2)</f>
        <v>0</v>
      </c>
      <c r="K274" s="150"/>
      <c r="L274" s="32"/>
      <c r="M274" s="151" t="s">
        <v>1</v>
      </c>
      <c r="N274" s="152" t="s">
        <v>41</v>
      </c>
      <c r="P274" s="153">
        <f>O274*H274</f>
        <v>0</v>
      </c>
      <c r="Q274" s="153">
        <v>0</v>
      </c>
      <c r="R274" s="153">
        <f>Q274*H274</f>
        <v>0</v>
      </c>
      <c r="S274" s="153">
        <v>0</v>
      </c>
      <c r="T274" s="154">
        <f>S274*H274</f>
        <v>0</v>
      </c>
      <c r="AR274" s="155" t="s">
        <v>178</v>
      </c>
      <c r="AT274" s="155" t="s">
        <v>174</v>
      </c>
      <c r="AU274" s="155" t="s">
        <v>87</v>
      </c>
      <c r="AY274" s="17" t="s">
        <v>172</v>
      </c>
      <c r="BE274" s="156">
        <f>IF(N274="základná",J274,0)</f>
        <v>0</v>
      </c>
      <c r="BF274" s="156">
        <f>IF(N274="znížená",J274,0)</f>
        <v>0</v>
      </c>
      <c r="BG274" s="156">
        <f>IF(N274="zákl. prenesená",J274,0)</f>
        <v>0</v>
      </c>
      <c r="BH274" s="156">
        <f>IF(N274="zníž. prenesená",J274,0)</f>
        <v>0</v>
      </c>
      <c r="BI274" s="156">
        <f>IF(N274="nulová",J274,0)</f>
        <v>0</v>
      </c>
      <c r="BJ274" s="17" t="s">
        <v>87</v>
      </c>
      <c r="BK274" s="156">
        <f>ROUND(I274*H274,2)</f>
        <v>0</v>
      </c>
      <c r="BL274" s="17" t="s">
        <v>178</v>
      </c>
      <c r="BM274" s="155" t="s">
        <v>372</v>
      </c>
    </row>
    <row r="275" spans="2:65" s="12" customFormat="1">
      <c r="B275" s="157"/>
      <c r="D275" s="158" t="s">
        <v>180</v>
      </c>
      <c r="E275" s="159" t="s">
        <v>1</v>
      </c>
      <c r="F275" s="160" t="s">
        <v>373</v>
      </c>
      <c r="H275" s="161">
        <v>47.08</v>
      </c>
      <c r="I275" s="162"/>
      <c r="L275" s="157"/>
      <c r="M275" s="163"/>
      <c r="T275" s="164"/>
      <c r="AT275" s="159" t="s">
        <v>180</v>
      </c>
      <c r="AU275" s="159" t="s">
        <v>87</v>
      </c>
      <c r="AV275" s="12" t="s">
        <v>87</v>
      </c>
      <c r="AW275" s="12" t="s">
        <v>30</v>
      </c>
      <c r="AX275" s="12" t="s">
        <v>75</v>
      </c>
      <c r="AY275" s="159" t="s">
        <v>172</v>
      </c>
    </row>
    <row r="276" spans="2:65" s="12" customFormat="1">
      <c r="B276" s="157"/>
      <c r="D276" s="158" t="s">
        <v>180</v>
      </c>
      <c r="E276" s="159" t="s">
        <v>1</v>
      </c>
      <c r="F276" s="160" t="s">
        <v>354</v>
      </c>
      <c r="H276" s="161">
        <v>0.02</v>
      </c>
      <c r="I276" s="162"/>
      <c r="L276" s="157"/>
      <c r="M276" s="163"/>
      <c r="T276" s="164"/>
      <c r="AT276" s="159" t="s">
        <v>180</v>
      </c>
      <c r="AU276" s="159" t="s">
        <v>87</v>
      </c>
      <c r="AV276" s="12" t="s">
        <v>87</v>
      </c>
      <c r="AW276" s="12" t="s">
        <v>30</v>
      </c>
      <c r="AX276" s="12" t="s">
        <v>75</v>
      </c>
      <c r="AY276" s="159" t="s">
        <v>172</v>
      </c>
    </row>
    <row r="277" spans="2:65" s="14" customFormat="1">
      <c r="B277" s="172"/>
      <c r="D277" s="158" t="s">
        <v>180</v>
      </c>
      <c r="E277" s="173" t="s">
        <v>1</v>
      </c>
      <c r="F277" s="174" t="s">
        <v>374</v>
      </c>
      <c r="H277" s="175">
        <v>47.1</v>
      </c>
      <c r="I277" s="176"/>
      <c r="L277" s="172"/>
      <c r="M277" s="177"/>
      <c r="T277" s="178"/>
      <c r="AT277" s="173" t="s">
        <v>180</v>
      </c>
      <c r="AU277" s="173" t="s">
        <v>87</v>
      </c>
      <c r="AV277" s="14" t="s">
        <v>178</v>
      </c>
      <c r="AW277" s="14" t="s">
        <v>30</v>
      </c>
      <c r="AX277" s="14" t="s">
        <v>82</v>
      </c>
      <c r="AY277" s="173" t="s">
        <v>172</v>
      </c>
    </row>
    <row r="278" spans="2:65" s="1" customFormat="1" ht="16.5" customHeight="1">
      <c r="B278" s="32"/>
      <c r="C278" s="179" t="s">
        <v>375</v>
      </c>
      <c r="D278" s="179" t="s">
        <v>223</v>
      </c>
      <c r="E278" s="180" t="s">
        <v>376</v>
      </c>
      <c r="F278" s="181" t="s">
        <v>377</v>
      </c>
      <c r="G278" s="182" t="s">
        <v>234</v>
      </c>
      <c r="H278" s="183">
        <v>54.2</v>
      </c>
      <c r="I278" s="184"/>
      <c r="J278" s="185">
        <f>ROUND(I278*H278,2)</f>
        <v>0</v>
      </c>
      <c r="K278" s="186"/>
      <c r="L278" s="187"/>
      <c r="M278" s="188" t="s">
        <v>1</v>
      </c>
      <c r="N278" s="189" t="s">
        <v>41</v>
      </c>
      <c r="P278" s="153">
        <f>O278*H278</f>
        <v>0</v>
      </c>
      <c r="Q278" s="153">
        <v>1E-4</v>
      </c>
      <c r="R278" s="153">
        <f>Q278*H278</f>
        <v>5.4200000000000003E-3</v>
      </c>
      <c r="S278" s="153">
        <v>0</v>
      </c>
      <c r="T278" s="154">
        <f>S278*H278</f>
        <v>0</v>
      </c>
      <c r="AR278" s="155" t="s">
        <v>222</v>
      </c>
      <c r="AT278" s="155" t="s">
        <v>223</v>
      </c>
      <c r="AU278" s="155" t="s">
        <v>87</v>
      </c>
      <c r="AY278" s="17" t="s">
        <v>172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7" t="s">
        <v>87</v>
      </c>
      <c r="BK278" s="156">
        <f>ROUND(I278*H278,2)</f>
        <v>0</v>
      </c>
      <c r="BL278" s="17" t="s">
        <v>178</v>
      </c>
      <c r="BM278" s="155" t="s">
        <v>378</v>
      </c>
    </row>
    <row r="279" spans="2:65" s="12" customFormat="1">
      <c r="B279" s="157"/>
      <c r="D279" s="158" t="s">
        <v>180</v>
      </c>
      <c r="E279" s="159" t="s">
        <v>1</v>
      </c>
      <c r="F279" s="160" t="s">
        <v>379</v>
      </c>
      <c r="H279" s="161">
        <v>54.164999999999999</v>
      </c>
      <c r="I279" s="162"/>
      <c r="L279" s="157"/>
      <c r="M279" s="163"/>
      <c r="T279" s="164"/>
      <c r="AT279" s="159" t="s">
        <v>180</v>
      </c>
      <c r="AU279" s="159" t="s">
        <v>87</v>
      </c>
      <c r="AV279" s="12" t="s">
        <v>87</v>
      </c>
      <c r="AW279" s="12" t="s">
        <v>30</v>
      </c>
      <c r="AX279" s="12" t="s">
        <v>75</v>
      </c>
      <c r="AY279" s="159" t="s">
        <v>172</v>
      </c>
    </row>
    <row r="280" spans="2:65" s="12" customFormat="1">
      <c r="B280" s="157"/>
      <c r="D280" s="158" t="s">
        <v>180</v>
      </c>
      <c r="E280" s="159" t="s">
        <v>1</v>
      </c>
      <c r="F280" s="160" t="s">
        <v>380</v>
      </c>
      <c r="H280" s="161">
        <v>3.5000000000000003E-2</v>
      </c>
      <c r="I280" s="162"/>
      <c r="L280" s="157"/>
      <c r="M280" s="163"/>
      <c r="T280" s="164"/>
      <c r="AT280" s="159" t="s">
        <v>180</v>
      </c>
      <c r="AU280" s="159" t="s">
        <v>87</v>
      </c>
      <c r="AV280" s="12" t="s">
        <v>87</v>
      </c>
      <c r="AW280" s="12" t="s">
        <v>30</v>
      </c>
      <c r="AX280" s="12" t="s">
        <v>75</v>
      </c>
      <c r="AY280" s="159" t="s">
        <v>172</v>
      </c>
    </row>
    <row r="281" spans="2:65" s="14" customFormat="1">
      <c r="B281" s="172"/>
      <c r="D281" s="158" t="s">
        <v>180</v>
      </c>
      <c r="E281" s="173" t="s">
        <v>1</v>
      </c>
      <c r="F281" s="174" t="s">
        <v>186</v>
      </c>
      <c r="H281" s="175">
        <v>54.199999999999996</v>
      </c>
      <c r="I281" s="176"/>
      <c r="L281" s="172"/>
      <c r="M281" s="177"/>
      <c r="T281" s="178"/>
      <c r="AT281" s="173" t="s">
        <v>180</v>
      </c>
      <c r="AU281" s="173" t="s">
        <v>87</v>
      </c>
      <c r="AV281" s="14" t="s">
        <v>178</v>
      </c>
      <c r="AW281" s="14" t="s">
        <v>30</v>
      </c>
      <c r="AX281" s="14" t="s">
        <v>82</v>
      </c>
      <c r="AY281" s="173" t="s">
        <v>172</v>
      </c>
    </row>
    <row r="282" spans="2:65" s="1" customFormat="1" ht="21.75" customHeight="1">
      <c r="B282" s="32"/>
      <c r="C282" s="143" t="s">
        <v>381</v>
      </c>
      <c r="D282" s="143" t="s">
        <v>174</v>
      </c>
      <c r="E282" s="144" t="s">
        <v>382</v>
      </c>
      <c r="F282" s="145" t="s">
        <v>383</v>
      </c>
      <c r="G282" s="146" t="s">
        <v>234</v>
      </c>
      <c r="H282" s="147">
        <v>47.1</v>
      </c>
      <c r="I282" s="148"/>
      <c r="J282" s="149">
        <f>ROUND(I282*H282,2)</f>
        <v>0</v>
      </c>
      <c r="K282" s="150"/>
      <c r="L282" s="32"/>
      <c r="M282" s="151" t="s">
        <v>1</v>
      </c>
      <c r="N282" s="152" t="s">
        <v>41</v>
      </c>
      <c r="P282" s="153">
        <f>O282*H282</f>
        <v>0</v>
      </c>
      <c r="Q282" s="153">
        <v>0.1133</v>
      </c>
      <c r="R282" s="153">
        <f>Q282*H282</f>
        <v>5.33643</v>
      </c>
      <c r="S282" s="153">
        <v>0</v>
      </c>
      <c r="T282" s="154">
        <f>S282*H282</f>
        <v>0</v>
      </c>
      <c r="AR282" s="155" t="s">
        <v>178</v>
      </c>
      <c r="AT282" s="155" t="s">
        <v>174</v>
      </c>
      <c r="AU282" s="155" t="s">
        <v>87</v>
      </c>
      <c r="AY282" s="17" t="s">
        <v>172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7" t="s">
        <v>87</v>
      </c>
      <c r="BK282" s="156">
        <f>ROUND(I282*H282,2)</f>
        <v>0</v>
      </c>
      <c r="BL282" s="17" t="s">
        <v>178</v>
      </c>
      <c r="BM282" s="155" t="s">
        <v>384</v>
      </c>
    </row>
    <row r="283" spans="2:65" s="12" customFormat="1">
      <c r="B283" s="157"/>
      <c r="D283" s="158" t="s">
        <v>180</v>
      </c>
      <c r="E283" s="159" t="s">
        <v>1</v>
      </c>
      <c r="F283" s="160" t="s">
        <v>373</v>
      </c>
      <c r="H283" s="161">
        <v>47.08</v>
      </c>
      <c r="I283" s="162"/>
      <c r="L283" s="157"/>
      <c r="M283" s="163"/>
      <c r="T283" s="164"/>
      <c r="AT283" s="159" t="s">
        <v>180</v>
      </c>
      <c r="AU283" s="159" t="s">
        <v>87</v>
      </c>
      <c r="AV283" s="12" t="s">
        <v>87</v>
      </c>
      <c r="AW283" s="12" t="s">
        <v>30</v>
      </c>
      <c r="AX283" s="12" t="s">
        <v>75</v>
      </c>
      <c r="AY283" s="159" t="s">
        <v>172</v>
      </c>
    </row>
    <row r="284" spans="2:65" s="12" customFormat="1">
      <c r="B284" s="157"/>
      <c r="D284" s="158" t="s">
        <v>180</v>
      </c>
      <c r="E284" s="159" t="s">
        <v>1</v>
      </c>
      <c r="F284" s="160" t="s">
        <v>354</v>
      </c>
      <c r="H284" s="161">
        <v>0.02</v>
      </c>
      <c r="I284" s="162"/>
      <c r="L284" s="157"/>
      <c r="M284" s="163"/>
      <c r="T284" s="164"/>
      <c r="AT284" s="159" t="s">
        <v>180</v>
      </c>
      <c r="AU284" s="159" t="s">
        <v>87</v>
      </c>
      <c r="AV284" s="12" t="s">
        <v>87</v>
      </c>
      <c r="AW284" s="12" t="s">
        <v>30</v>
      </c>
      <c r="AX284" s="12" t="s">
        <v>75</v>
      </c>
      <c r="AY284" s="159" t="s">
        <v>172</v>
      </c>
    </row>
    <row r="285" spans="2:65" s="14" customFormat="1">
      <c r="B285" s="172"/>
      <c r="D285" s="158" t="s">
        <v>180</v>
      </c>
      <c r="E285" s="173" t="s">
        <v>1</v>
      </c>
      <c r="F285" s="174" t="s">
        <v>374</v>
      </c>
      <c r="H285" s="175">
        <v>47.1</v>
      </c>
      <c r="I285" s="176"/>
      <c r="L285" s="172"/>
      <c r="M285" s="177"/>
      <c r="T285" s="178"/>
      <c r="AT285" s="173" t="s">
        <v>180</v>
      </c>
      <c r="AU285" s="173" t="s">
        <v>87</v>
      </c>
      <c r="AV285" s="14" t="s">
        <v>178</v>
      </c>
      <c r="AW285" s="14" t="s">
        <v>30</v>
      </c>
      <c r="AX285" s="14" t="s">
        <v>82</v>
      </c>
      <c r="AY285" s="173" t="s">
        <v>172</v>
      </c>
    </row>
    <row r="286" spans="2:65" s="1" customFormat="1" ht="24.2" customHeight="1">
      <c r="B286" s="32"/>
      <c r="C286" s="143" t="s">
        <v>385</v>
      </c>
      <c r="D286" s="143" t="s">
        <v>174</v>
      </c>
      <c r="E286" s="144" t="s">
        <v>386</v>
      </c>
      <c r="F286" s="145" t="s">
        <v>387</v>
      </c>
      <c r="G286" s="146" t="s">
        <v>310</v>
      </c>
      <c r="H286" s="147">
        <v>5</v>
      </c>
      <c r="I286" s="148"/>
      <c r="J286" s="149">
        <f>ROUND(I286*H286,2)</f>
        <v>0</v>
      </c>
      <c r="K286" s="150"/>
      <c r="L286" s="32"/>
      <c r="M286" s="151" t="s">
        <v>1</v>
      </c>
      <c r="N286" s="152" t="s">
        <v>41</v>
      </c>
      <c r="P286" s="153">
        <f>O286*H286</f>
        <v>0</v>
      </c>
      <c r="Q286" s="153">
        <v>1.749587E-2</v>
      </c>
      <c r="R286" s="153">
        <f>Q286*H286</f>
        <v>8.7479349999999997E-2</v>
      </c>
      <c r="S286" s="153">
        <v>0</v>
      </c>
      <c r="T286" s="154">
        <f>S286*H286</f>
        <v>0</v>
      </c>
      <c r="AR286" s="155" t="s">
        <v>178</v>
      </c>
      <c r="AT286" s="155" t="s">
        <v>174</v>
      </c>
      <c r="AU286" s="155" t="s">
        <v>87</v>
      </c>
      <c r="AY286" s="17" t="s">
        <v>172</v>
      </c>
      <c r="BE286" s="156">
        <f>IF(N286="základná",J286,0)</f>
        <v>0</v>
      </c>
      <c r="BF286" s="156">
        <f>IF(N286="znížená",J286,0)</f>
        <v>0</v>
      </c>
      <c r="BG286" s="156">
        <f>IF(N286="zákl. prenesená",J286,0)</f>
        <v>0</v>
      </c>
      <c r="BH286" s="156">
        <f>IF(N286="zníž. prenesená",J286,0)</f>
        <v>0</v>
      </c>
      <c r="BI286" s="156">
        <f>IF(N286="nulová",J286,0)</f>
        <v>0</v>
      </c>
      <c r="BJ286" s="17" t="s">
        <v>87</v>
      </c>
      <c r="BK286" s="156">
        <f>ROUND(I286*H286,2)</f>
        <v>0</v>
      </c>
      <c r="BL286" s="17" t="s">
        <v>178</v>
      </c>
      <c r="BM286" s="155" t="s">
        <v>388</v>
      </c>
    </row>
    <row r="287" spans="2:65" s="1" customFormat="1" ht="16.5" customHeight="1">
      <c r="B287" s="32"/>
      <c r="C287" s="179" t="s">
        <v>389</v>
      </c>
      <c r="D287" s="179" t="s">
        <v>223</v>
      </c>
      <c r="E287" s="180" t="s">
        <v>390</v>
      </c>
      <c r="F287" s="181" t="s">
        <v>391</v>
      </c>
      <c r="G287" s="182" t="s">
        <v>310</v>
      </c>
      <c r="H287" s="183">
        <v>1</v>
      </c>
      <c r="I287" s="184"/>
      <c r="J287" s="185">
        <f>ROUND(I287*H287,2)</f>
        <v>0</v>
      </c>
      <c r="K287" s="186"/>
      <c r="L287" s="187"/>
      <c r="M287" s="188" t="s">
        <v>1</v>
      </c>
      <c r="N287" s="189" t="s">
        <v>41</v>
      </c>
      <c r="P287" s="153">
        <f>O287*H287</f>
        <v>0</v>
      </c>
      <c r="Q287" s="153">
        <v>1.37E-2</v>
      </c>
      <c r="R287" s="153">
        <f>Q287*H287</f>
        <v>1.37E-2</v>
      </c>
      <c r="S287" s="153">
        <v>0</v>
      </c>
      <c r="T287" s="154">
        <f>S287*H287</f>
        <v>0</v>
      </c>
      <c r="AR287" s="155" t="s">
        <v>222</v>
      </c>
      <c r="AT287" s="155" t="s">
        <v>223</v>
      </c>
      <c r="AU287" s="155" t="s">
        <v>87</v>
      </c>
      <c r="AY287" s="17" t="s">
        <v>172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7" t="s">
        <v>87</v>
      </c>
      <c r="BK287" s="156">
        <f>ROUND(I287*H287,2)</f>
        <v>0</v>
      </c>
      <c r="BL287" s="17" t="s">
        <v>178</v>
      </c>
      <c r="BM287" s="155" t="s">
        <v>392</v>
      </c>
    </row>
    <row r="288" spans="2:65" s="1" customFormat="1" ht="16.5" customHeight="1">
      <c r="B288" s="32"/>
      <c r="C288" s="179" t="s">
        <v>393</v>
      </c>
      <c r="D288" s="179" t="s">
        <v>223</v>
      </c>
      <c r="E288" s="180" t="s">
        <v>394</v>
      </c>
      <c r="F288" s="181" t="s">
        <v>395</v>
      </c>
      <c r="G288" s="182" t="s">
        <v>310</v>
      </c>
      <c r="H288" s="183">
        <v>4</v>
      </c>
      <c r="I288" s="184"/>
      <c r="J288" s="185">
        <f>ROUND(I288*H288,2)</f>
        <v>0</v>
      </c>
      <c r="K288" s="186"/>
      <c r="L288" s="187"/>
      <c r="M288" s="188" t="s">
        <v>1</v>
      </c>
      <c r="N288" s="189" t="s">
        <v>41</v>
      </c>
      <c r="P288" s="153">
        <f>O288*H288</f>
        <v>0</v>
      </c>
      <c r="Q288" s="153">
        <v>1.43E-2</v>
      </c>
      <c r="R288" s="153">
        <f>Q288*H288</f>
        <v>5.7200000000000001E-2</v>
      </c>
      <c r="S288" s="153">
        <v>0</v>
      </c>
      <c r="T288" s="154">
        <f>S288*H288</f>
        <v>0</v>
      </c>
      <c r="AR288" s="155" t="s">
        <v>222</v>
      </c>
      <c r="AT288" s="155" t="s">
        <v>223</v>
      </c>
      <c r="AU288" s="155" t="s">
        <v>87</v>
      </c>
      <c r="AY288" s="17" t="s">
        <v>172</v>
      </c>
      <c r="BE288" s="156">
        <f>IF(N288="základná",J288,0)</f>
        <v>0</v>
      </c>
      <c r="BF288" s="156">
        <f>IF(N288="znížená",J288,0)</f>
        <v>0</v>
      </c>
      <c r="BG288" s="156">
        <f>IF(N288="zákl. prenesená",J288,0)</f>
        <v>0</v>
      </c>
      <c r="BH288" s="156">
        <f>IF(N288="zníž. prenesená",J288,0)</f>
        <v>0</v>
      </c>
      <c r="BI288" s="156">
        <f>IF(N288="nulová",J288,0)</f>
        <v>0</v>
      </c>
      <c r="BJ288" s="17" t="s">
        <v>87</v>
      </c>
      <c r="BK288" s="156">
        <f>ROUND(I288*H288,2)</f>
        <v>0</v>
      </c>
      <c r="BL288" s="17" t="s">
        <v>178</v>
      </c>
      <c r="BM288" s="155" t="s">
        <v>396</v>
      </c>
    </row>
    <row r="289" spans="2:65" s="11" customFormat="1" ht="22.9" customHeight="1">
      <c r="B289" s="131"/>
      <c r="D289" s="132" t="s">
        <v>74</v>
      </c>
      <c r="E289" s="141" t="s">
        <v>231</v>
      </c>
      <c r="F289" s="141" t="s">
        <v>397</v>
      </c>
      <c r="I289" s="134"/>
      <c r="J289" s="142">
        <f>BK289</f>
        <v>0</v>
      </c>
      <c r="L289" s="131"/>
      <c r="M289" s="136"/>
      <c r="P289" s="137">
        <f>SUM(P290:P314)</f>
        <v>0</v>
      </c>
      <c r="R289" s="137">
        <f>SUM(R290:R314)</f>
        <v>9.542645000000002</v>
      </c>
      <c r="T289" s="138">
        <f>SUM(T290:T314)</f>
        <v>0</v>
      </c>
      <c r="AR289" s="132" t="s">
        <v>82</v>
      </c>
      <c r="AT289" s="139" t="s">
        <v>74</v>
      </c>
      <c r="AU289" s="139" t="s">
        <v>82</v>
      </c>
      <c r="AY289" s="132" t="s">
        <v>172</v>
      </c>
      <c r="BK289" s="140">
        <f>SUM(BK290:BK314)</f>
        <v>0</v>
      </c>
    </row>
    <row r="290" spans="2:65" s="1" customFormat="1" ht="33" customHeight="1">
      <c r="B290" s="32"/>
      <c r="C290" s="143" t="s">
        <v>398</v>
      </c>
      <c r="D290" s="143" t="s">
        <v>174</v>
      </c>
      <c r="E290" s="144" t="s">
        <v>399</v>
      </c>
      <c r="F290" s="145" t="s">
        <v>400</v>
      </c>
      <c r="G290" s="146" t="s">
        <v>234</v>
      </c>
      <c r="H290" s="147">
        <v>175</v>
      </c>
      <c r="I290" s="148"/>
      <c r="J290" s="149">
        <f>ROUND(I290*H290,2)</f>
        <v>0</v>
      </c>
      <c r="K290" s="150"/>
      <c r="L290" s="32"/>
      <c r="M290" s="151" t="s">
        <v>1</v>
      </c>
      <c r="N290" s="152" t="s">
        <v>41</v>
      </c>
      <c r="P290" s="153">
        <f>O290*H290</f>
        <v>0</v>
      </c>
      <c r="Q290" s="153">
        <v>2.572E-2</v>
      </c>
      <c r="R290" s="153">
        <f>Q290*H290</f>
        <v>4.5010000000000003</v>
      </c>
      <c r="S290" s="153">
        <v>0</v>
      </c>
      <c r="T290" s="154">
        <f>S290*H290</f>
        <v>0</v>
      </c>
      <c r="AR290" s="155" t="s">
        <v>178</v>
      </c>
      <c r="AT290" s="155" t="s">
        <v>174</v>
      </c>
      <c r="AU290" s="155" t="s">
        <v>87</v>
      </c>
      <c r="AY290" s="17" t="s">
        <v>172</v>
      </c>
      <c r="BE290" s="156">
        <f>IF(N290="základná",J290,0)</f>
        <v>0</v>
      </c>
      <c r="BF290" s="156">
        <f>IF(N290="znížená",J290,0)</f>
        <v>0</v>
      </c>
      <c r="BG290" s="156">
        <f>IF(N290="zákl. prenesená",J290,0)</f>
        <v>0</v>
      </c>
      <c r="BH290" s="156">
        <f>IF(N290="zníž. prenesená",J290,0)</f>
        <v>0</v>
      </c>
      <c r="BI290" s="156">
        <f>IF(N290="nulová",J290,0)</f>
        <v>0</v>
      </c>
      <c r="BJ290" s="17" t="s">
        <v>87</v>
      </c>
      <c r="BK290" s="156">
        <f>ROUND(I290*H290,2)</f>
        <v>0</v>
      </c>
      <c r="BL290" s="17" t="s">
        <v>178</v>
      </c>
      <c r="BM290" s="155" t="s">
        <v>401</v>
      </c>
    </row>
    <row r="291" spans="2:65" s="12" customFormat="1">
      <c r="B291" s="157"/>
      <c r="D291" s="158" t="s">
        <v>180</v>
      </c>
      <c r="E291" s="159" t="s">
        <v>1</v>
      </c>
      <c r="F291" s="160" t="s">
        <v>402</v>
      </c>
      <c r="H291" s="161">
        <v>148.80000000000001</v>
      </c>
      <c r="I291" s="162"/>
      <c r="L291" s="157"/>
      <c r="M291" s="163"/>
      <c r="T291" s="164"/>
      <c r="AT291" s="159" t="s">
        <v>180</v>
      </c>
      <c r="AU291" s="159" t="s">
        <v>87</v>
      </c>
      <c r="AV291" s="12" t="s">
        <v>87</v>
      </c>
      <c r="AW291" s="12" t="s">
        <v>30</v>
      </c>
      <c r="AX291" s="12" t="s">
        <v>75</v>
      </c>
      <c r="AY291" s="159" t="s">
        <v>172</v>
      </c>
    </row>
    <row r="292" spans="2:65" s="12" customFormat="1">
      <c r="B292" s="157"/>
      <c r="D292" s="158" t="s">
        <v>180</v>
      </c>
      <c r="E292" s="159" t="s">
        <v>1</v>
      </c>
      <c r="F292" s="160" t="s">
        <v>403</v>
      </c>
      <c r="H292" s="161">
        <v>21.774999999999999</v>
      </c>
      <c r="I292" s="162"/>
      <c r="L292" s="157"/>
      <c r="M292" s="163"/>
      <c r="T292" s="164"/>
      <c r="AT292" s="159" t="s">
        <v>180</v>
      </c>
      <c r="AU292" s="159" t="s">
        <v>87</v>
      </c>
      <c r="AV292" s="12" t="s">
        <v>87</v>
      </c>
      <c r="AW292" s="12" t="s">
        <v>30</v>
      </c>
      <c r="AX292" s="12" t="s">
        <v>75</v>
      </c>
      <c r="AY292" s="159" t="s">
        <v>172</v>
      </c>
    </row>
    <row r="293" spans="2:65" s="13" customFormat="1">
      <c r="B293" s="165"/>
      <c r="D293" s="158" t="s">
        <v>180</v>
      </c>
      <c r="E293" s="166" t="s">
        <v>1</v>
      </c>
      <c r="F293" s="167" t="s">
        <v>183</v>
      </c>
      <c r="H293" s="168">
        <v>170.57499999999999</v>
      </c>
      <c r="I293" s="169"/>
      <c r="L293" s="165"/>
      <c r="M293" s="170"/>
      <c r="T293" s="171"/>
      <c r="AT293" s="166" t="s">
        <v>180</v>
      </c>
      <c r="AU293" s="166" t="s">
        <v>87</v>
      </c>
      <c r="AV293" s="13" t="s">
        <v>184</v>
      </c>
      <c r="AW293" s="13" t="s">
        <v>30</v>
      </c>
      <c r="AX293" s="13" t="s">
        <v>75</v>
      </c>
      <c r="AY293" s="166" t="s">
        <v>172</v>
      </c>
    </row>
    <row r="294" spans="2:65" s="12" customFormat="1">
      <c r="B294" s="157"/>
      <c r="D294" s="158" t="s">
        <v>180</v>
      </c>
      <c r="E294" s="159" t="s">
        <v>1</v>
      </c>
      <c r="F294" s="160" t="s">
        <v>404</v>
      </c>
      <c r="H294" s="161">
        <v>4.4249999999999998</v>
      </c>
      <c r="I294" s="162"/>
      <c r="L294" s="157"/>
      <c r="M294" s="163"/>
      <c r="T294" s="164"/>
      <c r="AT294" s="159" t="s">
        <v>180</v>
      </c>
      <c r="AU294" s="159" t="s">
        <v>87</v>
      </c>
      <c r="AV294" s="12" t="s">
        <v>87</v>
      </c>
      <c r="AW294" s="12" t="s">
        <v>30</v>
      </c>
      <c r="AX294" s="12" t="s">
        <v>75</v>
      </c>
      <c r="AY294" s="159" t="s">
        <v>172</v>
      </c>
    </row>
    <row r="295" spans="2:65" s="14" customFormat="1">
      <c r="B295" s="172"/>
      <c r="D295" s="158" t="s">
        <v>180</v>
      </c>
      <c r="E295" s="173" t="s">
        <v>1</v>
      </c>
      <c r="F295" s="174" t="s">
        <v>186</v>
      </c>
      <c r="H295" s="175">
        <v>175</v>
      </c>
      <c r="I295" s="176"/>
      <c r="L295" s="172"/>
      <c r="M295" s="177"/>
      <c r="T295" s="178"/>
      <c r="AT295" s="173" t="s">
        <v>180</v>
      </c>
      <c r="AU295" s="173" t="s">
        <v>87</v>
      </c>
      <c r="AV295" s="14" t="s">
        <v>178</v>
      </c>
      <c r="AW295" s="14" t="s">
        <v>30</v>
      </c>
      <c r="AX295" s="14" t="s">
        <v>82</v>
      </c>
      <c r="AY295" s="173" t="s">
        <v>172</v>
      </c>
    </row>
    <row r="296" spans="2:65" s="1" customFormat="1" ht="44.25" customHeight="1">
      <c r="B296" s="32"/>
      <c r="C296" s="143" t="s">
        <v>405</v>
      </c>
      <c r="D296" s="143" t="s">
        <v>174</v>
      </c>
      <c r="E296" s="144" t="s">
        <v>406</v>
      </c>
      <c r="F296" s="145" t="s">
        <v>407</v>
      </c>
      <c r="G296" s="146" t="s">
        <v>234</v>
      </c>
      <c r="H296" s="147">
        <v>175</v>
      </c>
      <c r="I296" s="148"/>
      <c r="J296" s="149">
        <f>ROUND(I296*H296,2)</f>
        <v>0</v>
      </c>
      <c r="K296" s="150"/>
      <c r="L296" s="32"/>
      <c r="M296" s="151" t="s">
        <v>1</v>
      </c>
      <c r="N296" s="152" t="s">
        <v>41</v>
      </c>
      <c r="P296" s="153">
        <f>O296*H296</f>
        <v>0</v>
      </c>
      <c r="Q296" s="153">
        <v>0</v>
      </c>
      <c r="R296" s="153">
        <f>Q296*H296</f>
        <v>0</v>
      </c>
      <c r="S296" s="153">
        <v>0</v>
      </c>
      <c r="T296" s="154">
        <f>S296*H296</f>
        <v>0</v>
      </c>
      <c r="AR296" s="155" t="s">
        <v>178</v>
      </c>
      <c r="AT296" s="155" t="s">
        <v>174</v>
      </c>
      <c r="AU296" s="155" t="s">
        <v>87</v>
      </c>
      <c r="AY296" s="17" t="s">
        <v>172</v>
      </c>
      <c r="BE296" s="156">
        <f>IF(N296="základná",J296,0)</f>
        <v>0</v>
      </c>
      <c r="BF296" s="156">
        <f>IF(N296="znížená",J296,0)</f>
        <v>0</v>
      </c>
      <c r="BG296" s="156">
        <f>IF(N296="zákl. prenesená",J296,0)</f>
        <v>0</v>
      </c>
      <c r="BH296" s="156">
        <f>IF(N296="zníž. prenesená",J296,0)</f>
        <v>0</v>
      </c>
      <c r="BI296" s="156">
        <f>IF(N296="nulová",J296,0)</f>
        <v>0</v>
      </c>
      <c r="BJ296" s="17" t="s">
        <v>87</v>
      </c>
      <c r="BK296" s="156">
        <f>ROUND(I296*H296,2)</f>
        <v>0</v>
      </c>
      <c r="BL296" s="17" t="s">
        <v>178</v>
      </c>
      <c r="BM296" s="155" t="s">
        <v>408</v>
      </c>
    </row>
    <row r="297" spans="2:65" s="1" customFormat="1" ht="33" customHeight="1">
      <c r="B297" s="32"/>
      <c r="C297" s="143" t="s">
        <v>409</v>
      </c>
      <c r="D297" s="143" t="s">
        <v>174</v>
      </c>
      <c r="E297" s="144" t="s">
        <v>410</v>
      </c>
      <c r="F297" s="145" t="s">
        <v>411</v>
      </c>
      <c r="G297" s="146" t="s">
        <v>234</v>
      </c>
      <c r="H297" s="147">
        <v>175</v>
      </c>
      <c r="I297" s="148"/>
      <c r="J297" s="149">
        <f>ROUND(I297*H297,2)</f>
        <v>0</v>
      </c>
      <c r="K297" s="150"/>
      <c r="L297" s="32"/>
      <c r="M297" s="151" t="s">
        <v>1</v>
      </c>
      <c r="N297" s="152" t="s">
        <v>41</v>
      </c>
      <c r="P297" s="153">
        <f>O297*H297</f>
        <v>0</v>
      </c>
      <c r="Q297" s="153">
        <v>2.572E-2</v>
      </c>
      <c r="R297" s="153">
        <f>Q297*H297</f>
        <v>4.5010000000000003</v>
      </c>
      <c r="S297" s="153">
        <v>0</v>
      </c>
      <c r="T297" s="154">
        <f>S297*H297</f>
        <v>0</v>
      </c>
      <c r="AR297" s="155" t="s">
        <v>178</v>
      </c>
      <c r="AT297" s="155" t="s">
        <v>174</v>
      </c>
      <c r="AU297" s="155" t="s">
        <v>87</v>
      </c>
      <c r="AY297" s="17" t="s">
        <v>172</v>
      </c>
      <c r="BE297" s="156">
        <f>IF(N297="základná",J297,0)</f>
        <v>0</v>
      </c>
      <c r="BF297" s="156">
        <f>IF(N297="znížená",J297,0)</f>
        <v>0</v>
      </c>
      <c r="BG297" s="156">
        <f>IF(N297="zákl. prenesená",J297,0)</f>
        <v>0</v>
      </c>
      <c r="BH297" s="156">
        <f>IF(N297="zníž. prenesená",J297,0)</f>
        <v>0</v>
      </c>
      <c r="BI297" s="156">
        <f>IF(N297="nulová",J297,0)</f>
        <v>0</v>
      </c>
      <c r="BJ297" s="17" t="s">
        <v>87</v>
      </c>
      <c r="BK297" s="156">
        <f>ROUND(I297*H297,2)</f>
        <v>0</v>
      </c>
      <c r="BL297" s="17" t="s">
        <v>178</v>
      </c>
      <c r="BM297" s="155" t="s">
        <v>412</v>
      </c>
    </row>
    <row r="298" spans="2:65" s="1" customFormat="1" ht="24.2" customHeight="1">
      <c r="B298" s="32"/>
      <c r="C298" s="143" t="s">
        <v>413</v>
      </c>
      <c r="D298" s="143" t="s">
        <v>174</v>
      </c>
      <c r="E298" s="144" t="s">
        <v>414</v>
      </c>
      <c r="F298" s="145" t="s">
        <v>415</v>
      </c>
      <c r="G298" s="146" t="s">
        <v>234</v>
      </c>
      <c r="H298" s="147">
        <v>91.5</v>
      </c>
      <c r="I298" s="148"/>
      <c r="J298" s="149">
        <f>ROUND(I298*H298,2)</f>
        <v>0</v>
      </c>
      <c r="K298" s="150"/>
      <c r="L298" s="32"/>
      <c r="M298" s="151" t="s">
        <v>1</v>
      </c>
      <c r="N298" s="152" t="s">
        <v>41</v>
      </c>
      <c r="P298" s="153">
        <f>O298*H298</f>
        <v>0</v>
      </c>
      <c r="Q298" s="153">
        <v>1.5299999999999999E-3</v>
      </c>
      <c r="R298" s="153">
        <f>Q298*H298</f>
        <v>0.13999499999999998</v>
      </c>
      <c r="S298" s="153">
        <v>0</v>
      </c>
      <c r="T298" s="154">
        <f>S298*H298</f>
        <v>0</v>
      </c>
      <c r="AR298" s="155" t="s">
        <v>178</v>
      </c>
      <c r="AT298" s="155" t="s">
        <v>174</v>
      </c>
      <c r="AU298" s="155" t="s">
        <v>87</v>
      </c>
      <c r="AY298" s="17" t="s">
        <v>172</v>
      </c>
      <c r="BE298" s="156">
        <f>IF(N298="základná",J298,0)</f>
        <v>0</v>
      </c>
      <c r="BF298" s="156">
        <f>IF(N298="znížená",J298,0)</f>
        <v>0</v>
      </c>
      <c r="BG298" s="156">
        <f>IF(N298="zákl. prenesená",J298,0)</f>
        <v>0</v>
      </c>
      <c r="BH298" s="156">
        <f>IF(N298="zníž. prenesená",J298,0)</f>
        <v>0</v>
      </c>
      <c r="BI298" s="156">
        <f>IF(N298="nulová",J298,0)</f>
        <v>0</v>
      </c>
      <c r="BJ298" s="17" t="s">
        <v>87</v>
      </c>
      <c r="BK298" s="156">
        <f>ROUND(I298*H298,2)</f>
        <v>0</v>
      </c>
      <c r="BL298" s="17" t="s">
        <v>178</v>
      </c>
      <c r="BM298" s="155" t="s">
        <v>416</v>
      </c>
    </row>
    <row r="299" spans="2:65" s="12" customFormat="1">
      <c r="B299" s="157"/>
      <c r="D299" s="158" t="s">
        <v>180</v>
      </c>
      <c r="E299" s="159" t="s">
        <v>1</v>
      </c>
      <c r="F299" s="160" t="s">
        <v>373</v>
      </c>
      <c r="H299" s="161">
        <v>47.08</v>
      </c>
      <c r="I299" s="162"/>
      <c r="L299" s="157"/>
      <c r="M299" s="163"/>
      <c r="T299" s="164"/>
      <c r="AT299" s="159" t="s">
        <v>180</v>
      </c>
      <c r="AU299" s="159" t="s">
        <v>87</v>
      </c>
      <c r="AV299" s="12" t="s">
        <v>87</v>
      </c>
      <c r="AW299" s="12" t="s">
        <v>30</v>
      </c>
      <c r="AX299" s="12" t="s">
        <v>75</v>
      </c>
      <c r="AY299" s="159" t="s">
        <v>172</v>
      </c>
    </row>
    <row r="300" spans="2:65" s="12" customFormat="1">
      <c r="B300" s="157"/>
      <c r="D300" s="158" t="s">
        <v>180</v>
      </c>
      <c r="E300" s="159" t="s">
        <v>1</v>
      </c>
      <c r="F300" s="160" t="s">
        <v>417</v>
      </c>
      <c r="H300" s="161">
        <v>44.42</v>
      </c>
      <c r="I300" s="162"/>
      <c r="L300" s="157"/>
      <c r="M300" s="163"/>
      <c r="T300" s="164"/>
      <c r="AT300" s="159" t="s">
        <v>180</v>
      </c>
      <c r="AU300" s="159" t="s">
        <v>87</v>
      </c>
      <c r="AV300" s="12" t="s">
        <v>87</v>
      </c>
      <c r="AW300" s="12" t="s">
        <v>30</v>
      </c>
      <c r="AX300" s="12" t="s">
        <v>75</v>
      </c>
      <c r="AY300" s="159" t="s">
        <v>172</v>
      </c>
    </row>
    <row r="301" spans="2:65" s="14" customFormat="1">
      <c r="B301" s="172"/>
      <c r="D301" s="158" t="s">
        <v>180</v>
      </c>
      <c r="E301" s="173" t="s">
        <v>1</v>
      </c>
      <c r="F301" s="174" t="s">
        <v>186</v>
      </c>
      <c r="H301" s="175">
        <v>91.5</v>
      </c>
      <c r="I301" s="176"/>
      <c r="L301" s="172"/>
      <c r="M301" s="177"/>
      <c r="T301" s="178"/>
      <c r="AT301" s="173" t="s">
        <v>180</v>
      </c>
      <c r="AU301" s="173" t="s">
        <v>87</v>
      </c>
      <c r="AV301" s="14" t="s">
        <v>178</v>
      </c>
      <c r="AW301" s="14" t="s">
        <v>30</v>
      </c>
      <c r="AX301" s="14" t="s">
        <v>82</v>
      </c>
      <c r="AY301" s="173" t="s">
        <v>172</v>
      </c>
    </row>
    <row r="302" spans="2:65" s="1" customFormat="1" ht="16.5" customHeight="1">
      <c r="B302" s="32"/>
      <c r="C302" s="143" t="s">
        <v>418</v>
      </c>
      <c r="D302" s="143" t="s">
        <v>174</v>
      </c>
      <c r="E302" s="144" t="s">
        <v>419</v>
      </c>
      <c r="F302" s="145" t="s">
        <v>420</v>
      </c>
      <c r="G302" s="146" t="s">
        <v>234</v>
      </c>
      <c r="H302" s="147">
        <v>117</v>
      </c>
      <c r="I302" s="148"/>
      <c r="J302" s="149">
        <f>ROUND(I302*H302,2)</f>
        <v>0</v>
      </c>
      <c r="K302" s="150"/>
      <c r="L302" s="32"/>
      <c r="M302" s="151" t="s">
        <v>1</v>
      </c>
      <c r="N302" s="152" t="s">
        <v>41</v>
      </c>
      <c r="P302" s="153">
        <f>O302*H302</f>
        <v>0</v>
      </c>
      <c r="Q302" s="153">
        <v>5.0000000000000002E-5</v>
      </c>
      <c r="R302" s="153">
        <f>Q302*H302</f>
        <v>5.8500000000000002E-3</v>
      </c>
      <c r="S302" s="153">
        <v>0</v>
      </c>
      <c r="T302" s="154">
        <f>S302*H302</f>
        <v>0</v>
      </c>
      <c r="AR302" s="155" t="s">
        <v>178</v>
      </c>
      <c r="AT302" s="155" t="s">
        <v>174</v>
      </c>
      <c r="AU302" s="155" t="s">
        <v>87</v>
      </c>
      <c r="AY302" s="17" t="s">
        <v>172</v>
      </c>
      <c r="BE302" s="156">
        <f>IF(N302="základná",J302,0)</f>
        <v>0</v>
      </c>
      <c r="BF302" s="156">
        <f>IF(N302="znížená",J302,0)</f>
        <v>0</v>
      </c>
      <c r="BG302" s="156">
        <f>IF(N302="zákl. prenesená",J302,0)</f>
        <v>0</v>
      </c>
      <c r="BH302" s="156">
        <f>IF(N302="zníž. prenesená",J302,0)</f>
        <v>0</v>
      </c>
      <c r="BI302" s="156">
        <f>IF(N302="nulová",J302,0)</f>
        <v>0</v>
      </c>
      <c r="BJ302" s="17" t="s">
        <v>87</v>
      </c>
      <c r="BK302" s="156">
        <f>ROUND(I302*H302,2)</f>
        <v>0</v>
      </c>
      <c r="BL302" s="17" t="s">
        <v>178</v>
      </c>
      <c r="BM302" s="155" t="s">
        <v>421</v>
      </c>
    </row>
    <row r="303" spans="2:65" s="12" customFormat="1">
      <c r="B303" s="157"/>
      <c r="D303" s="158" t="s">
        <v>180</v>
      </c>
      <c r="E303" s="159" t="s">
        <v>1</v>
      </c>
      <c r="F303" s="160" t="s">
        <v>422</v>
      </c>
      <c r="H303" s="161">
        <v>58.5</v>
      </c>
      <c r="I303" s="162"/>
      <c r="L303" s="157"/>
      <c r="M303" s="163"/>
      <c r="T303" s="164"/>
      <c r="AT303" s="159" t="s">
        <v>180</v>
      </c>
      <c r="AU303" s="159" t="s">
        <v>87</v>
      </c>
      <c r="AV303" s="12" t="s">
        <v>87</v>
      </c>
      <c r="AW303" s="12" t="s">
        <v>30</v>
      </c>
      <c r="AX303" s="12" t="s">
        <v>75</v>
      </c>
      <c r="AY303" s="159" t="s">
        <v>172</v>
      </c>
    </row>
    <row r="304" spans="2:65" s="12" customFormat="1">
      <c r="B304" s="157"/>
      <c r="D304" s="158" t="s">
        <v>180</v>
      </c>
      <c r="E304" s="159" t="s">
        <v>1</v>
      </c>
      <c r="F304" s="160" t="s">
        <v>422</v>
      </c>
      <c r="H304" s="161">
        <v>58.5</v>
      </c>
      <c r="I304" s="162"/>
      <c r="L304" s="157"/>
      <c r="M304" s="163"/>
      <c r="T304" s="164"/>
      <c r="AT304" s="159" t="s">
        <v>180</v>
      </c>
      <c r="AU304" s="159" t="s">
        <v>87</v>
      </c>
      <c r="AV304" s="12" t="s">
        <v>87</v>
      </c>
      <c r="AW304" s="12" t="s">
        <v>30</v>
      </c>
      <c r="AX304" s="12" t="s">
        <v>75</v>
      </c>
      <c r="AY304" s="159" t="s">
        <v>172</v>
      </c>
    </row>
    <row r="305" spans="2:65" s="14" customFormat="1">
      <c r="B305" s="172"/>
      <c r="D305" s="158" t="s">
        <v>180</v>
      </c>
      <c r="E305" s="173" t="s">
        <v>1</v>
      </c>
      <c r="F305" s="174" t="s">
        <v>186</v>
      </c>
      <c r="H305" s="175">
        <v>117</v>
      </c>
      <c r="I305" s="176"/>
      <c r="L305" s="172"/>
      <c r="M305" s="177"/>
      <c r="T305" s="178"/>
      <c r="AT305" s="173" t="s">
        <v>180</v>
      </c>
      <c r="AU305" s="173" t="s">
        <v>87</v>
      </c>
      <c r="AV305" s="14" t="s">
        <v>178</v>
      </c>
      <c r="AW305" s="14" t="s">
        <v>30</v>
      </c>
      <c r="AX305" s="14" t="s">
        <v>82</v>
      </c>
      <c r="AY305" s="173" t="s">
        <v>172</v>
      </c>
    </row>
    <row r="306" spans="2:65" s="1" customFormat="1" ht="37.9" customHeight="1">
      <c r="B306" s="32"/>
      <c r="C306" s="143" t="s">
        <v>423</v>
      </c>
      <c r="D306" s="143" t="s">
        <v>174</v>
      </c>
      <c r="E306" s="144" t="s">
        <v>424</v>
      </c>
      <c r="F306" s="145" t="s">
        <v>425</v>
      </c>
      <c r="G306" s="146" t="s">
        <v>310</v>
      </c>
      <c r="H306" s="147">
        <v>60</v>
      </c>
      <c r="I306" s="148"/>
      <c r="J306" s="149">
        <f>ROUND(I306*H306,2)</f>
        <v>0</v>
      </c>
      <c r="K306" s="150"/>
      <c r="L306" s="32"/>
      <c r="M306" s="151" t="s">
        <v>1</v>
      </c>
      <c r="N306" s="152" t="s">
        <v>41</v>
      </c>
      <c r="P306" s="153">
        <f>O306*H306</f>
        <v>0</v>
      </c>
      <c r="Q306" s="153">
        <v>2.0999999999999999E-3</v>
      </c>
      <c r="R306" s="153">
        <f>Q306*H306</f>
        <v>0.126</v>
      </c>
      <c r="S306" s="153">
        <v>0</v>
      </c>
      <c r="T306" s="154">
        <f>S306*H306</f>
        <v>0</v>
      </c>
      <c r="AR306" s="155" t="s">
        <v>178</v>
      </c>
      <c r="AT306" s="155" t="s">
        <v>174</v>
      </c>
      <c r="AU306" s="155" t="s">
        <v>87</v>
      </c>
      <c r="AY306" s="17" t="s">
        <v>172</v>
      </c>
      <c r="BE306" s="156">
        <f>IF(N306="základná",J306,0)</f>
        <v>0</v>
      </c>
      <c r="BF306" s="156">
        <f>IF(N306="znížená",J306,0)</f>
        <v>0</v>
      </c>
      <c r="BG306" s="156">
        <f>IF(N306="zákl. prenesená",J306,0)</f>
        <v>0</v>
      </c>
      <c r="BH306" s="156">
        <f>IF(N306="zníž. prenesená",J306,0)</f>
        <v>0</v>
      </c>
      <c r="BI306" s="156">
        <f>IF(N306="nulová",J306,0)</f>
        <v>0</v>
      </c>
      <c r="BJ306" s="17" t="s">
        <v>87</v>
      </c>
      <c r="BK306" s="156">
        <f>ROUND(I306*H306,2)</f>
        <v>0</v>
      </c>
      <c r="BL306" s="17" t="s">
        <v>178</v>
      </c>
      <c r="BM306" s="155" t="s">
        <v>426</v>
      </c>
    </row>
    <row r="307" spans="2:65" s="15" customFormat="1">
      <c r="B307" s="190"/>
      <c r="D307" s="158" t="s">
        <v>180</v>
      </c>
      <c r="E307" s="191" t="s">
        <v>1</v>
      </c>
      <c r="F307" s="192" t="s">
        <v>427</v>
      </c>
      <c r="H307" s="191" t="s">
        <v>1</v>
      </c>
      <c r="I307" s="193"/>
      <c r="L307" s="190"/>
      <c r="M307" s="194"/>
      <c r="T307" s="195"/>
      <c r="AT307" s="191" t="s">
        <v>180</v>
      </c>
      <c r="AU307" s="191" t="s">
        <v>87</v>
      </c>
      <c r="AV307" s="15" t="s">
        <v>82</v>
      </c>
      <c r="AW307" s="15" t="s">
        <v>30</v>
      </c>
      <c r="AX307" s="15" t="s">
        <v>75</v>
      </c>
      <c r="AY307" s="191" t="s">
        <v>172</v>
      </c>
    </row>
    <row r="308" spans="2:65" s="12" customFormat="1">
      <c r="B308" s="157"/>
      <c r="D308" s="158" t="s">
        <v>180</v>
      </c>
      <c r="E308" s="159" t="s">
        <v>1</v>
      </c>
      <c r="F308" s="160" t="s">
        <v>428</v>
      </c>
      <c r="H308" s="161">
        <v>54</v>
      </c>
      <c r="I308" s="162"/>
      <c r="L308" s="157"/>
      <c r="M308" s="163"/>
      <c r="T308" s="164"/>
      <c r="AT308" s="159" t="s">
        <v>180</v>
      </c>
      <c r="AU308" s="159" t="s">
        <v>87</v>
      </c>
      <c r="AV308" s="12" t="s">
        <v>87</v>
      </c>
      <c r="AW308" s="12" t="s">
        <v>30</v>
      </c>
      <c r="AX308" s="12" t="s">
        <v>75</v>
      </c>
      <c r="AY308" s="159" t="s">
        <v>172</v>
      </c>
    </row>
    <row r="309" spans="2:65" s="15" customFormat="1">
      <c r="B309" s="190"/>
      <c r="D309" s="158" t="s">
        <v>180</v>
      </c>
      <c r="E309" s="191" t="s">
        <v>1</v>
      </c>
      <c r="F309" s="192" t="s">
        <v>429</v>
      </c>
      <c r="H309" s="191" t="s">
        <v>1</v>
      </c>
      <c r="I309" s="193"/>
      <c r="L309" s="190"/>
      <c r="M309" s="194"/>
      <c r="T309" s="195"/>
      <c r="AT309" s="191" t="s">
        <v>180</v>
      </c>
      <c r="AU309" s="191" t="s">
        <v>87</v>
      </c>
      <c r="AV309" s="15" t="s">
        <v>82</v>
      </c>
      <c r="AW309" s="15" t="s">
        <v>30</v>
      </c>
      <c r="AX309" s="15" t="s">
        <v>75</v>
      </c>
      <c r="AY309" s="191" t="s">
        <v>172</v>
      </c>
    </row>
    <row r="310" spans="2:65" s="12" customFormat="1">
      <c r="B310" s="157"/>
      <c r="D310" s="158" t="s">
        <v>180</v>
      </c>
      <c r="E310" s="159" t="s">
        <v>1</v>
      </c>
      <c r="F310" s="160" t="s">
        <v>430</v>
      </c>
      <c r="H310" s="161">
        <v>4</v>
      </c>
      <c r="I310" s="162"/>
      <c r="L310" s="157"/>
      <c r="M310" s="163"/>
      <c r="T310" s="164"/>
      <c r="AT310" s="159" t="s">
        <v>180</v>
      </c>
      <c r="AU310" s="159" t="s">
        <v>87</v>
      </c>
      <c r="AV310" s="12" t="s">
        <v>87</v>
      </c>
      <c r="AW310" s="12" t="s">
        <v>30</v>
      </c>
      <c r="AX310" s="12" t="s">
        <v>75</v>
      </c>
      <c r="AY310" s="159" t="s">
        <v>172</v>
      </c>
    </row>
    <row r="311" spans="2:65" s="15" customFormat="1">
      <c r="B311" s="190"/>
      <c r="D311" s="158" t="s">
        <v>180</v>
      </c>
      <c r="E311" s="191" t="s">
        <v>1</v>
      </c>
      <c r="F311" s="192" t="s">
        <v>431</v>
      </c>
      <c r="H311" s="191" t="s">
        <v>1</v>
      </c>
      <c r="I311" s="193"/>
      <c r="L311" s="190"/>
      <c r="M311" s="194"/>
      <c r="T311" s="195"/>
      <c r="AT311" s="191" t="s">
        <v>180</v>
      </c>
      <c r="AU311" s="191" t="s">
        <v>87</v>
      </c>
      <c r="AV311" s="15" t="s">
        <v>82</v>
      </c>
      <c r="AW311" s="15" t="s">
        <v>30</v>
      </c>
      <c r="AX311" s="15" t="s">
        <v>75</v>
      </c>
      <c r="AY311" s="191" t="s">
        <v>172</v>
      </c>
    </row>
    <row r="312" spans="2:65" s="12" customFormat="1">
      <c r="B312" s="157"/>
      <c r="D312" s="158" t="s">
        <v>180</v>
      </c>
      <c r="E312" s="159" t="s">
        <v>1</v>
      </c>
      <c r="F312" s="160" t="s">
        <v>87</v>
      </c>
      <c r="H312" s="161">
        <v>2</v>
      </c>
      <c r="I312" s="162"/>
      <c r="L312" s="157"/>
      <c r="M312" s="163"/>
      <c r="T312" s="164"/>
      <c r="AT312" s="159" t="s">
        <v>180</v>
      </c>
      <c r="AU312" s="159" t="s">
        <v>87</v>
      </c>
      <c r="AV312" s="12" t="s">
        <v>87</v>
      </c>
      <c r="AW312" s="12" t="s">
        <v>30</v>
      </c>
      <c r="AX312" s="12" t="s">
        <v>75</v>
      </c>
      <c r="AY312" s="159" t="s">
        <v>172</v>
      </c>
    </row>
    <row r="313" spans="2:65" s="14" customFormat="1">
      <c r="B313" s="172"/>
      <c r="D313" s="158" t="s">
        <v>180</v>
      </c>
      <c r="E313" s="173" t="s">
        <v>1</v>
      </c>
      <c r="F313" s="174" t="s">
        <v>432</v>
      </c>
      <c r="H313" s="175">
        <v>60</v>
      </c>
      <c r="I313" s="176"/>
      <c r="L313" s="172"/>
      <c r="M313" s="177"/>
      <c r="T313" s="178"/>
      <c r="AT313" s="173" t="s">
        <v>180</v>
      </c>
      <c r="AU313" s="173" t="s">
        <v>87</v>
      </c>
      <c r="AV313" s="14" t="s">
        <v>178</v>
      </c>
      <c r="AW313" s="14" t="s">
        <v>30</v>
      </c>
      <c r="AX313" s="14" t="s">
        <v>82</v>
      </c>
      <c r="AY313" s="173" t="s">
        <v>172</v>
      </c>
    </row>
    <row r="314" spans="2:65" s="1" customFormat="1" ht="33" customHeight="1">
      <c r="B314" s="32"/>
      <c r="C314" s="179" t="s">
        <v>433</v>
      </c>
      <c r="D314" s="179" t="s">
        <v>223</v>
      </c>
      <c r="E314" s="180" t="s">
        <v>434</v>
      </c>
      <c r="F314" s="181" t="s">
        <v>435</v>
      </c>
      <c r="G314" s="182" t="s">
        <v>310</v>
      </c>
      <c r="H314" s="183">
        <v>60</v>
      </c>
      <c r="I314" s="184"/>
      <c r="J314" s="185">
        <f>ROUND(I314*H314,2)</f>
        <v>0</v>
      </c>
      <c r="K314" s="186"/>
      <c r="L314" s="187"/>
      <c r="M314" s="188" t="s">
        <v>1</v>
      </c>
      <c r="N314" s="189" t="s">
        <v>41</v>
      </c>
      <c r="P314" s="153">
        <f>O314*H314</f>
        <v>0</v>
      </c>
      <c r="Q314" s="153">
        <v>4.4799999999999996E-3</v>
      </c>
      <c r="R314" s="153">
        <f>Q314*H314</f>
        <v>0.26879999999999998</v>
      </c>
      <c r="S314" s="153">
        <v>0</v>
      </c>
      <c r="T314" s="154">
        <f>S314*H314</f>
        <v>0</v>
      </c>
      <c r="AR314" s="155" t="s">
        <v>222</v>
      </c>
      <c r="AT314" s="155" t="s">
        <v>223</v>
      </c>
      <c r="AU314" s="155" t="s">
        <v>87</v>
      </c>
      <c r="AY314" s="17" t="s">
        <v>172</v>
      </c>
      <c r="BE314" s="156">
        <f>IF(N314="základná",J314,0)</f>
        <v>0</v>
      </c>
      <c r="BF314" s="156">
        <f>IF(N314="znížená",J314,0)</f>
        <v>0</v>
      </c>
      <c r="BG314" s="156">
        <f>IF(N314="zákl. prenesená",J314,0)</f>
        <v>0</v>
      </c>
      <c r="BH314" s="156">
        <f>IF(N314="zníž. prenesená",J314,0)</f>
        <v>0</v>
      </c>
      <c r="BI314" s="156">
        <f>IF(N314="nulová",J314,0)</f>
        <v>0</v>
      </c>
      <c r="BJ314" s="17" t="s">
        <v>87</v>
      </c>
      <c r="BK314" s="156">
        <f>ROUND(I314*H314,2)</f>
        <v>0</v>
      </c>
      <c r="BL314" s="17" t="s">
        <v>178</v>
      </c>
      <c r="BM314" s="155" t="s">
        <v>436</v>
      </c>
    </row>
    <row r="315" spans="2:65" s="11" customFormat="1" ht="22.9" customHeight="1">
      <c r="B315" s="131"/>
      <c r="D315" s="132" t="s">
        <v>74</v>
      </c>
      <c r="E315" s="141" t="s">
        <v>437</v>
      </c>
      <c r="F315" s="141" t="s">
        <v>438</v>
      </c>
      <c r="I315" s="134"/>
      <c r="J315" s="142">
        <f>BK315</f>
        <v>0</v>
      </c>
      <c r="L315" s="131"/>
      <c r="M315" s="136"/>
      <c r="P315" s="137">
        <f>P316</f>
        <v>0</v>
      </c>
      <c r="R315" s="137">
        <f>R316</f>
        <v>0</v>
      </c>
      <c r="T315" s="138">
        <f>T316</f>
        <v>0</v>
      </c>
      <c r="AR315" s="132" t="s">
        <v>82</v>
      </c>
      <c r="AT315" s="139" t="s">
        <v>74</v>
      </c>
      <c r="AU315" s="139" t="s">
        <v>82</v>
      </c>
      <c r="AY315" s="132" t="s">
        <v>172</v>
      </c>
      <c r="BK315" s="140">
        <f>BK316</f>
        <v>0</v>
      </c>
    </row>
    <row r="316" spans="2:65" s="1" customFormat="1" ht="24.2" customHeight="1">
      <c r="B316" s="32"/>
      <c r="C316" s="143" t="s">
        <v>439</v>
      </c>
      <c r="D316" s="143" t="s">
        <v>174</v>
      </c>
      <c r="E316" s="144" t="s">
        <v>440</v>
      </c>
      <c r="F316" s="145" t="s">
        <v>441</v>
      </c>
      <c r="G316" s="146" t="s">
        <v>226</v>
      </c>
      <c r="H316" s="147">
        <v>86.298000000000002</v>
      </c>
      <c r="I316" s="148"/>
      <c r="J316" s="149">
        <f>ROUND(I316*H316,2)</f>
        <v>0</v>
      </c>
      <c r="K316" s="150"/>
      <c r="L316" s="32"/>
      <c r="M316" s="151" t="s">
        <v>1</v>
      </c>
      <c r="N316" s="152" t="s">
        <v>41</v>
      </c>
      <c r="P316" s="153">
        <f>O316*H316</f>
        <v>0</v>
      </c>
      <c r="Q316" s="153">
        <v>0</v>
      </c>
      <c r="R316" s="153">
        <f>Q316*H316</f>
        <v>0</v>
      </c>
      <c r="S316" s="153">
        <v>0</v>
      </c>
      <c r="T316" s="154">
        <f>S316*H316</f>
        <v>0</v>
      </c>
      <c r="AR316" s="155" t="s">
        <v>178</v>
      </c>
      <c r="AT316" s="155" t="s">
        <v>174</v>
      </c>
      <c r="AU316" s="155" t="s">
        <v>87</v>
      </c>
      <c r="AY316" s="17" t="s">
        <v>172</v>
      </c>
      <c r="BE316" s="156">
        <f>IF(N316="základná",J316,0)</f>
        <v>0</v>
      </c>
      <c r="BF316" s="156">
        <f>IF(N316="znížená",J316,0)</f>
        <v>0</v>
      </c>
      <c r="BG316" s="156">
        <f>IF(N316="zákl. prenesená",J316,0)</f>
        <v>0</v>
      </c>
      <c r="BH316" s="156">
        <f>IF(N316="zníž. prenesená",J316,0)</f>
        <v>0</v>
      </c>
      <c r="BI316" s="156">
        <f>IF(N316="nulová",J316,0)</f>
        <v>0</v>
      </c>
      <c r="BJ316" s="17" t="s">
        <v>87</v>
      </c>
      <c r="BK316" s="156">
        <f>ROUND(I316*H316,2)</f>
        <v>0</v>
      </c>
      <c r="BL316" s="17" t="s">
        <v>178</v>
      </c>
      <c r="BM316" s="155" t="s">
        <v>442</v>
      </c>
    </row>
    <row r="317" spans="2:65" s="11" customFormat="1" ht="25.9" customHeight="1">
      <c r="B317" s="131"/>
      <c r="D317" s="132" t="s">
        <v>74</v>
      </c>
      <c r="E317" s="133" t="s">
        <v>443</v>
      </c>
      <c r="F317" s="133" t="s">
        <v>444</v>
      </c>
      <c r="I317" s="134"/>
      <c r="J317" s="135">
        <f>BK317</f>
        <v>0</v>
      </c>
      <c r="L317" s="131"/>
      <c r="M317" s="136"/>
      <c r="P317" s="137">
        <f>P318+P353+P371+P445+P449+P640+P672+P682+P696+P732+P750+P782+P795+P808+P862</f>
        <v>0</v>
      </c>
      <c r="R317" s="137">
        <f>R318+R353+R371+R445+R449+R640+R672+R682+R696+R732+R750+R782+R795+R808+R862</f>
        <v>33.310611272999999</v>
      </c>
      <c r="T317" s="138">
        <f>T318+T353+T371+T445+T449+T640+T672+T682+T696+T732+T750+T782+T795+T808+T862</f>
        <v>0</v>
      </c>
      <c r="AR317" s="132" t="s">
        <v>87</v>
      </c>
      <c r="AT317" s="139" t="s">
        <v>74</v>
      </c>
      <c r="AU317" s="139" t="s">
        <v>75</v>
      </c>
      <c r="AY317" s="132" t="s">
        <v>172</v>
      </c>
      <c r="BK317" s="140">
        <f>BK318+BK353+BK371+BK445+BK449+BK640+BK672+BK682+BK696+BK732+BK750+BK782+BK795+BK808+BK862</f>
        <v>0</v>
      </c>
    </row>
    <row r="318" spans="2:65" s="11" customFormat="1" ht="22.9" customHeight="1">
      <c r="B318" s="131"/>
      <c r="D318" s="132" t="s">
        <v>74</v>
      </c>
      <c r="E318" s="141" t="s">
        <v>445</v>
      </c>
      <c r="F318" s="141" t="s">
        <v>446</v>
      </c>
      <c r="I318" s="134"/>
      <c r="J318" s="142">
        <f>BK318</f>
        <v>0</v>
      </c>
      <c r="L318" s="131"/>
      <c r="M318" s="136"/>
      <c r="P318" s="137">
        <f>SUM(P319:P352)</f>
        <v>0</v>
      </c>
      <c r="R318" s="137">
        <f>SUM(R319:R352)</f>
        <v>0.86113700000000004</v>
      </c>
      <c r="T318" s="138">
        <f>SUM(T319:T352)</f>
        <v>0</v>
      </c>
      <c r="AR318" s="132" t="s">
        <v>87</v>
      </c>
      <c r="AT318" s="139" t="s">
        <v>74</v>
      </c>
      <c r="AU318" s="139" t="s">
        <v>82</v>
      </c>
      <c r="AY318" s="132" t="s">
        <v>172</v>
      </c>
      <c r="BK318" s="140">
        <f>SUM(BK319:BK352)</f>
        <v>0</v>
      </c>
    </row>
    <row r="319" spans="2:65" s="1" customFormat="1" ht="24.2" customHeight="1">
      <c r="B319" s="32"/>
      <c r="C319" s="143" t="s">
        <v>447</v>
      </c>
      <c r="D319" s="143" t="s">
        <v>174</v>
      </c>
      <c r="E319" s="144" t="s">
        <v>448</v>
      </c>
      <c r="F319" s="145" t="s">
        <v>449</v>
      </c>
      <c r="G319" s="146" t="s">
        <v>234</v>
      </c>
      <c r="H319" s="147">
        <v>175.5</v>
      </c>
      <c r="I319" s="148"/>
      <c r="J319" s="149">
        <f>ROUND(I319*H319,2)</f>
        <v>0</v>
      </c>
      <c r="K319" s="150"/>
      <c r="L319" s="32"/>
      <c r="M319" s="151" t="s">
        <v>1</v>
      </c>
      <c r="N319" s="152" t="s">
        <v>41</v>
      </c>
      <c r="P319" s="153">
        <f>O319*H319</f>
        <v>0</v>
      </c>
      <c r="Q319" s="153">
        <v>0</v>
      </c>
      <c r="R319" s="153">
        <f>Q319*H319</f>
        <v>0</v>
      </c>
      <c r="S319" s="153">
        <v>0</v>
      </c>
      <c r="T319" s="154">
        <f>S319*H319</f>
        <v>0</v>
      </c>
      <c r="AR319" s="155" t="s">
        <v>275</v>
      </c>
      <c r="AT319" s="155" t="s">
        <v>174</v>
      </c>
      <c r="AU319" s="155" t="s">
        <v>87</v>
      </c>
      <c r="AY319" s="17" t="s">
        <v>172</v>
      </c>
      <c r="BE319" s="156">
        <f>IF(N319="základná",J319,0)</f>
        <v>0</v>
      </c>
      <c r="BF319" s="156">
        <f>IF(N319="znížená",J319,0)</f>
        <v>0</v>
      </c>
      <c r="BG319" s="156">
        <f>IF(N319="zákl. prenesená",J319,0)</f>
        <v>0</v>
      </c>
      <c r="BH319" s="156">
        <f>IF(N319="zníž. prenesená",J319,0)</f>
        <v>0</v>
      </c>
      <c r="BI319" s="156">
        <f>IF(N319="nulová",J319,0)</f>
        <v>0</v>
      </c>
      <c r="BJ319" s="17" t="s">
        <v>87</v>
      </c>
      <c r="BK319" s="156">
        <f>ROUND(I319*H319,2)</f>
        <v>0</v>
      </c>
      <c r="BL319" s="17" t="s">
        <v>275</v>
      </c>
      <c r="BM319" s="155" t="s">
        <v>450</v>
      </c>
    </row>
    <row r="320" spans="2:65" s="12" customFormat="1">
      <c r="B320" s="157"/>
      <c r="D320" s="158" t="s">
        <v>180</v>
      </c>
      <c r="E320" s="159" t="s">
        <v>1</v>
      </c>
      <c r="F320" s="160" t="s">
        <v>451</v>
      </c>
      <c r="H320" s="161">
        <v>175.5</v>
      </c>
      <c r="I320" s="162"/>
      <c r="L320" s="157"/>
      <c r="M320" s="163"/>
      <c r="T320" s="164"/>
      <c r="AT320" s="159" t="s">
        <v>180</v>
      </c>
      <c r="AU320" s="159" t="s">
        <v>87</v>
      </c>
      <c r="AV320" s="12" t="s">
        <v>87</v>
      </c>
      <c r="AW320" s="12" t="s">
        <v>30</v>
      </c>
      <c r="AX320" s="12" t="s">
        <v>82</v>
      </c>
      <c r="AY320" s="159" t="s">
        <v>172</v>
      </c>
    </row>
    <row r="321" spans="2:65" s="1" customFormat="1" ht="16.5" customHeight="1">
      <c r="B321" s="32"/>
      <c r="C321" s="179" t="s">
        <v>452</v>
      </c>
      <c r="D321" s="179" t="s">
        <v>223</v>
      </c>
      <c r="E321" s="180" t="s">
        <v>453</v>
      </c>
      <c r="F321" s="181" t="s">
        <v>454</v>
      </c>
      <c r="G321" s="182" t="s">
        <v>226</v>
      </c>
      <c r="H321" s="183">
        <v>5.2999999999999999E-2</v>
      </c>
      <c r="I321" s="184"/>
      <c r="J321" s="185">
        <f>ROUND(I321*H321,2)</f>
        <v>0</v>
      </c>
      <c r="K321" s="186"/>
      <c r="L321" s="187"/>
      <c r="M321" s="188" t="s">
        <v>1</v>
      </c>
      <c r="N321" s="189" t="s">
        <v>41</v>
      </c>
      <c r="P321" s="153">
        <f>O321*H321</f>
        <v>0</v>
      </c>
      <c r="Q321" s="153">
        <v>1</v>
      </c>
      <c r="R321" s="153">
        <f>Q321*H321</f>
        <v>5.2999999999999999E-2</v>
      </c>
      <c r="S321" s="153">
        <v>0</v>
      </c>
      <c r="T321" s="154">
        <f>S321*H321</f>
        <v>0</v>
      </c>
      <c r="AR321" s="155" t="s">
        <v>385</v>
      </c>
      <c r="AT321" s="155" t="s">
        <v>223</v>
      </c>
      <c r="AU321" s="155" t="s">
        <v>87</v>
      </c>
      <c r="AY321" s="17" t="s">
        <v>172</v>
      </c>
      <c r="BE321" s="156">
        <f>IF(N321="základná",J321,0)</f>
        <v>0</v>
      </c>
      <c r="BF321" s="156">
        <f>IF(N321="znížená",J321,0)</f>
        <v>0</v>
      </c>
      <c r="BG321" s="156">
        <f>IF(N321="zákl. prenesená",J321,0)</f>
        <v>0</v>
      </c>
      <c r="BH321" s="156">
        <f>IF(N321="zníž. prenesená",J321,0)</f>
        <v>0</v>
      </c>
      <c r="BI321" s="156">
        <f>IF(N321="nulová",J321,0)</f>
        <v>0</v>
      </c>
      <c r="BJ321" s="17" t="s">
        <v>87</v>
      </c>
      <c r="BK321" s="156">
        <f>ROUND(I321*H321,2)</f>
        <v>0</v>
      </c>
      <c r="BL321" s="17" t="s">
        <v>275</v>
      </c>
      <c r="BM321" s="155" t="s">
        <v>455</v>
      </c>
    </row>
    <row r="322" spans="2:65" s="12" customFormat="1">
      <c r="B322" s="157"/>
      <c r="D322" s="158" t="s">
        <v>180</v>
      </c>
      <c r="E322" s="159" t="s">
        <v>1</v>
      </c>
      <c r="F322" s="160" t="s">
        <v>456</v>
      </c>
      <c r="H322" s="161">
        <v>5.2999999999999999E-2</v>
      </c>
      <c r="I322" s="162"/>
      <c r="L322" s="157"/>
      <c r="M322" s="163"/>
      <c r="T322" s="164"/>
      <c r="AT322" s="159" t="s">
        <v>180</v>
      </c>
      <c r="AU322" s="159" t="s">
        <v>87</v>
      </c>
      <c r="AV322" s="12" t="s">
        <v>87</v>
      </c>
      <c r="AW322" s="12" t="s">
        <v>30</v>
      </c>
      <c r="AX322" s="12" t="s">
        <v>82</v>
      </c>
      <c r="AY322" s="159" t="s">
        <v>172</v>
      </c>
    </row>
    <row r="323" spans="2:65" s="1" customFormat="1" ht="24.2" customHeight="1">
      <c r="B323" s="32"/>
      <c r="C323" s="143" t="s">
        <v>457</v>
      </c>
      <c r="D323" s="143" t="s">
        <v>174</v>
      </c>
      <c r="E323" s="144" t="s">
        <v>458</v>
      </c>
      <c r="F323" s="145" t="s">
        <v>459</v>
      </c>
      <c r="G323" s="146" t="s">
        <v>234</v>
      </c>
      <c r="H323" s="147">
        <v>32.6</v>
      </c>
      <c r="I323" s="148"/>
      <c r="J323" s="149">
        <f>ROUND(I323*H323,2)</f>
        <v>0</v>
      </c>
      <c r="K323" s="150"/>
      <c r="L323" s="32"/>
      <c r="M323" s="151" t="s">
        <v>1</v>
      </c>
      <c r="N323" s="152" t="s">
        <v>41</v>
      </c>
      <c r="P323" s="153">
        <f>O323*H323</f>
        <v>0</v>
      </c>
      <c r="Q323" s="153">
        <v>0</v>
      </c>
      <c r="R323" s="153">
        <f>Q323*H323</f>
        <v>0</v>
      </c>
      <c r="S323" s="153">
        <v>0</v>
      </c>
      <c r="T323" s="154">
        <f>S323*H323</f>
        <v>0</v>
      </c>
      <c r="AR323" s="155" t="s">
        <v>275</v>
      </c>
      <c r="AT323" s="155" t="s">
        <v>174</v>
      </c>
      <c r="AU323" s="155" t="s">
        <v>87</v>
      </c>
      <c r="AY323" s="17" t="s">
        <v>172</v>
      </c>
      <c r="BE323" s="156">
        <f>IF(N323="základná",J323,0)</f>
        <v>0</v>
      </c>
      <c r="BF323" s="156">
        <f>IF(N323="znížená",J323,0)</f>
        <v>0</v>
      </c>
      <c r="BG323" s="156">
        <f>IF(N323="zákl. prenesená",J323,0)</f>
        <v>0</v>
      </c>
      <c r="BH323" s="156">
        <f>IF(N323="zníž. prenesená",J323,0)</f>
        <v>0</v>
      </c>
      <c r="BI323" s="156">
        <f>IF(N323="nulová",J323,0)</f>
        <v>0</v>
      </c>
      <c r="BJ323" s="17" t="s">
        <v>87</v>
      </c>
      <c r="BK323" s="156">
        <f>ROUND(I323*H323,2)</f>
        <v>0</v>
      </c>
      <c r="BL323" s="17" t="s">
        <v>275</v>
      </c>
      <c r="BM323" s="155" t="s">
        <v>460</v>
      </c>
    </row>
    <row r="324" spans="2:65" s="12" customFormat="1">
      <c r="B324" s="157"/>
      <c r="D324" s="158" t="s">
        <v>180</v>
      </c>
      <c r="E324" s="159" t="s">
        <v>1</v>
      </c>
      <c r="F324" s="160" t="s">
        <v>461</v>
      </c>
      <c r="H324" s="161">
        <v>32.549999999999997</v>
      </c>
      <c r="I324" s="162"/>
      <c r="L324" s="157"/>
      <c r="M324" s="163"/>
      <c r="T324" s="164"/>
      <c r="AT324" s="159" t="s">
        <v>180</v>
      </c>
      <c r="AU324" s="159" t="s">
        <v>87</v>
      </c>
      <c r="AV324" s="12" t="s">
        <v>87</v>
      </c>
      <c r="AW324" s="12" t="s">
        <v>30</v>
      </c>
      <c r="AX324" s="12" t="s">
        <v>75</v>
      </c>
      <c r="AY324" s="159" t="s">
        <v>172</v>
      </c>
    </row>
    <row r="325" spans="2:65" s="12" customFormat="1">
      <c r="B325" s="157"/>
      <c r="D325" s="158" t="s">
        <v>180</v>
      </c>
      <c r="E325" s="159" t="s">
        <v>1</v>
      </c>
      <c r="F325" s="160" t="s">
        <v>462</v>
      </c>
      <c r="H325" s="161">
        <v>0.05</v>
      </c>
      <c r="I325" s="162"/>
      <c r="L325" s="157"/>
      <c r="M325" s="163"/>
      <c r="T325" s="164"/>
      <c r="AT325" s="159" t="s">
        <v>180</v>
      </c>
      <c r="AU325" s="159" t="s">
        <v>87</v>
      </c>
      <c r="AV325" s="12" t="s">
        <v>87</v>
      </c>
      <c r="AW325" s="12" t="s">
        <v>30</v>
      </c>
      <c r="AX325" s="12" t="s">
        <v>75</v>
      </c>
      <c r="AY325" s="159" t="s">
        <v>172</v>
      </c>
    </row>
    <row r="326" spans="2:65" s="14" customFormat="1">
      <c r="B326" s="172"/>
      <c r="D326" s="158" t="s">
        <v>180</v>
      </c>
      <c r="E326" s="173" t="s">
        <v>1</v>
      </c>
      <c r="F326" s="174" t="s">
        <v>186</v>
      </c>
      <c r="H326" s="175">
        <v>32.6</v>
      </c>
      <c r="I326" s="176"/>
      <c r="L326" s="172"/>
      <c r="M326" s="177"/>
      <c r="T326" s="178"/>
      <c r="AT326" s="173" t="s">
        <v>180</v>
      </c>
      <c r="AU326" s="173" t="s">
        <v>87</v>
      </c>
      <c r="AV326" s="14" t="s">
        <v>178</v>
      </c>
      <c r="AW326" s="14" t="s">
        <v>30</v>
      </c>
      <c r="AX326" s="14" t="s">
        <v>82</v>
      </c>
      <c r="AY326" s="173" t="s">
        <v>172</v>
      </c>
    </row>
    <row r="327" spans="2:65" s="1" customFormat="1" ht="16.5" customHeight="1">
      <c r="B327" s="32"/>
      <c r="C327" s="179" t="s">
        <v>463</v>
      </c>
      <c r="D327" s="179" t="s">
        <v>223</v>
      </c>
      <c r="E327" s="180" t="s">
        <v>453</v>
      </c>
      <c r="F327" s="181" t="s">
        <v>454</v>
      </c>
      <c r="G327" s="182" t="s">
        <v>226</v>
      </c>
      <c r="H327" s="183">
        <v>1.0999999999999999E-2</v>
      </c>
      <c r="I327" s="184"/>
      <c r="J327" s="185">
        <f>ROUND(I327*H327,2)</f>
        <v>0</v>
      </c>
      <c r="K327" s="186"/>
      <c r="L327" s="187"/>
      <c r="M327" s="188" t="s">
        <v>1</v>
      </c>
      <c r="N327" s="189" t="s">
        <v>41</v>
      </c>
      <c r="P327" s="153">
        <f>O327*H327</f>
        <v>0</v>
      </c>
      <c r="Q327" s="153">
        <v>1</v>
      </c>
      <c r="R327" s="153">
        <f>Q327*H327</f>
        <v>1.0999999999999999E-2</v>
      </c>
      <c r="S327" s="153">
        <v>0</v>
      </c>
      <c r="T327" s="154">
        <f>S327*H327</f>
        <v>0</v>
      </c>
      <c r="AR327" s="155" t="s">
        <v>385</v>
      </c>
      <c r="AT327" s="155" t="s">
        <v>223</v>
      </c>
      <c r="AU327" s="155" t="s">
        <v>87</v>
      </c>
      <c r="AY327" s="17" t="s">
        <v>172</v>
      </c>
      <c r="BE327" s="156">
        <f>IF(N327="základná",J327,0)</f>
        <v>0</v>
      </c>
      <c r="BF327" s="156">
        <f>IF(N327="znížená",J327,0)</f>
        <v>0</v>
      </c>
      <c r="BG327" s="156">
        <f>IF(N327="zákl. prenesená",J327,0)</f>
        <v>0</v>
      </c>
      <c r="BH327" s="156">
        <f>IF(N327="zníž. prenesená",J327,0)</f>
        <v>0</v>
      </c>
      <c r="BI327" s="156">
        <f>IF(N327="nulová",J327,0)</f>
        <v>0</v>
      </c>
      <c r="BJ327" s="17" t="s">
        <v>87</v>
      </c>
      <c r="BK327" s="156">
        <f>ROUND(I327*H327,2)</f>
        <v>0</v>
      </c>
      <c r="BL327" s="17" t="s">
        <v>275</v>
      </c>
      <c r="BM327" s="155" t="s">
        <v>464</v>
      </c>
    </row>
    <row r="328" spans="2:65" s="12" customFormat="1">
      <c r="B328" s="157"/>
      <c r="D328" s="158" t="s">
        <v>180</v>
      </c>
      <c r="E328" s="159" t="s">
        <v>1</v>
      </c>
      <c r="F328" s="160" t="s">
        <v>465</v>
      </c>
      <c r="H328" s="161">
        <v>1.0999999999999999E-2</v>
      </c>
      <c r="I328" s="162"/>
      <c r="L328" s="157"/>
      <c r="M328" s="163"/>
      <c r="T328" s="164"/>
      <c r="AT328" s="159" t="s">
        <v>180</v>
      </c>
      <c r="AU328" s="159" t="s">
        <v>87</v>
      </c>
      <c r="AV328" s="12" t="s">
        <v>87</v>
      </c>
      <c r="AW328" s="12" t="s">
        <v>30</v>
      </c>
      <c r="AX328" s="12" t="s">
        <v>82</v>
      </c>
      <c r="AY328" s="159" t="s">
        <v>172</v>
      </c>
    </row>
    <row r="329" spans="2:65" s="1" customFormat="1" ht="24.2" customHeight="1">
      <c r="B329" s="32"/>
      <c r="C329" s="143" t="s">
        <v>466</v>
      </c>
      <c r="D329" s="143" t="s">
        <v>174</v>
      </c>
      <c r="E329" s="144" t="s">
        <v>467</v>
      </c>
      <c r="F329" s="145" t="s">
        <v>468</v>
      </c>
      <c r="G329" s="146" t="s">
        <v>234</v>
      </c>
      <c r="H329" s="147">
        <v>15.8</v>
      </c>
      <c r="I329" s="148"/>
      <c r="J329" s="149">
        <f>ROUND(I329*H329,2)</f>
        <v>0</v>
      </c>
      <c r="K329" s="150"/>
      <c r="L329" s="32"/>
      <c r="M329" s="151" t="s">
        <v>1</v>
      </c>
      <c r="N329" s="152" t="s">
        <v>41</v>
      </c>
      <c r="P329" s="153">
        <f>O329*H329</f>
        <v>0</v>
      </c>
      <c r="Q329" s="153">
        <v>8.0000000000000007E-5</v>
      </c>
      <c r="R329" s="153">
        <f>Q329*H329</f>
        <v>1.2640000000000001E-3</v>
      </c>
      <c r="S329" s="153">
        <v>0</v>
      </c>
      <c r="T329" s="154">
        <f>S329*H329</f>
        <v>0</v>
      </c>
      <c r="AR329" s="155" t="s">
        <v>275</v>
      </c>
      <c r="AT329" s="155" t="s">
        <v>174</v>
      </c>
      <c r="AU329" s="155" t="s">
        <v>87</v>
      </c>
      <c r="AY329" s="17" t="s">
        <v>172</v>
      </c>
      <c r="BE329" s="156">
        <f>IF(N329="základná",J329,0)</f>
        <v>0</v>
      </c>
      <c r="BF329" s="156">
        <f>IF(N329="znížená",J329,0)</f>
        <v>0</v>
      </c>
      <c r="BG329" s="156">
        <f>IF(N329="zákl. prenesená",J329,0)</f>
        <v>0</v>
      </c>
      <c r="BH329" s="156">
        <f>IF(N329="zníž. prenesená",J329,0)</f>
        <v>0</v>
      </c>
      <c r="BI329" s="156">
        <f>IF(N329="nulová",J329,0)</f>
        <v>0</v>
      </c>
      <c r="BJ329" s="17" t="s">
        <v>87</v>
      </c>
      <c r="BK329" s="156">
        <f>ROUND(I329*H329,2)</f>
        <v>0</v>
      </c>
      <c r="BL329" s="17" t="s">
        <v>275</v>
      </c>
      <c r="BM329" s="155" t="s">
        <v>469</v>
      </c>
    </row>
    <row r="330" spans="2:65" s="12" customFormat="1">
      <c r="B330" s="157"/>
      <c r="D330" s="158" t="s">
        <v>180</v>
      </c>
      <c r="E330" s="159" t="s">
        <v>1</v>
      </c>
      <c r="F330" s="160" t="s">
        <v>470</v>
      </c>
      <c r="H330" s="161">
        <v>11.993</v>
      </c>
      <c r="I330" s="162"/>
      <c r="L330" s="157"/>
      <c r="M330" s="163"/>
      <c r="T330" s="164"/>
      <c r="AT330" s="159" t="s">
        <v>180</v>
      </c>
      <c r="AU330" s="159" t="s">
        <v>87</v>
      </c>
      <c r="AV330" s="12" t="s">
        <v>87</v>
      </c>
      <c r="AW330" s="12" t="s">
        <v>30</v>
      </c>
      <c r="AX330" s="12" t="s">
        <v>75</v>
      </c>
      <c r="AY330" s="159" t="s">
        <v>172</v>
      </c>
    </row>
    <row r="331" spans="2:65" s="12" customFormat="1">
      <c r="B331" s="157"/>
      <c r="D331" s="158" t="s">
        <v>180</v>
      </c>
      <c r="E331" s="159" t="s">
        <v>1</v>
      </c>
      <c r="F331" s="160" t="s">
        <v>471</v>
      </c>
      <c r="H331" s="161">
        <v>2.6</v>
      </c>
      <c r="I331" s="162"/>
      <c r="L331" s="157"/>
      <c r="M331" s="163"/>
      <c r="T331" s="164"/>
      <c r="AT331" s="159" t="s">
        <v>180</v>
      </c>
      <c r="AU331" s="159" t="s">
        <v>87</v>
      </c>
      <c r="AV331" s="12" t="s">
        <v>87</v>
      </c>
      <c r="AW331" s="12" t="s">
        <v>30</v>
      </c>
      <c r="AX331" s="12" t="s">
        <v>75</v>
      </c>
      <c r="AY331" s="159" t="s">
        <v>172</v>
      </c>
    </row>
    <row r="332" spans="2:65" s="12" customFormat="1">
      <c r="B332" s="157"/>
      <c r="D332" s="158" t="s">
        <v>180</v>
      </c>
      <c r="E332" s="159" t="s">
        <v>1</v>
      </c>
      <c r="F332" s="160" t="s">
        <v>472</v>
      </c>
      <c r="H332" s="161">
        <v>1.238</v>
      </c>
      <c r="I332" s="162"/>
      <c r="L332" s="157"/>
      <c r="M332" s="163"/>
      <c r="T332" s="164"/>
      <c r="AT332" s="159" t="s">
        <v>180</v>
      </c>
      <c r="AU332" s="159" t="s">
        <v>87</v>
      </c>
      <c r="AV332" s="12" t="s">
        <v>87</v>
      </c>
      <c r="AW332" s="12" t="s">
        <v>30</v>
      </c>
      <c r="AX332" s="12" t="s">
        <v>75</v>
      </c>
      <c r="AY332" s="159" t="s">
        <v>172</v>
      </c>
    </row>
    <row r="333" spans="2:65" s="13" customFormat="1">
      <c r="B333" s="165"/>
      <c r="D333" s="158" t="s">
        <v>180</v>
      </c>
      <c r="E333" s="166" t="s">
        <v>1</v>
      </c>
      <c r="F333" s="167" t="s">
        <v>183</v>
      </c>
      <c r="H333" s="168">
        <v>15.831</v>
      </c>
      <c r="I333" s="169"/>
      <c r="L333" s="165"/>
      <c r="M333" s="170"/>
      <c r="T333" s="171"/>
      <c r="AT333" s="166" t="s">
        <v>180</v>
      </c>
      <c r="AU333" s="166" t="s">
        <v>87</v>
      </c>
      <c r="AV333" s="13" t="s">
        <v>184</v>
      </c>
      <c r="AW333" s="13" t="s">
        <v>30</v>
      </c>
      <c r="AX333" s="13" t="s">
        <v>75</v>
      </c>
      <c r="AY333" s="166" t="s">
        <v>172</v>
      </c>
    </row>
    <row r="334" spans="2:65" s="12" customFormat="1">
      <c r="B334" s="157"/>
      <c r="D334" s="158" t="s">
        <v>180</v>
      </c>
      <c r="E334" s="159" t="s">
        <v>1</v>
      </c>
      <c r="F334" s="160" t="s">
        <v>473</v>
      </c>
      <c r="H334" s="161">
        <v>-3.1E-2</v>
      </c>
      <c r="I334" s="162"/>
      <c r="L334" s="157"/>
      <c r="M334" s="163"/>
      <c r="T334" s="164"/>
      <c r="AT334" s="159" t="s">
        <v>180</v>
      </c>
      <c r="AU334" s="159" t="s">
        <v>87</v>
      </c>
      <c r="AV334" s="12" t="s">
        <v>87</v>
      </c>
      <c r="AW334" s="12" t="s">
        <v>30</v>
      </c>
      <c r="AX334" s="12" t="s">
        <v>75</v>
      </c>
      <c r="AY334" s="159" t="s">
        <v>172</v>
      </c>
    </row>
    <row r="335" spans="2:65" s="14" customFormat="1">
      <c r="B335" s="172"/>
      <c r="D335" s="158" t="s">
        <v>180</v>
      </c>
      <c r="E335" s="173" t="s">
        <v>1</v>
      </c>
      <c r="F335" s="174" t="s">
        <v>221</v>
      </c>
      <c r="H335" s="175">
        <v>15.8</v>
      </c>
      <c r="I335" s="176"/>
      <c r="L335" s="172"/>
      <c r="M335" s="177"/>
      <c r="T335" s="178"/>
      <c r="AT335" s="173" t="s">
        <v>180</v>
      </c>
      <c r="AU335" s="173" t="s">
        <v>87</v>
      </c>
      <c r="AV335" s="14" t="s">
        <v>178</v>
      </c>
      <c r="AW335" s="14" t="s">
        <v>30</v>
      </c>
      <c r="AX335" s="14" t="s">
        <v>82</v>
      </c>
      <c r="AY335" s="173" t="s">
        <v>172</v>
      </c>
    </row>
    <row r="336" spans="2:65" s="1" customFormat="1" ht="37.9" customHeight="1">
      <c r="B336" s="32"/>
      <c r="C336" s="179" t="s">
        <v>474</v>
      </c>
      <c r="D336" s="179" t="s">
        <v>223</v>
      </c>
      <c r="E336" s="180" t="s">
        <v>475</v>
      </c>
      <c r="F336" s="181" t="s">
        <v>476</v>
      </c>
      <c r="G336" s="182" t="s">
        <v>234</v>
      </c>
      <c r="H336" s="183">
        <v>19</v>
      </c>
      <c r="I336" s="184"/>
      <c r="J336" s="185">
        <f>ROUND(I336*H336,2)</f>
        <v>0</v>
      </c>
      <c r="K336" s="186"/>
      <c r="L336" s="187"/>
      <c r="M336" s="188" t="s">
        <v>1</v>
      </c>
      <c r="N336" s="189" t="s">
        <v>41</v>
      </c>
      <c r="P336" s="153">
        <f>O336*H336</f>
        <v>0</v>
      </c>
      <c r="Q336" s="153">
        <v>2E-3</v>
      </c>
      <c r="R336" s="153">
        <f>Q336*H336</f>
        <v>3.7999999999999999E-2</v>
      </c>
      <c r="S336" s="153">
        <v>0</v>
      </c>
      <c r="T336" s="154">
        <f>S336*H336</f>
        <v>0</v>
      </c>
      <c r="AR336" s="155" t="s">
        <v>385</v>
      </c>
      <c r="AT336" s="155" t="s">
        <v>223</v>
      </c>
      <c r="AU336" s="155" t="s">
        <v>87</v>
      </c>
      <c r="AY336" s="17" t="s">
        <v>172</v>
      </c>
      <c r="BE336" s="156">
        <f>IF(N336="základná",J336,0)</f>
        <v>0</v>
      </c>
      <c r="BF336" s="156">
        <f>IF(N336="znížená",J336,0)</f>
        <v>0</v>
      </c>
      <c r="BG336" s="156">
        <f>IF(N336="zákl. prenesená",J336,0)</f>
        <v>0</v>
      </c>
      <c r="BH336" s="156">
        <f>IF(N336="zníž. prenesená",J336,0)</f>
        <v>0</v>
      </c>
      <c r="BI336" s="156">
        <f>IF(N336="nulová",J336,0)</f>
        <v>0</v>
      </c>
      <c r="BJ336" s="17" t="s">
        <v>87</v>
      </c>
      <c r="BK336" s="156">
        <f>ROUND(I336*H336,2)</f>
        <v>0</v>
      </c>
      <c r="BL336" s="17" t="s">
        <v>275</v>
      </c>
      <c r="BM336" s="155" t="s">
        <v>477</v>
      </c>
    </row>
    <row r="337" spans="2:65" s="12" customFormat="1">
      <c r="B337" s="157"/>
      <c r="D337" s="158" t="s">
        <v>180</v>
      </c>
      <c r="E337" s="159" t="s">
        <v>1</v>
      </c>
      <c r="F337" s="160" t="s">
        <v>478</v>
      </c>
      <c r="H337" s="161">
        <v>18.96</v>
      </c>
      <c r="I337" s="162"/>
      <c r="L337" s="157"/>
      <c r="M337" s="163"/>
      <c r="T337" s="164"/>
      <c r="AT337" s="159" t="s">
        <v>180</v>
      </c>
      <c r="AU337" s="159" t="s">
        <v>87</v>
      </c>
      <c r="AV337" s="12" t="s">
        <v>87</v>
      </c>
      <c r="AW337" s="12" t="s">
        <v>30</v>
      </c>
      <c r="AX337" s="12" t="s">
        <v>75</v>
      </c>
      <c r="AY337" s="159" t="s">
        <v>172</v>
      </c>
    </row>
    <row r="338" spans="2:65" s="12" customFormat="1">
      <c r="B338" s="157"/>
      <c r="D338" s="158" t="s">
        <v>180</v>
      </c>
      <c r="E338" s="159" t="s">
        <v>1</v>
      </c>
      <c r="F338" s="160" t="s">
        <v>479</v>
      </c>
      <c r="H338" s="161">
        <v>0.04</v>
      </c>
      <c r="I338" s="162"/>
      <c r="L338" s="157"/>
      <c r="M338" s="163"/>
      <c r="T338" s="164"/>
      <c r="AT338" s="159" t="s">
        <v>180</v>
      </c>
      <c r="AU338" s="159" t="s">
        <v>87</v>
      </c>
      <c r="AV338" s="12" t="s">
        <v>87</v>
      </c>
      <c r="AW338" s="12" t="s">
        <v>30</v>
      </c>
      <c r="AX338" s="12" t="s">
        <v>75</v>
      </c>
      <c r="AY338" s="159" t="s">
        <v>172</v>
      </c>
    </row>
    <row r="339" spans="2:65" s="14" customFormat="1">
      <c r="B339" s="172"/>
      <c r="D339" s="158" t="s">
        <v>180</v>
      </c>
      <c r="E339" s="173" t="s">
        <v>1</v>
      </c>
      <c r="F339" s="174" t="s">
        <v>186</v>
      </c>
      <c r="H339" s="175">
        <v>19</v>
      </c>
      <c r="I339" s="176"/>
      <c r="L339" s="172"/>
      <c r="M339" s="177"/>
      <c r="T339" s="178"/>
      <c r="AT339" s="173" t="s">
        <v>180</v>
      </c>
      <c r="AU339" s="173" t="s">
        <v>87</v>
      </c>
      <c r="AV339" s="14" t="s">
        <v>178</v>
      </c>
      <c r="AW339" s="14" t="s">
        <v>30</v>
      </c>
      <c r="AX339" s="14" t="s">
        <v>82</v>
      </c>
      <c r="AY339" s="173" t="s">
        <v>172</v>
      </c>
    </row>
    <row r="340" spans="2:65" s="1" customFormat="1" ht="24.2" customHeight="1">
      <c r="B340" s="32"/>
      <c r="C340" s="143" t="s">
        <v>480</v>
      </c>
      <c r="D340" s="143" t="s">
        <v>174</v>
      </c>
      <c r="E340" s="144" t="s">
        <v>481</v>
      </c>
      <c r="F340" s="145" t="s">
        <v>482</v>
      </c>
      <c r="G340" s="146" t="s">
        <v>234</v>
      </c>
      <c r="H340" s="147">
        <v>117</v>
      </c>
      <c r="I340" s="148"/>
      <c r="J340" s="149">
        <f>ROUND(I340*H340,2)</f>
        <v>0</v>
      </c>
      <c r="K340" s="150"/>
      <c r="L340" s="32"/>
      <c r="M340" s="151" t="s">
        <v>1</v>
      </c>
      <c r="N340" s="152" t="s">
        <v>41</v>
      </c>
      <c r="P340" s="153">
        <f>O340*H340</f>
        <v>0</v>
      </c>
      <c r="Q340" s="153">
        <v>5.4000000000000001E-4</v>
      </c>
      <c r="R340" s="153">
        <f>Q340*H340</f>
        <v>6.318E-2</v>
      </c>
      <c r="S340" s="153">
        <v>0</v>
      </c>
      <c r="T340" s="154">
        <f>S340*H340</f>
        <v>0</v>
      </c>
      <c r="AR340" s="155" t="s">
        <v>275</v>
      </c>
      <c r="AT340" s="155" t="s">
        <v>174</v>
      </c>
      <c r="AU340" s="155" t="s">
        <v>87</v>
      </c>
      <c r="AY340" s="17" t="s">
        <v>172</v>
      </c>
      <c r="BE340" s="156">
        <f>IF(N340="základná",J340,0)</f>
        <v>0</v>
      </c>
      <c r="BF340" s="156">
        <f>IF(N340="znížená",J340,0)</f>
        <v>0</v>
      </c>
      <c r="BG340" s="156">
        <f>IF(N340="zákl. prenesená",J340,0)</f>
        <v>0</v>
      </c>
      <c r="BH340" s="156">
        <f>IF(N340="zníž. prenesená",J340,0)</f>
        <v>0</v>
      </c>
      <c r="BI340" s="156">
        <f>IF(N340="nulová",J340,0)</f>
        <v>0</v>
      </c>
      <c r="BJ340" s="17" t="s">
        <v>87</v>
      </c>
      <c r="BK340" s="156">
        <f>ROUND(I340*H340,2)</f>
        <v>0</v>
      </c>
      <c r="BL340" s="17" t="s">
        <v>275</v>
      </c>
      <c r="BM340" s="155" t="s">
        <v>483</v>
      </c>
    </row>
    <row r="341" spans="2:65" s="12" customFormat="1">
      <c r="B341" s="157"/>
      <c r="D341" s="158" t="s">
        <v>180</v>
      </c>
      <c r="E341" s="159" t="s">
        <v>1</v>
      </c>
      <c r="F341" s="160" t="s">
        <v>484</v>
      </c>
      <c r="H341" s="161">
        <v>117</v>
      </c>
      <c r="I341" s="162"/>
      <c r="L341" s="157"/>
      <c r="M341" s="163"/>
      <c r="T341" s="164"/>
      <c r="AT341" s="159" t="s">
        <v>180</v>
      </c>
      <c r="AU341" s="159" t="s">
        <v>87</v>
      </c>
      <c r="AV341" s="12" t="s">
        <v>87</v>
      </c>
      <c r="AW341" s="12" t="s">
        <v>30</v>
      </c>
      <c r="AX341" s="12" t="s">
        <v>82</v>
      </c>
      <c r="AY341" s="159" t="s">
        <v>172</v>
      </c>
    </row>
    <row r="342" spans="2:65" s="1" customFormat="1" ht="24.2" customHeight="1">
      <c r="B342" s="32"/>
      <c r="C342" s="179" t="s">
        <v>485</v>
      </c>
      <c r="D342" s="179" t="s">
        <v>223</v>
      </c>
      <c r="E342" s="180" t="s">
        <v>486</v>
      </c>
      <c r="F342" s="181" t="s">
        <v>487</v>
      </c>
      <c r="G342" s="182" t="s">
        <v>234</v>
      </c>
      <c r="H342" s="183">
        <v>134.6</v>
      </c>
      <c r="I342" s="184"/>
      <c r="J342" s="185">
        <f>ROUND(I342*H342,2)</f>
        <v>0</v>
      </c>
      <c r="K342" s="186"/>
      <c r="L342" s="187"/>
      <c r="M342" s="188" t="s">
        <v>1</v>
      </c>
      <c r="N342" s="189" t="s">
        <v>41</v>
      </c>
      <c r="P342" s="153">
        <f>O342*H342</f>
        <v>0</v>
      </c>
      <c r="Q342" s="153">
        <v>4.2500000000000003E-3</v>
      </c>
      <c r="R342" s="153">
        <f>Q342*H342</f>
        <v>0.57205000000000006</v>
      </c>
      <c r="S342" s="153">
        <v>0</v>
      </c>
      <c r="T342" s="154">
        <f>S342*H342</f>
        <v>0</v>
      </c>
      <c r="AR342" s="155" t="s">
        <v>385</v>
      </c>
      <c r="AT342" s="155" t="s">
        <v>223</v>
      </c>
      <c r="AU342" s="155" t="s">
        <v>87</v>
      </c>
      <c r="AY342" s="17" t="s">
        <v>172</v>
      </c>
      <c r="BE342" s="156">
        <f>IF(N342="základná",J342,0)</f>
        <v>0</v>
      </c>
      <c r="BF342" s="156">
        <f>IF(N342="znížená",J342,0)</f>
        <v>0</v>
      </c>
      <c r="BG342" s="156">
        <f>IF(N342="zákl. prenesená",J342,0)</f>
        <v>0</v>
      </c>
      <c r="BH342" s="156">
        <f>IF(N342="zníž. prenesená",J342,0)</f>
        <v>0</v>
      </c>
      <c r="BI342" s="156">
        <f>IF(N342="nulová",J342,0)</f>
        <v>0</v>
      </c>
      <c r="BJ342" s="17" t="s">
        <v>87</v>
      </c>
      <c r="BK342" s="156">
        <f>ROUND(I342*H342,2)</f>
        <v>0</v>
      </c>
      <c r="BL342" s="17" t="s">
        <v>275</v>
      </c>
      <c r="BM342" s="155" t="s">
        <v>488</v>
      </c>
    </row>
    <row r="343" spans="2:65" s="12" customFormat="1">
      <c r="B343" s="157"/>
      <c r="D343" s="158" t="s">
        <v>180</v>
      </c>
      <c r="E343" s="159" t="s">
        <v>1</v>
      </c>
      <c r="F343" s="160" t="s">
        <v>489</v>
      </c>
      <c r="H343" s="161">
        <v>134.55000000000001</v>
      </c>
      <c r="I343" s="162"/>
      <c r="L343" s="157"/>
      <c r="M343" s="163"/>
      <c r="T343" s="164"/>
      <c r="AT343" s="159" t="s">
        <v>180</v>
      </c>
      <c r="AU343" s="159" t="s">
        <v>87</v>
      </c>
      <c r="AV343" s="12" t="s">
        <v>87</v>
      </c>
      <c r="AW343" s="12" t="s">
        <v>30</v>
      </c>
      <c r="AX343" s="12" t="s">
        <v>75</v>
      </c>
      <c r="AY343" s="159" t="s">
        <v>172</v>
      </c>
    </row>
    <row r="344" spans="2:65" s="12" customFormat="1">
      <c r="B344" s="157"/>
      <c r="D344" s="158" t="s">
        <v>180</v>
      </c>
      <c r="E344" s="159" t="s">
        <v>1</v>
      </c>
      <c r="F344" s="160" t="s">
        <v>462</v>
      </c>
      <c r="H344" s="161">
        <v>0.05</v>
      </c>
      <c r="I344" s="162"/>
      <c r="L344" s="157"/>
      <c r="M344" s="163"/>
      <c r="T344" s="164"/>
      <c r="AT344" s="159" t="s">
        <v>180</v>
      </c>
      <c r="AU344" s="159" t="s">
        <v>87</v>
      </c>
      <c r="AV344" s="12" t="s">
        <v>87</v>
      </c>
      <c r="AW344" s="12" t="s">
        <v>30</v>
      </c>
      <c r="AX344" s="12" t="s">
        <v>75</v>
      </c>
      <c r="AY344" s="159" t="s">
        <v>172</v>
      </c>
    </row>
    <row r="345" spans="2:65" s="14" customFormat="1">
      <c r="B345" s="172"/>
      <c r="D345" s="158" t="s">
        <v>180</v>
      </c>
      <c r="E345" s="173" t="s">
        <v>1</v>
      </c>
      <c r="F345" s="174" t="s">
        <v>186</v>
      </c>
      <c r="H345" s="175">
        <v>134.6</v>
      </c>
      <c r="I345" s="176"/>
      <c r="L345" s="172"/>
      <c r="M345" s="177"/>
      <c r="T345" s="178"/>
      <c r="AT345" s="173" t="s">
        <v>180</v>
      </c>
      <c r="AU345" s="173" t="s">
        <v>87</v>
      </c>
      <c r="AV345" s="14" t="s">
        <v>178</v>
      </c>
      <c r="AW345" s="14" t="s">
        <v>30</v>
      </c>
      <c r="AX345" s="14" t="s">
        <v>82</v>
      </c>
      <c r="AY345" s="173" t="s">
        <v>172</v>
      </c>
    </row>
    <row r="346" spans="2:65" s="1" customFormat="1" ht="24.2" customHeight="1">
      <c r="B346" s="32"/>
      <c r="C346" s="143" t="s">
        <v>490</v>
      </c>
      <c r="D346" s="143" t="s">
        <v>174</v>
      </c>
      <c r="E346" s="144" t="s">
        <v>491</v>
      </c>
      <c r="F346" s="145" t="s">
        <v>492</v>
      </c>
      <c r="G346" s="146" t="s">
        <v>234</v>
      </c>
      <c r="H346" s="147">
        <v>21.7</v>
      </c>
      <c r="I346" s="148"/>
      <c r="J346" s="149">
        <f>ROUND(I346*H346,2)</f>
        <v>0</v>
      </c>
      <c r="K346" s="150"/>
      <c r="L346" s="32"/>
      <c r="M346" s="151" t="s">
        <v>1</v>
      </c>
      <c r="N346" s="152" t="s">
        <v>41</v>
      </c>
      <c r="P346" s="153">
        <f>O346*H346</f>
        <v>0</v>
      </c>
      <c r="Q346" s="153">
        <v>5.4000000000000001E-4</v>
      </c>
      <c r="R346" s="153">
        <f>Q346*H346</f>
        <v>1.1717999999999999E-2</v>
      </c>
      <c r="S346" s="153">
        <v>0</v>
      </c>
      <c r="T346" s="154">
        <f>S346*H346</f>
        <v>0</v>
      </c>
      <c r="AR346" s="155" t="s">
        <v>275</v>
      </c>
      <c r="AT346" s="155" t="s">
        <v>174</v>
      </c>
      <c r="AU346" s="155" t="s">
        <v>87</v>
      </c>
      <c r="AY346" s="17" t="s">
        <v>172</v>
      </c>
      <c r="BE346" s="156">
        <f>IF(N346="základná",J346,0)</f>
        <v>0</v>
      </c>
      <c r="BF346" s="156">
        <f>IF(N346="znížená",J346,0)</f>
        <v>0</v>
      </c>
      <c r="BG346" s="156">
        <f>IF(N346="zákl. prenesená",J346,0)</f>
        <v>0</v>
      </c>
      <c r="BH346" s="156">
        <f>IF(N346="zníž. prenesená",J346,0)</f>
        <v>0</v>
      </c>
      <c r="BI346" s="156">
        <f>IF(N346="nulová",J346,0)</f>
        <v>0</v>
      </c>
      <c r="BJ346" s="17" t="s">
        <v>87</v>
      </c>
      <c r="BK346" s="156">
        <f>ROUND(I346*H346,2)</f>
        <v>0</v>
      </c>
      <c r="BL346" s="17" t="s">
        <v>275</v>
      </c>
      <c r="BM346" s="155" t="s">
        <v>493</v>
      </c>
    </row>
    <row r="347" spans="2:65" s="12" customFormat="1">
      <c r="B347" s="157"/>
      <c r="D347" s="158" t="s">
        <v>180</v>
      </c>
      <c r="E347" s="159" t="s">
        <v>1</v>
      </c>
      <c r="F347" s="160" t="s">
        <v>494</v>
      </c>
      <c r="H347" s="161">
        <v>21.7</v>
      </c>
      <c r="I347" s="162"/>
      <c r="L347" s="157"/>
      <c r="M347" s="163"/>
      <c r="T347" s="164"/>
      <c r="AT347" s="159" t="s">
        <v>180</v>
      </c>
      <c r="AU347" s="159" t="s">
        <v>87</v>
      </c>
      <c r="AV347" s="12" t="s">
        <v>87</v>
      </c>
      <c r="AW347" s="12" t="s">
        <v>30</v>
      </c>
      <c r="AX347" s="12" t="s">
        <v>82</v>
      </c>
      <c r="AY347" s="159" t="s">
        <v>172</v>
      </c>
    </row>
    <row r="348" spans="2:65" s="1" customFormat="1" ht="24.2" customHeight="1">
      <c r="B348" s="32"/>
      <c r="C348" s="179" t="s">
        <v>495</v>
      </c>
      <c r="D348" s="179" t="s">
        <v>223</v>
      </c>
      <c r="E348" s="180" t="s">
        <v>486</v>
      </c>
      <c r="F348" s="181" t="s">
        <v>487</v>
      </c>
      <c r="G348" s="182" t="s">
        <v>234</v>
      </c>
      <c r="H348" s="183">
        <v>26.1</v>
      </c>
      <c r="I348" s="184"/>
      <c r="J348" s="185">
        <f>ROUND(I348*H348,2)</f>
        <v>0</v>
      </c>
      <c r="K348" s="186"/>
      <c r="L348" s="187"/>
      <c r="M348" s="188" t="s">
        <v>1</v>
      </c>
      <c r="N348" s="189" t="s">
        <v>41</v>
      </c>
      <c r="P348" s="153">
        <f>O348*H348</f>
        <v>0</v>
      </c>
      <c r="Q348" s="153">
        <v>4.2500000000000003E-3</v>
      </c>
      <c r="R348" s="153">
        <f>Q348*H348</f>
        <v>0.11092500000000001</v>
      </c>
      <c r="S348" s="153">
        <v>0</v>
      </c>
      <c r="T348" s="154">
        <f>S348*H348</f>
        <v>0</v>
      </c>
      <c r="AR348" s="155" t="s">
        <v>385</v>
      </c>
      <c r="AT348" s="155" t="s">
        <v>223</v>
      </c>
      <c r="AU348" s="155" t="s">
        <v>87</v>
      </c>
      <c r="AY348" s="17" t="s">
        <v>172</v>
      </c>
      <c r="BE348" s="156">
        <f>IF(N348="základná",J348,0)</f>
        <v>0</v>
      </c>
      <c r="BF348" s="156">
        <f>IF(N348="znížená",J348,0)</f>
        <v>0</v>
      </c>
      <c r="BG348" s="156">
        <f>IF(N348="zákl. prenesená",J348,0)</f>
        <v>0</v>
      </c>
      <c r="BH348" s="156">
        <f>IF(N348="zníž. prenesená",J348,0)</f>
        <v>0</v>
      </c>
      <c r="BI348" s="156">
        <f>IF(N348="nulová",J348,0)</f>
        <v>0</v>
      </c>
      <c r="BJ348" s="17" t="s">
        <v>87</v>
      </c>
      <c r="BK348" s="156">
        <f>ROUND(I348*H348,2)</f>
        <v>0</v>
      </c>
      <c r="BL348" s="17" t="s">
        <v>275</v>
      </c>
      <c r="BM348" s="155" t="s">
        <v>496</v>
      </c>
    </row>
    <row r="349" spans="2:65" s="12" customFormat="1">
      <c r="B349" s="157"/>
      <c r="D349" s="158" t="s">
        <v>180</v>
      </c>
      <c r="E349" s="159" t="s">
        <v>1</v>
      </c>
      <c r="F349" s="160" t="s">
        <v>497</v>
      </c>
      <c r="H349" s="161">
        <v>26.04</v>
      </c>
      <c r="I349" s="162"/>
      <c r="L349" s="157"/>
      <c r="M349" s="163"/>
      <c r="T349" s="164"/>
      <c r="AT349" s="159" t="s">
        <v>180</v>
      </c>
      <c r="AU349" s="159" t="s">
        <v>87</v>
      </c>
      <c r="AV349" s="12" t="s">
        <v>87</v>
      </c>
      <c r="AW349" s="12" t="s">
        <v>30</v>
      </c>
      <c r="AX349" s="12" t="s">
        <v>75</v>
      </c>
      <c r="AY349" s="159" t="s">
        <v>172</v>
      </c>
    </row>
    <row r="350" spans="2:65" s="12" customFormat="1">
      <c r="B350" s="157"/>
      <c r="D350" s="158" t="s">
        <v>180</v>
      </c>
      <c r="E350" s="159" t="s">
        <v>1</v>
      </c>
      <c r="F350" s="160" t="s">
        <v>498</v>
      </c>
      <c r="H350" s="161">
        <v>0.06</v>
      </c>
      <c r="I350" s="162"/>
      <c r="L350" s="157"/>
      <c r="M350" s="163"/>
      <c r="T350" s="164"/>
      <c r="AT350" s="159" t="s">
        <v>180</v>
      </c>
      <c r="AU350" s="159" t="s">
        <v>87</v>
      </c>
      <c r="AV350" s="12" t="s">
        <v>87</v>
      </c>
      <c r="AW350" s="12" t="s">
        <v>30</v>
      </c>
      <c r="AX350" s="12" t="s">
        <v>75</v>
      </c>
      <c r="AY350" s="159" t="s">
        <v>172</v>
      </c>
    </row>
    <row r="351" spans="2:65" s="14" customFormat="1">
      <c r="B351" s="172"/>
      <c r="D351" s="158" t="s">
        <v>180</v>
      </c>
      <c r="E351" s="173" t="s">
        <v>1</v>
      </c>
      <c r="F351" s="174" t="s">
        <v>186</v>
      </c>
      <c r="H351" s="175">
        <v>26.1</v>
      </c>
      <c r="I351" s="176"/>
      <c r="L351" s="172"/>
      <c r="M351" s="177"/>
      <c r="T351" s="178"/>
      <c r="AT351" s="173" t="s">
        <v>180</v>
      </c>
      <c r="AU351" s="173" t="s">
        <v>87</v>
      </c>
      <c r="AV351" s="14" t="s">
        <v>178</v>
      </c>
      <c r="AW351" s="14" t="s">
        <v>30</v>
      </c>
      <c r="AX351" s="14" t="s">
        <v>82</v>
      </c>
      <c r="AY351" s="173" t="s">
        <v>172</v>
      </c>
    </row>
    <row r="352" spans="2:65" s="1" customFormat="1" ht="24.2" customHeight="1">
      <c r="B352" s="32"/>
      <c r="C352" s="143" t="s">
        <v>499</v>
      </c>
      <c r="D352" s="143" t="s">
        <v>174</v>
      </c>
      <c r="E352" s="144" t="s">
        <v>500</v>
      </c>
      <c r="F352" s="145" t="s">
        <v>501</v>
      </c>
      <c r="G352" s="146" t="s">
        <v>226</v>
      </c>
      <c r="H352" s="147">
        <v>0.86099999999999999</v>
      </c>
      <c r="I352" s="148"/>
      <c r="J352" s="149">
        <f>ROUND(I352*H352,2)</f>
        <v>0</v>
      </c>
      <c r="K352" s="150"/>
      <c r="L352" s="32"/>
      <c r="M352" s="151" t="s">
        <v>1</v>
      </c>
      <c r="N352" s="152" t="s">
        <v>41</v>
      </c>
      <c r="P352" s="153">
        <f>O352*H352</f>
        <v>0</v>
      </c>
      <c r="Q352" s="153">
        <v>0</v>
      </c>
      <c r="R352" s="153">
        <f>Q352*H352</f>
        <v>0</v>
      </c>
      <c r="S352" s="153">
        <v>0</v>
      </c>
      <c r="T352" s="154">
        <f>S352*H352</f>
        <v>0</v>
      </c>
      <c r="AR352" s="155" t="s">
        <v>275</v>
      </c>
      <c r="AT352" s="155" t="s">
        <v>174</v>
      </c>
      <c r="AU352" s="155" t="s">
        <v>87</v>
      </c>
      <c r="AY352" s="17" t="s">
        <v>172</v>
      </c>
      <c r="BE352" s="156">
        <f>IF(N352="základná",J352,0)</f>
        <v>0</v>
      </c>
      <c r="BF352" s="156">
        <f>IF(N352="znížená",J352,0)</f>
        <v>0</v>
      </c>
      <c r="BG352" s="156">
        <f>IF(N352="zákl. prenesená",J352,0)</f>
        <v>0</v>
      </c>
      <c r="BH352" s="156">
        <f>IF(N352="zníž. prenesená",J352,0)</f>
        <v>0</v>
      </c>
      <c r="BI352" s="156">
        <f>IF(N352="nulová",J352,0)</f>
        <v>0</v>
      </c>
      <c r="BJ352" s="17" t="s">
        <v>87</v>
      </c>
      <c r="BK352" s="156">
        <f>ROUND(I352*H352,2)</f>
        <v>0</v>
      </c>
      <c r="BL352" s="17" t="s">
        <v>275</v>
      </c>
      <c r="BM352" s="155" t="s">
        <v>502</v>
      </c>
    </row>
    <row r="353" spans="2:65" s="11" customFormat="1" ht="22.9" customHeight="1">
      <c r="B353" s="131"/>
      <c r="D353" s="132" t="s">
        <v>74</v>
      </c>
      <c r="E353" s="141" t="s">
        <v>503</v>
      </c>
      <c r="F353" s="141" t="s">
        <v>504</v>
      </c>
      <c r="I353" s="134"/>
      <c r="J353" s="142">
        <f>BK353</f>
        <v>0</v>
      </c>
      <c r="L353" s="131"/>
      <c r="M353" s="136"/>
      <c r="P353" s="137">
        <f>SUM(P354:P370)</f>
        <v>0</v>
      </c>
      <c r="R353" s="137">
        <f>SUM(R354:R370)</f>
        <v>9.9300000000000013E-3</v>
      </c>
      <c r="T353" s="138">
        <f>SUM(T354:T370)</f>
        <v>0</v>
      </c>
      <c r="AR353" s="132" t="s">
        <v>87</v>
      </c>
      <c r="AT353" s="139" t="s">
        <v>74</v>
      </c>
      <c r="AU353" s="139" t="s">
        <v>82</v>
      </c>
      <c r="AY353" s="132" t="s">
        <v>172</v>
      </c>
      <c r="BK353" s="140">
        <f>SUM(BK354:BK370)</f>
        <v>0</v>
      </c>
    </row>
    <row r="354" spans="2:65" s="1" customFormat="1" ht="21.75" customHeight="1">
      <c r="B354" s="32"/>
      <c r="C354" s="143" t="s">
        <v>505</v>
      </c>
      <c r="D354" s="143" t="s">
        <v>174</v>
      </c>
      <c r="E354" s="144" t="s">
        <v>506</v>
      </c>
      <c r="F354" s="145" t="s">
        <v>507</v>
      </c>
      <c r="G354" s="146" t="s">
        <v>234</v>
      </c>
      <c r="H354" s="147">
        <v>60.2</v>
      </c>
      <c r="I354" s="148"/>
      <c r="J354" s="149">
        <f>ROUND(I354*H354,2)</f>
        <v>0</v>
      </c>
      <c r="K354" s="150"/>
      <c r="L354" s="32"/>
      <c r="M354" s="151" t="s">
        <v>1</v>
      </c>
      <c r="N354" s="152" t="s">
        <v>41</v>
      </c>
      <c r="P354" s="153">
        <f>O354*H354</f>
        <v>0</v>
      </c>
      <c r="Q354" s="153">
        <v>0</v>
      </c>
      <c r="R354" s="153">
        <f>Q354*H354</f>
        <v>0</v>
      </c>
      <c r="S354" s="153">
        <v>0</v>
      </c>
      <c r="T354" s="154">
        <f>S354*H354</f>
        <v>0</v>
      </c>
      <c r="AR354" s="155" t="s">
        <v>275</v>
      </c>
      <c r="AT354" s="155" t="s">
        <v>174</v>
      </c>
      <c r="AU354" s="155" t="s">
        <v>87</v>
      </c>
      <c r="AY354" s="17" t="s">
        <v>172</v>
      </c>
      <c r="BE354" s="156">
        <f>IF(N354="základná",J354,0)</f>
        <v>0</v>
      </c>
      <c r="BF354" s="156">
        <f>IF(N354="znížená",J354,0)</f>
        <v>0</v>
      </c>
      <c r="BG354" s="156">
        <f>IF(N354="zákl. prenesená",J354,0)</f>
        <v>0</v>
      </c>
      <c r="BH354" s="156">
        <f>IF(N354="zníž. prenesená",J354,0)</f>
        <v>0</v>
      </c>
      <c r="BI354" s="156">
        <f>IF(N354="nulová",J354,0)</f>
        <v>0</v>
      </c>
      <c r="BJ354" s="17" t="s">
        <v>87</v>
      </c>
      <c r="BK354" s="156">
        <f>ROUND(I354*H354,2)</f>
        <v>0</v>
      </c>
      <c r="BL354" s="17" t="s">
        <v>275</v>
      </c>
      <c r="BM354" s="155" t="s">
        <v>508</v>
      </c>
    </row>
    <row r="355" spans="2:65" s="12" customFormat="1">
      <c r="B355" s="157"/>
      <c r="D355" s="158" t="s">
        <v>180</v>
      </c>
      <c r="E355" s="159" t="s">
        <v>1</v>
      </c>
      <c r="F355" s="160" t="s">
        <v>509</v>
      </c>
      <c r="H355" s="161">
        <v>32.564999999999998</v>
      </c>
      <c r="I355" s="162"/>
      <c r="L355" s="157"/>
      <c r="M355" s="163"/>
      <c r="T355" s="164"/>
      <c r="AT355" s="159" t="s">
        <v>180</v>
      </c>
      <c r="AU355" s="159" t="s">
        <v>87</v>
      </c>
      <c r="AV355" s="12" t="s">
        <v>87</v>
      </c>
      <c r="AW355" s="12" t="s">
        <v>30</v>
      </c>
      <c r="AX355" s="12" t="s">
        <v>75</v>
      </c>
      <c r="AY355" s="159" t="s">
        <v>172</v>
      </c>
    </row>
    <row r="356" spans="2:65" s="12" customFormat="1">
      <c r="B356" s="157"/>
      <c r="D356" s="158" t="s">
        <v>180</v>
      </c>
      <c r="E356" s="159" t="s">
        <v>1</v>
      </c>
      <c r="F356" s="160" t="s">
        <v>380</v>
      </c>
      <c r="H356" s="161">
        <v>3.5000000000000003E-2</v>
      </c>
      <c r="I356" s="162"/>
      <c r="L356" s="157"/>
      <c r="M356" s="163"/>
      <c r="T356" s="164"/>
      <c r="AT356" s="159" t="s">
        <v>180</v>
      </c>
      <c r="AU356" s="159" t="s">
        <v>87</v>
      </c>
      <c r="AV356" s="12" t="s">
        <v>87</v>
      </c>
      <c r="AW356" s="12" t="s">
        <v>30</v>
      </c>
      <c r="AX356" s="12" t="s">
        <v>75</v>
      </c>
      <c r="AY356" s="159" t="s">
        <v>172</v>
      </c>
    </row>
    <row r="357" spans="2:65" s="13" customFormat="1">
      <c r="B357" s="165"/>
      <c r="D357" s="158" t="s">
        <v>180</v>
      </c>
      <c r="E357" s="166" t="s">
        <v>1</v>
      </c>
      <c r="F357" s="167" t="s">
        <v>183</v>
      </c>
      <c r="H357" s="168">
        <v>32.599999999999994</v>
      </c>
      <c r="I357" s="169"/>
      <c r="L357" s="165"/>
      <c r="M357" s="170"/>
      <c r="T357" s="171"/>
      <c r="AT357" s="166" t="s">
        <v>180</v>
      </c>
      <c r="AU357" s="166" t="s">
        <v>87</v>
      </c>
      <c r="AV357" s="13" t="s">
        <v>184</v>
      </c>
      <c r="AW357" s="13" t="s">
        <v>30</v>
      </c>
      <c r="AX357" s="13" t="s">
        <v>75</v>
      </c>
      <c r="AY357" s="166" t="s">
        <v>172</v>
      </c>
    </row>
    <row r="358" spans="2:65" s="12" customFormat="1">
      <c r="B358" s="157"/>
      <c r="D358" s="158" t="s">
        <v>180</v>
      </c>
      <c r="E358" s="159" t="s">
        <v>1</v>
      </c>
      <c r="F358" s="160" t="s">
        <v>510</v>
      </c>
      <c r="H358" s="161">
        <v>27.555</v>
      </c>
      <c r="I358" s="162"/>
      <c r="L358" s="157"/>
      <c r="M358" s="163"/>
      <c r="T358" s="164"/>
      <c r="AT358" s="159" t="s">
        <v>180</v>
      </c>
      <c r="AU358" s="159" t="s">
        <v>87</v>
      </c>
      <c r="AV358" s="12" t="s">
        <v>87</v>
      </c>
      <c r="AW358" s="12" t="s">
        <v>30</v>
      </c>
      <c r="AX358" s="12" t="s">
        <v>75</v>
      </c>
      <c r="AY358" s="159" t="s">
        <v>172</v>
      </c>
    </row>
    <row r="359" spans="2:65" s="12" customFormat="1">
      <c r="B359" s="157"/>
      <c r="D359" s="158" t="s">
        <v>180</v>
      </c>
      <c r="E359" s="159" t="s">
        <v>1</v>
      </c>
      <c r="F359" s="160" t="s">
        <v>511</v>
      </c>
      <c r="H359" s="161">
        <v>4.4999999999999998E-2</v>
      </c>
      <c r="I359" s="162"/>
      <c r="L359" s="157"/>
      <c r="M359" s="163"/>
      <c r="T359" s="164"/>
      <c r="AT359" s="159" t="s">
        <v>180</v>
      </c>
      <c r="AU359" s="159" t="s">
        <v>87</v>
      </c>
      <c r="AV359" s="12" t="s">
        <v>87</v>
      </c>
      <c r="AW359" s="12" t="s">
        <v>30</v>
      </c>
      <c r="AX359" s="12" t="s">
        <v>75</v>
      </c>
      <c r="AY359" s="159" t="s">
        <v>172</v>
      </c>
    </row>
    <row r="360" spans="2:65" s="13" customFormat="1">
      <c r="B360" s="165"/>
      <c r="D360" s="158" t="s">
        <v>180</v>
      </c>
      <c r="E360" s="166" t="s">
        <v>1</v>
      </c>
      <c r="F360" s="167" t="s">
        <v>512</v>
      </c>
      <c r="H360" s="168">
        <v>27.6</v>
      </c>
      <c r="I360" s="169"/>
      <c r="L360" s="165"/>
      <c r="M360" s="170"/>
      <c r="T360" s="171"/>
      <c r="AT360" s="166" t="s">
        <v>180</v>
      </c>
      <c r="AU360" s="166" t="s">
        <v>87</v>
      </c>
      <c r="AV360" s="13" t="s">
        <v>184</v>
      </c>
      <c r="AW360" s="13" t="s">
        <v>30</v>
      </c>
      <c r="AX360" s="13" t="s">
        <v>75</v>
      </c>
      <c r="AY360" s="166" t="s">
        <v>172</v>
      </c>
    </row>
    <row r="361" spans="2:65" s="14" customFormat="1">
      <c r="B361" s="172"/>
      <c r="D361" s="158" t="s">
        <v>180</v>
      </c>
      <c r="E361" s="173" t="s">
        <v>1</v>
      </c>
      <c r="F361" s="174" t="s">
        <v>513</v>
      </c>
      <c r="H361" s="175">
        <v>60.199999999999996</v>
      </c>
      <c r="I361" s="176"/>
      <c r="L361" s="172"/>
      <c r="M361" s="177"/>
      <c r="T361" s="178"/>
      <c r="AT361" s="173" t="s">
        <v>180</v>
      </c>
      <c r="AU361" s="173" t="s">
        <v>87</v>
      </c>
      <c r="AV361" s="14" t="s">
        <v>178</v>
      </c>
      <c r="AW361" s="14" t="s">
        <v>30</v>
      </c>
      <c r="AX361" s="14" t="s">
        <v>82</v>
      </c>
      <c r="AY361" s="173" t="s">
        <v>172</v>
      </c>
    </row>
    <row r="362" spans="2:65" s="1" customFormat="1" ht="37.9" customHeight="1">
      <c r="B362" s="32"/>
      <c r="C362" s="179" t="s">
        <v>514</v>
      </c>
      <c r="D362" s="179" t="s">
        <v>223</v>
      </c>
      <c r="E362" s="180" t="s">
        <v>515</v>
      </c>
      <c r="F362" s="181" t="s">
        <v>516</v>
      </c>
      <c r="G362" s="182" t="s">
        <v>234</v>
      </c>
      <c r="H362" s="183">
        <v>37.5</v>
      </c>
      <c r="I362" s="184"/>
      <c r="J362" s="185">
        <f>ROUND(I362*H362,2)</f>
        <v>0</v>
      </c>
      <c r="K362" s="186"/>
      <c r="L362" s="187"/>
      <c r="M362" s="188" t="s">
        <v>1</v>
      </c>
      <c r="N362" s="189" t="s">
        <v>41</v>
      </c>
      <c r="P362" s="153">
        <f>O362*H362</f>
        <v>0</v>
      </c>
      <c r="Q362" s="153">
        <v>1.8000000000000001E-4</v>
      </c>
      <c r="R362" s="153">
        <f>Q362*H362</f>
        <v>6.7500000000000008E-3</v>
      </c>
      <c r="S362" s="153">
        <v>0</v>
      </c>
      <c r="T362" s="154">
        <f>S362*H362</f>
        <v>0</v>
      </c>
      <c r="AR362" s="155" t="s">
        <v>385</v>
      </c>
      <c r="AT362" s="155" t="s">
        <v>223</v>
      </c>
      <c r="AU362" s="155" t="s">
        <v>87</v>
      </c>
      <c r="AY362" s="17" t="s">
        <v>172</v>
      </c>
      <c r="BE362" s="156">
        <f>IF(N362="základná",J362,0)</f>
        <v>0</v>
      </c>
      <c r="BF362" s="156">
        <f>IF(N362="znížená",J362,0)</f>
        <v>0</v>
      </c>
      <c r="BG362" s="156">
        <f>IF(N362="zákl. prenesená",J362,0)</f>
        <v>0</v>
      </c>
      <c r="BH362" s="156">
        <f>IF(N362="zníž. prenesená",J362,0)</f>
        <v>0</v>
      </c>
      <c r="BI362" s="156">
        <f>IF(N362="nulová",J362,0)</f>
        <v>0</v>
      </c>
      <c r="BJ362" s="17" t="s">
        <v>87</v>
      </c>
      <c r="BK362" s="156">
        <f>ROUND(I362*H362,2)</f>
        <v>0</v>
      </c>
      <c r="BL362" s="17" t="s">
        <v>275</v>
      </c>
      <c r="BM362" s="155" t="s">
        <v>517</v>
      </c>
    </row>
    <row r="363" spans="2:65" s="12" customFormat="1">
      <c r="B363" s="157"/>
      <c r="D363" s="158" t="s">
        <v>180</v>
      </c>
      <c r="E363" s="159" t="s">
        <v>1</v>
      </c>
      <c r="F363" s="160" t="s">
        <v>518</v>
      </c>
      <c r="H363" s="161">
        <v>37.49</v>
      </c>
      <c r="I363" s="162"/>
      <c r="L363" s="157"/>
      <c r="M363" s="163"/>
      <c r="T363" s="164"/>
      <c r="AT363" s="159" t="s">
        <v>180</v>
      </c>
      <c r="AU363" s="159" t="s">
        <v>87</v>
      </c>
      <c r="AV363" s="12" t="s">
        <v>87</v>
      </c>
      <c r="AW363" s="12" t="s">
        <v>30</v>
      </c>
      <c r="AX363" s="12" t="s">
        <v>75</v>
      </c>
      <c r="AY363" s="159" t="s">
        <v>172</v>
      </c>
    </row>
    <row r="364" spans="2:65" s="12" customFormat="1">
      <c r="B364" s="157"/>
      <c r="D364" s="158" t="s">
        <v>180</v>
      </c>
      <c r="E364" s="159" t="s">
        <v>1</v>
      </c>
      <c r="F364" s="160" t="s">
        <v>6</v>
      </c>
      <c r="H364" s="161">
        <v>0.01</v>
      </c>
      <c r="I364" s="162"/>
      <c r="L364" s="157"/>
      <c r="M364" s="163"/>
      <c r="T364" s="164"/>
      <c r="AT364" s="159" t="s">
        <v>180</v>
      </c>
      <c r="AU364" s="159" t="s">
        <v>87</v>
      </c>
      <c r="AV364" s="12" t="s">
        <v>87</v>
      </c>
      <c r="AW364" s="12" t="s">
        <v>30</v>
      </c>
      <c r="AX364" s="12" t="s">
        <v>75</v>
      </c>
      <c r="AY364" s="159" t="s">
        <v>172</v>
      </c>
    </row>
    <row r="365" spans="2:65" s="14" customFormat="1">
      <c r="B365" s="172"/>
      <c r="D365" s="158" t="s">
        <v>180</v>
      </c>
      <c r="E365" s="173" t="s">
        <v>1</v>
      </c>
      <c r="F365" s="174" t="s">
        <v>186</v>
      </c>
      <c r="H365" s="175">
        <v>37.5</v>
      </c>
      <c r="I365" s="176"/>
      <c r="L365" s="172"/>
      <c r="M365" s="177"/>
      <c r="T365" s="178"/>
      <c r="AT365" s="173" t="s">
        <v>180</v>
      </c>
      <c r="AU365" s="173" t="s">
        <v>87</v>
      </c>
      <c r="AV365" s="14" t="s">
        <v>178</v>
      </c>
      <c r="AW365" s="14" t="s">
        <v>30</v>
      </c>
      <c r="AX365" s="14" t="s">
        <v>82</v>
      </c>
      <c r="AY365" s="173" t="s">
        <v>172</v>
      </c>
    </row>
    <row r="366" spans="2:65" s="1" customFormat="1" ht="16.5" customHeight="1">
      <c r="B366" s="32"/>
      <c r="C366" s="179" t="s">
        <v>519</v>
      </c>
      <c r="D366" s="179" t="s">
        <v>223</v>
      </c>
      <c r="E366" s="180" t="s">
        <v>520</v>
      </c>
      <c r="F366" s="181" t="s">
        <v>521</v>
      </c>
      <c r="G366" s="182" t="s">
        <v>234</v>
      </c>
      <c r="H366" s="183">
        <v>31.8</v>
      </c>
      <c r="I366" s="184"/>
      <c r="J366" s="185">
        <f>ROUND(I366*H366,2)</f>
        <v>0</v>
      </c>
      <c r="K366" s="186"/>
      <c r="L366" s="187"/>
      <c r="M366" s="188" t="s">
        <v>1</v>
      </c>
      <c r="N366" s="189" t="s">
        <v>41</v>
      </c>
      <c r="P366" s="153">
        <f>O366*H366</f>
        <v>0</v>
      </c>
      <c r="Q366" s="153">
        <v>1E-4</v>
      </c>
      <c r="R366" s="153">
        <f>Q366*H366</f>
        <v>3.1800000000000001E-3</v>
      </c>
      <c r="S366" s="153">
        <v>0</v>
      </c>
      <c r="T366" s="154">
        <f>S366*H366</f>
        <v>0</v>
      </c>
      <c r="AR366" s="155" t="s">
        <v>385</v>
      </c>
      <c r="AT366" s="155" t="s">
        <v>223</v>
      </c>
      <c r="AU366" s="155" t="s">
        <v>87</v>
      </c>
      <c r="AY366" s="17" t="s">
        <v>172</v>
      </c>
      <c r="BE366" s="156">
        <f>IF(N366="základná",J366,0)</f>
        <v>0</v>
      </c>
      <c r="BF366" s="156">
        <f>IF(N366="znížená",J366,0)</f>
        <v>0</v>
      </c>
      <c r="BG366" s="156">
        <f>IF(N366="zákl. prenesená",J366,0)</f>
        <v>0</v>
      </c>
      <c r="BH366" s="156">
        <f>IF(N366="zníž. prenesená",J366,0)</f>
        <v>0</v>
      </c>
      <c r="BI366" s="156">
        <f>IF(N366="nulová",J366,0)</f>
        <v>0</v>
      </c>
      <c r="BJ366" s="17" t="s">
        <v>87</v>
      </c>
      <c r="BK366" s="156">
        <f>ROUND(I366*H366,2)</f>
        <v>0</v>
      </c>
      <c r="BL366" s="17" t="s">
        <v>275</v>
      </c>
      <c r="BM366" s="155" t="s">
        <v>522</v>
      </c>
    </row>
    <row r="367" spans="2:65" s="12" customFormat="1">
      <c r="B367" s="157"/>
      <c r="D367" s="158" t="s">
        <v>180</v>
      </c>
      <c r="E367" s="159" t="s">
        <v>1</v>
      </c>
      <c r="F367" s="160" t="s">
        <v>523</v>
      </c>
      <c r="H367" s="161">
        <v>31.74</v>
      </c>
      <c r="I367" s="162"/>
      <c r="L367" s="157"/>
      <c r="M367" s="163"/>
      <c r="T367" s="164"/>
      <c r="AT367" s="159" t="s">
        <v>180</v>
      </c>
      <c r="AU367" s="159" t="s">
        <v>87</v>
      </c>
      <c r="AV367" s="12" t="s">
        <v>87</v>
      </c>
      <c r="AW367" s="12" t="s">
        <v>30</v>
      </c>
      <c r="AX367" s="12" t="s">
        <v>75</v>
      </c>
      <c r="AY367" s="159" t="s">
        <v>172</v>
      </c>
    </row>
    <row r="368" spans="2:65" s="12" customFormat="1">
      <c r="B368" s="157"/>
      <c r="D368" s="158" t="s">
        <v>180</v>
      </c>
      <c r="E368" s="159" t="s">
        <v>1</v>
      </c>
      <c r="F368" s="160" t="s">
        <v>498</v>
      </c>
      <c r="H368" s="161">
        <v>0.06</v>
      </c>
      <c r="I368" s="162"/>
      <c r="L368" s="157"/>
      <c r="M368" s="163"/>
      <c r="T368" s="164"/>
      <c r="AT368" s="159" t="s">
        <v>180</v>
      </c>
      <c r="AU368" s="159" t="s">
        <v>87</v>
      </c>
      <c r="AV368" s="12" t="s">
        <v>87</v>
      </c>
      <c r="AW368" s="12" t="s">
        <v>30</v>
      </c>
      <c r="AX368" s="12" t="s">
        <v>75</v>
      </c>
      <c r="AY368" s="159" t="s">
        <v>172</v>
      </c>
    </row>
    <row r="369" spans="2:65" s="14" customFormat="1">
      <c r="B369" s="172"/>
      <c r="D369" s="158" t="s">
        <v>180</v>
      </c>
      <c r="E369" s="173" t="s">
        <v>1</v>
      </c>
      <c r="F369" s="174" t="s">
        <v>186</v>
      </c>
      <c r="H369" s="175">
        <v>31.799999999999997</v>
      </c>
      <c r="I369" s="176"/>
      <c r="L369" s="172"/>
      <c r="M369" s="177"/>
      <c r="T369" s="178"/>
      <c r="AT369" s="173" t="s">
        <v>180</v>
      </c>
      <c r="AU369" s="173" t="s">
        <v>87</v>
      </c>
      <c r="AV369" s="14" t="s">
        <v>178</v>
      </c>
      <c r="AW369" s="14" t="s">
        <v>30</v>
      </c>
      <c r="AX369" s="14" t="s">
        <v>82</v>
      </c>
      <c r="AY369" s="173" t="s">
        <v>172</v>
      </c>
    </row>
    <row r="370" spans="2:65" s="1" customFormat="1" ht="24.2" customHeight="1">
      <c r="B370" s="32"/>
      <c r="C370" s="143" t="s">
        <v>524</v>
      </c>
      <c r="D370" s="143" t="s">
        <v>174</v>
      </c>
      <c r="E370" s="144" t="s">
        <v>525</v>
      </c>
      <c r="F370" s="145" t="s">
        <v>526</v>
      </c>
      <c r="G370" s="146" t="s">
        <v>226</v>
      </c>
      <c r="H370" s="147">
        <v>0.01</v>
      </c>
      <c r="I370" s="148"/>
      <c r="J370" s="149">
        <f>ROUND(I370*H370,2)</f>
        <v>0</v>
      </c>
      <c r="K370" s="150"/>
      <c r="L370" s="32"/>
      <c r="M370" s="151" t="s">
        <v>1</v>
      </c>
      <c r="N370" s="152" t="s">
        <v>41</v>
      </c>
      <c r="P370" s="153">
        <f>O370*H370</f>
        <v>0</v>
      </c>
      <c r="Q370" s="153">
        <v>0</v>
      </c>
      <c r="R370" s="153">
        <f>Q370*H370</f>
        <v>0</v>
      </c>
      <c r="S370" s="153">
        <v>0</v>
      </c>
      <c r="T370" s="154">
        <f>S370*H370</f>
        <v>0</v>
      </c>
      <c r="AR370" s="155" t="s">
        <v>275</v>
      </c>
      <c r="AT370" s="155" t="s">
        <v>174</v>
      </c>
      <c r="AU370" s="155" t="s">
        <v>87</v>
      </c>
      <c r="AY370" s="17" t="s">
        <v>172</v>
      </c>
      <c r="BE370" s="156">
        <f>IF(N370="základná",J370,0)</f>
        <v>0</v>
      </c>
      <c r="BF370" s="156">
        <f>IF(N370="znížená",J370,0)</f>
        <v>0</v>
      </c>
      <c r="BG370" s="156">
        <f>IF(N370="zákl. prenesená",J370,0)</f>
        <v>0</v>
      </c>
      <c r="BH370" s="156">
        <f>IF(N370="zníž. prenesená",J370,0)</f>
        <v>0</v>
      </c>
      <c r="BI370" s="156">
        <f>IF(N370="nulová",J370,0)</f>
        <v>0</v>
      </c>
      <c r="BJ370" s="17" t="s">
        <v>87</v>
      </c>
      <c r="BK370" s="156">
        <f>ROUND(I370*H370,2)</f>
        <v>0</v>
      </c>
      <c r="BL370" s="17" t="s">
        <v>275</v>
      </c>
      <c r="BM370" s="155" t="s">
        <v>527</v>
      </c>
    </row>
    <row r="371" spans="2:65" s="11" customFormat="1" ht="22.9" customHeight="1">
      <c r="B371" s="131"/>
      <c r="D371" s="132" t="s">
        <v>74</v>
      </c>
      <c r="E371" s="141" t="s">
        <v>528</v>
      </c>
      <c r="F371" s="141" t="s">
        <v>529</v>
      </c>
      <c r="I371" s="134"/>
      <c r="J371" s="142">
        <f>BK371</f>
        <v>0</v>
      </c>
      <c r="L371" s="131"/>
      <c r="M371" s="136"/>
      <c r="P371" s="137">
        <f>SUM(P372:P444)</f>
        <v>0</v>
      </c>
      <c r="R371" s="137">
        <f>SUM(R372:R444)</f>
        <v>2.4914677000000003</v>
      </c>
      <c r="T371" s="138">
        <f>SUM(T372:T444)</f>
        <v>0</v>
      </c>
      <c r="AR371" s="132" t="s">
        <v>87</v>
      </c>
      <c r="AT371" s="139" t="s">
        <v>74</v>
      </c>
      <c r="AU371" s="139" t="s">
        <v>82</v>
      </c>
      <c r="AY371" s="132" t="s">
        <v>172</v>
      </c>
      <c r="BK371" s="140">
        <f>SUM(BK372:BK444)</f>
        <v>0</v>
      </c>
    </row>
    <row r="372" spans="2:65" s="1" customFormat="1" ht="33" customHeight="1">
      <c r="B372" s="32"/>
      <c r="C372" s="143" t="s">
        <v>530</v>
      </c>
      <c r="D372" s="143" t="s">
        <v>174</v>
      </c>
      <c r="E372" s="144" t="s">
        <v>531</v>
      </c>
      <c r="F372" s="145" t="s">
        <v>532</v>
      </c>
      <c r="G372" s="146" t="s">
        <v>234</v>
      </c>
      <c r="H372" s="147">
        <v>32.6</v>
      </c>
      <c r="I372" s="148"/>
      <c r="J372" s="149">
        <f>ROUND(I372*H372,2)</f>
        <v>0</v>
      </c>
      <c r="K372" s="150"/>
      <c r="L372" s="32"/>
      <c r="M372" s="151" t="s">
        <v>1</v>
      </c>
      <c r="N372" s="152" t="s">
        <v>41</v>
      </c>
      <c r="P372" s="153">
        <f>O372*H372</f>
        <v>0</v>
      </c>
      <c r="Q372" s="153">
        <v>2.9999999999999997E-4</v>
      </c>
      <c r="R372" s="153">
        <f>Q372*H372</f>
        <v>9.7799999999999988E-3</v>
      </c>
      <c r="S372" s="153">
        <v>0</v>
      </c>
      <c r="T372" s="154">
        <f>S372*H372</f>
        <v>0</v>
      </c>
      <c r="AR372" s="155" t="s">
        <v>275</v>
      </c>
      <c r="AT372" s="155" t="s">
        <v>174</v>
      </c>
      <c r="AU372" s="155" t="s">
        <v>87</v>
      </c>
      <c r="AY372" s="17" t="s">
        <v>172</v>
      </c>
      <c r="BE372" s="156">
        <f>IF(N372="základná",J372,0)</f>
        <v>0</v>
      </c>
      <c r="BF372" s="156">
        <f>IF(N372="znížená",J372,0)</f>
        <v>0</v>
      </c>
      <c r="BG372" s="156">
        <f>IF(N372="zákl. prenesená",J372,0)</f>
        <v>0</v>
      </c>
      <c r="BH372" s="156">
        <f>IF(N372="zníž. prenesená",J372,0)</f>
        <v>0</v>
      </c>
      <c r="BI372" s="156">
        <f>IF(N372="nulová",J372,0)</f>
        <v>0</v>
      </c>
      <c r="BJ372" s="17" t="s">
        <v>87</v>
      </c>
      <c r="BK372" s="156">
        <f>ROUND(I372*H372,2)</f>
        <v>0</v>
      </c>
      <c r="BL372" s="17" t="s">
        <v>275</v>
      </c>
      <c r="BM372" s="155" t="s">
        <v>533</v>
      </c>
    </row>
    <row r="373" spans="2:65" s="12" customFormat="1">
      <c r="B373" s="157"/>
      <c r="D373" s="158" t="s">
        <v>180</v>
      </c>
      <c r="E373" s="159" t="s">
        <v>1</v>
      </c>
      <c r="F373" s="160" t="s">
        <v>509</v>
      </c>
      <c r="H373" s="161">
        <v>32.564999999999998</v>
      </c>
      <c r="I373" s="162"/>
      <c r="L373" s="157"/>
      <c r="M373" s="163"/>
      <c r="T373" s="164"/>
      <c r="AT373" s="159" t="s">
        <v>180</v>
      </c>
      <c r="AU373" s="159" t="s">
        <v>87</v>
      </c>
      <c r="AV373" s="12" t="s">
        <v>87</v>
      </c>
      <c r="AW373" s="12" t="s">
        <v>30</v>
      </c>
      <c r="AX373" s="12" t="s">
        <v>75</v>
      </c>
      <c r="AY373" s="159" t="s">
        <v>172</v>
      </c>
    </row>
    <row r="374" spans="2:65" s="12" customFormat="1">
      <c r="B374" s="157"/>
      <c r="D374" s="158" t="s">
        <v>180</v>
      </c>
      <c r="E374" s="159" t="s">
        <v>1</v>
      </c>
      <c r="F374" s="160" t="s">
        <v>380</v>
      </c>
      <c r="H374" s="161">
        <v>3.5000000000000003E-2</v>
      </c>
      <c r="I374" s="162"/>
      <c r="L374" s="157"/>
      <c r="M374" s="163"/>
      <c r="T374" s="164"/>
      <c r="AT374" s="159" t="s">
        <v>180</v>
      </c>
      <c r="AU374" s="159" t="s">
        <v>87</v>
      </c>
      <c r="AV374" s="12" t="s">
        <v>87</v>
      </c>
      <c r="AW374" s="12" t="s">
        <v>30</v>
      </c>
      <c r="AX374" s="12" t="s">
        <v>75</v>
      </c>
      <c r="AY374" s="159" t="s">
        <v>172</v>
      </c>
    </row>
    <row r="375" spans="2:65" s="14" customFormat="1">
      <c r="B375" s="172"/>
      <c r="D375" s="158" t="s">
        <v>180</v>
      </c>
      <c r="E375" s="173" t="s">
        <v>1</v>
      </c>
      <c r="F375" s="174" t="s">
        <v>513</v>
      </c>
      <c r="H375" s="175">
        <v>32.599999999999994</v>
      </c>
      <c r="I375" s="176"/>
      <c r="L375" s="172"/>
      <c r="M375" s="177"/>
      <c r="T375" s="178"/>
      <c r="AT375" s="173" t="s">
        <v>180</v>
      </c>
      <c r="AU375" s="173" t="s">
        <v>87</v>
      </c>
      <c r="AV375" s="14" t="s">
        <v>178</v>
      </c>
      <c r="AW375" s="14" t="s">
        <v>30</v>
      </c>
      <c r="AX375" s="14" t="s">
        <v>82</v>
      </c>
      <c r="AY375" s="173" t="s">
        <v>172</v>
      </c>
    </row>
    <row r="376" spans="2:65" s="1" customFormat="1" ht="37.9" customHeight="1">
      <c r="B376" s="32"/>
      <c r="C376" s="179" t="s">
        <v>534</v>
      </c>
      <c r="D376" s="179" t="s">
        <v>223</v>
      </c>
      <c r="E376" s="180" t="s">
        <v>535</v>
      </c>
      <c r="F376" s="181" t="s">
        <v>536</v>
      </c>
      <c r="G376" s="182" t="s">
        <v>234</v>
      </c>
      <c r="H376" s="183">
        <v>33.299999999999997</v>
      </c>
      <c r="I376" s="184"/>
      <c r="J376" s="185">
        <f>ROUND(I376*H376,2)</f>
        <v>0</v>
      </c>
      <c r="K376" s="186"/>
      <c r="L376" s="187"/>
      <c r="M376" s="188" t="s">
        <v>1</v>
      </c>
      <c r="N376" s="189" t="s">
        <v>41</v>
      </c>
      <c r="P376" s="153">
        <f>O376*H376</f>
        <v>0</v>
      </c>
      <c r="Q376" s="153">
        <v>1.0800000000000001E-2</v>
      </c>
      <c r="R376" s="153">
        <f>Q376*H376</f>
        <v>0.35964000000000002</v>
      </c>
      <c r="S376" s="153">
        <v>0</v>
      </c>
      <c r="T376" s="154">
        <f>S376*H376</f>
        <v>0</v>
      </c>
      <c r="AR376" s="155" t="s">
        <v>385</v>
      </c>
      <c r="AT376" s="155" t="s">
        <v>223</v>
      </c>
      <c r="AU376" s="155" t="s">
        <v>87</v>
      </c>
      <c r="AY376" s="17" t="s">
        <v>172</v>
      </c>
      <c r="BE376" s="156">
        <f>IF(N376="základná",J376,0)</f>
        <v>0</v>
      </c>
      <c r="BF376" s="156">
        <f>IF(N376="znížená",J376,0)</f>
        <v>0</v>
      </c>
      <c r="BG376" s="156">
        <f>IF(N376="zákl. prenesená",J376,0)</f>
        <v>0</v>
      </c>
      <c r="BH376" s="156">
        <f>IF(N376="zníž. prenesená",J376,0)</f>
        <v>0</v>
      </c>
      <c r="BI376" s="156">
        <f>IF(N376="nulová",J376,0)</f>
        <v>0</v>
      </c>
      <c r="BJ376" s="17" t="s">
        <v>87</v>
      </c>
      <c r="BK376" s="156">
        <f>ROUND(I376*H376,2)</f>
        <v>0</v>
      </c>
      <c r="BL376" s="17" t="s">
        <v>275</v>
      </c>
      <c r="BM376" s="155" t="s">
        <v>537</v>
      </c>
    </row>
    <row r="377" spans="2:65" s="12" customFormat="1">
      <c r="B377" s="157"/>
      <c r="D377" s="158" t="s">
        <v>180</v>
      </c>
      <c r="E377" s="159" t="s">
        <v>1</v>
      </c>
      <c r="F377" s="160" t="s">
        <v>538</v>
      </c>
      <c r="H377" s="161">
        <v>33.252000000000002</v>
      </c>
      <c r="I377" s="162"/>
      <c r="L377" s="157"/>
      <c r="M377" s="163"/>
      <c r="T377" s="164"/>
      <c r="AT377" s="159" t="s">
        <v>180</v>
      </c>
      <c r="AU377" s="159" t="s">
        <v>87</v>
      </c>
      <c r="AV377" s="12" t="s">
        <v>87</v>
      </c>
      <c r="AW377" s="12" t="s">
        <v>30</v>
      </c>
      <c r="AX377" s="12" t="s">
        <v>75</v>
      </c>
      <c r="AY377" s="159" t="s">
        <v>172</v>
      </c>
    </row>
    <row r="378" spans="2:65" s="12" customFormat="1">
      <c r="B378" s="157"/>
      <c r="D378" s="158" t="s">
        <v>180</v>
      </c>
      <c r="E378" s="159" t="s">
        <v>1</v>
      </c>
      <c r="F378" s="160" t="s">
        <v>539</v>
      </c>
      <c r="H378" s="161">
        <v>4.8000000000000001E-2</v>
      </c>
      <c r="I378" s="162"/>
      <c r="L378" s="157"/>
      <c r="M378" s="163"/>
      <c r="T378" s="164"/>
      <c r="AT378" s="159" t="s">
        <v>180</v>
      </c>
      <c r="AU378" s="159" t="s">
        <v>87</v>
      </c>
      <c r="AV378" s="12" t="s">
        <v>87</v>
      </c>
      <c r="AW378" s="12" t="s">
        <v>30</v>
      </c>
      <c r="AX378" s="12" t="s">
        <v>75</v>
      </c>
      <c r="AY378" s="159" t="s">
        <v>172</v>
      </c>
    </row>
    <row r="379" spans="2:65" s="14" customFormat="1">
      <c r="B379" s="172"/>
      <c r="D379" s="158" t="s">
        <v>180</v>
      </c>
      <c r="E379" s="173" t="s">
        <v>1</v>
      </c>
      <c r="F379" s="174" t="s">
        <v>186</v>
      </c>
      <c r="H379" s="175">
        <v>33.300000000000004</v>
      </c>
      <c r="I379" s="176"/>
      <c r="L379" s="172"/>
      <c r="M379" s="177"/>
      <c r="T379" s="178"/>
      <c r="AT379" s="173" t="s">
        <v>180</v>
      </c>
      <c r="AU379" s="173" t="s">
        <v>87</v>
      </c>
      <c r="AV379" s="14" t="s">
        <v>178</v>
      </c>
      <c r="AW379" s="14" t="s">
        <v>30</v>
      </c>
      <c r="AX379" s="14" t="s">
        <v>82</v>
      </c>
      <c r="AY379" s="173" t="s">
        <v>172</v>
      </c>
    </row>
    <row r="380" spans="2:65" s="1" customFormat="1" ht="33" customHeight="1">
      <c r="B380" s="32"/>
      <c r="C380" s="143" t="s">
        <v>540</v>
      </c>
      <c r="D380" s="143" t="s">
        <v>174</v>
      </c>
      <c r="E380" s="144" t="s">
        <v>541</v>
      </c>
      <c r="F380" s="145" t="s">
        <v>542</v>
      </c>
      <c r="G380" s="146" t="s">
        <v>234</v>
      </c>
      <c r="H380" s="147">
        <v>30.1</v>
      </c>
      <c r="I380" s="148"/>
      <c r="J380" s="149">
        <f>ROUND(I380*H380,2)</f>
        <v>0</v>
      </c>
      <c r="K380" s="150"/>
      <c r="L380" s="32"/>
      <c r="M380" s="151" t="s">
        <v>1</v>
      </c>
      <c r="N380" s="152" t="s">
        <v>41</v>
      </c>
      <c r="P380" s="153">
        <f>O380*H380</f>
        <v>0</v>
      </c>
      <c r="Q380" s="153">
        <v>2.8899999999999998E-4</v>
      </c>
      <c r="R380" s="153">
        <f>Q380*H380</f>
        <v>8.698899999999999E-3</v>
      </c>
      <c r="S380" s="153">
        <v>0</v>
      </c>
      <c r="T380" s="154">
        <f>S380*H380</f>
        <v>0</v>
      </c>
      <c r="AR380" s="155" t="s">
        <v>275</v>
      </c>
      <c r="AT380" s="155" t="s">
        <v>174</v>
      </c>
      <c r="AU380" s="155" t="s">
        <v>87</v>
      </c>
      <c r="AY380" s="17" t="s">
        <v>172</v>
      </c>
      <c r="BE380" s="156">
        <f>IF(N380="základná",J380,0)</f>
        <v>0</v>
      </c>
      <c r="BF380" s="156">
        <f>IF(N380="znížená",J380,0)</f>
        <v>0</v>
      </c>
      <c r="BG380" s="156">
        <f>IF(N380="zákl. prenesená",J380,0)</f>
        <v>0</v>
      </c>
      <c r="BH380" s="156">
        <f>IF(N380="zníž. prenesená",J380,0)</f>
        <v>0</v>
      </c>
      <c r="BI380" s="156">
        <f>IF(N380="nulová",J380,0)</f>
        <v>0</v>
      </c>
      <c r="BJ380" s="17" t="s">
        <v>87</v>
      </c>
      <c r="BK380" s="156">
        <f>ROUND(I380*H380,2)</f>
        <v>0</v>
      </c>
      <c r="BL380" s="17" t="s">
        <v>275</v>
      </c>
      <c r="BM380" s="155" t="s">
        <v>543</v>
      </c>
    </row>
    <row r="381" spans="2:65" s="12" customFormat="1">
      <c r="B381" s="157"/>
      <c r="D381" s="158" t="s">
        <v>180</v>
      </c>
      <c r="E381" s="159" t="s">
        <v>1</v>
      </c>
      <c r="F381" s="160" t="s">
        <v>544</v>
      </c>
      <c r="H381" s="161">
        <v>30.06</v>
      </c>
      <c r="I381" s="162"/>
      <c r="L381" s="157"/>
      <c r="M381" s="163"/>
      <c r="T381" s="164"/>
      <c r="AT381" s="159" t="s">
        <v>180</v>
      </c>
      <c r="AU381" s="159" t="s">
        <v>87</v>
      </c>
      <c r="AV381" s="12" t="s">
        <v>87</v>
      </c>
      <c r="AW381" s="12" t="s">
        <v>30</v>
      </c>
      <c r="AX381" s="12" t="s">
        <v>75</v>
      </c>
      <c r="AY381" s="159" t="s">
        <v>172</v>
      </c>
    </row>
    <row r="382" spans="2:65" s="12" customFormat="1">
      <c r="B382" s="157"/>
      <c r="D382" s="158" t="s">
        <v>180</v>
      </c>
      <c r="E382" s="159" t="s">
        <v>1</v>
      </c>
      <c r="F382" s="160" t="s">
        <v>479</v>
      </c>
      <c r="H382" s="161">
        <v>0.04</v>
      </c>
      <c r="I382" s="162"/>
      <c r="L382" s="157"/>
      <c r="M382" s="163"/>
      <c r="T382" s="164"/>
      <c r="AT382" s="159" t="s">
        <v>180</v>
      </c>
      <c r="AU382" s="159" t="s">
        <v>87</v>
      </c>
      <c r="AV382" s="12" t="s">
        <v>87</v>
      </c>
      <c r="AW382" s="12" t="s">
        <v>30</v>
      </c>
      <c r="AX382" s="12" t="s">
        <v>75</v>
      </c>
      <c r="AY382" s="159" t="s">
        <v>172</v>
      </c>
    </row>
    <row r="383" spans="2:65" s="14" customFormat="1">
      <c r="B383" s="172"/>
      <c r="D383" s="158" t="s">
        <v>180</v>
      </c>
      <c r="E383" s="173" t="s">
        <v>1</v>
      </c>
      <c r="F383" s="174" t="s">
        <v>513</v>
      </c>
      <c r="H383" s="175">
        <v>30.099999999999998</v>
      </c>
      <c r="I383" s="176"/>
      <c r="L383" s="172"/>
      <c r="M383" s="177"/>
      <c r="T383" s="178"/>
      <c r="AT383" s="173" t="s">
        <v>180</v>
      </c>
      <c r="AU383" s="173" t="s">
        <v>87</v>
      </c>
      <c r="AV383" s="14" t="s">
        <v>178</v>
      </c>
      <c r="AW383" s="14" t="s">
        <v>30</v>
      </c>
      <c r="AX383" s="14" t="s">
        <v>82</v>
      </c>
      <c r="AY383" s="173" t="s">
        <v>172</v>
      </c>
    </row>
    <row r="384" spans="2:65" s="1" customFormat="1" ht="37.9" customHeight="1">
      <c r="B384" s="32"/>
      <c r="C384" s="179" t="s">
        <v>545</v>
      </c>
      <c r="D384" s="179" t="s">
        <v>223</v>
      </c>
      <c r="E384" s="180" t="s">
        <v>546</v>
      </c>
      <c r="F384" s="181" t="s">
        <v>547</v>
      </c>
      <c r="G384" s="182" t="s">
        <v>234</v>
      </c>
      <c r="H384" s="183">
        <v>30.7</v>
      </c>
      <c r="I384" s="184"/>
      <c r="J384" s="185">
        <f>ROUND(I384*H384,2)</f>
        <v>0</v>
      </c>
      <c r="K384" s="186"/>
      <c r="L384" s="187"/>
      <c r="M384" s="188" t="s">
        <v>1</v>
      </c>
      <c r="N384" s="189" t="s">
        <v>41</v>
      </c>
      <c r="P384" s="153">
        <f>O384*H384</f>
        <v>0</v>
      </c>
      <c r="Q384" s="153">
        <v>1.0800000000000001E-2</v>
      </c>
      <c r="R384" s="153">
        <f>Q384*H384</f>
        <v>0.33156000000000002</v>
      </c>
      <c r="S384" s="153">
        <v>0</v>
      </c>
      <c r="T384" s="154">
        <f>S384*H384</f>
        <v>0</v>
      </c>
      <c r="AR384" s="155" t="s">
        <v>385</v>
      </c>
      <c r="AT384" s="155" t="s">
        <v>223</v>
      </c>
      <c r="AU384" s="155" t="s">
        <v>87</v>
      </c>
      <c r="AY384" s="17" t="s">
        <v>172</v>
      </c>
      <c r="BE384" s="156">
        <f>IF(N384="základná",J384,0)</f>
        <v>0</v>
      </c>
      <c r="BF384" s="156">
        <f>IF(N384="znížená",J384,0)</f>
        <v>0</v>
      </c>
      <c r="BG384" s="156">
        <f>IF(N384="zákl. prenesená",J384,0)</f>
        <v>0</v>
      </c>
      <c r="BH384" s="156">
        <f>IF(N384="zníž. prenesená",J384,0)</f>
        <v>0</v>
      </c>
      <c r="BI384" s="156">
        <f>IF(N384="nulová",J384,0)</f>
        <v>0</v>
      </c>
      <c r="BJ384" s="17" t="s">
        <v>87</v>
      </c>
      <c r="BK384" s="156">
        <f>ROUND(I384*H384,2)</f>
        <v>0</v>
      </c>
      <c r="BL384" s="17" t="s">
        <v>275</v>
      </c>
      <c r="BM384" s="155" t="s">
        <v>548</v>
      </c>
    </row>
    <row r="385" spans="2:65" s="12" customFormat="1">
      <c r="B385" s="157"/>
      <c r="D385" s="158" t="s">
        <v>180</v>
      </c>
      <c r="E385" s="159" t="s">
        <v>1</v>
      </c>
      <c r="F385" s="160" t="s">
        <v>549</v>
      </c>
      <c r="H385" s="161">
        <v>30.702000000000002</v>
      </c>
      <c r="I385" s="162"/>
      <c r="L385" s="157"/>
      <c r="M385" s="163"/>
      <c r="T385" s="164"/>
      <c r="AT385" s="159" t="s">
        <v>180</v>
      </c>
      <c r="AU385" s="159" t="s">
        <v>87</v>
      </c>
      <c r="AV385" s="12" t="s">
        <v>87</v>
      </c>
      <c r="AW385" s="12" t="s">
        <v>30</v>
      </c>
      <c r="AX385" s="12" t="s">
        <v>75</v>
      </c>
      <c r="AY385" s="159" t="s">
        <v>172</v>
      </c>
    </row>
    <row r="386" spans="2:65" s="12" customFormat="1">
      <c r="B386" s="157"/>
      <c r="D386" s="158" t="s">
        <v>180</v>
      </c>
      <c r="E386" s="159" t="s">
        <v>1</v>
      </c>
      <c r="F386" s="160" t="s">
        <v>550</v>
      </c>
      <c r="H386" s="161">
        <v>-2E-3</v>
      </c>
      <c r="I386" s="162"/>
      <c r="L386" s="157"/>
      <c r="M386" s="163"/>
      <c r="T386" s="164"/>
      <c r="AT386" s="159" t="s">
        <v>180</v>
      </c>
      <c r="AU386" s="159" t="s">
        <v>87</v>
      </c>
      <c r="AV386" s="12" t="s">
        <v>87</v>
      </c>
      <c r="AW386" s="12" t="s">
        <v>30</v>
      </c>
      <c r="AX386" s="12" t="s">
        <v>75</v>
      </c>
      <c r="AY386" s="159" t="s">
        <v>172</v>
      </c>
    </row>
    <row r="387" spans="2:65" s="14" customFormat="1">
      <c r="B387" s="172"/>
      <c r="D387" s="158" t="s">
        <v>180</v>
      </c>
      <c r="E387" s="173" t="s">
        <v>1</v>
      </c>
      <c r="F387" s="174" t="s">
        <v>186</v>
      </c>
      <c r="H387" s="175">
        <v>30.700000000000003</v>
      </c>
      <c r="I387" s="176"/>
      <c r="L387" s="172"/>
      <c r="M387" s="177"/>
      <c r="T387" s="178"/>
      <c r="AT387" s="173" t="s">
        <v>180</v>
      </c>
      <c r="AU387" s="173" t="s">
        <v>87</v>
      </c>
      <c r="AV387" s="14" t="s">
        <v>178</v>
      </c>
      <c r="AW387" s="14" t="s">
        <v>30</v>
      </c>
      <c r="AX387" s="14" t="s">
        <v>82</v>
      </c>
      <c r="AY387" s="173" t="s">
        <v>172</v>
      </c>
    </row>
    <row r="388" spans="2:65" s="1" customFormat="1" ht="16.5" customHeight="1">
      <c r="B388" s="32"/>
      <c r="C388" s="143" t="s">
        <v>551</v>
      </c>
      <c r="D388" s="143" t="s">
        <v>174</v>
      </c>
      <c r="E388" s="144" t="s">
        <v>552</v>
      </c>
      <c r="F388" s="145" t="s">
        <v>553</v>
      </c>
      <c r="G388" s="146" t="s">
        <v>234</v>
      </c>
      <c r="H388" s="147">
        <v>44.4</v>
      </c>
      <c r="I388" s="148"/>
      <c r="J388" s="149">
        <f>ROUND(I388*H388,2)</f>
        <v>0</v>
      </c>
      <c r="K388" s="150"/>
      <c r="L388" s="32"/>
      <c r="M388" s="151" t="s">
        <v>1</v>
      </c>
      <c r="N388" s="152" t="s">
        <v>41</v>
      </c>
      <c r="P388" s="153">
        <f>O388*H388</f>
        <v>0</v>
      </c>
      <c r="Q388" s="153">
        <v>1.9999999999999999E-6</v>
      </c>
      <c r="R388" s="153">
        <f>Q388*H388</f>
        <v>8.879999999999999E-5</v>
      </c>
      <c r="S388" s="153">
        <v>0</v>
      </c>
      <c r="T388" s="154">
        <f>S388*H388</f>
        <v>0</v>
      </c>
      <c r="AR388" s="155" t="s">
        <v>275</v>
      </c>
      <c r="AT388" s="155" t="s">
        <v>174</v>
      </c>
      <c r="AU388" s="155" t="s">
        <v>87</v>
      </c>
      <c r="AY388" s="17" t="s">
        <v>172</v>
      </c>
      <c r="BE388" s="156">
        <f>IF(N388="základná",J388,0)</f>
        <v>0</v>
      </c>
      <c r="BF388" s="156">
        <f>IF(N388="znížená",J388,0)</f>
        <v>0</v>
      </c>
      <c r="BG388" s="156">
        <f>IF(N388="zákl. prenesená",J388,0)</f>
        <v>0</v>
      </c>
      <c r="BH388" s="156">
        <f>IF(N388="zníž. prenesená",J388,0)</f>
        <v>0</v>
      </c>
      <c r="BI388" s="156">
        <f>IF(N388="nulová",J388,0)</f>
        <v>0</v>
      </c>
      <c r="BJ388" s="17" t="s">
        <v>87</v>
      </c>
      <c r="BK388" s="156">
        <f>ROUND(I388*H388,2)</f>
        <v>0</v>
      </c>
      <c r="BL388" s="17" t="s">
        <v>275</v>
      </c>
      <c r="BM388" s="155" t="s">
        <v>554</v>
      </c>
    </row>
    <row r="389" spans="2:65" s="12" customFormat="1">
      <c r="B389" s="157"/>
      <c r="D389" s="158" t="s">
        <v>180</v>
      </c>
      <c r="E389" s="159" t="s">
        <v>1</v>
      </c>
      <c r="F389" s="160" t="s">
        <v>417</v>
      </c>
      <c r="H389" s="161">
        <v>44.42</v>
      </c>
      <c r="I389" s="162"/>
      <c r="L389" s="157"/>
      <c r="M389" s="163"/>
      <c r="T389" s="164"/>
      <c r="AT389" s="159" t="s">
        <v>180</v>
      </c>
      <c r="AU389" s="159" t="s">
        <v>87</v>
      </c>
      <c r="AV389" s="12" t="s">
        <v>87</v>
      </c>
      <c r="AW389" s="12" t="s">
        <v>30</v>
      </c>
      <c r="AX389" s="12" t="s">
        <v>75</v>
      </c>
      <c r="AY389" s="159" t="s">
        <v>172</v>
      </c>
    </row>
    <row r="390" spans="2:65" s="12" customFormat="1">
      <c r="B390" s="157"/>
      <c r="D390" s="158" t="s">
        <v>180</v>
      </c>
      <c r="E390" s="159" t="s">
        <v>1</v>
      </c>
      <c r="F390" s="160" t="s">
        <v>220</v>
      </c>
      <c r="H390" s="161">
        <v>-0.02</v>
      </c>
      <c r="I390" s="162"/>
      <c r="L390" s="157"/>
      <c r="M390" s="163"/>
      <c r="T390" s="164"/>
      <c r="AT390" s="159" t="s">
        <v>180</v>
      </c>
      <c r="AU390" s="159" t="s">
        <v>87</v>
      </c>
      <c r="AV390" s="12" t="s">
        <v>87</v>
      </c>
      <c r="AW390" s="12" t="s">
        <v>30</v>
      </c>
      <c r="AX390" s="12" t="s">
        <v>75</v>
      </c>
      <c r="AY390" s="159" t="s">
        <v>172</v>
      </c>
    </row>
    <row r="391" spans="2:65" s="14" customFormat="1">
      <c r="B391" s="172"/>
      <c r="D391" s="158" t="s">
        <v>180</v>
      </c>
      <c r="E391" s="173" t="s">
        <v>1</v>
      </c>
      <c r="F391" s="174" t="s">
        <v>555</v>
      </c>
      <c r="H391" s="175">
        <v>44.4</v>
      </c>
      <c r="I391" s="176"/>
      <c r="L391" s="172"/>
      <c r="M391" s="177"/>
      <c r="T391" s="178"/>
      <c r="AT391" s="173" t="s">
        <v>180</v>
      </c>
      <c r="AU391" s="173" t="s">
        <v>87</v>
      </c>
      <c r="AV391" s="14" t="s">
        <v>178</v>
      </c>
      <c r="AW391" s="14" t="s">
        <v>30</v>
      </c>
      <c r="AX391" s="14" t="s">
        <v>82</v>
      </c>
      <c r="AY391" s="173" t="s">
        <v>172</v>
      </c>
    </row>
    <row r="392" spans="2:65" s="1" customFormat="1" ht="16.5" customHeight="1">
      <c r="B392" s="32"/>
      <c r="C392" s="179" t="s">
        <v>556</v>
      </c>
      <c r="D392" s="179" t="s">
        <v>223</v>
      </c>
      <c r="E392" s="180" t="s">
        <v>520</v>
      </c>
      <c r="F392" s="181" t="s">
        <v>521</v>
      </c>
      <c r="G392" s="182" t="s">
        <v>234</v>
      </c>
      <c r="H392" s="183">
        <v>51.1</v>
      </c>
      <c r="I392" s="184"/>
      <c r="J392" s="185">
        <f>ROUND(I392*H392,2)</f>
        <v>0</v>
      </c>
      <c r="K392" s="186"/>
      <c r="L392" s="187"/>
      <c r="M392" s="188" t="s">
        <v>1</v>
      </c>
      <c r="N392" s="189" t="s">
        <v>41</v>
      </c>
      <c r="P392" s="153">
        <f>O392*H392</f>
        <v>0</v>
      </c>
      <c r="Q392" s="153">
        <v>1E-4</v>
      </c>
      <c r="R392" s="153">
        <f>Q392*H392</f>
        <v>5.11E-3</v>
      </c>
      <c r="S392" s="153">
        <v>0</v>
      </c>
      <c r="T392" s="154">
        <f>S392*H392</f>
        <v>0</v>
      </c>
      <c r="AR392" s="155" t="s">
        <v>385</v>
      </c>
      <c r="AT392" s="155" t="s">
        <v>223</v>
      </c>
      <c r="AU392" s="155" t="s">
        <v>87</v>
      </c>
      <c r="AY392" s="17" t="s">
        <v>172</v>
      </c>
      <c r="BE392" s="156">
        <f>IF(N392="základná",J392,0)</f>
        <v>0</v>
      </c>
      <c r="BF392" s="156">
        <f>IF(N392="znížená",J392,0)</f>
        <v>0</v>
      </c>
      <c r="BG392" s="156">
        <f>IF(N392="zákl. prenesená",J392,0)</f>
        <v>0</v>
      </c>
      <c r="BH392" s="156">
        <f>IF(N392="zníž. prenesená",J392,0)</f>
        <v>0</v>
      </c>
      <c r="BI392" s="156">
        <f>IF(N392="nulová",J392,0)</f>
        <v>0</v>
      </c>
      <c r="BJ392" s="17" t="s">
        <v>87</v>
      </c>
      <c r="BK392" s="156">
        <f>ROUND(I392*H392,2)</f>
        <v>0</v>
      </c>
      <c r="BL392" s="17" t="s">
        <v>275</v>
      </c>
      <c r="BM392" s="155" t="s">
        <v>557</v>
      </c>
    </row>
    <row r="393" spans="2:65" s="12" customFormat="1">
      <c r="B393" s="157"/>
      <c r="D393" s="158" t="s">
        <v>180</v>
      </c>
      <c r="E393" s="159" t="s">
        <v>1</v>
      </c>
      <c r="F393" s="160" t="s">
        <v>558</v>
      </c>
      <c r="H393" s="161">
        <v>51.06</v>
      </c>
      <c r="I393" s="162"/>
      <c r="L393" s="157"/>
      <c r="M393" s="163"/>
      <c r="T393" s="164"/>
      <c r="AT393" s="159" t="s">
        <v>180</v>
      </c>
      <c r="AU393" s="159" t="s">
        <v>87</v>
      </c>
      <c r="AV393" s="12" t="s">
        <v>87</v>
      </c>
      <c r="AW393" s="12" t="s">
        <v>30</v>
      </c>
      <c r="AX393" s="12" t="s">
        <v>75</v>
      </c>
      <c r="AY393" s="159" t="s">
        <v>172</v>
      </c>
    </row>
    <row r="394" spans="2:65" s="12" customFormat="1">
      <c r="B394" s="157"/>
      <c r="D394" s="158" t="s">
        <v>180</v>
      </c>
      <c r="E394" s="159" t="s">
        <v>1</v>
      </c>
      <c r="F394" s="160" t="s">
        <v>479</v>
      </c>
      <c r="H394" s="161">
        <v>0.04</v>
      </c>
      <c r="I394" s="162"/>
      <c r="L394" s="157"/>
      <c r="M394" s="163"/>
      <c r="T394" s="164"/>
      <c r="AT394" s="159" t="s">
        <v>180</v>
      </c>
      <c r="AU394" s="159" t="s">
        <v>87</v>
      </c>
      <c r="AV394" s="12" t="s">
        <v>87</v>
      </c>
      <c r="AW394" s="12" t="s">
        <v>30</v>
      </c>
      <c r="AX394" s="12" t="s">
        <v>75</v>
      </c>
      <c r="AY394" s="159" t="s">
        <v>172</v>
      </c>
    </row>
    <row r="395" spans="2:65" s="14" customFormat="1">
      <c r="B395" s="172"/>
      <c r="D395" s="158" t="s">
        <v>180</v>
      </c>
      <c r="E395" s="173" t="s">
        <v>1</v>
      </c>
      <c r="F395" s="174" t="s">
        <v>186</v>
      </c>
      <c r="H395" s="175">
        <v>51.1</v>
      </c>
      <c r="I395" s="176"/>
      <c r="L395" s="172"/>
      <c r="M395" s="177"/>
      <c r="T395" s="178"/>
      <c r="AT395" s="173" t="s">
        <v>180</v>
      </c>
      <c r="AU395" s="173" t="s">
        <v>87</v>
      </c>
      <c r="AV395" s="14" t="s">
        <v>178</v>
      </c>
      <c r="AW395" s="14" t="s">
        <v>30</v>
      </c>
      <c r="AX395" s="14" t="s">
        <v>82</v>
      </c>
      <c r="AY395" s="173" t="s">
        <v>172</v>
      </c>
    </row>
    <row r="396" spans="2:65" s="1" customFormat="1" ht="24.2" customHeight="1">
      <c r="B396" s="32"/>
      <c r="C396" s="143" t="s">
        <v>559</v>
      </c>
      <c r="D396" s="143" t="s">
        <v>174</v>
      </c>
      <c r="E396" s="144" t="s">
        <v>560</v>
      </c>
      <c r="F396" s="145" t="s">
        <v>561</v>
      </c>
      <c r="G396" s="146" t="s">
        <v>234</v>
      </c>
      <c r="H396" s="147">
        <v>87.5</v>
      </c>
      <c r="I396" s="148"/>
      <c r="J396" s="149">
        <f>ROUND(I396*H396,2)</f>
        <v>0</v>
      </c>
      <c r="K396" s="150"/>
      <c r="L396" s="32"/>
      <c r="M396" s="151" t="s">
        <v>1</v>
      </c>
      <c r="N396" s="152" t="s">
        <v>41</v>
      </c>
      <c r="P396" s="153">
        <f>O396*H396</f>
        <v>0</v>
      </c>
      <c r="Q396" s="153">
        <v>0</v>
      </c>
      <c r="R396" s="153">
        <f>Q396*H396</f>
        <v>0</v>
      </c>
      <c r="S396" s="153">
        <v>0</v>
      </c>
      <c r="T396" s="154">
        <f>S396*H396</f>
        <v>0</v>
      </c>
      <c r="AR396" s="155" t="s">
        <v>275</v>
      </c>
      <c r="AT396" s="155" t="s">
        <v>174</v>
      </c>
      <c r="AU396" s="155" t="s">
        <v>87</v>
      </c>
      <c r="AY396" s="17" t="s">
        <v>172</v>
      </c>
      <c r="BE396" s="156">
        <f>IF(N396="základná",J396,0)</f>
        <v>0</v>
      </c>
      <c r="BF396" s="156">
        <f>IF(N396="znížená",J396,0)</f>
        <v>0</v>
      </c>
      <c r="BG396" s="156">
        <f>IF(N396="zákl. prenesená",J396,0)</f>
        <v>0</v>
      </c>
      <c r="BH396" s="156">
        <f>IF(N396="zníž. prenesená",J396,0)</f>
        <v>0</v>
      </c>
      <c r="BI396" s="156">
        <f>IF(N396="nulová",J396,0)</f>
        <v>0</v>
      </c>
      <c r="BJ396" s="17" t="s">
        <v>87</v>
      </c>
      <c r="BK396" s="156">
        <f>ROUND(I396*H396,2)</f>
        <v>0</v>
      </c>
      <c r="BL396" s="17" t="s">
        <v>275</v>
      </c>
      <c r="BM396" s="155" t="s">
        <v>562</v>
      </c>
    </row>
    <row r="397" spans="2:65" s="12" customFormat="1">
      <c r="B397" s="157"/>
      <c r="D397" s="158" t="s">
        <v>180</v>
      </c>
      <c r="E397" s="159" t="s">
        <v>1</v>
      </c>
      <c r="F397" s="160" t="s">
        <v>563</v>
      </c>
      <c r="H397" s="161">
        <v>43.08</v>
      </c>
      <c r="I397" s="162"/>
      <c r="L397" s="157"/>
      <c r="M397" s="163"/>
      <c r="T397" s="164"/>
      <c r="AT397" s="159" t="s">
        <v>180</v>
      </c>
      <c r="AU397" s="159" t="s">
        <v>87</v>
      </c>
      <c r="AV397" s="12" t="s">
        <v>87</v>
      </c>
      <c r="AW397" s="12" t="s">
        <v>30</v>
      </c>
      <c r="AX397" s="12" t="s">
        <v>75</v>
      </c>
      <c r="AY397" s="159" t="s">
        <v>172</v>
      </c>
    </row>
    <row r="398" spans="2:65" s="12" customFormat="1">
      <c r="B398" s="157"/>
      <c r="D398" s="158" t="s">
        <v>180</v>
      </c>
      <c r="E398" s="159" t="s">
        <v>1</v>
      </c>
      <c r="F398" s="160" t="s">
        <v>354</v>
      </c>
      <c r="H398" s="161">
        <v>0.02</v>
      </c>
      <c r="I398" s="162"/>
      <c r="L398" s="157"/>
      <c r="M398" s="163"/>
      <c r="T398" s="164"/>
      <c r="AT398" s="159" t="s">
        <v>180</v>
      </c>
      <c r="AU398" s="159" t="s">
        <v>87</v>
      </c>
      <c r="AV398" s="12" t="s">
        <v>87</v>
      </c>
      <c r="AW398" s="12" t="s">
        <v>30</v>
      </c>
      <c r="AX398" s="12" t="s">
        <v>75</v>
      </c>
      <c r="AY398" s="159" t="s">
        <v>172</v>
      </c>
    </row>
    <row r="399" spans="2:65" s="13" customFormat="1">
      <c r="B399" s="165"/>
      <c r="D399" s="158" t="s">
        <v>180</v>
      </c>
      <c r="E399" s="166" t="s">
        <v>1</v>
      </c>
      <c r="F399" s="167" t="s">
        <v>564</v>
      </c>
      <c r="H399" s="168">
        <v>43.1</v>
      </c>
      <c r="I399" s="169"/>
      <c r="L399" s="165"/>
      <c r="M399" s="170"/>
      <c r="T399" s="171"/>
      <c r="AT399" s="166" t="s">
        <v>180</v>
      </c>
      <c r="AU399" s="166" t="s">
        <v>87</v>
      </c>
      <c r="AV399" s="13" t="s">
        <v>184</v>
      </c>
      <c r="AW399" s="13" t="s">
        <v>30</v>
      </c>
      <c r="AX399" s="13" t="s">
        <v>75</v>
      </c>
      <c r="AY399" s="166" t="s">
        <v>172</v>
      </c>
    </row>
    <row r="400" spans="2:65" s="12" customFormat="1">
      <c r="B400" s="157"/>
      <c r="D400" s="158" t="s">
        <v>180</v>
      </c>
      <c r="E400" s="159" t="s">
        <v>1</v>
      </c>
      <c r="F400" s="160" t="s">
        <v>417</v>
      </c>
      <c r="H400" s="161">
        <v>44.42</v>
      </c>
      <c r="I400" s="162"/>
      <c r="L400" s="157"/>
      <c r="M400" s="163"/>
      <c r="T400" s="164"/>
      <c r="AT400" s="159" t="s">
        <v>180</v>
      </c>
      <c r="AU400" s="159" t="s">
        <v>87</v>
      </c>
      <c r="AV400" s="12" t="s">
        <v>87</v>
      </c>
      <c r="AW400" s="12" t="s">
        <v>30</v>
      </c>
      <c r="AX400" s="12" t="s">
        <v>75</v>
      </c>
      <c r="AY400" s="159" t="s">
        <v>172</v>
      </c>
    </row>
    <row r="401" spans="2:65" s="12" customFormat="1">
      <c r="B401" s="157"/>
      <c r="D401" s="158" t="s">
        <v>180</v>
      </c>
      <c r="E401" s="159" t="s">
        <v>1</v>
      </c>
      <c r="F401" s="160" t="s">
        <v>220</v>
      </c>
      <c r="H401" s="161">
        <v>-0.02</v>
      </c>
      <c r="I401" s="162"/>
      <c r="L401" s="157"/>
      <c r="M401" s="163"/>
      <c r="T401" s="164"/>
      <c r="AT401" s="159" t="s">
        <v>180</v>
      </c>
      <c r="AU401" s="159" t="s">
        <v>87</v>
      </c>
      <c r="AV401" s="12" t="s">
        <v>87</v>
      </c>
      <c r="AW401" s="12" t="s">
        <v>30</v>
      </c>
      <c r="AX401" s="12" t="s">
        <v>75</v>
      </c>
      <c r="AY401" s="159" t="s">
        <v>172</v>
      </c>
    </row>
    <row r="402" spans="2:65" s="13" customFormat="1">
      <c r="B402" s="165"/>
      <c r="D402" s="158" t="s">
        <v>180</v>
      </c>
      <c r="E402" s="166" t="s">
        <v>1</v>
      </c>
      <c r="F402" s="167" t="s">
        <v>565</v>
      </c>
      <c r="H402" s="168">
        <v>44.4</v>
      </c>
      <c r="I402" s="169"/>
      <c r="L402" s="165"/>
      <c r="M402" s="170"/>
      <c r="T402" s="171"/>
      <c r="AT402" s="166" t="s">
        <v>180</v>
      </c>
      <c r="AU402" s="166" t="s">
        <v>87</v>
      </c>
      <c r="AV402" s="13" t="s">
        <v>184</v>
      </c>
      <c r="AW402" s="13" t="s">
        <v>30</v>
      </c>
      <c r="AX402" s="13" t="s">
        <v>75</v>
      </c>
      <c r="AY402" s="166" t="s">
        <v>172</v>
      </c>
    </row>
    <row r="403" spans="2:65" s="14" customFormat="1">
      <c r="B403" s="172"/>
      <c r="D403" s="158" t="s">
        <v>180</v>
      </c>
      <c r="E403" s="173" t="s">
        <v>1</v>
      </c>
      <c r="F403" s="174" t="s">
        <v>186</v>
      </c>
      <c r="H403" s="175">
        <v>87.500000000000014</v>
      </c>
      <c r="I403" s="176"/>
      <c r="L403" s="172"/>
      <c r="M403" s="177"/>
      <c r="T403" s="178"/>
      <c r="AT403" s="173" t="s">
        <v>180</v>
      </c>
      <c r="AU403" s="173" t="s">
        <v>87</v>
      </c>
      <c r="AV403" s="14" t="s">
        <v>178</v>
      </c>
      <c r="AW403" s="14" t="s">
        <v>30</v>
      </c>
      <c r="AX403" s="14" t="s">
        <v>82</v>
      </c>
      <c r="AY403" s="173" t="s">
        <v>172</v>
      </c>
    </row>
    <row r="404" spans="2:65" s="1" customFormat="1" ht="33" customHeight="1">
      <c r="B404" s="32"/>
      <c r="C404" s="179" t="s">
        <v>566</v>
      </c>
      <c r="D404" s="179" t="s">
        <v>223</v>
      </c>
      <c r="E404" s="180" t="s">
        <v>567</v>
      </c>
      <c r="F404" s="181" t="s">
        <v>568</v>
      </c>
      <c r="G404" s="182" t="s">
        <v>234</v>
      </c>
      <c r="H404" s="183">
        <v>45.3</v>
      </c>
      <c r="I404" s="184"/>
      <c r="J404" s="185">
        <f>ROUND(I404*H404,2)</f>
        <v>0</v>
      </c>
      <c r="K404" s="186"/>
      <c r="L404" s="187"/>
      <c r="M404" s="188" t="s">
        <v>1</v>
      </c>
      <c r="N404" s="189" t="s">
        <v>41</v>
      </c>
      <c r="P404" s="153">
        <f>O404*H404</f>
        <v>0</v>
      </c>
      <c r="Q404" s="153">
        <v>7.2000000000000005E-4</v>
      </c>
      <c r="R404" s="153">
        <f>Q404*H404</f>
        <v>3.2615999999999999E-2</v>
      </c>
      <c r="S404" s="153">
        <v>0</v>
      </c>
      <c r="T404" s="154">
        <f>S404*H404</f>
        <v>0</v>
      </c>
      <c r="AR404" s="155" t="s">
        <v>385</v>
      </c>
      <c r="AT404" s="155" t="s">
        <v>223</v>
      </c>
      <c r="AU404" s="155" t="s">
        <v>87</v>
      </c>
      <c r="AY404" s="17" t="s">
        <v>172</v>
      </c>
      <c r="BE404" s="156">
        <f>IF(N404="základná",J404,0)</f>
        <v>0</v>
      </c>
      <c r="BF404" s="156">
        <f>IF(N404="znížená",J404,0)</f>
        <v>0</v>
      </c>
      <c r="BG404" s="156">
        <f>IF(N404="zákl. prenesená",J404,0)</f>
        <v>0</v>
      </c>
      <c r="BH404" s="156">
        <f>IF(N404="zníž. prenesená",J404,0)</f>
        <v>0</v>
      </c>
      <c r="BI404" s="156">
        <f>IF(N404="nulová",J404,0)</f>
        <v>0</v>
      </c>
      <c r="BJ404" s="17" t="s">
        <v>87</v>
      </c>
      <c r="BK404" s="156">
        <f>ROUND(I404*H404,2)</f>
        <v>0</v>
      </c>
      <c r="BL404" s="17" t="s">
        <v>275</v>
      </c>
      <c r="BM404" s="155" t="s">
        <v>569</v>
      </c>
    </row>
    <row r="405" spans="2:65" s="12" customFormat="1">
      <c r="B405" s="157"/>
      <c r="D405" s="158" t="s">
        <v>180</v>
      </c>
      <c r="E405" s="159" t="s">
        <v>1</v>
      </c>
      <c r="F405" s="160" t="s">
        <v>570</v>
      </c>
      <c r="H405" s="161">
        <v>45.287999999999997</v>
      </c>
      <c r="I405" s="162"/>
      <c r="L405" s="157"/>
      <c r="M405" s="163"/>
      <c r="T405" s="164"/>
      <c r="AT405" s="159" t="s">
        <v>180</v>
      </c>
      <c r="AU405" s="159" t="s">
        <v>87</v>
      </c>
      <c r="AV405" s="12" t="s">
        <v>87</v>
      </c>
      <c r="AW405" s="12" t="s">
        <v>30</v>
      </c>
      <c r="AX405" s="12" t="s">
        <v>75</v>
      </c>
      <c r="AY405" s="159" t="s">
        <v>172</v>
      </c>
    </row>
    <row r="406" spans="2:65" s="12" customFormat="1">
      <c r="B406" s="157"/>
      <c r="D406" s="158" t="s">
        <v>180</v>
      </c>
      <c r="E406" s="159" t="s">
        <v>1</v>
      </c>
      <c r="F406" s="160" t="s">
        <v>571</v>
      </c>
      <c r="H406" s="161">
        <v>1.2E-2</v>
      </c>
      <c r="I406" s="162"/>
      <c r="L406" s="157"/>
      <c r="M406" s="163"/>
      <c r="T406" s="164"/>
      <c r="AT406" s="159" t="s">
        <v>180</v>
      </c>
      <c r="AU406" s="159" t="s">
        <v>87</v>
      </c>
      <c r="AV406" s="12" t="s">
        <v>87</v>
      </c>
      <c r="AW406" s="12" t="s">
        <v>30</v>
      </c>
      <c r="AX406" s="12" t="s">
        <v>75</v>
      </c>
      <c r="AY406" s="159" t="s">
        <v>172</v>
      </c>
    </row>
    <row r="407" spans="2:65" s="14" customFormat="1">
      <c r="B407" s="172"/>
      <c r="D407" s="158" t="s">
        <v>180</v>
      </c>
      <c r="E407" s="173" t="s">
        <v>1</v>
      </c>
      <c r="F407" s="174" t="s">
        <v>186</v>
      </c>
      <c r="H407" s="175">
        <v>45.3</v>
      </c>
      <c r="I407" s="176"/>
      <c r="L407" s="172"/>
      <c r="M407" s="177"/>
      <c r="T407" s="178"/>
      <c r="AT407" s="173" t="s">
        <v>180</v>
      </c>
      <c r="AU407" s="173" t="s">
        <v>87</v>
      </c>
      <c r="AV407" s="14" t="s">
        <v>178</v>
      </c>
      <c r="AW407" s="14" t="s">
        <v>30</v>
      </c>
      <c r="AX407" s="14" t="s">
        <v>82</v>
      </c>
      <c r="AY407" s="173" t="s">
        <v>172</v>
      </c>
    </row>
    <row r="408" spans="2:65" s="1" customFormat="1" ht="33" customHeight="1">
      <c r="B408" s="32"/>
      <c r="C408" s="179" t="s">
        <v>572</v>
      </c>
      <c r="D408" s="179" t="s">
        <v>223</v>
      </c>
      <c r="E408" s="180" t="s">
        <v>573</v>
      </c>
      <c r="F408" s="181" t="s">
        <v>574</v>
      </c>
      <c r="G408" s="182" t="s">
        <v>234</v>
      </c>
      <c r="H408" s="183">
        <v>44</v>
      </c>
      <c r="I408" s="184"/>
      <c r="J408" s="185">
        <f>ROUND(I408*H408,2)</f>
        <v>0</v>
      </c>
      <c r="K408" s="186"/>
      <c r="L408" s="187"/>
      <c r="M408" s="188" t="s">
        <v>1</v>
      </c>
      <c r="N408" s="189" t="s">
        <v>41</v>
      </c>
      <c r="P408" s="153">
        <f>O408*H408</f>
        <v>0</v>
      </c>
      <c r="Q408" s="153">
        <v>1.4400000000000001E-3</v>
      </c>
      <c r="R408" s="153">
        <f>Q408*H408</f>
        <v>6.336E-2</v>
      </c>
      <c r="S408" s="153">
        <v>0</v>
      </c>
      <c r="T408" s="154">
        <f>S408*H408</f>
        <v>0</v>
      </c>
      <c r="AR408" s="155" t="s">
        <v>385</v>
      </c>
      <c r="AT408" s="155" t="s">
        <v>223</v>
      </c>
      <c r="AU408" s="155" t="s">
        <v>87</v>
      </c>
      <c r="AY408" s="17" t="s">
        <v>172</v>
      </c>
      <c r="BE408" s="156">
        <f>IF(N408="základná",J408,0)</f>
        <v>0</v>
      </c>
      <c r="BF408" s="156">
        <f>IF(N408="znížená",J408,0)</f>
        <v>0</v>
      </c>
      <c r="BG408" s="156">
        <f>IF(N408="zákl. prenesená",J408,0)</f>
        <v>0</v>
      </c>
      <c r="BH408" s="156">
        <f>IF(N408="zníž. prenesená",J408,0)</f>
        <v>0</v>
      </c>
      <c r="BI408" s="156">
        <f>IF(N408="nulová",J408,0)</f>
        <v>0</v>
      </c>
      <c r="BJ408" s="17" t="s">
        <v>87</v>
      </c>
      <c r="BK408" s="156">
        <f>ROUND(I408*H408,2)</f>
        <v>0</v>
      </c>
      <c r="BL408" s="17" t="s">
        <v>275</v>
      </c>
      <c r="BM408" s="155" t="s">
        <v>575</v>
      </c>
    </row>
    <row r="409" spans="2:65" s="12" customFormat="1">
      <c r="B409" s="157"/>
      <c r="D409" s="158" t="s">
        <v>180</v>
      </c>
      <c r="E409" s="159" t="s">
        <v>1</v>
      </c>
      <c r="F409" s="160" t="s">
        <v>576</v>
      </c>
      <c r="H409" s="161">
        <v>43.962000000000003</v>
      </c>
      <c r="I409" s="162"/>
      <c r="L409" s="157"/>
      <c r="M409" s="163"/>
      <c r="T409" s="164"/>
      <c r="AT409" s="159" t="s">
        <v>180</v>
      </c>
      <c r="AU409" s="159" t="s">
        <v>87</v>
      </c>
      <c r="AV409" s="12" t="s">
        <v>87</v>
      </c>
      <c r="AW409" s="12" t="s">
        <v>30</v>
      </c>
      <c r="AX409" s="12" t="s">
        <v>75</v>
      </c>
      <c r="AY409" s="159" t="s">
        <v>172</v>
      </c>
    </row>
    <row r="410" spans="2:65" s="12" customFormat="1">
      <c r="B410" s="157"/>
      <c r="D410" s="158" t="s">
        <v>180</v>
      </c>
      <c r="E410" s="159" t="s">
        <v>1</v>
      </c>
      <c r="F410" s="160" t="s">
        <v>577</v>
      </c>
      <c r="H410" s="161">
        <v>3.7999999999999999E-2</v>
      </c>
      <c r="I410" s="162"/>
      <c r="L410" s="157"/>
      <c r="M410" s="163"/>
      <c r="T410" s="164"/>
      <c r="AT410" s="159" t="s">
        <v>180</v>
      </c>
      <c r="AU410" s="159" t="s">
        <v>87</v>
      </c>
      <c r="AV410" s="12" t="s">
        <v>87</v>
      </c>
      <c r="AW410" s="12" t="s">
        <v>30</v>
      </c>
      <c r="AX410" s="12" t="s">
        <v>75</v>
      </c>
      <c r="AY410" s="159" t="s">
        <v>172</v>
      </c>
    </row>
    <row r="411" spans="2:65" s="14" customFormat="1">
      <c r="B411" s="172"/>
      <c r="D411" s="158" t="s">
        <v>180</v>
      </c>
      <c r="E411" s="173" t="s">
        <v>1</v>
      </c>
      <c r="F411" s="174" t="s">
        <v>186</v>
      </c>
      <c r="H411" s="175">
        <v>44</v>
      </c>
      <c r="I411" s="176"/>
      <c r="L411" s="172"/>
      <c r="M411" s="177"/>
      <c r="T411" s="178"/>
      <c r="AT411" s="173" t="s">
        <v>180</v>
      </c>
      <c r="AU411" s="173" t="s">
        <v>87</v>
      </c>
      <c r="AV411" s="14" t="s">
        <v>178</v>
      </c>
      <c r="AW411" s="14" t="s">
        <v>30</v>
      </c>
      <c r="AX411" s="14" t="s">
        <v>82</v>
      </c>
      <c r="AY411" s="173" t="s">
        <v>172</v>
      </c>
    </row>
    <row r="412" spans="2:65" s="1" customFormat="1" ht="24.2" customHeight="1">
      <c r="B412" s="32"/>
      <c r="C412" s="143" t="s">
        <v>578</v>
      </c>
      <c r="D412" s="143" t="s">
        <v>174</v>
      </c>
      <c r="E412" s="144" t="s">
        <v>579</v>
      </c>
      <c r="F412" s="145" t="s">
        <v>580</v>
      </c>
      <c r="G412" s="146" t="s">
        <v>234</v>
      </c>
      <c r="H412" s="147">
        <v>125</v>
      </c>
      <c r="I412" s="148"/>
      <c r="J412" s="149">
        <f>ROUND(I412*H412,2)</f>
        <v>0</v>
      </c>
      <c r="K412" s="150"/>
      <c r="L412" s="32"/>
      <c r="M412" s="151" t="s">
        <v>1</v>
      </c>
      <c r="N412" s="152" t="s">
        <v>41</v>
      </c>
      <c r="P412" s="153">
        <f>O412*H412</f>
        <v>0</v>
      </c>
      <c r="Q412" s="153">
        <v>0</v>
      </c>
      <c r="R412" s="153">
        <f>Q412*H412</f>
        <v>0</v>
      </c>
      <c r="S412" s="153">
        <v>0</v>
      </c>
      <c r="T412" s="154">
        <f>S412*H412</f>
        <v>0</v>
      </c>
      <c r="AR412" s="155" t="s">
        <v>275</v>
      </c>
      <c r="AT412" s="155" t="s">
        <v>174</v>
      </c>
      <c r="AU412" s="155" t="s">
        <v>87</v>
      </c>
      <c r="AY412" s="17" t="s">
        <v>172</v>
      </c>
      <c r="BE412" s="156">
        <f>IF(N412="základná",J412,0)</f>
        <v>0</v>
      </c>
      <c r="BF412" s="156">
        <f>IF(N412="znížená",J412,0)</f>
        <v>0</v>
      </c>
      <c r="BG412" s="156">
        <f>IF(N412="zákl. prenesená",J412,0)</f>
        <v>0</v>
      </c>
      <c r="BH412" s="156">
        <f>IF(N412="zníž. prenesená",J412,0)</f>
        <v>0</v>
      </c>
      <c r="BI412" s="156">
        <f>IF(N412="nulová",J412,0)</f>
        <v>0</v>
      </c>
      <c r="BJ412" s="17" t="s">
        <v>87</v>
      </c>
      <c r="BK412" s="156">
        <f>ROUND(I412*H412,2)</f>
        <v>0</v>
      </c>
      <c r="BL412" s="17" t="s">
        <v>275</v>
      </c>
      <c r="BM412" s="155" t="s">
        <v>581</v>
      </c>
    </row>
    <row r="413" spans="2:65" s="12" customFormat="1">
      <c r="B413" s="157"/>
      <c r="D413" s="158" t="s">
        <v>180</v>
      </c>
      <c r="E413" s="159" t="s">
        <v>1</v>
      </c>
      <c r="F413" s="160" t="s">
        <v>582</v>
      </c>
      <c r="H413" s="161">
        <v>119.392</v>
      </c>
      <c r="I413" s="162"/>
      <c r="L413" s="157"/>
      <c r="M413" s="163"/>
      <c r="T413" s="164"/>
      <c r="AT413" s="159" t="s">
        <v>180</v>
      </c>
      <c r="AU413" s="159" t="s">
        <v>87</v>
      </c>
      <c r="AV413" s="12" t="s">
        <v>87</v>
      </c>
      <c r="AW413" s="12" t="s">
        <v>30</v>
      </c>
      <c r="AX413" s="12" t="s">
        <v>75</v>
      </c>
      <c r="AY413" s="159" t="s">
        <v>172</v>
      </c>
    </row>
    <row r="414" spans="2:65" s="12" customFormat="1">
      <c r="B414" s="157"/>
      <c r="D414" s="158" t="s">
        <v>180</v>
      </c>
      <c r="E414" s="159" t="s">
        <v>1</v>
      </c>
      <c r="F414" s="160" t="s">
        <v>325</v>
      </c>
      <c r="H414" s="161">
        <v>-16.988</v>
      </c>
      <c r="I414" s="162"/>
      <c r="L414" s="157"/>
      <c r="M414" s="163"/>
      <c r="T414" s="164"/>
      <c r="AT414" s="159" t="s">
        <v>180</v>
      </c>
      <c r="AU414" s="159" t="s">
        <v>87</v>
      </c>
      <c r="AV414" s="12" t="s">
        <v>87</v>
      </c>
      <c r="AW414" s="12" t="s">
        <v>30</v>
      </c>
      <c r="AX414" s="12" t="s">
        <v>75</v>
      </c>
      <c r="AY414" s="159" t="s">
        <v>172</v>
      </c>
    </row>
    <row r="415" spans="2:65" s="12" customFormat="1">
      <c r="B415" s="157"/>
      <c r="D415" s="158" t="s">
        <v>180</v>
      </c>
      <c r="E415" s="159" t="s">
        <v>1</v>
      </c>
      <c r="F415" s="160" t="s">
        <v>583</v>
      </c>
      <c r="H415" s="161">
        <v>22.01</v>
      </c>
      <c r="I415" s="162"/>
      <c r="L415" s="157"/>
      <c r="M415" s="163"/>
      <c r="T415" s="164"/>
      <c r="AT415" s="159" t="s">
        <v>180</v>
      </c>
      <c r="AU415" s="159" t="s">
        <v>87</v>
      </c>
      <c r="AV415" s="12" t="s">
        <v>87</v>
      </c>
      <c r="AW415" s="12" t="s">
        <v>30</v>
      </c>
      <c r="AX415" s="12" t="s">
        <v>75</v>
      </c>
      <c r="AY415" s="159" t="s">
        <v>172</v>
      </c>
    </row>
    <row r="416" spans="2:65" s="13" customFormat="1">
      <c r="B416" s="165"/>
      <c r="D416" s="158" t="s">
        <v>180</v>
      </c>
      <c r="E416" s="166" t="s">
        <v>1</v>
      </c>
      <c r="F416" s="167" t="s">
        <v>183</v>
      </c>
      <c r="H416" s="168">
        <v>124.414</v>
      </c>
      <c r="I416" s="169"/>
      <c r="L416" s="165"/>
      <c r="M416" s="170"/>
      <c r="T416" s="171"/>
      <c r="AT416" s="166" t="s">
        <v>180</v>
      </c>
      <c r="AU416" s="166" t="s">
        <v>87</v>
      </c>
      <c r="AV416" s="13" t="s">
        <v>184</v>
      </c>
      <c r="AW416" s="13" t="s">
        <v>30</v>
      </c>
      <c r="AX416" s="13" t="s">
        <v>75</v>
      </c>
      <c r="AY416" s="166" t="s">
        <v>172</v>
      </c>
    </row>
    <row r="417" spans="2:65" s="12" customFormat="1">
      <c r="B417" s="157"/>
      <c r="D417" s="158" t="s">
        <v>180</v>
      </c>
      <c r="E417" s="159" t="s">
        <v>1</v>
      </c>
      <c r="F417" s="160" t="s">
        <v>584</v>
      </c>
      <c r="H417" s="161">
        <v>0.58599999999999997</v>
      </c>
      <c r="I417" s="162"/>
      <c r="L417" s="157"/>
      <c r="M417" s="163"/>
      <c r="T417" s="164"/>
      <c r="AT417" s="159" t="s">
        <v>180</v>
      </c>
      <c r="AU417" s="159" t="s">
        <v>87</v>
      </c>
      <c r="AV417" s="12" t="s">
        <v>87</v>
      </c>
      <c r="AW417" s="12" t="s">
        <v>30</v>
      </c>
      <c r="AX417" s="12" t="s">
        <v>75</v>
      </c>
      <c r="AY417" s="159" t="s">
        <v>172</v>
      </c>
    </row>
    <row r="418" spans="2:65" s="14" customFormat="1">
      <c r="B418" s="172"/>
      <c r="D418" s="158" t="s">
        <v>180</v>
      </c>
      <c r="E418" s="173" t="s">
        <v>1</v>
      </c>
      <c r="F418" s="174" t="s">
        <v>327</v>
      </c>
      <c r="H418" s="175">
        <v>125</v>
      </c>
      <c r="I418" s="176"/>
      <c r="L418" s="172"/>
      <c r="M418" s="177"/>
      <c r="T418" s="178"/>
      <c r="AT418" s="173" t="s">
        <v>180</v>
      </c>
      <c r="AU418" s="173" t="s">
        <v>87</v>
      </c>
      <c r="AV418" s="14" t="s">
        <v>178</v>
      </c>
      <c r="AW418" s="14" t="s">
        <v>30</v>
      </c>
      <c r="AX418" s="14" t="s">
        <v>82</v>
      </c>
      <c r="AY418" s="173" t="s">
        <v>172</v>
      </c>
    </row>
    <row r="419" spans="2:65" s="1" customFormat="1" ht="37.9" customHeight="1">
      <c r="B419" s="32"/>
      <c r="C419" s="179" t="s">
        <v>585</v>
      </c>
      <c r="D419" s="179" t="s">
        <v>223</v>
      </c>
      <c r="E419" s="180" t="s">
        <v>586</v>
      </c>
      <c r="F419" s="181" t="s">
        <v>587</v>
      </c>
      <c r="G419" s="182" t="s">
        <v>234</v>
      </c>
      <c r="H419" s="183">
        <v>127.5</v>
      </c>
      <c r="I419" s="184"/>
      <c r="J419" s="185">
        <f>ROUND(I419*H419,2)</f>
        <v>0</v>
      </c>
      <c r="K419" s="186"/>
      <c r="L419" s="187"/>
      <c r="M419" s="188" t="s">
        <v>1</v>
      </c>
      <c r="N419" s="189" t="s">
        <v>41</v>
      </c>
      <c r="P419" s="153">
        <f>O419*H419</f>
        <v>0</v>
      </c>
      <c r="Q419" s="153">
        <v>6.4000000000000003E-3</v>
      </c>
      <c r="R419" s="153">
        <f>Q419*H419</f>
        <v>0.81600000000000006</v>
      </c>
      <c r="S419" s="153">
        <v>0</v>
      </c>
      <c r="T419" s="154">
        <f>S419*H419</f>
        <v>0</v>
      </c>
      <c r="AR419" s="155" t="s">
        <v>385</v>
      </c>
      <c r="AT419" s="155" t="s">
        <v>223</v>
      </c>
      <c r="AU419" s="155" t="s">
        <v>87</v>
      </c>
      <c r="AY419" s="17" t="s">
        <v>172</v>
      </c>
      <c r="BE419" s="156">
        <f>IF(N419="základná",J419,0)</f>
        <v>0</v>
      </c>
      <c r="BF419" s="156">
        <f>IF(N419="znížená",J419,0)</f>
        <v>0</v>
      </c>
      <c r="BG419" s="156">
        <f>IF(N419="zákl. prenesená",J419,0)</f>
        <v>0</v>
      </c>
      <c r="BH419" s="156">
        <f>IF(N419="zníž. prenesená",J419,0)</f>
        <v>0</v>
      </c>
      <c r="BI419" s="156">
        <f>IF(N419="nulová",J419,0)</f>
        <v>0</v>
      </c>
      <c r="BJ419" s="17" t="s">
        <v>87</v>
      </c>
      <c r="BK419" s="156">
        <f>ROUND(I419*H419,2)</f>
        <v>0</v>
      </c>
      <c r="BL419" s="17" t="s">
        <v>275</v>
      </c>
      <c r="BM419" s="155" t="s">
        <v>588</v>
      </c>
    </row>
    <row r="420" spans="2:65" s="12" customFormat="1">
      <c r="B420" s="157"/>
      <c r="D420" s="158" t="s">
        <v>180</v>
      </c>
      <c r="E420" s="159" t="s">
        <v>1</v>
      </c>
      <c r="F420" s="160" t="s">
        <v>589</v>
      </c>
      <c r="H420" s="161">
        <v>127.5</v>
      </c>
      <c r="I420" s="162"/>
      <c r="L420" s="157"/>
      <c r="M420" s="163"/>
      <c r="T420" s="164"/>
      <c r="AT420" s="159" t="s">
        <v>180</v>
      </c>
      <c r="AU420" s="159" t="s">
        <v>87</v>
      </c>
      <c r="AV420" s="12" t="s">
        <v>87</v>
      </c>
      <c r="AW420" s="12" t="s">
        <v>30</v>
      </c>
      <c r="AX420" s="12" t="s">
        <v>82</v>
      </c>
      <c r="AY420" s="159" t="s">
        <v>172</v>
      </c>
    </row>
    <row r="421" spans="2:65" s="1" customFormat="1" ht="16.5" customHeight="1">
      <c r="B421" s="32"/>
      <c r="C421" s="143" t="s">
        <v>590</v>
      </c>
      <c r="D421" s="143" t="s">
        <v>174</v>
      </c>
      <c r="E421" s="144" t="s">
        <v>591</v>
      </c>
      <c r="F421" s="145" t="s">
        <v>592</v>
      </c>
      <c r="G421" s="146" t="s">
        <v>234</v>
      </c>
      <c r="H421" s="147">
        <v>125</v>
      </c>
      <c r="I421" s="148"/>
      <c r="J421" s="149">
        <f>ROUND(I421*H421,2)</f>
        <v>0</v>
      </c>
      <c r="K421" s="150"/>
      <c r="L421" s="32"/>
      <c r="M421" s="151" t="s">
        <v>1</v>
      </c>
      <c r="N421" s="152" t="s">
        <v>41</v>
      </c>
      <c r="P421" s="153">
        <f>O421*H421</f>
        <v>0</v>
      </c>
      <c r="Q421" s="153">
        <v>3.0000000000000001E-5</v>
      </c>
      <c r="R421" s="153">
        <f>Q421*H421</f>
        <v>3.7500000000000003E-3</v>
      </c>
      <c r="S421" s="153">
        <v>0</v>
      </c>
      <c r="T421" s="154">
        <f>S421*H421</f>
        <v>0</v>
      </c>
      <c r="AR421" s="155" t="s">
        <v>275</v>
      </c>
      <c r="AT421" s="155" t="s">
        <v>174</v>
      </c>
      <c r="AU421" s="155" t="s">
        <v>87</v>
      </c>
      <c r="AY421" s="17" t="s">
        <v>172</v>
      </c>
      <c r="BE421" s="156">
        <f>IF(N421="základná",J421,0)</f>
        <v>0</v>
      </c>
      <c r="BF421" s="156">
        <f>IF(N421="znížená",J421,0)</f>
        <v>0</v>
      </c>
      <c r="BG421" s="156">
        <f>IF(N421="zákl. prenesená",J421,0)</f>
        <v>0</v>
      </c>
      <c r="BH421" s="156">
        <f>IF(N421="zníž. prenesená",J421,0)</f>
        <v>0</v>
      </c>
      <c r="BI421" s="156">
        <f>IF(N421="nulová",J421,0)</f>
        <v>0</v>
      </c>
      <c r="BJ421" s="17" t="s">
        <v>87</v>
      </c>
      <c r="BK421" s="156">
        <f>ROUND(I421*H421,2)</f>
        <v>0</v>
      </c>
      <c r="BL421" s="17" t="s">
        <v>275</v>
      </c>
      <c r="BM421" s="155" t="s">
        <v>593</v>
      </c>
    </row>
    <row r="422" spans="2:65" s="12" customFormat="1">
      <c r="B422" s="157"/>
      <c r="D422" s="158" t="s">
        <v>180</v>
      </c>
      <c r="E422" s="159" t="s">
        <v>1</v>
      </c>
      <c r="F422" s="160" t="s">
        <v>582</v>
      </c>
      <c r="H422" s="161">
        <v>119.392</v>
      </c>
      <c r="I422" s="162"/>
      <c r="L422" s="157"/>
      <c r="M422" s="163"/>
      <c r="T422" s="164"/>
      <c r="AT422" s="159" t="s">
        <v>180</v>
      </c>
      <c r="AU422" s="159" t="s">
        <v>87</v>
      </c>
      <c r="AV422" s="12" t="s">
        <v>87</v>
      </c>
      <c r="AW422" s="12" t="s">
        <v>30</v>
      </c>
      <c r="AX422" s="12" t="s">
        <v>75</v>
      </c>
      <c r="AY422" s="159" t="s">
        <v>172</v>
      </c>
    </row>
    <row r="423" spans="2:65" s="12" customFormat="1">
      <c r="B423" s="157"/>
      <c r="D423" s="158" t="s">
        <v>180</v>
      </c>
      <c r="E423" s="159" t="s">
        <v>1</v>
      </c>
      <c r="F423" s="160" t="s">
        <v>325</v>
      </c>
      <c r="H423" s="161">
        <v>-16.988</v>
      </c>
      <c r="I423" s="162"/>
      <c r="L423" s="157"/>
      <c r="M423" s="163"/>
      <c r="T423" s="164"/>
      <c r="AT423" s="159" t="s">
        <v>180</v>
      </c>
      <c r="AU423" s="159" t="s">
        <v>87</v>
      </c>
      <c r="AV423" s="12" t="s">
        <v>87</v>
      </c>
      <c r="AW423" s="12" t="s">
        <v>30</v>
      </c>
      <c r="AX423" s="12" t="s">
        <v>75</v>
      </c>
      <c r="AY423" s="159" t="s">
        <v>172</v>
      </c>
    </row>
    <row r="424" spans="2:65" s="12" customFormat="1">
      <c r="B424" s="157"/>
      <c r="D424" s="158" t="s">
        <v>180</v>
      </c>
      <c r="E424" s="159" t="s">
        <v>1</v>
      </c>
      <c r="F424" s="160" t="s">
        <v>583</v>
      </c>
      <c r="H424" s="161">
        <v>22.01</v>
      </c>
      <c r="I424" s="162"/>
      <c r="L424" s="157"/>
      <c r="M424" s="163"/>
      <c r="T424" s="164"/>
      <c r="AT424" s="159" t="s">
        <v>180</v>
      </c>
      <c r="AU424" s="159" t="s">
        <v>87</v>
      </c>
      <c r="AV424" s="12" t="s">
        <v>87</v>
      </c>
      <c r="AW424" s="12" t="s">
        <v>30</v>
      </c>
      <c r="AX424" s="12" t="s">
        <v>75</v>
      </c>
      <c r="AY424" s="159" t="s">
        <v>172</v>
      </c>
    </row>
    <row r="425" spans="2:65" s="13" customFormat="1">
      <c r="B425" s="165"/>
      <c r="D425" s="158" t="s">
        <v>180</v>
      </c>
      <c r="E425" s="166" t="s">
        <v>1</v>
      </c>
      <c r="F425" s="167" t="s">
        <v>183</v>
      </c>
      <c r="H425" s="168">
        <v>124.414</v>
      </c>
      <c r="I425" s="169"/>
      <c r="L425" s="165"/>
      <c r="M425" s="170"/>
      <c r="T425" s="171"/>
      <c r="AT425" s="166" t="s">
        <v>180</v>
      </c>
      <c r="AU425" s="166" t="s">
        <v>87</v>
      </c>
      <c r="AV425" s="13" t="s">
        <v>184</v>
      </c>
      <c r="AW425" s="13" t="s">
        <v>30</v>
      </c>
      <c r="AX425" s="13" t="s">
        <v>75</v>
      </c>
      <c r="AY425" s="166" t="s">
        <v>172</v>
      </c>
    </row>
    <row r="426" spans="2:65" s="12" customFormat="1">
      <c r="B426" s="157"/>
      <c r="D426" s="158" t="s">
        <v>180</v>
      </c>
      <c r="E426" s="159" t="s">
        <v>1</v>
      </c>
      <c r="F426" s="160" t="s">
        <v>584</v>
      </c>
      <c r="H426" s="161">
        <v>0.58599999999999997</v>
      </c>
      <c r="I426" s="162"/>
      <c r="L426" s="157"/>
      <c r="M426" s="163"/>
      <c r="T426" s="164"/>
      <c r="AT426" s="159" t="s">
        <v>180</v>
      </c>
      <c r="AU426" s="159" t="s">
        <v>87</v>
      </c>
      <c r="AV426" s="12" t="s">
        <v>87</v>
      </c>
      <c r="AW426" s="12" t="s">
        <v>30</v>
      </c>
      <c r="AX426" s="12" t="s">
        <v>75</v>
      </c>
      <c r="AY426" s="159" t="s">
        <v>172</v>
      </c>
    </row>
    <row r="427" spans="2:65" s="14" customFormat="1">
      <c r="B427" s="172"/>
      <c r="D427" s="158" t="s">
        <v>180</v>
      </c>
      <c r="E427" s="173" t="s">
        <v>1</v>
      </c>
      <c r="F427" s="174" t="s">
        <v>327</v>
      </c>
      <c r="H427" s="175">
        <v>125</v>
      </c>
      <c r="I427" s="176"/>
      <c r="L427" s="172"/>
      <c r="M427" s="177"/>
      <c r="T427" s="178"/>
      <c r="AT427" s="173" t="s">
        <v>180</v>
      </c>
      <c r="AU427" s="173" t="s">
        <v>87</v>
      </c>
      <c r="AV427" s="14" t="s">
        <v>178</v>
      </c>
      <c r="AW427" s="14" t="s">
        <v>30</v>
      </c>
      <c r="AX427" s="14" t="s">
        <v>82</v>
      </c>
      <c r="AY427" s="173" t="s">
        <v>172</v>
      </c>
    </row>
    <row r="428" spans="2:65" s="1" customFormat="1" ht="37.9" customHeight="1">
      <c r="B428" s="32"/>
      <c r="C428" s="179" t="s">
        <v>594</v>
      </c>
      <c r="D428" s="179" t="s">
        <v>223</v>
      </c>
      <c r="E428" s="180" t="s">
        <v>515</v>
      </c>
      <c r="F428" s="181" t="s">
        <v>516</v>
      </c>
      <c r="G428" s="182" t="s">
        <v>234</v>
      </c>
      <c r="H428" s="183">
        <v>144</v>
      </c>
      <c r="I428" s="184"/>
      <c r="J428" s="185">
        <f>ROUND(I428*H428,2)</f>
        <v>0</v>
      </c>
      <c r="K428" s="186"/>
      <c r="L428" s="187"/>
      <c r="M428" s="188" t="s">
        <v>1</v>
      </c>
      <c r="N428" s="189" t="s">
        <v>41</v>
      </c>
      <c r="P428" s="153">
        <f>O428*H428</f>
        <v>0</v>
      </c>
      <c r="Q428" s="153">
        <v>1.8000000000000001E-4</v>
      </c>
      <c r="R428" s="153">
        <f>Q428*H428</f>
        <v>2.5920000000000002E-2</v>
      </c>
      <c r="S428" s="153">
        <v>0</v>
      </c>
      <c r="T428" s="154">
        <f>S428*H428</f>
        <v>0</v>
      </c>
      <c r="AR428" s="155" t="s">
        <v>385</v>
      </c>
      <c r="AT428" s="155" t="s">
        <v>223</v>
      </c>
      <c r="AU428" s="155" t="s">
        <v>87</v>
      </c>
      <c r="AY428" s="17" t="s">
        <v>172</v>
      </c>
      <c r="BE428" s="156">
        <f>IF(N428="základná",J428,0)</f>
        <v>0</v>
      </c>
      <c r="BF428" s="156">
        <f>IF(N428="znížená",J428,0)</f>
        <v>0</v>
      </c>
      <c r="BG428" s="156">
        <f>IF(N428="zákl. prenesená",J428,0)</f>
        <v>0</v>
      </c>
      <c r="BH428" s="156">
        <f>IF(N428="zníž. prenesená",J428,0)</f>
        <v>0</v>
      </c>
      <c r="BI428" s="156">
        <f>IF(N428="nulová",J428,0)</f>
        <v>0</v>
      </c>
      <c r="BJ428" s="17" t="s">
        <v>87</v>
      </c>
      <c r="BK428" s="156">
        <f>ROUND(I428*H428,2)</f>
        <v>0</v>
      </c>
      <c r="BL428" s="17" t="s">
        <v>275</v>
      </c>
      <c r="BM428" s="155" t="s">
        <v>595</v>
      </c>
    </row>
    <row r="429" spans="2:65" s="12" customFormat="1">
      <c r="B429" s="157"/>
      <c r="D429" s="158" t="s">
        <v>180</v>
      </c>
      <c r="E429" s="159" t="s">
        <v>1</v>
      </c>
      <c r="F429" s="160" t="s">
        <v>596</v>
      </c>
      <c r="H429" s="161">
        <v>143.75</v>
      </c>
      <c r="I429" s="162"/>
      <c r="L429" s="157"/>
      <c r="M429" s="163"/>
      <c r="T429" s="164"/>
      <c r="AT429" s="159" t="s">
        <v>180</v>
      </c>
      <c r="AU429" s="159" t="s">
        <v>87</v>
      </c>
      <c r="AV429" s="12" t="s">
        <v>87</v>
      </c>
      <c r="AW429" s="12" t="s">
        <v>30</v>
      </c>
      <c r="AX429" s="12" t="s">
        <v>75</v>
      </c>
      <c r="AY429" s="159" t="s">
        <v>172</v>
      </c>
    </row>
    <row r="430" spans="2:65" s="12" customFormat="1">
      <c r="B430" s="157"/>
      <c r="D430" s="158" t="s">
        <v>180</v>
      </c>
      <c r="E430" s="159" t="s">
        <v>1</v>
      </c>
      <c r="F430" s="160" t="s">
        <v>597</v>
      </c>
      <c r="H430" s="161">
        <v>0.25</v>
      </c>
      <c r="I430" s="162"/>
      <c r="L430" s="157"/>
      <c r="M430" s="163"/>
      <c r="T430" s="164"/>
      <c r="AT430" s="159" t="s">
        <v>180</v>
      </c>
      <c r="AU430" s="159" t="s">
        <v>87</v>
      </c>
      <c r="AV430" s="12" t="s">
        <v>87</v>
      </c>
      <c r="AW430" s="12" t="s">
        <v>30</v>
      </c>
      <c r="AX430" s="12" t="s">
        <v>75</v>
      </c>
      <c r="AY430" s="159" t="s">
        <v>172</v>
      </c>
    </row>
    <row r="431" spans="2:65" s="14" customFormat="1">
      <c r="B431" s="172"/>
      <c r="D431" s="158" t="s">
        <v>180</v>
      </c>
      <c r="E431" s="173" t="s">
        <v>1</v>
      </c>
      <c r="F431" s="174" t="s">
        <v>186</v>
      </c>
      <c r="H431" s="175">
        <v>144</v>
      </c>
      <c r="I431" s="176"/>
      <c r="L431" s="172"/>
      <c r="M431" s="177"/>
      <c r="T431" s="178"/>
      <c r="AT431" s="173" t="s">
        <v>180</v>
      </c>
      <c r="AU431" s="173" t="s">
        <v>87</v>
      </c>
      <c r="AV431" s="14" t="s">
        <v>178</v>
      </c>
      <c r="AW431" s="14" t="s">
        <v>30</v>
      </c>
      <c r="AX431" s="14" t="s">
        <v>82</v>
      </c>
      <c r="AY431" s="173" t="s">
        <v>172</v>
      </c>
    </row>
    <row r="432" spans="2:65" s="1" customFormat="1" ht="37.9" customHeight="1">
      <c r="B432" s="32"/>
      <c r="C432" s="143" t="s">
        <v>598</v>
      </c>
      <c r="D432" s="143" t="s">
        <v>174</v>
      </c>
      <c r="E432" s="144" t="s">
        <v>599</v>
      </c>
      <c r="F432" s="145" t="s">
        <v>600</v>
      </c>
      <c r="G432" s="146" t="s">
        <v>234</v>
      </c>
      <c r="H432" s="147">
        <v>36</v>
      </c>
      <c r="I432" s="148"/>
      <c r="J432" s="149">
        <f>ROUND(I432*H432,2)</f>
        <v>0</v>
      </c>
      <c r="K432" s="150"/>
      <c r="L432" s="32"/>
      <c r="M432" s="151" t="s">
        <v>1</v>
      </c>
      <c r="N432" s="152" t="s">
        <v>41</v>
      </c>
      <c r="P432" s="153">
        <f>O432*H432</f>
        <v>0</v>
      </c>
      <c r="Q432" s="153">
        <v>8.2249999999999999E-4</v>
      </c>
      <c r="R432" s="153">
        <f>Q432*H432</f>
        <v>2.9610000000000001E-2</v>
      </c>
      <c r="S432" s="153">
        <v>0</v>
      </c>
      <c r="T432" s="154">
        <f>S432*H432</f>
        <v>0</v>
      </c>
      <c r="AR432" s="155" t="s">
        <v>275</v>
      </c>
      <c r="AT432" s="155" t="s">
        <v>174</v>
      </c>
      <c r="AU432" s="155" t="s">
        <v>87</v>
      </c>
      <c r="AY432" s="17" t="s">
        <v>172</v>
      </c>
      <c r="BE432" s="156">
        <f>IF(N432="základná",J432,0)</f>
        <v>0</v>
      </c>
      <c r="BF432" s="156">
        <f>IF(N432="znížená",J432,0)</f>
        <v>0</v>
      </c>
      <c r="BG432" s="156">
        <f>IF(N432="zákl. prenesená",J432,0)</f>
        <v>0</v>
      </c>
      <c r="BH432" s="156">
        <f>IF(N432="zníž. prenesená",J432,0)</f>
        <v>0</v>
      </c>
      <c r="BI432" s="156">
        <f>IF(N432="nulová",J432,0)</f>
        <v>0</v>
      </c>
      <c r="BJ432" s="17" t="s">
        <v>87</v>
      </c>
      <c r="BK432" s="156">
        <f>ROUND(I432*H432,2)</f>
        <v>0</v>
      </c>
      <c r="BL432" s="17" t="s">
        <v>275</v>
      </c>
      <c r="BM432" s="155" t="s">
        <v>601</v>
      </c>
    </row>
    <row r="433" spans="2:65" s="12" customFormat="1">
      <c r="B433" s="157"/>
      <c r="D433" s="158" t="s">
        <v>180</v>
      </c>
      <c r="E433" s="159" t="s">
        <v>1</v>
      </c>
      <c r="F433" s="160" t="s">
        <v>602</v>
      </c>
      <c r="H433" s="161">
        <v>36.74</v>
      </c>
      <c r="I433" s="162"/>
      <c r="L433" s="157"/>
      <c r="M433" s="163"/>
      <c r="T433" s="164"/>
      <c r="AT433" s="159" t="s">
        <v>180</v>
      </c>
      <c r="AU433" s="159" t="s">
        <v>87</v>
      </c>
      <c r="AV433" s="12" t="s">
        <v>87</v>
      </c>
      <c r="AW433" s="12" t="s">
        <v>30</v>
      </c>
      <c r="AX433" s="12" t="s">
        <v>75</v>
      </c>
      <c r="AY433" s="159" t="s">
        <v>172</v>
      </c>
    </row>
    <row r="434" spans="2:65" s="12" customFormat="1">
      <c r="B434" s="157"/>
      <c r="D434" s="158" t="s">
        <v>180</v>
      </c>
      <c r="E434" s="159" t="s">
        <v>1</v>
      </c>
      <c r="F434" s="160" t="s">
        <v>603</v>
      </c>
      <c r="H434" s="161">
        <v>-0.92</v>
      </c>
      <c r="I434" s="162"/>
      <c r="L434" s="157"/>
      <c r="M434" s="163"/>
      <c r="T434" s="164"/>
      <c r="AT434" s="159" t="s">
        <v>180</v>
      </c>
      <c r="AU434" s="159" t="s">
        <v>87</v>
      </c>
      <c r="AV434" s="12" t="s">
        <v>87</v>
      </c>
      <c r="AW434" s="12" t="s">
        <v>30</v>
      </c>
      <c r="AX434" s="12" t="s">
        <v>75</v>
      </c>
      <c r="AY434" s="159" t="s">
        <v>172</v>
      </c>
    </row>
    <row r="435" spans="2:65" s="13" customFormat="1">
      <c r="B435" s="165"/>
      <c r="D435" s="158" t="s">
        <v>180</v>
      </c>
      <c r="E435" s="166" t="s">
        <v>1</v>
      </c>
      <c r="F435" s="167" t="s">
        <v>183</v>
      </c>
      <c r="H435" s="168">
        <v>35.82</v>
      </c>
      <c r="I435" s="169"/>
      <c r="L435" s="165"/>
      <c r="M435" s="170"/>
      <c r="T435" s="171"/>
      <c r="AT435" s="166" t="s">
        <v>180</v>
      </c>
      <c r="AU435" s="166" t="s">
        <v>87</v>
      </c>
      <c r="AV435" s="13" t="s">
        <v>184</v>
      </c>
      <c r="AW435" s="13" t="s">
        <v>30</v>
      </c>
      <c r="AX435" s="13" t="s">
        <v>75</v>
      </c>
      <c r="AY435" s="166" t="s">
        <v>172</v>
      </c>
    </row>
    <row r="436" spans="2:65" s="12" customFormat="1">
      <c r="B436" s="157"/>
      <c r="D436" s="158" t="s">
        <v>180</v>
      </c>
      <c r="E436" s="159" t="s">
        <v>1</v>
      </c>
      <c r="F436" s="160" t="s">
        <v>604</v>
      </c>
      <c r="H436" s="161">
        <v>0.18</v>
      </c>
      <c r="I436" s="162"/>
      <c r="L436" s="157"/>
      <c r="M436" s="163"/>
      <c r="T436" s="164"/>
      <c r="AT436" s="159" t="s">
        <v>180</v>
      </c>
      <c r="AU436" s="159" t="s">
        <v>87</v>
      </c>
      <c r="AV436" s="12" t="s">
        <v>87</v>
      </c>
      <c r="AW436" s="12" t="s">
        <v>30</v>
      </c>
      <c r="AX436" s="12" t="s">
        <v>75</v>
      </c>
      <c r="AY436" s="159" t="s">
        <v>172</v>
      </c>
    </row>
    <row r="437" spans="2:65" s="14" customFormat="1">
      <c r="B437" s="172"/>
      <c r="D437" s="158" t="s">
        <v>180</v>
      </c>
      <c r="E437" s="173" t="s">
        <v>1</v>
      </c>
      <c r="F437" s="174" t="s">
        <v>605</v>
      </c>
      <c r="H437" s="175">
        <v>36</v>
      </c>
      <c r="I437" s="176"/>
      <c r="L437" s="172"/>
      <c r="M437" s="177"/>
      <c r="T437" s="178"/>
      <c r="AT437" s="173" t="s">
        <v>180</v>
      </c>
      <c r="AU437" s="173" t="s">
        <v>87</v>
      </c>
      <c r="AV437" s="14" t="s">
        <v>178</v>
      </c>
      <c r="AW437" s="14" t="s">
        <v>30</v>
      </c>
      <c r="AX437" s="14" t="s">
        <v>82</v>
      </c>
      <c r="AY437" s="173" t="s">
        <v>172</v>
      </c>
    </row>
    <row r="438" spans="2:65" s="1" customFormat="1" ht="37.9" customHeight="1">
      <c r="B438" s="32"/>
      <c r="C438" s="179" t="s">
        <v>606</v>
      </c>
      <c r="D438" s="179" t="s">
        <v>223</v>
      </c>
      <c r="E438" s="180" t="s">
        <v>546</v>
      </c>
      <c r="F438" s="181" t="s">
        <v>547</v>
      </c>
      <c r="G438" s="182" t="s">
        <v>234</v>
      </c>
      <c r="H438" s="183">
        <v>73.400000000000006</v>
      </c>
      <c r="I438" s="184"/>
      <c r="J438" s="185">
        <f>ROUND(I438*H438,2)</f>
        <v>0</v>
      </c>
      <c r="K438" s="186"/>
      <c r="L438" s="187"/>
      <c r="M438" s="188" t="s">
        <v>1</v>
      </c>
      <c r="N438" s="189" t="s">
        <v>41</v>
      </c>
      <c r="P438" s="153">
        <f>O438*H438</f>
        <v>0</v>
      </c>
      <c r="Q438" s="153">
        <v>1.0800000000000001E-2</v>
      </c>
      <c r="R438" s="153">
        <f>Q438*H438</f>
        <v>0.79272000000000009</v>
      </c>
      <c r="S438" s="153">
        <v>0</v>
      </c>
      <c r="T438" s="154">
        <f>S438*H438</f>
        <v>0</v>
      </c>
      <c r="AR438" s="155" t="s">
        <v>385</v>
      </c>
      <c r="AT438" s="155" t="s">
        <v>223</v>
      </c>
      <c r="AU438" s="155" t="s">
        <v>87</v>
      </c>
      <c r="AY438" s="17" t="s">
        <v>172</v>
      </c>
      <c r="BE438" s="156">
        <f>IF(N438="základná",J438,0)</f>
        <v>0</v>
      </c>
      <c r="BF438" s="156">
        <f>IF(N438="znížená",J438,0)</f>
        <v>0</v>
      </c>
      <c r="BG438" s="156">
        <f>IF(N438="zákl. prenesená",J438,0)</f>
        <v>0</v>
      </c>
      <c r="BH438" s="156">
        <f>IF(N438="zníž. prenesená",J438,0)</f>
        <v>0</v>
      </c>
      <c r="BI438" s="156">
        <f>IF(N438="nulová",J438,0)</f>
        <v>0</v>
      </c>
      <c r="BJ438" s="17" t="s">
        <v>87</v>
      </c>
      <c r="BK438" s="156">
        <f>ROUND(I438*H438,2)</f>
        <v>0</v>
      </c>
      <c r="BL438" s="17" t="s">
        <v>275</v>
      </c>
      <c r="BM438" s="155" t="s">
        <v>607</v>
      </c>
    </row>
    <row r="439" spans="2:65" s="12" customFormat="1">
      <c r="B439" s="157"/>
      <c r="D439" s="158" t="s">
        <v>180</v>
      </c>
      <c r="E439" s="159" t="s">
        <v>1</v>
      </c>
      <c r="F439" s="160" t="s">
        <v>608</v>
      </c>
      <c r="H439" s="161">
        <v>73.44</v>
      </c>
      <c r="I439" s="162"/>
      <c r="L439" s="157"/>
      <c r="M439" s="163"/>
      <c r="T439" s="164"/>
      <c r="AT439" s="159" t="s">
        <v>180</v>
      </c>
      <c r="AU439" s="159" t="s">
        <v>87</v>
      </c>
      <c r="AV439" s="12" t="s">
        <v>87</v>
      </c>
      <c r="AW439" s="12" t="s">
        <v>30</v>
      </c>
      <c r="AX439" s="12" t="s">
        <v>75</v>
      </c>
      <c r="AY439" s="159" t="s">
        <v>172</v>
      </c>
    </row>
    <row r="440" spans="2:65" s="12" customFormat="1">
      <c r="B440" s="157"/>
      <c r="D440" s="158" t="s">
        <v>180</v>
      </c>
      <c r="E440" s="159" t="s">
        <v>1</v>
      </c>
      <c r="F440" s="160" t="s">
        <v>609</v>
      </c>
      <c r="H440" s="161">
        <v>-0.04</v>
      </c>
      <c r="I440" s="162"/>
      <c r="L440" s="157"/>
      <c r="M440" s="163"/>
      <c r="T440" s="164"/>
      <c r="AT440" s="159" t="s">
        <v>180</v>
      </c>
      <c r="AU440" s="159" t="s">
        <v>87</v>
      </c>
      <c r="AV440" s="12" t="s">
        <v>87</v>
      </c>
      <c r="AW440" s="12" t="s">
        <v>30</v>
      </c>
      <c r="AX440" s="12" t="s">
        <v>75</v>
      </c>
      <c r="AY440" s="159" t="s">
        <v>172</v>
      </c>
    </row>
    <row r="441" spans="2:65" s="14" customFormat="1">
      <c r="B441" s="172"/>
      <c r="D441" s="158" t="s">
        <v>180</v>
      </c>
      <c r="E441" s="173" t="s">
        <v>1</v>
      </c>
      <c r="F441" s="174" t="s">
        <v>186</v>
      </c>
      <c r="H441" s="175">
        <v>73.399999999999991</v>
      </c>
      <c r="I441" s="176"/>
      <c r="L441" s="172"/>
      <c r="M441" s="177"/>
      <c r="T441" s="178"/>
      <c r="AT441" s="173" t="s">
        <v>180</v>
      </c>
      <c r="AU441" s="173" t="s">
        <v>87</v>
      </c>
      <c r="AV441" s="14" t="s">
        <v>178</v>
      </c>
      <c r="AW441" s="14" t="s">
        <v>30</v>
      </c>
      <c r="AX441" s="14" t="s">
        <v>82</v>
      </c>
      <c r="AY441" s="173" t="s">
        <v>172</v>
      </c>
    </row>
    <row r="442" spans="2:65" s="1" customFormat="1" ht="33" customHeight="1">
      <c r="B442" s="32"/>
      <c r="C442" s="143" t="s">
        <v>610</v>
      </c>
      <c r="D442" s="143" t="s">
        <v>174</v>
      </c>
      <c r="E442" s="144" t="s">
        <v>611</v>
      </c>
      <c r="F442" s="145" t="s">
        <v>612</v>
      </c>
      <c r="G442" s="146" t="s">
        <v>331</v>
      </c>
      <c r="H442" s="147">
        <v>4</v>
      </c>
      <c r="I442" s="148"/>
      <c r="J442" s="149">
        <f>ROUND(I442*H442,2)</f>
        <v>0</v>
      </c>
      <c r="K442" s="150"/>
      <c r="L442" s="32"/>
      <c r="M442" s="151" t="s">
        <v>1</v>
      </c>
      <c r="N442" s="152" t="s">
        <v>41</v>
      </c>
      <c r="P442" s="153">
        <f>O442*H442</f>
        <v>0</v>
      </c>
      <c r="Q442" s="153">
        <v>3.1535000000000001E-3</v>
      </c>
      <c r="R442" s="153">
        <f>Q442*H442</f>
        <v>1.2614E-2</v>
      </c>
      <c r="S442" s="153">
        <v>0</v>
      </c>
      <c r="T442" s="154">
        <f>S442*H442</f>
        <v>0</v>
      </c>
      <c r="AR442" s="155" t="s">
        <v>275</v>
      </c>
      <c r="AT442" s="155" t="s">
        <v>174</v>
      </c>
      <c r="AU442" s="155" t="s">
        <v>87</v>
      </c>
      <c r="AY442" s="17" t="s">
        <v>172</v>
      </c>
      <c r="BE442" s="156">
        <f>IF(N442="základná",J442,0)</f>
        <v>0</v>
      </c>
      <c r="BF442" s="156">
        <f>IF(N442="znížená",J442,0)</f>
        <v>0</v>
      </c>
      <c r="BG442" s="156">
        <f>IF(N442="zákl. prenesená",J442,0)</f>
        <v>0</v>
      </c>
      <c r="BH442" s="156">
        <f>IF(N442="zníž. prenesená",J442,0)</f>
        <v>0</v>
      </c>
      <c r="BI442" s="156">
        <f>IF(N442="nulová",J442,0)</f>
        <v>0</v>
      </c>
      <c r="BJ442" s="17" t="s">
        <v>87</v>
      </c>
      <c r="BK442" s="156">
        <f>ROUND(I442*H442,2)</f>
        <v>0</v>
      </c>
      <c r="BL442" s="17" t="s">
        <v>275</v>
      </c>
      <c r="BM442" s="155" t="s">
        <v>613</v>
      </c>
    </row>
    <row r="443" spans="2:65" s="12" customFormat="1">
      <c r="B443" s="157"/>
      <c r="D443" s="158" t="s">
        <v>180</v>
      </c>
      <c r="E443" s="159" t="s">
        <v>1</v>
      </c>
      <c r="F443" s="160" t="s">
        <v>614</v>
      </c>
      <c r="H443" s="161">
        <v>4</v>
      </c>
      <c r="I443" s="162"/>
      <c r="L443" s="157"/>
      <c r="M443" s="163"/>
      <c r="T443" s="164"/>
      <c r="AT443" s="159" t="s">
        <v>180</v>
      </c>
      <c r="AU443" s="159" t="s">
        <v>87</v>
      </c>
      <c r="AV443" s="12" t="s">
        <v>87</v>
      </c>
      <c r="AW443" s="12" t="s">
        <v>30</v>
      </c>
      <c r="AX443" s="12" t="s">
        <v>82</v>
      </c>
      <c r="AY443" s="159" t="s">
        <v>172</v>
      </c>
    </row>
    <row r="444" spans="2:65" s="1" customFormat="1" ht="24.2" customHeight="1">
      <c r="B444" s="32"/>
      <c r="C444" s="143" t="s">
        <v>615</v>
      </c>
      <c r="D444" s="143" t="s">
        <v>174</v>
      </c>
      <c r="E444" s="144" t="s">
        <v>616</v>
      </c>
      <c r="F444" s="145" t="s">
        <v>617</v>
      </c>
      <c r="G444" s="146" t="s">
        <v>226</v>
      </c>
      <c r="H444" s="147">
        <v>2.4910000000000001</v>
      </c>
      <c r="I444" s="148"/>
      <c r="J444" s="149">
        <f>ROUND(I444*H444,2)</f>
        <v>0</v>
      </c>
      <c r="K444" s="150"/>
      <c r="L444" s="32"/>
      <c r="M444" s="151" t="s">
        <v>1</v>
      </c>
      <c r="N444" s="152" t="s">
        <v>41</v>
      </c>
      <c r="P444" s="153">
        <f>O444*H444</f>
        <v>0</v>
      </c>
      <c r="Q444" s="153">
        <v>0</v>
      </c>
      <c r="R444" s="153">
        <f>Q444*H444</f>
        <v>0</v>
      </c>
      <c r="S444" s="153">
        <v>0</v>
      </c>
      <c r="T444" s="154">
        <f>S444*H444</f>
        <v>0</v>
      </c>
      <c r="AR444" s="155" t="s">
        <v>275</v>
      </c>
      <c r="AT444" s="155" t="s">
        <v>174</v>
      </c>
      <c r="AU444" s="155" t="s">
        <v>87</v>
      </c>
      <c r="AY444" s="17" t="s">
        <v>172</v>
      </c>
      <c r="BE444" s="156">
        <f>IF(N444="základná",J444,0)</f>
        <v>0</v>
      </c>
      <c r="BF444" s="156">
        <f>IF(N444="znížená",J444,0)</f>
        <v>0</v>
      </c>
      <c r="BG444" s="156">
        <f>IF(N444="zákl. prenesená",J444,0)</f>
        <v>0</v>
      </c>
      <c r="BH444" s="156">
        <f>IF(N444="zníž. prenesená",J444,0)</f>
        <v>0</v>
      </c>
      <c r="BI444" s="156">
        <f>IF(N444="nulová",J444,0)</f>
        <v>0</v>
      </c>
      <c r="BJ444" s="17" t="s">
        <v>87</v>
      </c>
      <c r="BK444" s="156">
        <f>ROUND(I444*H444,2)</f>
        <v>0</v>
      </c>
      <c r="BL444" s="17" t="s">
        <v>275</v>
      </c>
      <c r="BM444" s="155" t="s">
        <v>618</v>
      </c>
    </row>
    <row r="445" spans="2:65" s="11" customFormat="1" ht="22.9" customHeight="1">
      <c r="B445" s="131"/>
      <c r="D445" s="132" t="s">
        <v>74</v>
      </c>
      <c r="E445" s="141" t="s">
        <v>619</v>
      </c>
      <c r="F445" s="141" t="s">
        <v>620</v>
      </c>
      <c r="I445" s="134"/>
      <c r="J445" s="142">
        <f>BK445</f>
        <v>0</v>
      </c>
      <c r="L445" s="131"/>
      <c r="M445" s="136"/>
      <c r="P445" s="137">
        <f>SUM(P446:P448)</f>
        <v>0</v>
      </c>
      <c r="R445" s="137">
        <f>SUM(R446:R448)</f>
        <v>4.2639999999999997E-2</v>
      </c>
      <c r="T445" s="138">
        <f>SUM(T446:T448)</f>
        <v>0</v>
      </c>
      <c r="AR445" s="132" t="s">
        <v>87</v>
      </c>
      <c r="AT445" s="139" t="s">
        <v>74</v>
      </c>
      <c r="AU445" s="139" t="s">
        <v>82</v>
      </c>
      <c r="AY445" s="132" t="s">
        <v>172</v>
      </c>
      <c r="BK445" s="140">
        <f>SUM(BK446:BK448)</f>
        <v>0</v>
      </c>
    </row>
    <row r="446" spans="2:65" s="1" customFormat="1" ht="16.5" customHeight="1">
      <c r="B446" s="32"/>
      <c r="C446" s="143" t="s">
        <v>621</v>
      </c>
      <c r="D446" s="143" t="s">
        <v>174</v>
      </c>
      <c r="E446" s="144" t="s">
        <v>622</v>
      </c>
      <c r="F446" s="145" t="s">
        <v>623</v>
      </c>
      <c r="G446" s="146" t="s">
        <v>310</v>
      </c>
      <c r="H446" s="147">
        <v>2</v>
      </c>
      <c r="I446" s="148"/>
      <c r="J446" s="149">
        <f>ROUND(I446*H446,2)</f>
        <v>0</v>
      </c>
      <c r="K446" s="150"/>
      <c r="L446" s="32"/>
      <c r="M446" s="151" t="s">
        <v>1</v>
      </c>
      <c r="N446" s="152" t="s">
        <v>41</v>
      </c>
      <c r="P446" s="153">
        <f>O446*H446</f>
        <v>0</v>
      </c>
      <c r="Q446" s="153">
        <v>0</v>
      </c>
      <c r="R446" s="153">
        <f>Q446*H446</f>
        <v>0</v>
      </c>
      <c r="S446" s="153">
        <v>0</v>
      </c>
      <c r="T446" s="154">
        <f>S446*H446</f>
        <v>0</v>
      </c>
      <c r="AR446" s="155" t="s">
        <v>275</v>
      </c>
      <c r="AT446" s="155" t="s">
        <v>174</v>
      </c>
      <c r="AU446" s="155" t="s">
        <v>87</v>
      </c>
      <c r="AY446" s="17" t="s">
        <v>172</v>
      </c>
      <c r="BE446" s="156">
        <f>IF(N446="základná",J446,0)</f>
        <v>0</v>
      </c>
      <c r="BF446" s="156">
        <f>IF(N446="znížená",J446,0)</f>
        <v>0</v>
      </c>
      <c r="BG446" s="156">
        <f>IF(N446="zákl. prenesená",J446,0)</f>
        <v>0</v>
      </c>
      <c r="BH446" s="156">
        <f>IF(N446="zníž. prenesená",J446,0)</f>
        <v>0</v>
      </c>
      <c r="BI446" s="156">
        <f>IF(N446="nulová",J446,0)</f>
        <v>0</v>
      </c>
      <c r="BJ446" s="17" t="s">
        <v>87</v>
      </c>
      <c r="BK446" s="156">
        <f>ROUND(I446*H446,2)</f>
        <v>0</v>
      </c>
      <c r="BL446" s="17" t="s">
        <v>275</v>
      </c>
      <c r="BM446" s="155" t="s">
        <v>624</v>
      </c>
    </row>
    <row r="447" spans="2:65" s="1" customFormat="1" ht="21.75" customHeight="1">
      <c r="B447" s="32"/>
      <c r="C447" s="179" t="s">
        <v>625</v>
      </c>
      <c r="D447" s="179" t="s">
        <v>223</v>
      </c>
      <c r="E447" s="180" t="s">
        <v>626</v>
      </c>
      <c r="F447" s="181" t="s">
        <v>627</v>
      </c>
      <c r="G447" s="182" t="s">
        <v>310</v>
      </c>
      <c r="H447" s="183">
        <v>2</v>
      </c>
      <c r="I447" s="184"/>
      <c r="J447" s="185">
        <f>ROUND(I447*H447,2)</f>
        <v>0</v>
      </c>
      <c r="K447" s="186"/>
      <c r="L447" s="187"/>
      <c r="M447" s="188" t="s">
        <v>1</v>
      </c>
      <c r="N447" s="189" t="s">
        <v>41</v>
      </c>
      <c r="P447" s="153">
        <f>O447*H447</f>
        <v>0</v>
      </c>
      <c r="Q447" s="153">
        <v>2.1319999999999999E-2</v>
      </c>
      <c r="R447" s="153">
        <f>Q447*H447</f>
        <v>4.2639999999999997E-2</v>
      </c>
      <c r="S447" s="153">
        <v>0</v>
      </c>
      <c r="T447" s="154">
        <f>S447*H447</f>
        <v>0</v>
      </c>
      <c r="AR447" s="155" t="s">
        <v>385</v>
      </c>
      <c r="AT447" s="155" t="s">
        <v>223</v>
      </c>
      <c r="AU447" s="155" t="s">
        <v>87</v>
      </c>
      <c r="AY447" s="17" t="s">
        <v>172</v>
      </c>
      <c r="BE447" s="156">
        <f>IF(N447="základná",J447,0)</f>
        <v>0</v>
      </c>
      <c r="BF447" s="156">
        <f>IF(N447="znížená",J447,0)</f>
        <v>0</v>
      </c>
      <c r="BG447" s="156">
        <f>IF(N447="zákl. prenesená",J447,0)</f>
        <v>0</v>
      </c>
      <c r="BH447" s="156">
        <f>IF(N447="zníž. prenesená",J447,0)</f>
        <v>0</v>
      </c>
      <c r="BI447" s="156">
        <f>IF(N447="nulová",J447,0)</f>
        <v>0</v>
      </c>
      <c r="BJ447" s="17" t="s">
        <v>87</v>
      </c>
      <c r="BK447" s="156">
        <f>ROUND(I447*H447,2)</f>
        <v>0</v>
      </c>
      <c r="BL447" s="17" t="s">
        <v>275</v>
      </c>
      <c r="BM447" s="155" t="s">
        <v>628</v>
      </c>
    </row>
    <row r="448" spans="2:65" s="1" customFormat="1" ht="24.2" customHeight="1">
      <c r="B448" s="32"/>
      <c r="C448" s="143" t="s">
        <v>629</v>
      </c>
      <c r="D448" s="143" t="s">
        <v>174</v>
      </c>
      <c r="E448" s="144" t="s">
        <v>630</v>
      </c>
      <c r="F448" s="145" t="s">
        <v>631</v>
      </c>
      <c r="G448" s="146" t="s">
        <v>226</v>
      </c>
      <c r="H448" s="147">
        <v>4.2999999999999997E-2</v>
      </c>
      <c r="I448" s="148"/>
      <c r="J448" s="149">
        <f>ROUND(I448*H448,2)</f>
        <v>0</v>
      </c>
      <c r="K448" s="150"/>
      <c r="L448" s="32"/>
      <c r="M448" s="151" t="s">
        <v>1</v>
      </c>
      <c r="N448" s="152" t="s">
        <v>41</v>
      </c>
      <c r="P448" s="153">
        <f>O448*H448</f>
        <v>0</v>
      </c>
      <c r="Q448" s="153">
        <v>0</v>
      </c>
      <c r="R448" s="153">
        <f>Q448*H448</f>
        <v>0</v>
      </c>
      <c r="S448" s="153">
        <v>0</v>
      </c>
      <c r="T448" s="154">
        <f>S448*H448</f>
        <v>0</v>
      </c>
      <c r="AR448" s="155" t="s">
        <v>275</v>
      </c>
      <c r="AT448" s="155" t="s">
        <v>174</v>
      </c>
      <c r="AU448" s="155" t="s">
        <v>87</v>
      </c>
      <c r="AY448" s="17" t="s">
        <v>172</v>
      </c>
      <c r="BE448" s="156">
        <f>IF(N448="základná",J448,0)</f>
        <v>0</v>
      </c>
      <c r="BF448" s="156">
        <f>IF(N448="znížená",J448,0)</f>
        <v>0</v>
      </c>
      <c r="BG448" s="156">
        <f>IF(N448="zákl. prenesená",J448,0)</f>
        <v>0</v>
      </c>
      <c r="BH448" s="156">
        <f>IF(N448="zníž. prenesená",J448,0)</f>
        <v>0</v>
      </c>
      <c r="BI448" s="156">
        <f>IF(N448="nulová",J448,0)</f>
        <v>0</v>
      </c>
      <c r="BJ448" s="17" t="s">
        <v>87</v>
      </c>
      <c r="BK448" s="156">
        <f>ROUND(I448*H448,2)</f>
        <v>0</v>
      </c>
      <c r="BL448" s="17" t="s">
        <v>275</v>
      </c>
      <c r="BM448" s="155" t="s">
        <v>632</v>
      </c>
    </row>
    <row r="449" spans="2:65" s="11" customFormat="1" ht="22.9" customHeight="1">
      <c r="B449" s="131"/>
      <c r="D449" s="132" t="s">
        <v>74</v>
      </c>
      <c r="E449" s="141" t="s">
        <v>633</v>
      </c>
      <c r="F449" s="141" t="s">
        <v>634</v>
      </c>
      <c r="I449" s="134"/>
      <c r="J449" s="142">
        <f>BK449</f>
        <v>0</v>
      </c>
      <c r="L449" s="131"/>
      <c r="M449" s="136"/>
      <c r="P449" s="137">
        <f>SUM(P450:P639)</f>
        <v>0</v>
      </c>
      <c r="R449" s="137">
        <f>SUM(R450:R639)</f>
        <v>17.548950099999995</v>
      </c>
      <c r="T449" s="138">
        <f>SUM(T450:T639)</f>
        <v>0</v>
      </c>
      <c r="AR449" s="132" t="s">
        <v>87</v>
      </c>
      <c r="AT449" s="139" t="s">
        <v>74</v>
      </c>
      <c r="AU449" s="139" t="s">
        <v>82</v>
      </c>
      <c r="AY449" s="132" t="s">
        <v>172</v>
      </c>
      <c r="BK449" s="140">
        <f>SUM(BK450:BK639)</f>
        <v>0</v>
      </c>
    </row>
    <row r="450" spans="2:65" s="1" customFormat="1" ht="24.2" customHeight="1">
      <c r="B450" s="32"/>
      <c r="C450" s="143" t="s">
        <v>635</v>
      </c>
      <c r="D450" s="143" t="s">
        <v>174</v>
      </c>
      <c r="E450" s="144" t="s">
        <v>636</v>
      </c>
      <c r="F450" s="145" t="s">
        <v>637</v>
      </c>
      <c r="G450" s="146" t="s">
        <v>234</v>
      </c>
      <c r="H450" s="147">
        <v>142.9</v>
      </c>
      <c r="I450" s="148"/>
      <c r="J450" s="149">
        <f>ROUND(I450*H450,2)</f>
        <v>0</v>
      </c>
      <c r="K450" s="150"/>
      <c r="L450" s="32"/>
      <c r="M450" s="151" t="s">
        <v>1</v>
      </c>
      <c r="N450" s="152" t="s">
        <v>41</v>
      </c>
      <c r="P450" s="153">
        <f>O450*H450</f>
        <v>0</v>
      </c>
      <c r="Q450" s="153">
        <v>0</v>
      </c>
      <c r="R450" s="153">
        <f>Q450*H450</f>
        <v>0</v>
      </c>
      <c r="S450" s="153">
        <v>0</v>
      </c>
      <c r="T450" s="154">
        <f>S450*H450</f>
        <v>0</v>
      </c>
      <c r="AR450" s="155" t="s">
        <v>275</v>
      </c>
      <c r="AT450" s="155" t="s">
        <v>174</v>
      </c>
      <c r="AU450" s="155" t="s">
        <v>87</v>
      </c>
      <c r="AY450" s="17" t="s">
        <v>172</v>
      </c>
      <c r="BE450" s="156">
        <f>IF(N450="základná",J450,0)</f>
        <v>0</v>
      </c>
      <c r="BF450" s="156">
        <f>IF(N450="znížená",J450,0)</f>
        <v>0</v>
      </c>
      <c r="BG450" s="156">
        <f>IF(N450="zákl. prenesená",J450,0)</f>
        <v>0</v>
      </c>
      <c r="BH450" s="156">
        <f>IF(N450="zníž. prenesená",J450,0)</f>
        <v>0</v>
      </c>
      <c r="BI450" s="156">
        <f>IF(N450="nulová",J450,0)</f>
        <v>0</v>
      </c>
      <c r="BJ450" s="17" t="s">
        <v>87</v>
      </c>
      <c r="BK450" s="156">
        <f>ROUND(I450*H450,2)</f>
        <v>0</v>
      </c>
      <c r="BL450" s="17" t="s">
        <v>275</v>
      </c>
      <c r="BM450" s="155" t="s">
        <v>638</v>
      </c>
    </row>
    <row r="451" spans="2:65" s="15" customFormat="1">
      <c r="B451" s="190"/>
      <c r="D451" s="158" t="s">
        <v>180</v>
      </c>
      <c r="E451" s="191" t="s">
        <v>1</v>
      </c>
      <c r="F451" s="192" t="s">
        <v>639</v>
      </c>
      <c r="H451" s="191" t="s">
        <v>1</v>
      </c>
      <c r="I451" s="193"/>
      <c r="L451" s="190"/>
      <c r="M451" s="194"/>
      <c r="T451" s="195"/>
      <c r="AT451" s="191" t="s">
        <v>180</v>
      </c>
      <c r="AU451" s="191" t="s">
        <v>87</v>
      </c>
      <c r="AV451" s="15" t="s">
        <v>82</v>
      </c>
      <c r="AW451" s="15" t="s">
        <v>30</v>
      </c>
      <c r="AX451" s="15" t="s">
        <v>75</v>
      </c>
      <c r="AY451" s="191" t="s">
        <v>172</v>
      </c>
    </row>
    <row r="452" spans="2:65" s="12" customFormat="1">
      <c r="B452" s="157"/>
      <c r="D452" s="158" t="s">
        <v>180</v>
      </c>
      <c r="E452" s="159" t="s">
        <v>1</v>
      </c>
      <c r="F452" s="160" t="s">
        <v>640</v>
      </c>
      <c r="H452" s="161">
        <v>12.96</v>
      </c>
      <c r="I452" s="162"/>
      <c r="L452" s="157"/>
      <c r="M452" s="163"/>
      <c r="T452" s="164"/>
      <c r="AT452" s="159" t="s">
        <v>180</v>
      </c>
      <c r="AU452" s="159" t="s">
        <v>87</v>
      </c>
      <c r="AV452" s="12" t="s">
        <v>87</v>
      </c>
      <c r="AW452" s="12" t="s">
        <v>30</v>
      </c>
      <c r="AX452" s="12" t="s">
        <v>75</v>
      </c>
      <c r="AY452" s="159" t="s">
        <v>172</v>
      </c>
    </row>
    <row r="453" spans="2:65" s="15" customFormat="1">
      <c r="B453" s="190"/>
      <c r="D453" s="158" t="s">
        <v>180</v>
      </c>
      <c r="E453" s="191" t="s">
        <v>1</v>
      </c>
      <c r="F453" s="192" t="s">
        <v>641</v>
      </c>
      <c r="H453" s="191" t="s">
        <v>1</v>
      </c>
      <c r="I453" s="193"/>
      <c r="L453" s="190"/>
      <c r="M453" s="194"/>
      <c r="T453" s="195"/>
      <c r="AT453" s="191" t="s">
        <v>180</v>
      </c>
      <c r="AU453" s="191" t="s">
        <v>87</v>
      </c>
      <c r="AV453" s="15" t="s">
        <v>82</v>
      </c>
      <c r="AW453" s="15" t="s">
        <v>30</v>
      </c>
      <c r="AX453" s="15" t="s">
        <v>75</v>
      </c>
      <c r="AY453" s="191" t="s">
        <v>172</v>
      </c>
    </row>
    <row r="454" spans="2:65" s="12" customFormat="1">
      <c r="B454" s="157"/>
      <c r="D454" s="158" t="s">
        <v>180</v>
      </c>
      <c r="E454" s="159" t="s">
        <v>1</v>
      </c>
      <c r="F454" s="160" t="s">
        <v>642</v>
      </c>
      <c r="H454" s="161">
        <v>3.28</v>
      </c>
      <c r="I454" s="162"/>
      <c r="L454" s="157"/>
      <c r="M454" s="163"/>
      <c r="T454" s="164"/>
      <c r="AT454" s="159" t="s">
        <v>180</v>
      </c>
      <c r="AU454" s="159" t="s">
        <v>87</v>
      </c>
      <c r="AV454" s="12" t="s">
        <v>87</v>
      </c>
      <c r="AW454" s="12" t="s">
        <v>30</v>
      </c>
      <c r="AX454" s="12" t="s">
        <v>75</v>
      </c>
      <c r="AY454" s="159" t="s">
        <v>172</v>
      </c>
    </row>
    <row r="455" spans="2:65" s="15" customFormat="1">
      <c r="B455" s="190"/>
      <c r="D455" s="158" t="s">
        <v>180</v>
      </c>
      <c r="E455" s="191" t="s">
        <v>1</v>
      </c>
      <c r="F455" s="192" t="s">
        <v>427</v>
      </c>
      <c r="H455" s="191" t="s">
        <v>1</v>
      </c>
      <c r="I455" s="193"/>
      <c r="L455" s="190"/>
      <c r="M455" s="194"/>
      <c r="T455" s="195"/>
      <c r="AT455" s="191" t="s">
        <v>180</v>
      </c>
      <c r="AU455" s="191" t="s">
        <v>87</v>
      </c>
      <c r="AV455" s="15" t="s">
        <v>82</v>
      </c>
      <c r="AW455" s="15" t="s">
        <v>30</v>
      </c>
      <c r="AX455" s="15" t="s">
        <v>75</v>
      </c>
      <c r="AY455" s="191" t="s">
        <v>172</v>
      </c>
    </row>
    <row r="456" spans="2:65" s="12" customFormat="1">
      <c r="B456" s="157"/>
      <c r="D456" s="158" t="s">
        <v>180</v>
      </c>
      <c r="E456" s="159" t="s">
        <v>1</v>
      </c>
      <c r="F456" s="160" t="s">
        <v>643</v>
      </c>
      <c r="H456" s="161">
        <v>1.8</v>
      </c>
      <c r="I456" s="162"/>
      <c r="L456" s="157"/>
      <c r="M456" s="163"/>
      <c r="T456" s="164"/>
      <c r="AT456" s="159" t="s">
        <v>180</v>
      </c>
      <c r="AU456" s="159" t="s">
        <v>87</v>
      </c>
      <c r="AV456" s="12" t="s">
        <v>87</v>
      </c>
      <c r="AW456" s="12" t="s">
        <v>30</v>
      </c>
      <c r="AX456" s="12" t="s">
        <v>75</v>
      </c>
      <c r="AY456" s="159" t="s">
        <v>172</v>
      </c>
    </row>
    <row r="457" spans="2:65" s="15" customFormat="1">
      <c r="B457" s="190"/>
      <c r="D457" s="158" t="s">
        <v>180</v>
      </c>
      <c r="E457" s="191" t="s">
        <v>1</v>
      </c>
      <c r="F457" s="192" t="s">
        <v>644</v>
      </c>
      <c r="H457" s="191" t="s">
        <v>1</v>
      </c>
      <c r="I457" s="193"/>
      <c r="L457" s="190"/>
      <c r="M457" s="194"/>
      <c r="T457" s="195"/>
      <c r="AT457" s="191" t="s">
        <v>180</v>
      </c>
      <c r="AU457" s="191" t="s">
        <v>87</v>
      </c>
      <c r="AV457" s="15" t="s">
        <v>82</v>
      </c>
      <c r="AW457" s="15" t="s">
        <v>30</v>
      </c>
      <c r="AX457" s="15" t="s">
        <v>75</v>
      </c>
      <c r="AY457" s="191" t="s">
        <v>172</v>
      </c>
    </row>
    <row r="458" spans="2:65" s="12" customFormat="1">
      <c r="B458" s="157"/>
      <c r="D458" s="158" t="s">
        <v>180</v>
      </c>
      <c r="E458" s="159" t="s">
        <v>1</v>
      </c>
      <c r="F458" s="160" t="s">
        <v>645</v>
      </c>
      <c r="H458" s="161">
        <v>4</v>
      </c>
      <c r="I458" s="162"/>
      <c r="L458" s="157"/>
      <c r="M458" s="163"/>
      <c r="T458" s="164"/>
      <c r="AT458" s="159" t="s">
        <v>180</v>
      </c>
      <c r="AU458" s="159" t="s">
        <v>87</v>
      </c>
      <c r="AV458" s="12" t="s">
        <v>87</v>
      </c>
      <c r="AW458" s="12" t="s">
        <v>30</v>
      </c>
      <c r="AX458" s="12" t="s">
        <v>75</v>
      </c>
      <c r="AY458" s="159" t="s">
        <v>172</v>
      </c>
    </row>
    <row r="459" spans="2:65" s="15" customFormat="1">
      <c r="B459" s="190"/>
      <c r="D459" s="158" t="s">
        <v>180</v>
      </c>
      <c r="E459" s="191" t="s">
        <v>1</v>
      </c>
      <c r="F459" s="192" t="s">
        <v>646</v>
      </c>
      <c r="H459" s="191" t="s">
        <v>1</v>
      </c>
      <c r="I459" s="193"/>
      <c r="L459" s="190"/>
      <c r="M459" s="194"/>
      <c r="T459" s="195"/>
      <c r="AT459" s="191" t="s">
        <v>180</v>
      </c>
      <c r="AU459" s="191" t="s">
        <v>87</v>
      </c>
      <c r="AV459" s="15" t="s">
        <v>82</v>
      </c>
      <c r="AW459" s="15" t="s">
        <v>30</v>
      </c>
      <c r="AX459" s="15" t="s">
        <v>75</v>
      </c>
      <c r="AY459" s="191" t="s">
        <v>172</v>
      </c>
    </row>
    <row r="460" spans="2:65" s="12" customFormat="1">
      <c r="B460" s="157"/>
      <c r="D460" s="158" t="s">
        <v>180</v>
      </c>
      <c r="E460" s="159" t="s">
        <v>1</v>
      </c>
      <c r="F460" s="160" t="s">
        <v>647</v>
      </c>
      <c r="H460" s="161">
        <v>17.5</v>
      </c>
      <c r="I460" s="162"/>
      <c r="L460" s="157"/>
      <c r="M460" s="163"/>
      <c r="T460" s="164"/>
      <c r="AT460" s="159" t="s">
        <v>180</v>
      </c>
      <c r="AU460" s="159" t="s">
        <v>87</v>
      </c>
      <c r="AV460" s="12" t="s">
        <v>87</v>
      </c>
      <c r="AW460" s="12" t="s">
        <v>30</v>
      </c>
      <c r="AX460" s="12" t="s">
        <v>75</v>
      </c>
      <c r="AY460" s="159" t="s">
        <v>172</v>
      </c>
    </row>
    <row r="461" spans="2:65" s="13" customFormat="1">
      <c r="B461" s="165"/>
      <c r="D461" s="158" t="s">
        <v>180</v>
      </c>
      <c r="E461" s="166" t="s">
        <v>1</v>
      </c>
      <c r="F461" s="167" t="s">
        <v>648</v>
      </c>
      <c r="H461" s="168">
        <v>39.540000000000006</v>
      </c>
      <c r="I461" s="169"/>
      <c r="L461" s="165"/>
      <c r="M461" s="170"/>
      <c r="T461" s="171"/>
      <c r="AT461" s="166" t="s">
        <v>180</v>
      </c>
      <c r="AU461" s="166" t="s">
        <v>87</v>
      </c>
      <c r="AV461" s="13" t="s">
        <v>184</v>
      </c>
      <c r="AW461" s="13" t="s">
        <v>30</v>
      </c>
      <c r="AX461" s="13" t="s">
        <v>75</v>
      </c>
      <c r="AY461" s="166" t="s">
        <v>172</v>
      </c>
    </row>
    <row r="462" spans="2:65" s="15" customFormat="1">
      <c r="B462" s="190"/>
      <c r="D462" s="158" t="s">
        <v>180</v>
      </c>
      <c r="E462" s="191" t="s">
        <v>1</v>
      </c>
      <c r="F462" s="192" t="s">
        <v>649</v>
      </c>
      <c r="H462" s="191" t="s">
        <v>1</v>
      </c>
      <c r="I462" s="193"/>
      <c r="L462" s="190"/>
      <c r="M462" s="194"/>
      <c r="T462" s="195"/>
      <c r="AT462" s="191" t="s">
        <v>180</v>
      </c>
      <c r="AU462" s="191" t="s">
        <v>87</v>
      </c>
      <c r="AV462" s="15" t="s">
        <v>82</v>
      </c>
      <c r="AW462" s="15" t="s">
        <v>30</v>
      </c>
      <c r="AX462" s="15" t="s">
        <v>75</v>
      </c>
      <c r="AY462" s="191" t="s">
        <v>172</v>
      </c>
    </row>
    <row r="463" spans="2:65" s="12" customFormat="1">
      <c r="B463" s="157"/>
      <c r="D463" s="158" t="s">
        <v>180</v>
      </c>
      <c r="E463" s="159" t="s">
        <v>1</v>
      </c>
      <c r="F463" s="160" t="s">
        <v>650</v>
      </c>
      <c r="H463" s="161">
        <v>7.08</v>
      </c>
      <c r="I463" s="162"/>
      <c r="L463" s="157"/>
      <c r="M463" s="163"/>
      <c r="T463" s="164"/>
      <c r="AT463" s="159" t="s">
        <v>180</v>
      </c>
      <c r="AU463" s="159" t="s">
        <v>87</v>
      </c>
      <c r="AV463" s="12" t="s">
        <v>87</v>
      </c>
      <c r="AW463" s="12" t="s">
        <v>30</v>
      </c>
      <c r="AX463" s="12" t="s">
        <v>75</v>
      </c>
      <c r="AY463" s="159" t="s">
        <v>172</v>
      </c>
    </row>
    <row r="464" spans="2:65" s="15" customFormat="1">
      <c r="B464" s="190"/>
      <c r="D464" s="158" t="s">
        <v>180</v>
      </c>
      <c r="E464" s="191" t="s">
        <v>1</v>
      </c>
      <c r="F464" s="192" t="s">
        <v>651</v>
      </c>
      <c r="H464" s="191" t="s">
        <v>1</v>
      </c>
      <c r="I464" s="193"/>
      <c r="L464" s="190"/>
      <c r="M464" s="194"/>
      <c r="T464" s="195"/>
      <c r="AT464" s="191" t="s">
        <v>180</v>
      </c>
      <c r="AU464" s="191" t="s">
        <v>87</v>
      </c>
      <c r="AV464" s="15" t="s">
        <v>82</v>
      </c>
      <c r="AW464" s="15" t="s">
        <v>30</v>
      </c>
      <c r="AX464" s="15" t="s">
        <v>75</v>
      </c>
      <c r="AY464" s="191" t="s">
        <v>172</v>
      </c>
    </row>
    <row r="465" spans="2:65" s="12" customFormat="1">
      <c r="B465" s="157"/>
      <c r="D465" s="158" t="s">
        <v>180</v>
      </c>
      <c r="E465" s="159" t="s">
        <v>1</v>
      </c>
      <c r="F465" s="160" t="s">
        <v>652</v>
      </c>
      <c r="H465" s="161">
        <v>50.75</v>
      </c>
      <c r="I465" s="162"/>
      <c r="L465" s="157"/>
      <c r="M465" s="163"/>
      <c r="T465" s="164"/>
      <c r="AT465" s="159" t="s">
        <v>180</v>
      </c>
      <c r="AU465" s="159" t="s">
        <v>87</v>
      </c>
      <c r="AV465" s="12" t="s">
        <v>87</v>
      </c>
      <c r="AW465" s="12" t="s">
        <v>30</v>
      </c>
      <c r="AX465" s="12" t="s">
        <v>75</v>
      </c>
      <c r="AY465" s="159" t="s">
        <v>172</v>
      </c>
    </row>
    <row r="466" spans="2:65" s="13" customFormat="1">
      <c r="B466" s="165"/>
      <c r="D466" s="158" t="s">
        <v>180</v>
      </c>
      <c r="E466" s="166" t="s">
        <v>1</v>
      </c>
      <c r="F466" s="167" t="s">
        <v>653</v>
      </c>
      <c r="H466" s="168">
        <v>57.83</v>
      </c>
      <c r="I466" s="169"/>
      <c r="L466" s="165"/>
      <c r="M466" s="170"/>
      <c r="T466" s="171"/>
      <c r="AT466" s="166" t="s">
        <v>180</v>
      </c>
      <c r="AU466" s="166" t="s">
        <v>87</v>
      </c>
      <c r="AV466" s="13" t="s">
        <v>184</v>
      </c>
      <c r="AW466" s="13" t="s">
        <v>30</v>
      </c>
      <c r="AX466" s="13" t="s">
        <v>75</v>
      </c>
      <c r="AY466" s="166" t="s">
        <v>172</v>
      </c>
    </row>
    <row r="467" spans="2:65" s="12" customFormat="1">
      <c r="B467" s="157"/>
      <c r="D467" s="158" t="s">
        <v>180</v>
      </c>
      <c r="E467" s="159" t="s">
        <v>1</v>
      </c>
      <c r="F467" s="160" t="s">
        <v>654</v>
      </c>
      <c r="H467" s="161">
        <v>45.5</v>
      </c>
      <c r="I467" s="162"/>
      <c r="L467" s="157"/>
      <c r="M467" s="163"/>
      <c r="T467" s="164"/>
      <c r="AT467" s="159" t="s">
        <v>180</v>
      </c>
      <c r="AU467" s="159" t="s">
        <v>87</v>
      </c>
      <c r="AV467" s="12" t="s">
        <v>87</v>
      </c>
      <c r="AW467" s="12" t="s">
        <v>30</v>
      </c>
      <c r="AX467" s="12" t="s">
        <v>75</v>
      </c>
      <c r="AY467" s="159" t="s">
        <v>172</v>
      </c>
    </row>
    <row r="468" spans="2:65" s="12" customFormat="1">
      <c r="B468" s="157"/>
      <c r="D468" s="158" t="s">
        <v>180</v>
      </c>
      <c r="E468" s="159" t="s">
        <v>1</v>
      </c>
      <c r="F468" s="160" t="s">
        <v>655</v>
      </c>
      <c r="H468" s="161">
        <v>0.03</v>
      </c>
      <c r="I468" s="162"/>
      <c r="L468" s="157"/>
      <c r="M468" s="163"/>
      <c r="T468" s="164"/>
      <c r="AT468" s="159" t="s">
        <v>180</v>
      </c>
      <c r="AU468" s="159" t="s">
        <v>87</v>
      </c>
      <c r="AV468" s="12" t="s">
        <v>87</v>
      </c>
      <c r="AW468" s="12" t="s">
        <v>30</v>
      </c>
      <c r="AX468" s="12" t="s">
        <v>75</v>
      </c>
      <c r="AY468" s="159" t="s">
        <v>172</v>
      </c>
    </row>
    <row r="469" spans="2:65" s="14" customFormat="1">
      <c r="B469" s="172"/>
      <c r="D469" s="158" t="s">
        <v>180</v>
      </c>
      <c r="E469" s="173" t="s">
        <v>1</v>
      </c>
      <c r="F469" s="174" t="s">
        <v>186</v>
      </c>
      <c r="H469" s="175">
        <v>142.9</v>
      </c>
      <c r="I469" s="176"/>
      <c r="L469" s="172"/>
      <c r="M469" s="177"/>
      <c r="T469" s="178"/>
      <c r="AT469" s="173" t="s">
        <v>180</v>
      </c>
      <c r="AU469" s="173" t="s">
        <v>87</v>
      </c>
      <c r="AV469" s="14" t="s">
        <v>178</v>
      </c>
      <c r="AW469" s="14" t="s">
        <v>30</v>
      </c>
      <c r="AX469" s="14" t="s">
        <v>82</v>
      </c>
      <c r="AY469" s="173" t="s">
        <v>172</v>
      </c>
    </row>
    <row r="470" spans="2:65" s="1" customFormat="1" ht="33" customHeight="1">
      <c r="B470" s="32"/>
      <c r="C470" s="143" t="s">
        <v>656</v>
      </c>
      <c r="D470" s="143" t="s">
        <v>174</v>
      </c>
      <c r="E470" s="144" t="s">
        <v>657</v>
      </c>
      <c r="F470" s="145" t="s">
        <v>658</v>
      </c>
      <c r="G470" s="146" t="s">
        <v>331</v>
      </c>
      <c r="H470" s="147">
        <v>395</v>
      </c>
      <c r="I470" s="148"/>
      <c r="J470" s="149">
        <f>ROUND(I470*H470,2)</f>
        <v>0</v>
      </c>
      <c r="K470" s="150"/>
      <c r="L470" s="32"/>
      <c r="M470" s="151" t="s">
        <v>1</v>
      </c>
      <c r="N470" s="152" t="s">
        <v>41</v>
      </c>
      <c r="P470" s="153">
        <f>O470*H470</f>
        <v>0</v>
      </c>
      <c r="Q470" s="153">
        <v>9.2399999999999996E-5</v>
      </c>
      <c r="R470" s="153">
        <f>Q470*H470</f>
        <v>3.6497999999999996E-2</v>
      </c>
      <c r="S470" s="153">
        <v>0</v>
      </c>
      <c r="T470" s="154">
        <f>S470*H470</f>
        <v>0</v>
      </c>
      <c r="AR470" s="155" t="s">
        <v>275</v>
      </c>
      <c r="AT470" s="155" t="s">
        <v>174</v>
      </c>
      <c r="AU470" s="155" t="s">
        <v>87</v>
      </c>
      <c r="AY470" s="17" t="s">
        <v>172</v>
      </c>
      <c r="BE470" s="156">
        <f>IF(N470="základná",J470,0)</f>
        <v>0</v>
      </c>
      <c r="BF470" s="156">
        <f>IF(N470="znížená",J470,0)</f>
        <v>0</v>
      </c>
      <c r="BG470" s="156">
        <f>IF(N470="zákl. prenesená",J470,0)</f>
        <v>0</v>
      </c>
      <c r="BH470" s="156">
        <f>IF(N470="zníž. prenesená",J470,0)</f>
        <v>0</v>
      </c>
      <c r="BI470" s="156">
        <f>IF(N470="nulová",J470,0)</f>
        <v>0</v>
      </c>
      <c r="BJ470" s="17" t="s">
        <v>87</v>
      </c>
      <c r="BK470" s="156">
        <f>ROUND(I470*H470,2)</f>
        <v>0</v>
      </c>
      <c r="BL470" s="17" t="s">
        <v>275</v>
      </c>
      <c r="BM470" s="155" t="s">
        <v>659</v>
      </c>
    </row>
    <row r="471" spans="2:65" s="15" customFormat="1">
      <c r="B471" s="190"/>
      <c r="D471" s="158" t="s">
        <v>180</v>
      </c>
      <c r="E471" s="191" t="s">
        <v>1</v>
      </c>
      <c r="F471" s="192" t="s">
        <v>427</v>
      </c>
      <c r="H471" s="191" t="s">
        <v>1</v>
      </c>
      <c r="I471" s="193"/>
      <c r="L471" s="190"/>
      <c r="M471" s="194"/>
      <c r="T471" s="195"/>
      <c r="AT471" s="191" t="s">
        <v>180</v>
      </c>
      <c r="AU471" s="191" t="s">
        <v>87</v>
      </c>
      <c r="AV471" s="15" t="s">
        <v>82</v>
      </c>
      <c r="AW471" s="15" t="s">
        <v>30</v>
      </c>
      <c r="AX471" s="15" t="s">
        <v>75</v>
      </c>
      <c r="AY471" s="191" t="s">
        <v>172</v>
      </c>
    </row>
    <row r="472" spans="2:65" s="12" customFormat="1">
      <c r="B472" s="157"/>
      <c r="D472" s="158" t="s">
        <v>180</v>
      </c>
      <c r="E472" s="159" t="s">
        <v>1</v>
      </c>
      <c r="F472" s="160" t="s">
        <v>660</v>
      </c>
      <c r="H472" s="161">
        <v>137.69999999999999</v>
      </c>
      <c r="I472" s="162"/>
      <c r="L472" s="157"/>
      <c r="M472" s="163"/>
      <c r="T472" s="164"/>
      <c r="AT472" s="159" t="s">
        <v>180</v>
      </c>
      <c r="AU472" s="159" t="s">
        <v>87</v>
      </c>
      <c r="AV472" s="12" t="s">
        <v>87</v>
      </c>
      <c r="AW472" s="12" t="s">
        <v>30</v>
      </c>
      <c r="AX472" s="12" t="s">
        <v>75</v>
      </c>
      <c r="AY472" s="159" t="s">
        <v>172</v>
      </c>
    </row>
    <row r="473" spans="2:65" s="12" customFormat="1">
      <c r="B473" s="157"/>
      <c r="D473" s="158" t="s">
        <v>180</v>
      </c>
      <c r="E473" s="159" t="s">
        <v>1</v>
      </c>
      <c r="F473" s="160" t="s">
        <v>661</v>
      </c>
      <c r="H473" s="161">
        <v>81</v>
      </c>
      <c r="I473" s="162"/>
      <c r="L473" s="157"/>
      <c r="M473" s="163"/>
      <c r="T473" s="164"/>
      <c r="AT473" s="159" t="s">
        <v>180</v>
      </c>
      <c r="AU473" s="159" t="s">
        <v>87</v>
      </c>
      <c r="AV473" s="12" t="s">
        <v>87</v>
      </c>
      <c r="AW473" s="12" t="s">
        <v>30</v>
      </c>
      <c r="AX473" s="12" t="s">
        <v>75</v>
      </c>
      <c r="AY473" s="159" t="s">
        <v>172</v>
      </c>
    </row>
    <row r="474" spans="2:65" s="12" customFormat="1">
      <c r="B474" s="157"/>
      <c r="D474" s="158" t="s">
        <v>180</v>
      </c>
      <c r="E474" s="159" t="s">
        <v>1</v>
      </c>
      <c r="F474" s="160" t="s">
        <v>662</v>
      </c>
      <c r="H474" s="161">
        <v>42.6</v>
      </c>
      <c r="I474" s="162"/>
      <c r="L474" s="157"/>
      <c r="M474" s="163"/>
      <c r="T474" s="164"/>
      <c r="AT474" s="159" t="s">
        <v>180</v>
      </c>
      <c r="AU474" s="159" t="s">
        <v>87</v>
      </c>
      <c r="AV474" s="12" t="s">
        <v>87</v>
      </c>
      <c r="AW474" s="12" t="s">
        <v>30</v>
      </c>
      <c r="AX474" s="12" t="s">
        <v>75</v>
      </c>
      <c r="AY474" s="159" t="s">
        <v>172</v>
      </c>
    </row>
    <row r="475" spans="2:65" s="15" customFormat="1">
      <c r="B475" s="190"/>
      <c r="D475" s="158" t="s">
        <v>180</v>
      </c>
      <c r="E475" s="191" t="s">
        <v>1</v>
      </c>
      <c r="F475" s="192" t="s">
        <v>429</v>
      </c>
      <c r="H475" s="191" t="s">
        <v>1</v>
      </c>
      <c r="I475" s="193"/>
      <c r="L475" s="190"/>
      <c r="M475" s="194"/>
      <c r="T475" s="195"/>
      <c r="AT475" s="191" t="s">
        <v>180</v>
      </c>
      <c r="AU475" s="191" t="s">
        <v>87</v>
      </c>
      <c r="AV475" s="15" t="s">
        <v>82</v>
      </c>
      <c r="AW475" s="15" t="s">
        <v>30</v>
      </c>
      <c r="AX475" s="15" t="s">
        <v>75</v>
      </c>
      <c r="AY475" s="191" t="s">
        <v>172</v>
      </c>
    </row>
    <row r="476" spans="2:65" s="12" customFormat="1">
      <c r="B476" s="157"/>
      <c r="D476" s="158" t="s">
        <v>180</v>
      </c>
      <c r="E476" s="159" t="s">
        <v>1</v>
      </c>
      <c r="F476" s="160" t="s">
        <v>663</v>
      </c>
      <c r="H476" s="161">
        <v>10.199999999999999</v>
      </c>
      <c r="I476" s="162"/>
      <c r="L476" s="157"/>
      <c r="M476" s="163"/>
      <c r="T476" s="164"/>
      <c r="AT476" s="159" t="s">
        <v>180</v>
      </c>
      <c r="AU476" s="159" t="s">
        <v>87</v>
      </c>
      <c r="AV476" s="12" t="s">
        <v>87</v>
      </c>
      <c r="AW476" s="12" t="s">
        <v>30</v>
      </c>
      <c r="AX476" s="12" t="s">
        <v>75</v>
      </c>
      <c r="AY476" s="159" t="s">
        <v>172</v>
      </c>
    </row>
    <row r="477" spans="2:65" s="12" customFormat="1">
      <c r="B477" s="157"/>
      <c r="D477" s="158" t="s">
        <v>180</v>
      </c>
      <c r="E477" s="159" t="s">
        <v>1</v>
      </c>
      <c r="F477" s="160" t="s">
        <v>664</v>
      </c>
      <c r="H477" s="161">
        <v>6</v>
      </c>
      <c r="I477" s="162"/>
      <c r="L477" s="157"/>
      <c r="M477" s="163"/>
      <c r="T477" s="164"/>
      <c r="AT477" s="159" t="s">
        <v>180</v>
      </c>
      <c r="AU477" s="159" t="s">
        <v>87</v>
      </c>
      <c r="AV477" s="12" t="s">
        <v>87</v>
      </c>
      <c r="AW477" s="12" t="s">
        <v>30</v>
      </c>
      <c r="AX477" s="12" t="s">
        <v>75</v>
      </c>
      <c r="AY477" s="159" t="s">
        <v>172</v>
      </c>
    </row>
    <row r="478" spans="2:65" s="15" customFormat="1">
      <c r="B478" s="190"/>
      <c r="D478" s="158" t="s">
        <v>180</v>
      </c>
      <c r="E478" s="191" t="s">
        <v>1</v>
      </c>
      <c r="F478" s="192" t="s">
        <v>431</v>
      </c>
      <c r="H478" s="191" t="s">
        <v>1</v>
      </c>
      <c r="I478" s="193"/>
      <c r="L478" s="190"/>
      <c r="M478" s="194"/>
      <c r="T478" s="195"/>
      <c r="AT478" s="191" t="s">
        <v>180</v>
      </c>
      <c r="AU478" s="191" t="s">
        <v>87</v>
      </c>
      <c r="AV478" s="15" t="s">
        <v>82</v>
      </c>
      <c r="AW478" s="15" t="s">
        <v>30</v>
      </c>
      <c r="AX478" s="15" t="s">
        <v>75</v>
      </c>
      <c r="AY478" s="191" t="s">
        <v>172</v>
      </c>
    </row>
    <row r="479" spans="2:65" s="12" customFormat="1">
      <c r="B479" s="157"/>
      <c r="D479" s="158" t="s">
        <v>180</v>
      </c>
      <c r="E479" s="159" t="s">
        <v>1</v>
      </c>
      <c r="F479" s="160" t="s">
        <v>665</v>
      </c>
      <c r="H479" s="161">
        <v>5.3</v>
      </c>
      <c r="I479" s="162"/>
      <c r="L479" s="157"/>
      <c r="M479" s="163"/>
      <c r="T479" s="164"/>
      <c r="AT479" s="159" t="s">
        <v>180</v>
      </c>
      <c r="AU479" s="159" t="s">
        <v>87</v>
      </c>
      <c r="AV479" s="12" t="s">
        <v>87</v>
      </c>
      <c r="AW479" s="12" t="s">
        <v>30</v>
      </c>
      <c r="AX479" s="12" t="s">
        <v>75</v>
      </c>
      <c r="AY479" s="159" t="s">
        <v>172</v>
      </c>
    </row>
    <row r="480" spans="2:65" s="15" customFormat="1">
      <c r="B480" s="190"/>
      <c r="D480" s="158" t="s">
        <v>180</v>
      </c>
      <c r="E480" s="191" t="s">
        <v>1</v>
      </c>
      <c r="F480" s="192" t="s">
        <v>666</v>
      </c>
      <c r="H480" s="191" t="s">
        <v>1</v>
      </c>
      <c r="I480" s="193"/>
      <c r="L480" s="190"/>
      <c r="M480" s="194"/>
      <c r="T480" s="195"/>
      <c r="AT480" s="191" t="s">
        <v>180</v>
      </c>
      <c r="AU480" s="191" t="s">
        <v>87</v>
      </c>
      <c r="AV480" s="15" t="s">
        <v>82</v>
      </c>
      <c r="AW480" s="15" t="s">
        <v>30</v>
      </c>
      <c r="AX480" s="15" t="s">
        <v>75</v>
      </c>
      <c r="AY480" s="191" t="s">
        <v>172</v>
      </c>
    </row>
    <row r="481" spans="2:65" s="12" customFormat="1">
      <c r="B481" s="157"/>
      <c r="D481" s="158" t="s">
        <v>180</v>
      </c>
      <c r="E481" s="159" t="s">
        <v>1</v>
      </c>
      <c r="F481" s="160" t="s">
        <v>667</v>
      </c>
      <c r="H481" s="161">
        <v>62</v>
      </c>
      <c r="I481" s="162"/>
      <c r="L481" s="157"/>
      <c r="M481" s="163"/>
      <c r="T481" s="164"/>
      <c r="AT481" s="159" t="s">
        <v>180</v>
      </c>
      <c r="AU481" s="159" t="s">
        <v>87</v>
      </c>
      <c r="AV481" s="12" t="s">
        <v>87</v>
      </c>
      <c r="AW481" s="12" t="s">
        <v>30</v>
      </c>
      <c r="AX481" s="12" t="s">
        <v>75</v>
      </c>
      <c r="AY481" s="159" t="s">
        <v>172</v>
      </c>
    </row>
    <row r="482" spans="2:65" s="15" customFormat="1">
      <c r="B482" s="190"/>
      <c r="D482" s="158" t="s">
        <v>180</v>
      </c>
      <c r="E482" s="191" t="s">
        <v>1</v>
      </c>
      <c r="F482" s="192" t="s">
        <v>668</v>
      </c>
      <c r="H482" s="191" t="s">
        <v>1</v>
      </c>
      <c r="I482" s="193"/>
      <c r="L482" s="190"/>
      <c r="M482" s="194"/>
      <c r="T482" s="195"/>
      <c r="AT482" s="191" t="s">
        <v>180</v>
      </c>
      <c r="AU482" s="191" t="s">
        <v>87</v>
      </c>
      <c r="AV482" s="15" t="s">
        <v>82</v>
      </c>
      <c r="AW482" s="15" t="s">
        <v>30</v>
      </c>
      <c r="AX482" s="15" t="s">
        <v>75</v>
      </c>
      <c r="AY482" s="191" t="s">
        <v>172</v>
      </c>
    </row>
    <row r="483" spans="2:65" s="12" customFormat="1">
      <c r="B483" s="157"/>
      <c r="D483" s="158" t="s">
        <v>180</v>
      </c>
      <c r="E483" s="159" t="s">
        <v>1</v>
      </c>
      <c r="F483" s="160" t="s">
        <v>669</v>
      </c>
      <c r="H483" s="161">
        <v>46.05</v>
      </c>
      <c r="I483" s="162"/>
      <c r="L483" s="157"/>
      <c r="M483" s="163"/>
      <c r="T483" s="164"/>
      <c r="AT483" s="159" t="s">
        <v>180</v>
      </c>
      <c r="AU483" s="159" t="s">
        <v>87</v>
      </c>
      <c r="AV483" s="12" t="s">
        <v>87</v>
      </c>
      <c r="AW483" s="12" t="s">
        <v>30</v>
      </c>
      <c r="AX483" s="12" t="s">
        <v>75</v>
      </c>
      <c r="AY483" s="159" t="s">
        <v>172</v>
      </c>
    </row>
    <row r="484" spans="2:65" s="13" customFormat="1">
      <c r="B484" s="165"/>
      <c r="D484" s="158" t="s">
        <v>180</v>
      </c>
      <c r="E484" s="166" t="s">
        <v>1</v>
      </c>
      <c r="F484" s="167" t="s">
        <v>183</v>
      </c>
      <c r="H484" s="168">
        <v>390.85</v>
      </c>
      <c r="I484" s="169"/>
      <c r="L484" s="165"/>
      <c r="M484" s="170"/>
      <c r="T484" s="171"/>
      <c r="AT484" s="166" t="s">
        <v>180</v>
      </c>
      <c r="AU484" s="166" t="s">
        <v>87</v>
      </c>
      <c r="AV484" s="13" t="s">
        <v>184</v>
      </c>
      <c r="AW484" s="13" t="s">
        <v>30</v>
      </c>
      <c r="AX484" s="13" t="s">
        <v>75</v>
      </c>
      <c r="AY484" s="166" t="s">
        <v>172</v>
      </c>
    </row>
    <row r="485" spans="2:65" s="12" customFormat="1">
      <c r="B485" s="157"/>
      <c r="D485" s="158" t="s">
        <v>180</v>
      </c>
      <c r="E485" s="159" t="s">
        <v>1</v>
      </c>
      <c r="F485" s="160" t="s">
        <v>670</v>
      </c>
      <c r="H485" s="161">
        <v>4.1500000000000004</v>
      </c>
      <c r="I485" s="162"/>
      <c r="L485" s="157"/>
      <c r="M485" s="163"/>
      <c r="T485" s="164"/>
      <c r="AT485" s="159" t="s">
        <v>180</v>
      </c>
      <c r="AU485" s="159" t="s">
        <v>87</v>
      </c>
      <c r="AV485" s="12" t="s">
        <v>87</v>
      </c>
      <c r="AW485" s="12" t="s">
        <v>30</v>
      </c>
      <c r="AX485" s="12" t="s">
        <v>75</v>
      </c>
      <c r="AY485" s="159" t="s">
        <v>172</v>
      </c>
    </row>
    <row r="486" spans="2:65" s="14" customFormat="1">
      <c r="B486" s="172"/>
      <c r="D486" s="158" t="s">
        <v>180</v>
      </c>
      <c r="E486" s="173" t="s">
        <v>1</v>
      </c>
      <c r="F486" s="174" t="s">
        <v>186</v>
      </c>
      <c r="H486" s="175">
        <v>395</v>
      </c>
      <c r="I486" s="176"/>
      <c r="L486" s="172"/>
      <c r="M486" s="177"/>
      <c r="T486" s="178"/>
      <c r="AT486" s="173" t="s">
        <v>180</v>
      </c>
      <c r="AU486" s="173" t="s">
        <v>87</v>
      </c>
      <c r="AV486" s="14" t="s">
        <v>178</v>
      </c>
      <c r="AW486" s="14" t="s">
        <v>30</v>
      </c>
      <c r="AX486" s="14" t="s">
        <v>82</v>
      </c>
      <c r="AY486" s="173" t="s">
        <v>172</v>
      </c>
    </row>
    <row r="487" spans="2:65" s="1" customFormat="1" ht="37.9" customHeight="1">
      <c r="B487" s="32"/>
      <c r="C487" s="179" t="s">
        <v>671</v>
      </c>
      <c r="D487" s="179" t="s">
        <v>223</v>
      </c>
      <c r="E487" s="180" t="s">
        <v>672</v>
      </c>
      <c r="F487" s="181" t="s">
        <v>673</v>
      </c>
      <c r="G487" s="182" t="s">
        <v>177</v>
      </c>
      <c r="H487" s="183">
        <v>7.25</v>
      </c>
      <c r="I487" s="184"/>
      <c r="J487" s="185">
        <f>ROUND(I487*H487,2)</f>
        <v>0</v>
      </c>
      <c r="K487" s="186"/>
      <c r="L487" s="187"/>
      <c r="M487" s="188" t="s">
        <v>1</v>
      </c>
      <c r="N487" s="189" t="s">
        <v>41</v>
      </c>
      <c r="P487" s="153">
        <f>O487*H487</f>
        <v>0</v>
      </c>
      <c r="Q487" s="153">
        <v>0.54</v>
      </c>
      <c r="R487" s="153">
        <f>Q487*H487</f>
        <v>3.915</v>
      </c>
      <c r="S487" s="153">
        <v>0</v>
      </c>
      <c r="T487" s="154">
        <f>S487*H487</f>
        <v>0</v>
      </c>
      <c r="AR487" s="155" t="s">
        <v>385</v>
      </c>
      <c r="AT487" s="155" t="s">
        <v>223</v>
      </c>
      <c r="AU487" s="155" t="s">
        <v>87</v>
      </c>
      <c r="AY487" s="17" t="s">
        <v>172</v>
      </c>
      <c r="BE487" s="156">
        <f>IF(N487="základná",J487,0)</f>
        <v>0</v>
      </c>
      <c r="BF487" s="156">
        <f>IF(N487="znížená",J487,0)</f>
        <v>0</v>
      </c>
      <c r="BG487" s="156">
        <f>IF(N487="zákl. prenesená",J487,0)</f>
        <v>0</v>
      </c>
      <c r="BH487" s="156">
        <f>IF(N487="zníž. prenesená",J487,0)</f>
        <v>0</v>
      </c>
      <c r="BI487" s="156">
        <f>IF(N487="nulová",J487,0)</f>
        <v>0</v>
      </c>
      <c r="BJ487" s="17" t="s">
        <v>87</v>
      </c>
      <c r="BK487" s="156">
        <f>ROUND(I487*H487,2)</f>
        <v>0</v>
      </c>
      <c r="BL487" s="17" t="s">
        <v>275</v>
      </c>
      <c r="BM487" s="155" t="s">
        <v>674</v>
      </c>
    </row>
    <row r="488" spans="2:65" s="15" customFormat="1">
      <c r="B488" s="190"/>
      <c r="D488" s="158" t="s">
        <v>180</v>
      </c>
      <c r="E488" s="191" t="s">
        <v>1</v>
      </c>
      <c r="F488" s="192" t="s">
        <v>427</v>
      </c>
      <c r="H488" s="191" t="s">
        <v>1</v>
      </c>
      <c r="I488" s="193"/>
      <c r="L488" s="190"/>
      <c r="M488" s="194"/>
      <c r="T488" s="195"/>
      <c r="AT488" s="191" t="s">
        <v>180</v>
      </c>
      <c r="AU488" s="191" t="s">
        <v>87</v>
      </c>
      <c r="AV488" s="15" t="s">
        <v>82</v>
      </c>
      <c r="AW488" s="15" t="s">
        <v>30</v>
      </c>
      <c r="AX488" s="15" t="s">
        <v>75</v>
      </c>
      <c r="AY488" s="191" t="s">
        <v>172</v>
      </c>
    </row>
    <row r="489" spans="2:65" s="12" customFormat="1">
      <c r="B489" s="157"/>
      <c r="D489" s="158" t="s">
        <v>180</v>
      </c>
      <c r="E489" s="159" t="s">
        <v>1</v>
      </c>
      <c r="F489" s="160" t="s">
        <v>675</v>
      </c>
      <c r="H489" s="161">
        <v>2.0659999999999998</v>
      </c>
      <c r="I489" s="162"/>
      <c r="L489" s="157"/>
      <c r="M489" s="163"/>
      <c r="T489" s="164"/>
      <c r="AT489" s="159" t="s">
        <v>180</v>
      </c>
      <c r="AU489" s="159" t="s">
        <v>87</v>
      </c>
      <c r="AV489" s="12" t="s">
        <v>87</v>
      </c>
      <c r="AW489" s="12" t="s">
        <v>30</v>
      </c>
      <c r="AX489" s="12" t="s">
        <v>75</v>
      </c>
      <c r="AY489" s="159" t="s">
        <v>172</v>
      </c>
    </row>
    <row r="490" spans="2:65" s="12" customFormat="1">
      <c r="B490" s="157"/>
      <c r="D490" s="158" t="s">
        <v>180</v>
      </c>
      <c r="E490" s="159" t="s">
        <v>1</v>
      </c>
      <c r="F490" s="160" t="s">
        <v>676</v>
      </c>
      <c r="H490" s="161">
        <v>1.2150000000000001</v>
      </c>
      <c r="I490" s="162"/>
      <c r="L490" s="157"/>
      <c r="M490" s="163"/>
      <c r="T490" s="164"/>
      <c r="AT490" s="159" t="s">
        <v>180</v>
      </c>
      <c r="AU490" s="159" t="s">
        <v>87</v>
      </c>
      <c r="AV490" s="12" t="s">
        <v>87</v>
      </c>
      <c r="AW490" s="12" t="s">
        <v>30</v>
      </c>
      <c r="AX490" s="12" t="s">
        <v>75</v>
      </c>
      <c r="AY490" s="159" t="s">
        <v>172</v>
      </c>
    </row>
    <row r="491" spans="2:65" s="12" customFormat="1">
      <c r="B491" s="157"/>
      <c r="D491" s="158" t="s">
        <v>180</v>
      </c>
      <c r="E491" s="159" t="s">
        <v>1</v>
      </c>
      <c r="F491" s="160" t="s">
        <v>677</v>
      </c>
      <c r="H491" s="161">
        <v>0.63900000000000001</v>
      </c>
      <c r="I491" s="162"/>
      <c r="L491" s="157"/>
      <c r="M491" s="163"/>
      <c r="T491" s="164"/>
      <c r="AT491" s="159" t="s">
        <v>180</v>
      </c>
      <c r="AU491" s="159" t="s">
        <v>87</v>
      </c>
      <c r="AV491" s="12" t="s">
        <v>87</v>
      </c>
      <c r="AW491" s="12" t="s">
        <v>30</v>
      </c>
      <c r="AX491" s="12" t="s">
        <v>75</v>
      </c>
      <c r="AY491" s="159" t="s">
        <v>172</v>
      </c>
    </row>
    <row r="492" spans="2:65" s="15" customFormat="1">
      <c r="B492" s="190"/>
      <c r="D492" s="158" t="s">
        <v>180</v>
      </c>
      <c r="E492" s="191" t="s">
        <v>1</v>
      </c>
      <c r="F492" s="192" t="s">
        <v>429</v>
      </c>
      <c r="H492" s="191" t="s">
        <v>1</v>
      </c>
      <c r="I492" s="193"/>
      <c r="L492" s="190"/>
      <c r="M492" s="194"/>
      <c r="T492" s="195"/>
      <c r="AT492" s="191" t="s">
        <v>180</v>
      </c>
      <c r="AU492" s="191" t="s">
        <v>87</v>
      </c>
      <c r="AV492" s="15" t="s">
        <v>82</v>
      </c>
      <c r="AW492" s="15" t="s">
        <v>30</v>
      </c>
      <c r="AX492" s="15" t="s">
        <v>75</v>
      </c>
      <c r="AY492" s="191" t="s">
        <v>172</v>
      </c>
    </row>
    <row r="493" spans="2:65" s="12" customFormat="1">
      <c r="B493" s="157"/>
      <c r="D493" s="158" t="s">
        <v>180</v>
      </c>
      <c r="E493" s="159" t="s">
        <v>1</v>
      </c>
      <c r="F493" s="160" t="s">
        <v>678</v>
      </c>
      <c r="H493" s="161">
        <v>0.23</v>
      </c>
      <c r="I493" s="162"/>
      <c r="L493" s="157"/>
      <c r="M493" s="163"/>
      <c r="T493" s="164"/>
      <c r="AT493" s="159" t="s">
        <v>180</v>
      </c>
      <c r="AU493" s="159" t="s">
        <v>87</v>
      </c>
      <c r="AV493" s="12" t="s">
        <v>87</v>
      </c>
      <c r="AW493" s="12" t="s">
        <v>30</v>
      </c>
      <c r="AX493" s="12" t="s">
        <v>75</v>
      </c>
      <c r="AY493" s="159" t="s">
        <v>172</v>
      </c>
    </row>
    <row r="494" spans="2:65" s="12" customFormat="1">
      <c r="B494" s="157"/>
      <c r="D494" s="158" t="s">
        <v>180</v>
      </c>
      <c r="E494" s="159" t="s">
        <v>1</v>
      </c>
      <c r="F494" s="160" t="s">
        <v>679</v>
      </c>
      <c r="H494" s="161">
        <v>0.13500000000000001</v>
      </c>
      <c r="I494" s="162"/>
      <c r="L494" s="157"/>
      <c r="M494" s="163"/>
      <c r="T494" s="164"/>
      <c r="AT494" s="159" t="s">
        <v>180</v>
      </c>
      <c r="AU494" s="159" t="s">
        <v>87</v>
      </c>
      <c r="AV494" s="12" t="s">
        <v>87</v>
      </c>
      <c r="AW494" s="12" t="s">
        <v>30</v>
      </c>
      <c r="AX494" s="12" t="s">
        <v>75</v>
      </c>
      <c r="AY494" s="159" t="s">
        <v>172</v>
      </c>
    </row>
    <row r="495" spans="2:65" s="15" customFormat="1">
      <c r="B495" s="190"/>
      <c r="D495" s="158" t="s">
        <v>180</v>
      </c>
      <c r="E495" s="191" t="s">
        <v>1</v>
      </c>
      <c r="F495" s="192" t="s">
        <v>431</v>
      </c>
      <c r="H495" s="191" t="s">
        <v>1</v>
      </c>
      <c r="I495" s="193"/>
      <c r="L495" s="190"/>
      <c r="M495" s="194"/>
      <c r="T495" s="195"/>
      <c r="AT495" s="191" t="s">
        <v>180</v>
      </c>
      <c r="AU495" s="191" t="s">
        <v>87</v>
      </c>
      <c r="AV495" s="15" t="s">
        <v>82</v>
      </c>
      <c r="AW495" s="15" t="s">
        <v>30</v>
      </c>
      <c r="AX495" s="15" t="s">
        <v>75</v>
      </c>
      <c r="AY495" s="191" t="s">
        <v>172</v>
      </c>
    </row>
    <row r="496" spans="2:65" s="12" customFormat="1">
      <c r="B496" s="157"/>
      <c r="D496" s="158" t="s">
        <v>180</v>
      </c>
      <c r="E496" s="159" t="s">
        <v>1</v>
      </c>
      <c r="F496" s="160" t="s">
        <v>680</v>
      </c>
      <c r="H496" s="161">
        <v>0.21199999999999999</v>
      </c>
      <c r="I496" s="162"/>
      <c r="L496" s="157"/>
      <c r="M496" s="163"/>
      <c r="T496" s="164"/>
      <c r="AT496" s="159" t="s">
        <v>180</v>
      </c>
      <c r="AU496" s="159" t="s">
        <v>87</v>
      </c>
      <c r="AV496" s="12" t="s">
        <v>87</v>
      </c>
      <c r="AW496" s="12" t="s">
        <v>30</v>
      </c>
      <c r="AX496" s="12" t="s">
        <v>75</v>
      </c>
      <c r="AY496" s="159" t="s">
        <v>172</v>
      </c>
    </row>
    <row r="497" spans="2:65" s="15" customFormat="1">
      <c r="B497" s="190"/>
      <c r="D497" s="158" t="s">
        <v>180</v>
      </c>
      <c r="E497" s="191" t="s">
        <v>1</v>
      </c>
      <c r="F497" s="192" t="s">
        <v>666</v>
      </c>
      <c r="H497" s="191" t="s">
        <v>1</v>
      </c>
      <c r="I497" s="193"/>
      <c r="L497" s="190"/>
      <c r="M497" s="194"/>
      <c r="T497" s="195"/>
      <c r="AT497" s="191" t="s">
        <v>180</v>
      </c>
      <c r="AU497" s="191" t="s">
        <v>87</v>
      </c>
      <c r="AV497" s="15" t="s">
        <v>82</v>
      </c>
      <c r="AW497" s="15" t="s">
        <v>30</v>
      </c>
      <c r="AX497" s="15" t="s">
        <v>75</v>
      </c>
      <c r="AY497" s="191" t="s">
        <v>172</v>
      </c>
    </row>
    <row r="498" spans="2:65" s="12" customFormat="1">
      <c r="B498" s="157"/>
      <c r="D498" s="158" t="s">
        <v>180</v>
      </c>
      <c r="E498" s="159" t="s">
        <v>1</v>
      </c>
      <c r="F498" s="160" t="s">
        <v>681</v>
      </c>
      <c r="H498" s="161">
        <v>1.395</v>
      </c>
      <c r="I498" s="162"/>
      <c r="L498" s="157"/>
      <c r="M498" s="163"/>
      <c r="T498" s="164"/>
      <c r="AT498" s="159" t="s">
        <v>180</v>
      </c>
      <c r="AU498" s="159" t="s">
        <v>87</v>
      </c>
      <c r="AV498" s="12" t="s">
        <v>87</v>
      </c>
      <c r="AW498" s="12" t="s">
        <v>30</v>
      </c>
      <c r="AX498" s="12" t="s">
        <v>75</v>
      </c>
      <c r="AY498" s="159" t="s">
        <v>172</v>
      </c>
    </row>
    <row r="499" spans="2:65" s="15" customFormat="1">
      <c r="B499" s="190"/>
      <c r="D499" s="158" t="s">
        <v>180</v>
      </c>
      <c r="E499" s="191" t="s">
        <v>1</v>
      </c>
      <c r="F499" s="192" t="s">
        <v>668</v>
      </c>
      <c r="H499" s="191" t="s">
        <v>1</v>
      </c>
      <c r="I499" s="193"/>
      <c r="L499" s="190"/>
      <c r="M499" s="194"/>
      <c r="T499" s="195"/>
      <c r="AT499" s="191" t="s">
        <v>180</v>
      </c>
      <c r="AU499" s="191" t="s">
        <v>87</v>
      </c>
      <c r="AV499" s="15" t="s">
        <v>82</v>
      </c>
      <c r="AW499" s="15" t="s">
        <v>30</v>
      </c>
      <c r="AX499" s="15" t="s">
        <v>75</v>
      </c>
      <c r="AY499" s="191" t="s">
        <v>172</v>
      </c>
    </row>
    <row r="500" spans="2:65" s="12" customFormat="1">
      <c r="B500" s="157"/>
      <c r="D500" s="158" t="s">
        <v>180</v>
      </c>
      <c r="E500" s="159" t="s">
        <v>1</v>
      </c>
      <c r="F500" s="160" t="s">
        <v>682</v>
      </c>
      <c r="H500" s="161">
        <v>0.69099999999999995</v>
      </c>
      <c r="I500" s="162"/>
      <c r="L500" s="157"/>
      <c r="M500" s="163"/>
      <c r="T500" s="164"/>
      <c r="AT500" s="159" t="s">
        <v>180</v>
      </c>
      <c r="AU500" s="159" t="s">
        <v>87</v>
      </c>
      <c r="AV500" s="12" t="s">
        <v>87</v>
      </c>
      <c r="AW500" s="12" t="s">
        <v>30</v>
      </c>
      <c r="AX500" s="12" t="s">
        <v>75</v>
      </c>
      <c r="AY500" s="159" t="s">
        <v>172</v>
      </c>
    </row>
    <row r="501" spans="2:65" s="13" customFormat="1">
      <c r="B501" s="165"/>
      <c r="D501" s="158" t="s">
        <v>180</v>
      </c>
      <c r="E501" s="166" t="s">
        <v>1</v>
      </c>
      <c r="F501" s="167" t="s">
        <v>183</v>
      </c>
      <c r="H501" s="168">
        <v>6.5830000000000002</v>
      </c>
      <c r="I501" s="169"/>
      <c r="L501" s="165"/>
      <c r="M501" s="170"/>
      <c r="T501" s="171"/>
      <c r="AT501" s="166" t="s">
        <v>180</v>
      </c>
      <c r="AU501" s="166" t="s">
        <v>87</v>
      </c>
      <c r="AV501" s="13" t="s">
        <v>184</v>
      </c>
      <c r="AW501" s="13" t="s">
        <v>30</v>
      </c>
      <c r="AX501" s="13" t="s">
        <v>75</v>
      </c>
      <c r="AY501" s="166" t="s">
        <v>172</v>
      </c>
    </row>
    <row r="502" spans="2:65" s="12" customFormat="1">
      <c r="B502" s="157"/>
      <c r="D502" s="158" t="s">
        <v>180</v>
      </c>
      <c r="E502" s="159" t="s">
        <v>1</v>
      </c>
      <c r="F502" s="160" t="s">
        <v>683</v>
      </c>
      <c r="H502" s="161">
        <v>0.65800000000000003</v>
      </c>
      <c r="I502" s="162"/>
      <c r="L502" s="157"/>
      <c r="M502" s="163"/>
      <c r="T502" s="164"/>
      <c r="AT502" s="159" t="s">
        <v>180</v>
      </c>
      <c r="AU502" s="159" t="s">
        <v>87</v>
      </c>
      <c r="AV502" s="12" t="s">
        <v>87</v>
      </c>
      <c r="AW502" s="12" t="s">
        <v>30</v>
      </c>
      <c r="AX502" s="12" t="s">
        <v>75</v>
      </c>
      <c r="AY502" s="159" t="s">
        <v>172</v>
      </c>
    </row>
    <row r="503" spans="2:65" s="12" customFormat="1">
      <c r="B503" s="157"/>
      <c r="D503" s="158" t="s">
        <v>180</v>
      </c>
      <c r="E503" s="159" t="s">
        <v>1</v>
      </c>
      <c r="F503" s="160" t="s">
        <v>295</v>
      </c>
      <c r="H503" s="161">
        <v>8.9999999999999993E-3</v>
      </c>
      <c r="I503" s="162"/>
      <c r="L503" s="157"/>
      <c r="M503" s="163"/>
      <c r="T503" s="164"/>
      <c r="AT503" s="159" t="s">
        <v>180</v>
      </c>
      <c r="AU503" s="159" t="s">
        <v>87</v>
      </c>
      <c r="AV503" s="12" t="s">
        <v>87</v>
      </c>
      <c r="AW503" s="12" t="s">
        <v>30</v>
      </c>
      <c r="AX503" s="12" t="s">
        <v>75</v>
      </c>
      <c r="AY503" s="159" t="s">
        <v>172</v>
      </c>
    </row>
    <row r="504" spans="2:65" s="14" customFormat="1">
      <c r="B504" s="172"/>
      <c r="D504" s="158" t="s">
        <v>180</v>
      </c>
      <c r="E504" s="173" t="s">
        <v>1</v>
      </c>
      <c r="F504" s="174" t="s">
        <v>186</v>
      </c>
      <c r="H504" s="175">
        <v>7.25</v>
      </c>
      <c r="I504" s="176"/>
      <c r="L504" s="172"/>
      <c r="M504" s="177"/>
      <c r="T504" s="178"/>
      <c r="AT504" s="173" t="s">
        <v>180</v>
      </c>
      <c r="AU504" s="173" t="s">
        <v>87</v>
      </c>
      <c r="AV504" s="14" t="s">
        <v>178</v>
      </c>
      <c r="AW504" s="14" t="s">
        <v>30</v>
      </c>
      <c r="AX504" s="14" t="s">
        <v>82</v>
      </c>
      <c r="AY504" s="173" t="s">
        <v>172</v>
      </c>
    </row>
    <row r="505" spans="2:65" s="1" customFormat="1" ht="37.9" customHeight="1">
      <c r="B505" s="32"/>
      <c r="C505" s="143" t="s">
        <v>684</v>
      </c>
      <c r="D505" s="143" t="s">
        <v>174</v>
      </c>
      <c r="E505" s="144" t="s">
        <v>685</v>
      </c>
      <c r="F505" s="145" t="s">
        <v>686</v>
      </c>
      <c r="G505" s="146" t="s">
        <v>177</v>
      </c>
      <c r="H505" s="147">
        <v>7.25</v>
      </c>
      <c r="I505" s="148"/>
      <c r="J505" s="149">
        <f>ROUND(I505*H505,2)</f>
        <v>0</v>
      </c>
      <c r="K505" s="150"/>
      <c r="L505" s="32"/>
      <c r="M505" s="151" t="s">
        <v>1</v>
      </c>
      <c r="N505" s="152" t="s">
        <v>41</v>
      </c>
      <c r="P505" s="153">
        <f>O505*H505</f>
        <v>0</v>
      </c>
      <c r="Q505" s="153">
        <v>1.289E-2</v>
      </c>
      <c r="R505" s="153">
        <f>Q505*H505</f>
        <v>9.3452500000000008E-2</v>
      </c>
      <c r="S505" s="153">
        <v>0</v>
      </c>
      <c r="T505" s="154">
        <f>S505*H505</f>
        <v>0</v>
      </c>
      <c r="AR505" s="155" t="s">
        <v>275</v>
      </c>
      <c r="AT505" s="155" t="s">
        <v>174</v>
      </c>
      <c r="AU505" s="155" t="s">
        <v>87</v>
      </c>
      <c r="AY505" s="17" t="s">
        <v>172</v>
      </c>
      <c r="BE505" s="156">
        <f>IF(N505="základná",J505,0)</f>
        <v>0</v>
      </c>
      <c r="BF505" s="156">
        <f>IF(N505="znížená",J505,0)</f>
        <v>0</v>
      </c>
      <c r="BG505" s="156">
        <f>IF(N505="zákl. prenesená",J505,0)</f>
        <v>0</v>
      </c>
      <c r="BH505" s="156">
        <f>IF(N505="zníž. prenesená",J505,0)</f>
        <v>0</v>
      </c>
      <c r="BI505" s="156">
        <f>IF(N505="nulová",J505,0)</f>
        <v>0</v>
      </c>
      <c r="BJ505" s="17" t="s">
        <v>87</v>
      </c>
      <c r="BK505" s="156">
        <f>ROUND(I505*H505,2)</f>
        <v>0</v>
      </c>
      <c r="BL505" s="17" t="s">
        <v>275</v>
      </c>
      <c r="BM505" s="155" t="s">
        <v>687</v>
      </c>
    </row>
    <row r="506" spans="2:65" s="12" customFormat="1">
      <c r="B506" s="157"/>
      <c r="D506" s="158" t="s">
        <v>180</v>
      </c>
      <c r="E506" s="159" t="s">
        <v>1</v>
      </c>
      <c r="F506" s="160" t="s">
        <v>688</v>
      </c>
      <c r="H506" s="161">
        <v>7.25</v>
      </c>
      <c r="I506" s="162"/>
      <c r="L506" s="157"/>
      <c r="M506" s="163"/>
      <c r="T506" s="164"/>
      <c r="AT506" s="159" t="s">
        <v>180</v>
      </c>
      <c r="AU506" s="159" t="s">
        <v>87</v>
      </c>
      <c r="AV506" s="12" t="s">
        <v>87</v>
      </c>
      <c r="AW506" s="12" t="s">
        <v>30</v>
      </c>
      <c r="AX506" s="12" t="s">
        <v>82</v>
      </c>
      <c r="AY506" s="159" t="s">
        <v>172</v>
      </c>
    </row>
    <row r="507" spans="2:65" s="1" customFormat="1" ht="24.2" customHeight="1">
      <c r="B507" s="32"/>
      <c r="C507" s="143" t="s">
        <v>689</v>
      </c>
      <c r="D507" s="143" t="s">
        <v>174</v>
      </c>
      <c r="E507" s="144" t="s">
        <v>690</v>
      </c>
      <c r="F507" s="145" t="s">
        <v>691</v>
      </c>
      <c r="G507" s="146" t="s">
        <v>331</v>
      </c>
      <c r="H507" s="147">
        <v>309</v>
      </c>
      <c r="I507" s="148"/>
      <c r="J507" s="149">
        <f>ROUND(I507*H507,2)</f>
        <v>0</v>
      </c>
      <c r="K507" s="150"/>
      <c r="L507" s="32"/>
      <c r="M507" s="151" t="s">
        <v>1</v>
      </c>
      <c r="N507" s="152" t="s">
        <v>41</v>
      </c>
      <c r="P507" s="153">
        <f>O507*H507</f>
        <v>0</v>
      </c>
      <c r="Q507" s="153">
        <v>2.5999999999999998E-4</v>
      </c>
      <c r="R507" s="153">
        <f>Q507*H507</f>
        <v>8.0339999999999995E-2</v>
      </c>
      <c r="S507" s="153">
        <v>0</v>
      </c>
      <c r="T507" s="154">
        <f>S507*H507</f>
        <v>0</v>
      </c>
      <c r="AR507" s="155" t="s">
        <v>275</v>
      </c>
      <c r="AT507" s="155" t="s">
        <v>174</v>
      </c>
      <c r="AU507" s="155" t="s">
        <v>87</v>
      </c>
      <c r="AY507" s="17" t="s">
        <v>172</v>
      </c>
      <c r="BE507" s="156">
        <f>IF(N507="základná",J507,0)</f>
        <v>0</v>
      </c>
      <c r="BF507" s="156">
        <f>IF(N507="znížená",J507,0)</f>
        <v>0</v>
      </c>
      <c r="BG507" s="156">
        <f>IF(N507="zákl. prenesená",J507,0)</f>
        <v>0</v>
      </c>
      <c r="BH507" s="156">
        <f>IF(N507="zníž. prenesená",J507,0)</f>
        <v>0</v>
      </c>
      <c r="BI507" s="156">
        <f>IF(N507="nulová",J507,0)</f>
        <v>0</v>
      </c>
      <c r="BJ507" s="17" t="s">
        <v>87</v>
      </c>
      <c r="BK507" s="156">
        <f>ROUND(I507*H507,2)</f>
        <v>0</v>
      </c>
      <c r="BL507" s="17" t="s">
        <v>275</v>
      </c>
      <c r="BM507" s="155" t="s">
        <v>692</v>
      </c>
    </row>
    <row r="508" spans="2:65" s="15" customFormat="1">
      <c r="B508" s="190"/>
      <c r="D508" s="158" t="s">
        <v>180</v>
      </c>
      <c r="E508" s="191" t="s">
        <v>1</v>
      </c>
      <c r="F508" s="192" t="s">
        <v>639</v>
      </c>
      <c r="H508" s="191" t="s">
        <v>1</v>
      </c>
      <c r="I508" s="193"/>
      <c r="L508" s="190"/>
      <c r="M508" s="194"/>
      <c r="T508" s="195"/>
      <c r="AT508" s="191" t="s">
        <v>180</v>
      </c>
      <c r="AU508" s="191" t="s">
        <v>87</v>
      </c>
      <c r="AV508" s="15" t="s">
        <v>82</v>
      </c>
      <c r="AW508" s="15" t="s">
        <v>30</v>
      </c>
      <c r="AX508" s="15" t="s">
        <v>75</v>
      </c>
      <c r="AY508" s="191" t="s">
        <v>172</v>
      </c>
    </row>
    <row r="509" spans="2:65" s="12" customFormat="1">
      <c r="B509" s="157"/>
      <c r="D509" s="158" t="s">
        <v>180</v>
      </c>
      <c r="E509" s="159" t="s">
        <v>1</v>
      </c>
      <c r="F509" s="160" t="s">
        <v>693</v>
      </c>
      <c r="H509" s="161">
        <v>151.19999999999999</v>
      </c>
      <c r="I509" s="162"/>
      <c r="L509" s="157"/>
      <c r="M509" s="163"/>
      <c r="T509" s="164"/>
      <c r="AT509" s="159" t="s">
        <v>180</v>
      </c>
      <c r="AU509" s="159" t="s">
        <v>87</v>
      </c>
      <c r="AV509" s="12" t="s">
        <v>87</v>
      </c>
      <c r="AW509" s="12" t="s">
        <v>30</v>
      </c>
      <c r="AX509" s="12" t="s">
        <v>75</v>
      </c>
      <c r="AY509" s="159" t="s">
        <v>172</v>
      </c>
    </row>
    <row r="510" spans="2:65" s="15" customFormat="1">
      <c r="B510" s="190"/>
      <c r="D510" s="158" t="s">
        <v>180</v>
      </c>
      <c r="E510" s="191" t="s">
        <v>1</v>
      </c>
      <c r="F510" s="192" t="s">
        <v>694</v>
      </c>
      <c r="H510" s="191" t="s">
        <v>1</v>
      </c>
      <c r="I510" s="193"/>
      <c r="L510" s="190"/>
      <c r="M510" s="194"/>
      <c r="T510" s="195"/>
      <c r="AT510" s="191" t="s">
        <v>180</v>
      </c>
      <c r="AU510" s="191" t="s">
        <v>87</v>
      </c>
      <c r="AV510" s="15" t="s">
        <v>82</v>
      </c>
      <c r="AW510" s="15" t="s">
        <v>30</v>
      </c>
      <c r="AX510" s="15" t="s">
        <v>75</v>
      </c>
      <c r="AY510" s="191" t="s">
        <v>172</v>
      </c>
    </row>
    <row r="511" spans="2:65" s="12" customFormat="1">
      <c r="B511" s="157"/>
      <c r="D511" s="158" t="s">
        <v>180</v>
      </c>
      <c r="E511" s="159" t="s">
        <v>1</v>
      </c>
      <c r="F511" s="160" t="s">
        <v>695</v>
      </c>
      <c r="H511" s="161">
        <v>21</v>
      </c>
      <c r="I511" s="162"/>
      <c r="L511" s="157"/>
      <c r="M511" s="163"/>
      <c r="T511" s="164"/>
      <c r="AT511" s="159" t="s">
        <v>180</v>
      </c>
      <c r="AU511" s="159" t="s">
        <v>87</v>
      </c>
      <c r="AV511" s="12" t="s">
        <v>87</v>
      </c>
      <c r="AW511" s="12" t="s">
        <v>30</v>
      </c>
      <c r="AX511" s="12" t="s">
        <v>75</v>
      </c>
      <c r="AY511" s="159" t="s">
        <v>172</v>
      </c>
    </row>
    <row r="512" spans="2:65" s="15" customFormat="1">
      <c r="B512" s="190"/>
      <c r="D512" s="158" t="s">
        <v>180</v>
      </c>
      <c r="E512" s="191" t="s">
        <v>1</v>
      </c>
      <c r="F512" s="192" t="s">
        <v>641</v>
      </c>
      <c r="H512" s="191" t="s">
        <v>1</v>
      </c>
      <c r="I512" s="193"/>
      <c r="L512" s="190"/>
      <c r="M512" s="194"/>
      <c r="T512" s="195"/>
      <c r="AT512" s="191" t="s">
        <v>180</v>
      </c>
      <c r="AU512" s="191" t="s">
        <v>87</v>
      </c>
      <c r="AV512" s="15" t="s">
        <v>82</v>
      </c>
      <c r="AW512" s="15" t="s">
        <v>30</v>
      </c>
      <c r="AX512" s="15" t="s">
        <v>75</v>
      </c>
      <c r="AY512" s="191" t="s">
        <v>172</v>
      </c>
    </row>
    <row r="513" spans="2:65" s="12" customFormat="1">
      <c r="B513" s="157"/>
      <c r="D513" s="158" t="s">
        <v>180</v>
      </c>
      <c r="E513" s="159" t="s">
        <v>1</v>
      </c>
      <c r="F513" s="160" t="s">
        <v>696</v>
      </c>
      <c r="H513" s="161">
        <v>90.2</v>
      </c>
      <c r="I513" s="162"/>
      <c r="L513" s="157"/>
      <c r="M513" s="163"/>
      <c r="T513" s="164"/>
      <c r="AT513" s="159" t="s">
        <v>180</v>
      </c>
      <c r="AU513" s="159" t="s">
        <v>87</v>
      </c>
      <c r="AV513" s="12" t="s">
        <v>87</v>
      </c>
      <c r="AW513" s="12" t="s">
        <v>30</v>
      </c>
      <c r="AX513" s="12" t="s">
        <v>75</v>
      </c>
      <c r="AY513" s="159" t="s">
        <v>172</v>
      </c>
    </row>
    <row r="514" spans="2:65" s="15" customFormat="1">
      <c r="B514" s="190"/>
      <c r="D514" s="158" t="s">
        <v>180</v>
      </c>
      <c r="E514" s="191" t="s">
        <v>1</v>
      </c>
      <c r="F514" s="192" t="s">
        <v>427</v>
      </c>
      <c r="H514" s="191" t="s">
        <v>1</v>
      </c>
      <c r="I514" s="193"/>
      <c r="L514" s="190"/>
      <c r="M514" s="194"/>
      <c r="T514" s="195"/>
      <c r="AT514" s="191" t="s">
        <v>180</v>
      </c>
      <c r="AU514" s="191" t="s">
        <v>87</v>
      </c>
      <c r="AV514" s="15" t="s">
        <v>82</v>
      </c>
      <c r="AW514" s="15" t="s">
        <v>30</v>
      </c>
      <c r="AX514" s="15" t="s">
        <v>75</v>
      </c>
      <c r="AY514" s="191" t="s">
        <v>172</v>
      </c>
    </row>
    <row r="515" spans="2:65" s="12" customFormat="1">
      <c r="B515" s="157"/>
      <c r="D515" s="158" t="s">
        <v>180</v>
      </c>
      <c r="E515" s="159" t="s">
        <v>1</v>
      </c>
      <c r="F515" s="160" t="s">
        <v>697</v>
      </c>
      <c r="H515" s="161">
        <v>3.6</v>
      </c>
      <c r="I515" s="162"/>
      <c r="L515" s="157"/>
      <c r="M515" s="163"/>
      <c r="T515" s="164"/>
      <c r="AT515" s="159" t="s">
        <v>180</v>
      </c>
      <c r="AU515" s="159" t="s">
        <v>87</v>
      </c>
      <c r="AV515" s="12" t="s">
        <v>87</v>
      </c>
      <c r="AW515" s="12" t="s">
        <v>30</v>
      </c>
      <c r="AX515" s="12" t="s">
        <v>75</v>
      </c>
      <c r="AY515" s="159" t="s">
        <v>172</v>
      </c>
    </row>
    <row r="516" spans="2:65" s="15" customFormat="1">
      <c r="B516" s="190"/>
      <c r="D516" s="158" t="s">
        <v>180</v>
      </c>
      <c r="E516" s="191" t="s">
        <v>1</v>
      </c>
      <c r="F516" s="192" t="s">
        <v>644</v>
      </c>
      <c r="H516" s="191" t="s">
        <v>1</v>
      </c>
      <c r="I516" s="193"/>
      <c r="L516" s="190"/>
      <c r="M516" s="194"/>
      <c r="T516" s="195"/>
      <c r="AT516" s="191" t="s">
        <v>180</v>
      </c>
      <c r="AU516" s="191" t="s">
        <v>87</v>
      </c>
      <c r="AV516" s="15" t="s">
        <v>82</v>
      </c>
      <c r="AW516" s="15" t="s">
        <v>30</v>
      </c>
      <c r="AX516" s="15" t="s">
        <v>75</v>
      </c>
      <c r="AY516" s="191" t="s">
        <v>172</v>
      </c>
    </row>
    <row r="517" spans="2:65" s="12" customFormat="1">
      <c r="B517" s="157"/>
      <c r="D517" s="158" t="s">
        <v>180</v>
      </c>
      <c r="E517" s="159" t="s">
        <v>1</v>
      </c>
      <c r="F517" s="160" t="s">
        <v>698</v>
      </c>
      <c r="H517" s="161">
        <v>8</v>
      </c>
      <c r="I517" s="162"/>
      <c r="L517" s="157"/>
      <c r="M517" s="163"/>
      <c r="T517" s="164"/>
      <c r="AT517" s="159" t="s">
        <v>180</v>
      </c>
      <c r="AU517" s="159" t="s">
        <v>87</v>
      </c>
      <c r="AV517" s="12" t="s">
        <v>87</v>
      </c>
      <c r="AW517" s="12" t="s">
        <v>30</v>
      </c>
      <c r="AX517" s="12" t="s">
        <v>75</v>
      </c>
      <c r="AY517" s="159" t="s">
        <v>172</v>
      </c>
    </row>
    <row r="518" spans="2:65" s="15" customFormat="1">
      <c r="B518" s="190"/>
      <c r="D518" s="158" t="s">
        <v>180</v>
      </c>
      <c r="E518" s="191" t="s">
        <v>1</v>
      </c>
      <c r="F518" s="192" t="s">
        <v>646</v>
      </c>
      <c r="H518" s="191" t="s">
        <v>1</v>
      </c>
      <c r="I518" s="193"/>
      <c r="L518" s="190"/>
      <c r="M518" s="194"/>
      <c r="T518" s="195"/>
      <c r="AT518" s="191" t="s">
        <v>180</v>
      </c>
      <c r="AU518" s="191" t="s">
        <v>87</v>
      </c>
      <c r="AV518" s="15" t="s">
        <v>82</v>
      </c>
      <c r="AW518" s="15" t="s">
        <v>30</v>
      </c>
      <c r="AX518" s="15" t="s">
        <v>75</v>
      </c>
      <c r="AY518" s="191" t="s">
        <v>172</v>
      </c>
    </row>
    <row r="519" spans="2:65" s="12" customFormat="1">
      <c r="B519" s="157"/>
      <c r="D519" s="158" t="s">
        <v>180</v>
      </c>
      <c r="E519" s="159" t="s">
        <v>1</v>
      </c>
      <c r="F519" s="160" t="s">
        <v>699</v>
      </c>
      <c r="H519" s="161">
        <v>35</v>
      </c>
      <c r="I519" s="162"/>
      <c r="L519" s="157"/>
      <c r="M519" s="163"/>
      <c r="T519" s="164"/>
      <c r="AT519" s="159" t="s">
        <v>180</v>
      </c>
      <c r="AU519" s="159" t="s">
        <v>87</v>
      </c>
      <c r="AV519" s="12" t="s">
        <v>87</v>
      </c>
      <c r="AW519" s="12" t="s">
        <v>30</v>
      </c>
      <c r="AX519" s="12" t="s">
        <v>75</v>
      </c>
      <c r="AY519" s="159" t="s">
        <v>172</v>
      </c>
    </row>
    <row r="520" spans="2:65" s="14" customFormat="1">
      <c r="B520" s="172"/>
      <c r="D520" s="158" t="s">
        <v>180</v>
      </c>
      <c r="E520" s="173" t="s">
        <v>1</v>
      </c>
      <c r="F520" s="174" t="s">
        <v>186</v>
      </c>
      <c r="H520" s="175">
        <v>309</v>
      </c>
      <c r="I520" s="176"/>
      <c r="L520" s="172"/>
      <c r="M520" s="177"/>
      <c r="T520" s="178"/>
      <c r="AT520" s="173" t="s">
        <v>180</v>
      </c>
      <c r="AU520" s="173" t="s">
        <v>87</v>
      </c>
      <c r="AV520" s="14" t="s">
        <v>178</v>
      </c>
      <c r="AW520" s="14" t="s">
        <v>30</v>
      </c>
      <c r="AX520" s="14" t="s">
        <v>82</v>
      </c>
      <c r="AY520" s="173" t="s">
        <v>172</v>
      </c>
    </row>
    <row r="521" spans="2:65" s="1" customFormat="1" ht="37.9" customHeight="1">
      <c r="B521" s="32"/>
      <c r="C521" s="179" t="s">
        <v>700</v>
      </c>
      <c r="D521" s="179" t="s">
        <v>223</v>
      </c>
      <c r="E521" s="180" t="s">
        <v>672</v>
      </c>
      <c r="F521" s="181" t="s">
        <v>673</v>
      </c>
      <c r="G521" s="182" t="s">
        <v>177</v>
      </c>
      <c r="H521" s="183">
        <v>3.58</v>
      </c>
      <c r="I521" s="184"/>
      <c r="J521" s="185">
        <f>ROUND(I521*H521,2)</f>
        <v>0</v>
      </c>
      <c r="K521" s="186"/>
      <c r="L521" s="187"/>
      <c r="M521" s="188" t="s">
        <v>1</v>
      </c>
      <c r="N521" s="189" t="s">
        <v>41</v>
      </c>
      <c r="P521" s="153">
        <f>O521*H521</f>
        <v>0</v>
      </c>
      <c r="Q521" s="153">
        <v>0.54</v>
      </c>
      <c r="R521" s="153">
        <f>Q521*H521</f>
        <v>1.9332000000000003</v>
      </c>
      <c r="S521" s="153">
        <v>0</v>
      </c>
      <c r="T521" s="154">
        <f>S521*H521</f>
        <v>0</v>
      </c>
      <c r="AR521" s="155" t="s">
        <v>385</v>
      </c>
      <c r="AT521" s="155" t="s">
        <v>223</v>
      </c>
      <c r="AU521" s="155" t="s">
        <v>87</v>
      </c>
      <c r="AY521" s="17" t="s">
        <v>172</v>
      </c>
      <c r="BE521" s="156">
        <f>IF(N521="základná",J521,0)</f>
        <v>0</v>
      </c>
      <c r="BF521" s="156">
        <f>IF(N521="znížená",J521,0)</f>
        <v>0</v>
      </c>
      <c r="BG521" s="156">
        <f>IF(N521="zákl. prenesená",J521,0)</f>
        <v>0</v>
      </c>
      <c r="BH521" s="156">
        <f>IF(N521="zníž. prenesená",J521,0)</f>
        <v>0</v>
      </c>
      <c r="BI521" s="156">
        <f>IF(N521="nulová",J521,0)</f>
        <v>0</v>
      </c>
      <c r="BJ521" s="17" t="s">
        <v>87</v>
      </c>
      <c r="BK521" s="156">
        <f>ROUND(I521*H521,2)</f>
        <v>0</v>
      </c>
      <c r="BL521" s="17" t="s">
        <v>275</v>
      </c>
      <c r="BM521" s="155" t="s">
        <v>701</v>
      </c>
    </row>
    <row r="522" spans="2:65" s="15" customFormat="1">
      <c r="B522" s="190"/>
      <c r="D522" s="158" t="s">
        <v>180</v>
      </c>
      <c r="E522" s="191" t="s">
        <v>1</v>
      </c>
      <c r="F522" s="192" t="s">
        <v>639</v>
      </c>
      <c r="H522" s="191" t="s">
        <v>1</v>
      </c>
      <c r="I522" s="193"/>
      <c r="L522" s="190"/>
      <c r="M522" s="194"/>
      <c r="T522" s="195"/>
      <c r="AT522" s="191" t="s">
        <v>180</v>
      </c>
      <c r="AU522" s="191" t="s">
        <v>87</v>
      </c>
      <c r="AV522" s="15" t="s">
        <v>82</v>
      </c>
      <c r="AW522" s="15" t="s">
        <v>30</v>
      </c>
      <c r="AX522" s="15" t="s">
        <v>75</v>
      </c>
      <c r="AY522" s="191" t="s">
        <v>172</v>
      </c>
    </row>
    <row r="523" spans="2:65" s="12" customFormat="1">
      <c r="B523" s="157"/>
      <c r="D523" s="158" t="s">
        <v>180</v>
      </c>
      <c r="E523" s="159" t="s">
        <v>1</v>
      </c>
      <c r="F523" s="160" t="s">
        <v>702</v>
      </c>
      <c r="H523" s="161">
        <v>2.16</v>
      </c>
      <c r="I523" s="162"/>
      <c r="L523" s="157"/>
      <c r="M523" s="163"/>
      <c r="T523" s="164"/>
      <c r="AT523" s="159" t="s">
        <v>180</v>
      </c>
      <c r="AU523" s="159" t="s">
        <v>87</v>
      </c>
      <c r="AV523" s="12" t="s">
        <v>87</v>
      </c>
      <c r="AW523" s="12" t="s">
        <v>30</v>
      </c>
      <c r="AX523" s="12" t="s">
        <v>75</v>
      </c>
      <c r="AY523" s="159" t="s">
        <v>172</v>
      </c>
    </row>
    <row r="524" spans="2:65" s="15" customFormat="1">
      <c r="B524" s="190"/>
      <c r="D524" s="158" t="s">
        <v>180</v>
      </c>
      <c r="E524" s="191" t="s">
        <v>1</v>
      </c>
      <c r="F524" s="192" t="s">
        <v>694</v>
      </c>
      <c r="H524" s="191" t="s">
        <v>1</v>
      </c>
      <c r="I524" s="193"/>
      <c r="L524" s="190"/>
      <c r="M524" s="194"/>
      <c r="T524" s="195"/>
      <c r="AT524" s="191" t="s">
        <v>180</v>
      </c>
      <c r="AU524" s="191" t="s">
        <v>87</v>
      </c>
      <c r="AV524" s="15" t="s">
        <v>82</v>
      </c>
      <c r="AW524" s="15" t="s">
        <v>30</v>
      </c>
      <c r="AX524" s="15" t="s">
        <v>75</v>
      </c>
      <c r="AY524" s="191" t="s">
        <v>172</v>
      </c>
    </row>
    <row r="525" spans="2:65" s="12" customFormat="1">
      <c r="B525" s="157"/>
      <c r="D525" s="158" t="s">
        <v>180</v>
      </c>
      <c r="E525" s="159" t="s">
        <v>1</v>
      </c>
      <c r="F525" s="160" t="s">
        <v>703</v>
      </c>
      <c r="H525" s="161">
        <v>0.47299999999999998</v>
      </c>
      <c r="I525" s="162"/>
      <c r="L525" s="157"/>
      <c r="M525" s="163"/>
      <c r="T525" s="164"/>
      <c r="AT525" s="159" t="s">
        <v>180</v>
      </c>
      <c r="AU525" s="159" t="s">
        <v>87</v>
      </c>
      <c r="AV525" s="12" t="s">
        <v>87</v>
      </c>
      <c r="AW525" s="12" t="s">
        <v>30</v>
      </c>
      <c r="AX525" s="12" t="s">
        <v>75</v>
      </c>
      <c r="AY525" s="159" t="s">
        <v>172</v>
      </c>
    </row>
    <row r="526" spans="2:65" s="15" customFormat="1">
      <c r="B526" s="190"/>
      <c r="D526" s="158" t="s">
        <v>180</v>
      </c>
      <c r="E526" s="191" t="s">
        <v>1</v>
      </c>
      <c r="F526" s="192" t="s">
        <v>641</v>
      </c>
      <c r="H526" s="191" t="s">
        <v>1</v>
      </c>
      <c r="I526" s="193"/>
      <c r="L526" s="190"/>
      <c r="M526" s="194"/>
      <c r="T526" s="195"/>
      <c r="AT526" s="191" t="s">
        <v>180</v>
      </c>
      <c r="AU526" s="191" t="s">
        <v>87</v>
      </c>
      <c r="AV526" s="15" t="s">
        <v>82</v>
      </c>
      <c r="AW526" s="15" t="s">
        <v>30</v>
      </c>
      <c r="AX526" s="15" t="s">
        <v>75</v>
      </c>
      <c r="AY526" s="191" t="s">
        <v>172</v>
      </c>
    </row>
    <row r="527" spans="2:65" s="12" customFormat="1">
      <c r="B527" s="157"/>
      <c r="D527" s="158" t="s">
        <v>180</v>
      </c>
      <c r="E527" s="159" t="s">
        <v>1</v>
      </c>
      <c r="F527" s="160" t="s">
        <v>704</v>
      </c>
      <c r="H527" s="161">
        <v>0.61499999999999999</v>
      </c>
      <c r="I527" s="162"/>
      <c r="L527" s="157"/>
      <c r="M527" s="163"/>
      <c r="T527" s="164"/>
      <c r="AT527" s="159" t="s">
        <v>180</v>
      </c>
      <c r="AU527" s="159" t="s">
        <v>87</v>
      </c>
      <c r="AV527" s="12" t="s">
        <v>87</v>
      </c>
      <c r="AW527" s="12" t="s">
        <v>30</v>
      </c>
      <c r="AX527" s="12" t="s">
        <v>75</v>
      </c>
      <c r="AY527" s="159" t="s">
        <v>172</v>
      </c>
    </row>
    <row r="528" spans="2:65" s="13" customFormat="1">
      <c r="B528" s="165"/>
      <c r="D528" s="158" t="s">
        <v>180</v>
      </c>
      <c r="E528" s="166" t="s">
        <v>1</v>
      </c>
      <c r="F528" s="167" t="s">
        <v>183</v>
      </c>
      <c r="H528" s="168">
        <v>3.2480000000000002</v>
      </c>
      <c r="I528" s="169"/>
      <c r="L528" s="165"/>
      <c r="M528" s="170"/>
      <c r="T528" s="171"/>
      <c r="AT528" s="166" t="s">
        <v>180</v>
      </c>
      <c r="AU528" s="166" t="s">
        <v>87</v>
      </c>
      <c r="AV528" s="13" t="s">
        <v>184</v>
      </c>
      <c r="AW528" s="13" t="s">
        <v>30</v>
      </c>
      <c r="AX528" s="13" t="s">
        <v>75</v>
      </c>
      <c r="AY528" s="166" t="s">
        <v>172</v>
      </c>
    </row>
    <row r="529" spans="2:65" s="12" customFormat="1">
      <c r="B529" s="157"/>
      <c r="D529" s="158" t="s">
        <v>180</v>
      </c>
      <c r="E529" s="159" t="s">
        <v>1</v>
      </c>
      <c r="F529" s="160" t="s">
        <v>705</v>
      </c>
      <c r="H529" s="161">
        <v>0.32500000000000001</v>
      </c>
      <c r="I529" s="162"/>
      <c r="L529" s="157"/>
      <c r="M529" s="163"/>
      <c r="T529" s="164"/>
      <c r="AT529" s="159" t="s">
        <v>180</v>
      </c>
      <c r="AU529" s="159" t="s">
        <v>87</v>
      </c>
      <c r="AV529" s="12" t="s">
        <v>87</v>
      </c>
      <c r="AW529" s="12" t="s">
        <v>30</v>
      </c>
      <c r="AX529" s="12" t="s">
        <v>75</v>
      </c>
      <c r="AY529" s="159" t="s">
        <v>172</v>
      </c>
    </row>
    <row r="530" spans="2:65" s="12" customFormat="1">
      <c r="B530" s="157"/>
      <c r="D530" s="158" t="s">
        <v>180</v>
      </c>
      <c r="E530" s="159" t="s">
        <v>1</v>
      </c>
      <c r="F530" s="160" t="s">
        <v>706</v>
      </c>
      <c r="H530" s="161">
        <v>7.0000000000000001E-3</v>
      </c>
      <c r="I530" s="162"/>
      <c r="L530" s="157"/>
      <c r="M530" s="163"/>
      <c r="T530" s="164"/>
      <c r="AT530" s="159" t="s">
        <v>180</v>
      </c>
      <c r="AU530" s="159" t="s">
        <v>87</v>
      </c>
      <c r="AV530" s="12" t="s">
        <v>87</v>
      </c>
      <c r="AW530" s="12" t="s">
        <v>30</v>
      </c>
      <c r="AX530" s="12" t="s">
        <v>75</v>
      </c>
      <c r="AY530" s="159" t="s">
        <v>172</v>
      </c>
    </row>
    <row r="531" spans="2:65" s="14" customFormat="1">
      <c r="B531" s="172"/>
      <c r="D531" s="158" t="s">
        <v>180</v>
      </c>
      <c r="E531" s="173" t="s">
        <v>1</v>
      </c>
      <c r="F531" s="174" t="s">
        <v>186</v>
      </c>
      <c r="H531" s="175">
        <v>3.5800000000000005</v>
      </c>
      <c r="I531" s="176"/>
      <c r="L531" s="172"/>
      <c r="M531" s="177"/>
      <c r="T531" s="178"/>
      <c r="AT531" s="173" t="s">
        <v>180</v>
      </c>
      <c r="AU531" s="173" t="s">
        <v>87</v>
      </c>
      <c r="AV531" s="14" t="s">
        <v>178</v>
      </c>
      <c r="AW531" s="14" t="s">
        <v>30</v>
      </c>
      <c r="AX531" s="14" t="s">
        <v>82</v>
      </c>
      <c r="AY531" s="173" t="s">
        <v>172</v>
      </c>
    </row>
    <row r="532" spans="2:65" s="1" customFormat="1" ht="44.25" customHeight="1">
      <c r="B532" s="32"/>
      <c r="C532" s="179" t="s">
        <v>707</v>
      </c>
      <c r="D532" s="179" t="s">
        <v>223</v>
      </c>
      <c r="E532" s="180" t="s">
        <v>708</v>
      </c>
      <c r="F532" s="181" t="s">
        <v>709</v>
      </c>
      <c r="G532" s="182" t="s">
        <v>177</v>
      </c>
      <c r="H532" s="183">
        <v>1.32</v>
      </c>
      <c r="I532" s="184"/>
      <c r="J532" s="185">
        <f>ROUND(I532*H532,2)</f>
        <v>0</v>
      </c>
      <c r="K532" s="186"/>
      <c r="L532" s="187"/>
      <c r="M532" s="188" t="s">
        <v>1</v>
      </c>
      <c r="N532" s="189" t="s">
        <v>41</v>
      </c>
      <c r="P532" s="153">
        <f>O532*H532</f>
        <v>0</v>
      </c>
      <c r="Q532" s="153">
        <v>0.54</v>
      </c>
      <c r="R532" s="153">
        <f>Q532*H532</f>
        <v>0.7128000000000001</v>
      </c>
      <c r="S532" s="153">
        <v>0</v>
      </c>
      <c r="T532" s="154">
        <f>S532*H532</f>
        <v>0</v>
      </c>
      <c r="AR532" s="155" t="s">
        <v>385</v>
      </c>
      <c r="AT532" s="155" t="s">
        <v>223</v>
      </c>
      <c r="AU532" s="155" t="s">
        <v>87</v>
      </c>
      <c r="AY532" s="17" t="s">
        <v>172</v>
      </c>
      <c r="BE532" s="156">
        <f>IF(N532="základná",J532,0)</f>
        <v>0</v>
      </c>
      <c r="BF532" s="156">
        <f>IF(N532="znížená",J532,0)</f>
        <v>0</v>
      </c>
      <c r="BG532" s="156">
        <f>IF(N532="zákl. prenesená",J532,0)</f>
        <v>0</v>
      </c>
      <c r="BH532" s="156">
        <f>IF(N532="zníž. prenesená",J532,0)</f>
        <v>0</v>
      </c>
      <c r="BI532" s="156">
        <f>IF(N532="nulová",J532,0)</f>
        <v>0</v>
      </c>
      <c r="BJ532" s="17" t="s">
        <v>87</v>
      </c>
      <c r="BK532" s="156">
        <f>ROUND(I532*H532,2)</f>
        <v>0</v>
      </c>
      <c r="BL532" s="17" t="s">
        <v>275</v>
      </c>
      <c r="BM532" s="155" t="s">
        <v>710</v>
      </c>
    </row>
    <row r="533" spans="2:65" s="15" customFormat="1">
      <c r="B533" s="190"/>
      <c r="D533" s="158" t="s">
        <v>180</v>
      </c>
      <c r="E533" s="191" t="s">
        <v>1</v>
      </c>
      <c r="F533" s="192" t="s">
        <v>639</v>
      </c>
      <c r="H533" s="191" t="s">
        <v>1</v>
      </c>
      <c r="I533" s="193"/>
      <c r="L533" s="190"/>
      <c r="M533" s="194"/>
      <c r="T533" s="195"/>
      <c r="AT533" s="191" t="s">
        <v>180</v>
      </c>
      <c r="AU533" s="191" t="s">
        <v>87</v>
      </c>
      <c r="AV533" s="15" t="s">
        <v>82</v>
      </c>
      <c r="AW533" s="15" t="s">
        <v>30</v>
      </c>
      <c r="AX533" s="15" t="s">
        <v>75</v>
      </c>
      <c r="AY533" s="191" t="s">
        <v>172</v>
      </c>
    </row>
    <row r="534" spans="2:65" s="12" customFormat="1">
      <c r="B534" s="157"/>
      <c r="D534" s="158" t="s">
        <v>180</v>
      </c>
      <c r="E534" s="159" t="s">
        <v>1</v>
      </c>
      <c r="F534" s="160" t="s">
        <v>711</v>
      </c>
      <c r="H534" s="161">
        <v>0.432</v>
      </c>
      <c r="I534" s="162"/>
      <c r="L534" s="157"/>
      <c r="M534" s="163"/>
      <c r="T534" s="164"/>
      <c r="AT534" s="159" t="s">
        <v>180</v>
      </c>
      <c r="AU534" s="159" t="s">
        <v>87</v>
      </c>
      <c r="AV534" s="12" t="s">
        <v>87</v>
      </c>
      <c r="AW534" s="12" t="s">
        <v>30</v>
      </c>
      <c r="AX534" s="12" t="s">
        <v>75</v>
      </c>
      <c r="AY534" s="159" t="s">
        <v>172</v>
      </c>
    </row>
    <row r="535" spans="2:65" s="15" customFormat="1">
      <c r="B535" s="190"/>
      <c r="D535" s="158" t="s">
        <v>180</v>
      </c>
      <c r="E535" s="191" t="s">
        <v>1</v>
      </c>
      <c r="F535" s="192" t="s">
        <v>641</v>
      </c>
      <c r="H535" s="191" t="s">
        <v>1</v>
      </c>
      <c r="I535" s="193"/>
      <c r="L535" s="190"/>
      <c r="M535" s="194"/>
      <c r="T535" s="195"/>
      <c r="AT535" s="191" t="s">
        <v>180</v>
      </c>
      <c r="AU535" s="191" t="s">
        <v>87</v>
      </c>
      <c r="AV535" s="15" t="s">
        <v>82</v>
      </c>
      <c r="AW535" s="15" t="s">
        <v>30</v>
      </c>
      <c r="AX535" s="15" t="s">
        <v>75</v>
      </c>
      <c r="AY535" s="191" t="s">
        <v>172</v>
      </c>
    </row>
    <row r="536" spans="2:65" s="12" customFormat="1">
      <c r="B536" s="157"/>
      <c r="D536" s="158" t="s">
        <v>180</v>
      </c>
      <c r="E536" s="159" t="s">
        <v>1</v>
      </c>
      <c r="F536" s="160" t="s">
        <v>712</v>
      </c>
      <c r="H536" s="161">
        <v>6.2E-2</v>
      </c>
      <c r="I536" s="162"/>
      <c r="L536" s="157"/>
      <c r="M536" s="163"/>
      <c r="T536" s="164"/>
      <c r="AT536" s="159" t="s">
        <v>180</v>
      </c>
      <c r="AU536" s="159" t="s">
        <v>87</v>
      </c>
      <c r="AV536" s="12" t="s">
        <v>87</v>
      </c>
      <c r="AW536" s="12" t="s">
        <v>30</v>
      </c>
      <c r="AX536" s="12" t="s">
        <v>75</v>
      </c>
      <c r="AY536" s="159" t="s">
        <v>172</v>
      </c>
    </row>
    <row r="537" spans="2:65" s="15" customFormat="1">
      <c r="B537" s="190"/>
      <c r="D537" s="158" t="s">
        <v>180</v>
      </c>
      <c r="E537" s="191" t="s">
        <v>1</v>
      </c>
      <c r="F537" s="192" t="s">
        <v>427</v>
      </c>
      <c r="H537" s="191" t="s">
        <v>1</v>
      </c>
      <c r="I537" s="193"/>
      <c r="L537" s="190"/>
      <c r="M537" s="194"/>
      <c r="T537" s="195"/>
      <c r="AT537" s="191" t="s">
        <v>180</v>
      </c>
      <c r="AU537" s="191" t="s">
        <v>87</v>
      </c>
      <c r="AV537" s="15" t="s">
        <v>82</v>
      </c>
      <c r="AW537" s="15" t="s">
        <v>30</v>
      </c>
      <c r="AX537" s="15" t="s">
        <v>75</v>
      </c>
      <c r="AY537" s="191" t="s">
        <v>172</v>
      </c>
    </row>
    <row r="538" spans="2:65" s="12" customFormat="1">
      <c r="B538" s="157"/>
      <c r="D538" s="158" t="s">
        <v>180</v>
      </c>
      <c r="E538" s="159" t="s">
        <v>1</v>
      </c>
      <c r="F538" s="160" t="s">
        <v>713</v>
      </c>
      <c r="H538" s="161">
        <v>5.3999999999999999E-2</v>
      </c>
      <c r="I538" s="162"/>
      <c r="L538" s="157"/>
      <c r="M538" s="163"/>
      <c r="T538" s="164"/>
      <c r="AT538" s="159" t="s">
        <v>180</v>
      </c>
      <c r="AU538" s="159" t="s">
        <v>87</v>
      </c>
      <c r="AV538" s="12" t="s">
        <v>87</v>
      </c>
      <c r="AW538" s="12" t="s">
        <v>30</v>
      </c>
      <c r="AX538" s="12" t="s">
        <v>75</v>
      </c>
      <c r="AY538" s="159" t="s">
        <v>172</v>
      </c>
    </row>
    <row r="539" spans="2:65" s="15" customFormat="1">
      <c r="B539" s="190"/>
      <c r="D539" s="158" t="s">
        <v>180</v>
      </c>
      <c r="E539" s="191" t="s">
        <v>1</v>
      </c>
      <c r="F539" s="192" t="s">
        <v>644</v>
      </c>
      <c r="H539" s="191" t="s">
        <v>1</v>
      </c>
      <c r="I539" s="193"/>
      <c r="L539" s="190"/>
      <c r="M539" s="194"/>
      <c r="T539" s="195"/>
      <c r="AT539" s="191" t="s">
        <v>180</v>
      </c>
      <c r="AU539" s="191" t="s">
        <v>87</v>
      </c>
      <c r="AV539" s="15" t="s">
        <v>82</v>
      </c>
      <c r="AW539" s="15" t="s">
        <v>30</v>
      </c>
      <c r="AX539" s="15" t="s">
        <v>75</v>
      </c>
      <c r="AY539" s="191" t="s">
        <v>172</v>
      </c>
    </row>
    <row r="540" spans="2:65" s="12" customFormat="1">
      <c r="B540" s="157"/>
      <c r="D540" s="158" t="s">
        <v>180</v>
      </c>
      <c r="E540" s="159" t="s">
        <v>1</v>
      </c>
      <c r="F540" s="160" t="s">
        <v>714</v>
      </c>
      <c r="H540" s="161">
        <v>0.12</v>
      </c>
      <c r="I540" s="162"/>
      <c r="L540" s="157"/>
      <c r="M540" s="163"/>
      <c r="T540" s="164"/>
      <c r="AT540" s="159" t="s">
        <v>180</v>
      </c>
      <c r="AU540" s="159" t="s">
        <v>87</v>
      </c>
      <c r="AV540" s="12" t="s">
        <v>87</v>
      </c>
      <c r="AW540" s="12" t="s">
        <v>30</v>
      </c>
      <c r="AX540" s="12" t="s">
        <v>75</v>
      </c>
      <c r="AY540" s="159" t="s">
        <v>172</v>
      </c>
    </row>
    <row r="541" spans="2:65" s="15" customFormat="1">
      <c r="B541" s="190"/>
      <c r="D541" s="158" t="s">
        <v>180</v>
      </c>
      <c r="E541" s="191" t="s">
        <v>1</v>
      </c>
      <c r="F541" s="192" t="s">
        <v>646</v>
      </c>
      <c r="H541" s="191" t="s">
        <v>1</v>
      </c>
      <c r="I541" s="193"/>
      <c r="L541" s="190"/>
      <c r="M541" s="194"/>
      <c r="T541" s="195"/>
      <c r="AT541" s="191" t="s">
        <v>180</v>
      </c>
      <c r="AU541" s="191" t="s">
        <v>87</v>
      </c>
      <c r="AV541" s="15" t="s">
        <v>82</v>
      </c>
      <c r="AW541" s="15" t="s">
        <v>30</v>
      </c>
      <c r="AX541" s="15" t="s">
        <v>75</v>
      </c>
      <c r="AY541" s="191" t="s">
        <v>172</v>
      </c>
    </row>
    <row r="542" spans="2:65" s="12" customFormat="1">
      <c r="B542" s="157"/>
      <c r="D542" s="158" t="s">
        <v>180</v>
      </c>
      <c r="E542" s="159" t="s">
        <v>1</v>
      </c>
      <c r="F542" s="160" t="s">
        <v>715</v>
      </c>
      <c r="H542" s="161">
        <v>0.52500000000000002</v>
      </c>
      <c r="I542" s="162"/>
      <c r="L542" s="157"/>
      <c r="M542" s="163"/>
      <c r="T542" s="164"/>
      <c r="AT542" s="159" t="s">
        <v>180</v>
      </c>
      <c r="AU542" s="159" t="s">
        <v>87</v>
      </c>
      <c r="AV542" s="12" t="s">
        <v>87</v>
      </c>
      <c r="AW542" s="12" t="s">
        <v>30</v>
      </c>
      <c r="AX542" s="12" t="s">
        <v>75</v>
      </c>
      <c r="AY542" s="159" t="s">
        <v>172</v>
      </c>
    </row>
    <row r="543" spans="2:65" s="13" customFormat="1">
      <c r="B543" s="165"/>
      <c r="D543" s="158" t="s">
        <v>180</v>
      </c>
      <c r="E543" s="166" t="s">
        <v>1</v>
      </c>
      <c r="F543" s="167" t="s">
        <v>183</v>
      </c>
      <c r="H543" s="168">
        <v>1.1930000000000001</v>
      </c>
      <c r="I543" s="169"/>
      <c r="L543" s="165"/>
      <c r="M543" s="170"/>
      <c r="T543" s="171"/>
      <c r="AT543" s="166" t="s">
        <v>180</v>
      </c>
      <c r="AU543" s="166" t="s">
        <v>87</v>
      </c>
      <c r="AV543" s="13" t="s">
        <v>184</v>
      </c>
      <c r="AW543" s="13" t="s">
        <v>30</v>
      </c>
      <c r="AX543" s="13" t="s">
        <v>75</v>
      </c>
      <c r="AY543" s="166" t="s">
        <v>172</v>
      </c>
    </row>
    <row r="544" spans="2:65" s="12" customFormat="1">
      <c r="B544" s="157"/>
      <c r="D544" s="158" t="s">
        <v>180</v>
      </c>
      <c r="E544" s="159" t="s">
        <v>1</v>
      </c>
      <c r="F544" s="160" t="s">
        <v>716</v>
      </c>
      <c r="H544" s="161">
        <v>0.11899999999999999</v>
      </c>
      <c r="I544" s="162"/>
      <c r="L544" s="157"/>
      <c r="M544" s="163"/>
      <c r="T544" s="164"/>
      <c r="AT544" s="159" t="s">
        <v>180</v>
      </c>
      <c r="AU544" s="159" t="s">
        <v>87</v>
      </c>
      <c r="AV544" s="12" t="s">
        <v>87</v>
      </c>
      <c r="AW544" s="12" t="s">
        <v>30</v>
      </c>
      <c r="AX544" s="12" t="s">
        <v>75</v>
      </c>
      <c r="AY544" s="159" t="s">
        <v>172</v>
      </c>
    </row>
    <row r="545" spans="2:65" s="12" customFormat="1">
      <c r="B545" s="157"/>
      <c r="D545" s="158" t="s">
        <v>180</v>
      </c>
      <c r="E545" s="159" t="s">
        <v>1</v>
      </c>
      <c r="F545" s="160" t="s">
        <v>717</v>
      </c>
      <c r="H545" s="161">
        <v>8.0000000000000002E-3</v>
      </c>
      <c r="I545" s="162"/>
      <c r="L545" s="157"/>
      <c r="M545" s="163"/>
      <c r="T545" s="164"/>
      <c r="AT545" s="159" t="s">
        <v>180</v>
      </c>
      <c r="AU545" s="159" t="s">
        <v>87</v>
      </c>
      <c r="AV545" s="12" t="s">
        <v>87</v>
      </c>
      <c r="AW545" s="12" t="s">
        <v>30</v>
      </c>
      <c r="AX545" s="12" t="s">
        <v>75</v>
      </c>
      <c r="AY545" s="159" t="s">
        <v>172</v>
      </c>
    </row>
    <row r="546" spans="2:65" s="14" customFormat="1">
      <c r="B546" s="172"/>
      <c r="D546" s="158" t="s">
        <v>180</v>
      </c>
      <c r="E546" s="173" t="s">
        <v>1</v>
      </c>
      <c r="F546" s="174" t="s">
        <v>186</v>
      </c>
      <c r="H546" s="175">
        <v>1.32</v>
      </c>
      <c r="I546" s="176"/>
      <c r="L546" s="172"/>
      <c r="M546" s="177"/>
      <c r="T546" s="178"/>
      <c r="AT546" s="173" t="s">
        <v>180</v>
      </c>
      <c r="AU546" s="173" t="s">
        <v>87</v>
      </c>
      <c r="AV546" s="14" t="s">
        <v>178</v>
      </c>
      <c r="AW546" s="14" t="s">
        <v>30</v>
      </c>
      <c r="AX546" s="14" t="s">
        <v>82</v>
      </c>
      <c r="AY546" s="173" t="s">
        <v>172</v>
      </c>
    </row>
    <row r="547" spans="2:65" s="1" customFormat="1" ht="24.2" customHeight="1">
      <c r="B547" s="32"/>
      <c r="C547" s="143" t="s">
        <v>718</v>
      </c>
      <c r="D547" s="143" t="s">
        <v>174</v>
      </c>
      <c r="E547" s="144" t="s">
        <v>719</v>
      </c>
      <c r="F547" s="145" t="s">
        <v>720</v>
      </c>
      <c r="G547" s="146" t="s">
        <v>234</v>
      </c>
      <c r="H547" s="147">
        <v>32</v>
      </c>
      <c r="I547" s="148"/>
      <c r="J547" s="149">
        <f>ROUND(I547*H547,2)</f>
        <v>0</v>
      </c>
      <c r="K547" s="150"/>
      <c r="L547" s="32"/>
      <c r="M547" s="151" t="s">
        <v>1</v>
      </c>
      <c r="N547" s="152" t="s">
        <v>41</v>
      </c>
      <c r="P547" s="153">
        <f>O547*H547</f>
        <v>0</v>
      </c>
      <c r="Q547" s="153">
        <v>0</v>
      </c>
      <c r="R547" s="153">
        <f>Q547*H547</f>
        <v>0</v>
      </c>
      <c r="S547" s="153">
        <v>0</v>
      </c>
      <c r="T547" s="154">
        <f>S547*H547</f>
        <v>0</v>
      </c>
      <c r="AR547" s="155" t="s">
        <v>275</v>
      </c>
      <c r="AT547" s="155" t="s">
        <v>174</v>
      </c>
      <c r="AU547" s="155" t="s">
        <v>87</v>
      </c>
      <c r="AY547" s="17" t="s">
        <v>172</v>
      </c>
      <c r="BE547" s="156">
        <f>IF(N547="základná",J547,0)</f>
        <v>0</v>
      </c>
      <c r="BF547" s="156">
        <f>IF(N547="znížená",J547,0)</f>
        <v>0</v>
      </c>
      <c r="BG547" s="156">
        <f>IF(N547="zákl. prenesená",J547,0)</f>
        <v>0</v>
      </c>
      <c r="BH547" s="156">
        <f>IF(N547="zníž. prenesená",J547,0)</f>
        <v>0</v>
      </c>
      <c r="BI547" s="156">
        <f>IF(N547="nulová",J547,0)</f>
        <v>0</v>
      </c>
      <c r="BJ547" s="17" t="s">
        <v>87</v>
      </c>
      <c r="BK547" s="156">
        <f>ROUND(I547*H547,2)</f>
        <v>0</v>
      </c>
      <c r="BL547" s="17" t="s">
        <v>275</v>
      </c>
      <c r="BM547" s="155" t="s">
        <v>721</v>
      </c>
    </row>
    <row r="548" spans="2:65" s="12" customFormat="1">
      <c r="B548" s="157"/>
      <c r="D548" s="158" t="s">
        <v>180</v>
      </c>
      <c r="E548" s="159" t="s">
        <v>1</v>
      </c>
      <c r="F548" s="160" t="s">
        <v>722</v>
      </c>
      <c r="H548" s="161">
        <v>15.75</v>
      </c>
      <c r="I548" s="162"/>
      <c r="L548" s="157"/>
      <c r="M548" s="163"/>
      <c r="T548" s="164"/>
      <c r="AT548" s="159" t="s">
        <v>180</v>
      </c>
      <c r="AU548" s="159" t="s">
        <v>87</v>
      </c>
      <c r="AV548" s="12" t="s">
        <v>87</v>
      </c>
      <c r="AW548" s="12" t="s">
        <v>30</v>
      </c>
      <c r="AX548" s="12" t="s">
        <v>75</v>
      </c>
      <c r="AY548" s="159" t="s">
        <v>172</v>
      </c>
    </row>
    <row r="549" spans="2:65" s="12" customFormat="1">
      <c r="B549" s="157"/>
      <c r="D549" s="158" t="s">
        <v>180</v>
      </c>
      <c r="E549" s="159" t="s">
        <v>1</v>
      </c>
      <c r="F549" s="160" t="s">
        <v>723</v>
      </c>
      <c r="H549" s="161">
        <v>16.2</v>
      </c>
      <c r="I549" s="162"/>
      <c r="L549" s="157"/>
      <c r="M549" s="163"/>
      <c r="T549" s="164"/>
      <c r="AT549" s="159" t="s">
        <v>180</v>
      </c>
      <c r="AU549" s="159" t="s">
        <v>87</v>
      </c>
      <c r="AV549" s="12" t="s">
        <v>87</v>
      </c>
      <c r="AW549" s="12" t="s">
        <v>30</v>
      </c>
      <c r="AX549" s="12" t="s">
        <v>75</v>
      </c>
      <c r="AY549" s="159" t="s">
        <v>172</v>
      </c>
    </row>
    <row r="550" spans="2:65" s="13" customFormat="1">
      <c r="B550" s="165"/>
      <c r="D550" s="158" t="s">
        <v>180</v>
      </c>
      <c r="E550" s="166" t="s">
        <v>1</v>
      </c>
      <c r="F550" s="167" t="s">
        <v>183</v>
      </c>
      <c r="H550" s="168">
        <v>31.95</v>
      </c>
      <c r="I550" s="169"/>
      <c r="L550" s="165"/>
      <c r="M550" s="170"/>
      <c r="T550" s="171"/>
      <c r="AT550" s="166" t="s">
        <v>180</v>
      </c>
      <c r="AU550" s="166" t="s">
        <v>87</v>
      </c>
      <c r="AV550" s="13" t="s">
        <v>184</v>
      </c>
      <c r="AW550" s="13" t="s">
        <v>30</v>
      </c>
      <c r="AX550" s="13" t="s">
        <v>75</v>
      </c>
      <c r="AY550" s="166" t="s">
        <v>172</v>
      </c>
    </row>
    <row r="551" spans="2:65" s="12" customFormat="1">
      <c r="B551" s="157"/>
      <c r="D551" s="158" t="s">
        <v>180</v>
      </c>
      <c r="E551" s="159" t="s">
        <v>1</v>
      </c>
      <c r="F551" s="160" t="s">
        <v>462</v>
      </c>
      <c r="H551" s="161">
        <v>0.05</v>
      </c>
      <c r="I551" s="162"/>
      <c r="L551" s="157"/>
      <c r="M551" s="163"/>
      <c r="T551" s="164"/>
      <c r="AT551" s="159" t="s">
        <v>180</v>
      </c>
      <c r="AU551" s="159" t="s">
        <v>87</v>
      </c>
      <c r="AV551" s="12" t="s">
        <v>87</v>
      </c>
      <c r="AW551" s="12" t="s">
        <v>30</v>
      </c>
      <c r="AX551" s="12" t="s">
        <v>75</v>
      </c>
      <c r="AY551" s="159" t="s">
        <v>172</v>
      </c>
    </row>
    <row r="552" spans="2:65" s="14" customFormat="1">
      <c r="B552" s="172"/>
      <c r="D552" s="158" t="s">
        <v>180</v>
      </c>
      <c r="E552" s="173" t="s">
        <v>1</v>
      </c>
      <c r="F552" s="174" t="s">
        <v>186</v>
      </c>
      <c r="H552" s="175">
        <v>32</v>
      </c>
      <c r="I552" s="176"/>
      <c r="L552" s="172"/>
      <c r="M552" s="177"/>
      <c r="T552" s="178"/>
      <c r="AT552" s="173" t="s">
        <v>180</v>
      </c>
      <c r="AU552" s="173" t="s">
        <v>87</v>
      </c>
      <c r="AV552" s="14" t="s">
        <v>178</v>
      </c>
      <c r="AW552" s="14" t="s">
        <v>30</v>
      </c>
      <c r="AX552" s="14" t="s">
        <v>82</v>
      </c>
      <c r="AY552" s="173" t="s">
        <v>172</v>
      </c>
    </row>
    <row r="553" spans="2:65" s="1" customFormat="1" ht="24.2" customHeight="1">
      <c r="B553" s="32"/>
      <c r="C553" s="179" t="s">
        <v>724</v>
      </c>
      <c r="D553" s="179" t="s">
        <v>223</v>
      </c>
      <c r="E553" s="180" t="s">
        <v>725</v>
      </c>
      <c r="F553" s="181" t="s">
        <v>726</v>
      </c>
      <c r="G553" s="182" t="s">
        <v>234</v>
      </c>
      <c r="H553" s="183">
        <v>35.200000000000003</v>
      </c>
      <c r="I553" s="184"/>
      <c r="J553" s="185">
        <f>ROUND(I553*H553,2)</f>
        <v>0</v>
      </c>
      <c r="K553" s="186"/>
      <c r="L553" s="187"/>
      <c r="M553" s="188" t="s">
        <v>1</v>
      </c>
      <c r="N553" s="189" t="s">
        <v>41</v>
      </c>
      <c r="P553" s="153">
        <f>O553*H553</f>
        <v>0</v>
      </c>
      <c r="Q553" s="153">
        <v>9.3600000000000003E-3</v>
      </c>
      <c r="R553" s="153">
        <f>Q553*H553</f>
        <v>0.32947200000000004</v>
      </c>
      <c r="S553" s="153">
        <v>0</v>
      </c>
      <c r="T553" s="154">
        <f>S553*H553</f>
        <v>0</v>
      </c>
      <c r="AR553" s="155" t="s">
        <v>385</v>
      </c>
      <c r="AT553" s="155" t="s">
        <v>223</v>
      </c>
      <c r="AU553" s="155" t="s">
        <v>87</v>
      </c>
      <c r="AY553" s="17" t="s">
        <v>172</v>
      </c>
      <c r="BE553" s="156">
        <f>IF(N553="základná",J553,0)</f>
        <v>0</v>
      </c>
      <c r="BF553" s="156">
        <f>IF(N553="znížená",J553,0)</f>
        <v>0</v>
      </c>
      <c r="BG553" s="156">
        <f>IF(N553="zákl. prenesená",J553,0)</f>
        <v>0</v>
      </c>
      <c r="BH553" s="156">
        <f>IF(N553="zníž. prenesená",J553,0)</f>
        <v>0</v>
      </c>
      <c r="BI553" s="156">
        <f>IF(N553="nulová",J553,0)</f>
        <v>0</v>
      </c>
      <c r="BJ553" s="17" t="s">
        <v>87</v>
      </c>
      <c r="BK553" s="156">
        <f>ROUND(I553*H553,2)</f>
        <v>0</v>
      </c>
      <c r="BL553" s="17" t="s">
        <v>275</v>
      </c>
      <c r="BM553" s="155" t="s">
        <v>727</v>
      </c>
    </row>
    <row r="554" spans="2:65" s="12" customFormat="1">
      <c r="B554" s="157"/>
      <c r="D554" s="158" t="s">
        <v>180</v>
      </c>
      <c r="E554" s="159" t="s">
        <v>1</v>
      </c>
      <c r="F554" s="160" t="s">
        <v>728</v>
      </c>
      <c r="H554" s="161">
        <v>35.200000000000003</v>
      </c>
      <c r="I554" s="162"/>
      <c r="L554" s="157"/>
      <c r="M554" s="163"/>
      <c r="T554" s="164"/>
      <c r="AT554" s="159" t="s">
        <v>180</v>
      </c>
      <c r="AU554" s="159" t="s">
        <v>87</v>
      </c>
      <c r="AV554" s="12" t="s">
        <v>87</v>
      </c>
      <c r="AW554" s="12" t="s">
        <v>30</v>
      </c>
      <c r="AX554" s="12" t="s">
        <v>82</v>
      </c>
      <c r="AY554" s="159" t="s">
        <v>172</v>
      </c>
    </row>
    <row r="555" spans="2:65" s="1" customFormat="1" ht="24.2" customHeight="1">
      <c r="B555" s="32"/>
      <c r="C555" s="143" t="s">
        <v>729</v>
      </c>
      <c r="D555" s="143" t="s">
        <v>174</v>
      </c>
      <c r="E555" s="144" t="s">
        <v>730</v>
      </c>
      <c r="F555" s="145" t="s">
        <v>731</v>
      </c>
      <c r="G555" s="146" t="s">
        <v>331</v>
      </c>
      <c r="H555" s="147">
        <v>345</v>
      </c>
      <c r="I555" s="148"/>
      <c r="J555" s="149">
        <f>ROUND(I555*H555,2)</f>
        <v>0</v>
      </c>
      <c r="K555" s="150"/>
      <c r="L555" s="32"/>
      <c r="M555" s="151" t="s">
        <v>1</v>
      </c>
      <c r="N555" s="152" t="s">
        <v>41</v>
      </c>
      <c r="P555" s="153">
        <f>O555*H555</f>
        <v>0</v>
      </c>
      <c r="Q555" s="153">
        <v>0</v>
      </c>
      <c r="R555" s="153">
        <f>Q555*H555</f>
        <v>0</v>
      </c>
      <c r="S555" s="153">
        <v>0</v>
      </c>
      <c r="T555" s="154">
        <f>S555*H555</f>
        <v>0</v>
      </c>
      <c r="AR555" s="155" t="s">
        <v>275</v>
      </c>
      <c r="AT555" s="155" t="s">
        <v>174</v>
      </c>
      <c r="AU555" s="155" t="s">
        <v>87</v>
      </c>
      <c r="AY555" s="17" t="s">
        <v>172</v>
      </c>
      <c r="BE555" s="156">
        <f>IF(N555="základná",J555,0)</f>
        <v>0</v>
      </c>
      <c r="BF555" s="156">
        <f>IF(N555="znížená",J555,0)</f>
        <v>0</v>
      </c>
      <c r="BG555" s="156">
        <f>IF(N555="zákl. prenesená",J555,0)</f>
        <v>0</v>
      </c>
      <c r="BH555" s="156">
        <f>IF(N555="zníž. prenesená",J555,0)</f>
        <v>0</v>
      </c>
      <c r="BI555" s="156">
        <f>IF(N555="nulová",J555,0)</f>
        <v>0</v>
      </c>
      <c r="BJ555" s="17" t="s">
        <v>87</v>
      </c>
      <c r="BK555" s="156">
        <f>ROUND(I555*H555,2)</f>
        <v>0</v>
      </c>
      <c r="BL555" s="17" t="s">
        <v>275</v>
      </c>
      <c r="BM555" s="155" t="s">
        <v>732</v>
      </c>
    </row>
    <row r="556" spans="2:65" s="12" customFormat="1">
      <c r="B556" s="157"/>
      <c r="D556" s="158" t="s">
        <v>180</v>
      </c>
      <c r="E556" s="159" t="s">
        <v>1</v>
      </c>
      <c r="F556" s="160" t="s">
        <v>733</v>
      </c>
      <c r="H556" s="161">
        <v>342.42399999999998</v>
      </c>
      <c r="I556" s="162"/>
      <c r="L556" s="157"/>
      <c r="M556" s="163"/>
      <c r="T556" s="164"/>
      <c r="AT556" s="159" t="s">
        <v>180</v>
      </c>
      <c r="AU556" s="159" t="s">
        <v>87</v>
      </c>
      <c r="AV556" s="12" t="s">
        <v>87</v>
      </c>
      <c r="AW556" s="12" t="s">
        <v>30</v>
      </c>
      <c r="AX556" s="12" t="s">
        <v>75</v>
      </c>
      <c r="AY556" s="159" t="s">
        <v>172</v>
      </c>
    </row>
    <row r="557" spans="2:65" s="12" customFormat="1">
      <c r="B557" s="157"/>
      <c r="D557" s="158" t="s">
        <v>180</v>
      </c>
      <c r="E557" s="159" t="s">
        <v>1</v>
      </c>
      <c r="F557" s="160" t="s">
        <v>734</v>
      </c>
      <c r="H557" s="161">
        <v>2.5760000000000001</v>
      </c>
      <c r="I557" s="162"/>
      <c r="L557" s="157"/>
      <c r="M557" s="163"/>
      <c r="T557" s="164"/>
      <c r="AT557" s="159" t="s">
        <v>180</v>
      </c>
      <c r="AU557" s="159" t="s">
        <v>87</v>
      </c>
      <c r="AV557" s="12" t="s">
        <v>87</v>
      </c>
      <c r="AW557" s="12" t="s">
        <v>30</v>
      </c>
      <c r="AX557" s="12" t="s">
        <v>75</v>
      </c>
      <c r="AY557" s="159" t="s">
        <v>172</v>
      </c>
    </row>
    <row r="558" spans="2:65" s="14" customFormat="1">
      <c r="B558" s="172"/>
      <c r="D558" s="158" t="s">
        <v>180</v>
      </c>
      <c r="E558" s="173" t="s">
        <v>1</v>
      </c>
      <c r="F558" s="174" t="s">
        <v>186</v>
      </c>
      <c r="H558" s="175">
        <v>345</v>
      </c>
      <c r="I558" s="176"/>
      <c r="L558" s="172"/>
      <c r="M558" s="177"/>
      <c r="T558" s="178"/>
      <c r="AT558" s="173" t="s">
        <v>180</v>
      </c>
      <c r="AU558" s="173" t="s">
        <v>87</v>
      </c>
      <c r="AV558" s="14" t="s">
        <v>178</v>
      </c>
      <c r="AW558" s="14" t="s">
        <v>30</v>
      </c>
      <c r="AX558" s="14" t="s">
        <v>82</v>
      </c>
      <c r="AY558" s="173" t="s">
        <v>172</v>
      </c>
    </row>
    <row r="559" spans="2:65" s="1" customFormat="1" ht="37.9" customHeight="1">
      <c r="B559" s="32"/>
      <c r="C559" s="179" t="s">
        <v>735</v>
      </c>
      <c r="D559" s="179" t="s">
        <v>223</v>
      </c>
      <c r="E559" s="180" t="s">
        <v>736</v>
      </c>
      <c r="F559" s="181" t="s">
        <v>737</v>
      </c>
      <c r="G559" s="182" t="s">
        <v>331</v>
      </c>
      <c r="H559" s="183">
        <v>379.5</v>
      </c>
      <c r="I559" s="184"/>
      <c r="J559" s="185">
        <f>ROUND(I559*H559,2)</f>
        <v>0</v>
      </c>
      <c r="K559" s="186"/>
      <c r="L559" s="187"/>
      <c r="M559" s="188" t="s">
        <v>1</v>
      </c>
      <c r="N559" s="189" t="s">
        <v>41</v>
      </c>
      <c r="P559" s="153">
        <f>O559*H559</f>
        <v>0</v>
      </c>
      <c r="Q559" s="153">
        <v>1.25E-3</v>
      </c>
      <c r="R559" s="153">
        <f>Q559*H559</f>
        <v>0.47437499999999999</v>
      </c>
      <c r="S559" s="153">
        <v>0</v>
      </c>
      <c r="T559" s="154">
        <f>S559*H559</f>
        <v>0</v>
      </c>
      <c r="AR559" s="155" t="s">
        <v>385</v>
      </c>
      <c r="AT559" s="155" t="s">
        <v>223</v>
      </c>
      <c r="AU559" s="155" t="s">
        <v>87</v>
      </c>
      <c r="AY559" s="17" t="s">
        <v>172</v>
      </c>
      <c r="BE559" s="156">
        <f>IF(N559="základná",J559,0)</f>
        <v>0</v>
      </c>
      <c r="BF559" s="156">
        <f>IF(N559="znížená",J559,0)</f>
        <v>0</v>
      </c>
      <c r="BG559" s="156">
        <f>IF(N559="zákl. prenesená",J559,0)</f>
        <v>0</v>
      </c>
      <c r="BH559" s="156">
        <f>IF(N559="zníž. prenesená",J559,0)</f>
        <v>0</v>
      </c>
      <c r="BI559" s="156">
        <f>IF(N559="nulová",J559,0)</f>
        <v>0</v>
      </c>
      <c r="BJ559" s="17" t="s">
        <v>87</v>
      </c>
      <c r="BK559" s="156">
        <f>ROUND(I559*H559,2)</f>
        <v>0</v>
      </c>
      <c r="BL559" s="17" t="s">
        <v>275</v>
      </c>
      <c r="BM559" s="155" t="s">
        <v>738</v>
      </c>
    </row>
    <row r="560" spans="2:65" s="12" customFormat="1">
      <c r="B560" s="157"/>
      <c r="D560" s="158" t="s">
        <v>180</v>
      </c>
      <c r="E560" s="159" t="s">
        <v>1</v>
      </c>
      <c r="F560" s="160" t="s">
        <v>739</v>
      </c>
      <c r="H560" s="161">
        <v>379.5</v>
      </c>
      <c r="I560" s="162"/>
      <c r="L560" s="157"/>
      <c r="M560" s="163"/>
      <c r="T560" s="164"/>
      <c r="AT560" s="159" t="s">
        <v>180</v>
      </c>
      <c r="AU560" s="159" t="s">
        <v>87</v>
      </c>
      <c r="AV560" s="12" t="s">
        <v>87</v>
      </c>
      <c r="AW560" s="12" t="s">
        <v>30</v>
      </c>
      <c r="AX560" s="12" t="s">
        <v>82</v>
      </c>
      <c r="AY560" s="159" t="s">
        <v>172</v>
      </c>
    </row>
    <row r="561" spans="2:65" s="1" customFormat="1" ht="16.5" customHeight="1">
      <c r="B561" s="32"/>
      <c r="C561" s="143" t="s">
        <v>740</v>
      </c>
      <c r="D561" s="143" t="s">
        <v>174</v>
      </c>
      <c r="E561" s="144" t="s">
        <v>741</v>
      </c>
      <c r="F561" s="145" t="s">
        <v>742</v>
      </c>
      <c r="G561" s="146" t="s">
        <v>331</v>
      </c>
      <c r="H561" s="147">
        <v>135</v>
      </c>
      <c r="I561" s="148"/>
      <c r="J561" s="149">
        <f>ROUND(I561*H561,2)</f>
        <v>0</v>
      </c>
      <c r="K561" s="150"/>
      <c r="L561" s="32"/>
      <c r="M561" s="151" t="s">
        <v>1</v>
      </c>
      <c r="N561" s="152" t="s">
        <v>41</v>
      </c>
      <c r="P561" s="153">
        <f>O561*H561</f>
        <v>0</v>
      </c>
      <c r="Q561" s="153">
        <v>0</v>
      </c>
      <c r="R561" s="153">
        <f>Q561*H561</f>
        <v>0</v>
      </c>
      <c r="S561" s="153">
        <v>0</v>
      </c>
      <c r="T561" s="154">
        <f>S561*H561</f>
        <v>0</v>
      </c>
      <c r="AR561" s="155" t="s">
        <v>275</v>
      </c>
      <c r="AT561" s="155" t="s">
        <v>174</v>
      </c>
      <c r="AU561" s="155" t="s">
        <v>87</v>
      </c>
      <c r="AY561" s="17" t="s">
        <v>172</v>
      </c>
      <c r="BE561" s="156">
        <f>IF(N561="základná",J561,0)</f>
        <v>0</v>
      </c>
      <c r="BF561" s="156">
        <f>IF(N561="znížená",J561,0)</f>
        <v>0</v>
      </c>
      <c r="BG561" s="156">
        <f>IF(N561="zákl. prenesená",J561,0)</f>
        <v>0</v>
      </c>
      <c r="BH561" s="156">
        <f>IF(N561="zníž. prenesená",J561,0)</f>
        <v>0</v>
      </c>
      <c r="BI561" s="156">
        <f>IF(N561="nulová",J561,0)</f>
        <v>0</v>
      </c>
      <c r="BJ561" s="17" t="s">
        <v>87</v>
      </c>
      <c r="BK561" s="156">
        <f>ROUND(I561*H561,2)</f>
        <v>0</v>
      </c>
      <c r="BL561" s="17" t="s">
        <v>275</v>
      </c>
      <c r="BM561" s="155" t="s">
        <v>743</v>
      </c>
    </row>
    <row r="562" spans="2:65" s="12" customFormat="1">
      <c r="B562" s="157"/>
      <c r="D562" s="158" t="s">
        <v>180</v>
      </c>
      <c r="E562" s="159" t="s">
        <v>1</v>
      </c>
      <c r="F562" s="160" t="s">
        <v>744</v>
      </c>
      <c r="H562" s="161">
        <v>132.941</v>
      </c>
      <c r="I562" s="162"/>
      <c r="L562" s="157"/>
      <c r="M562" s="163"/>
      <c r="T562" s="164"/>
      <c r="AT562" s="159" t="s">
        <v>180</v>
      </c>
      <c r="AU562" s="159" t="s">
        <v>87</v>
      </c>
      <c r="AV562" s="12" t="s">
        <v>87</v>
      </c>
      <c r="AW562" s="12" t="s">
        <v>30</v>
      </c>
      <c r="AX562" s="12" t="s">
        <v>75</v>
      </c>
      <c r="AY562" s="159" t="s">
        <v>172</v>
      </c>
    </row>
    <row r="563" spans="2:65" s="12" customFormat="1">
      <c r="B563" s="157"/>
      <c r="D563" s="158" t="s">
        <v>180</v>
      </c>
      <c r="E563" s="159" t="s">
        <v>1</v>
      </c>
      <c r="F563" s="160" t="s">
        <v>745</v>
      </c>
      <c r="H563" s="161">
        <v>2.0590000000000002</v>
      </c>
      <c r="I563" s="162"/>
      <c r="L563" s="157"/>
      <c r="M563" s="163"/>
      <c r="T563" s="164"/>
      <c r="AT563" s="159" t="s">
        <v>180</v>
      </c>
      <c r="AU563" s="159" t="s">
        <v>87</v>
      </c>
      <c r="AV563" s="12" t="s">
        <v>87</v>
      </c>
      <c r="AW563" s="12" t="s">
        <v>30</v>
      </c>
      <c r="AX563" s="12" t="s">
        <v>75</v>
      </c>
      <c r="AY563" s="159" t="s">
        <v>172</v>
      </c>
    </row>
    <row r="564" spans="2:65" s="14" customFormat="1">
      <c r="B564" s="172"/>
      <c r="D564" s="158" t="s">
        <v>180</v>
      </c>
      <c r="E564" s="173" t="s">
        <v>1</v>
      </c>
      <c r="F564" s="174" t="s">
        <v>186</v>
      </c>
      <c r="H564" s="175">
        <v>135</v>
      </c>
      <c r="I564" s="176"/>
      <c r="L564" s="172"/>
      <c r="M564" s="177"/>
      <c r="T564" s="178"/>
      <c r="AT564" s="173" t="s">
        <v>180</v>
      </c>
      <c r="AU564" s="173" t="s">
        <v>87</v>
      </c>
      <c r="AV564" s="14" t="s">
        <v>178</v>
      </c>
      <c r="AW564" s="14" t="s">
        <v>30</v>
      </c>
      <c r="AX564" s="14" t="s">
        <v>82</v>
      </c>
      <c r="AY564" s="173" t="s">
        <v>172</v>
      </c>
    </row>
    <row r="565" spans="2:65" s="1" customFormat="1" ht="37.9" customHeight="1">
      <c r="B565" s="32"/>
      <c r="C565" s="179" t="s">
        <v>746</v>
      </c>
      <c r="D565" s="179" t="s">
        <v>223</v>
      </c>
      <c r="E565" s="180" t="s">
        <v>736</v>
      </c>
      <c r="F565" s="181" t="s">
        <v>737</v>
      </c>
      <c r="G565" s="182" t="s">
        <v>331</v>
      </c>
      <c r="H565" s="183">
        <v>148.5</v>
      </c>
      <c r="I565" s="184"/>
      <c r="J565" s="185">
        <f>ROUND(I565*H565,2)</f>
        <v>0</v>
      </c>
      <c r="K565" s="186"/>
      <c r="L565" s="187"/>
      <c r="M565" s="188" t="s">
        <v>1</v>
      </c>
      <c r="N565" s="189" t="s">
        <v>41</v>
      </c>
      <c r="P565" s="153">
        <f>O565*H565</f>
        <v>0</v>
      </c>
      <c r="Q565" s="153">
        <v>1.25E-3</v>
      </c>
      <c r="R565" s="153">
        <f>Q565*H565</f>
        <v>0.18562500000000001</v>
      </c>
      <c r="S565" s="153">
        <v>0</v>
      </c>
      <c r="T565" s="154">
        <f>S565*H565</f>
        <v>0</v>
      </c>
      <c r="AR565" s="155" t="s">
        <v>385</v>
      </c>
      <c r="AT565" s="155" t="s">
        <v>223</v>
      </c>
      <c r="AU565" s="155" t="s">
        <v>87</v>
      </c>
      <c r="AY565" s="17" t="s">
        <v>172</v>
      </c>
      <c r="BE565" s="156">
        <f>IF(N565="základná",J565,0)</f>
        <v>0</v>
      </c>
      <c r="BF565" s="156">
        <f>IF(N565="znížená",J565,0)</f>
        <v>0</v>
      </c>
      <c r="BG565" s="156">
        <f>IF(N565="zákl. prenesená",J565,0)</f>
        <v>0</v>
      </c>
      <c r="BH565" s="156">
        <f>IF(N565="zníž. prenesená",J565,0)</f>
        <v>0</v>
      </c>
      <c r="BI565" s="156">
        <f>IF(N565="nulová",J565,0)</f>
        <v>0</v>
      </c>
      <c r="BJ565" s="17" t="s">
        <v>87</v>
      </c>
      <c r="BK565" s="156">
        <f>ROUND(I565*H565,2)</f>
        <v>0</v>
      </c>
      <c r="BL565" s="17" t="s">
        <v>275</v>
      </c>
      <c r="BM565" s="155" t="s">
        <v>747</v>
      </c>
    </row>
    <row r="566" spans="2:65" s="12" customFormat="1">
      <c r="B566" s="157"/>
      <c r="D566" s="158" t="s">
        <v>180</v>
      </c>
      <c r="E566" s="159" t="s">
        <v>1</v>
      </c>
      <c r="F566" s="160" t="s">
        <v>748</v>
      </c>
      <c r="H566" s="161">
        <v>148.5</v>
      </c>
      <c r="I566" s="162"/>
      <c r="L566" s="157"/>
      <c r="M566" s="163"/>
      <c r="T566" s="164"/>
      <c r="AT566" s="159" t="s">
        <v>180</v>
      </c>
      <c r="AU566" s="159" t="s">
        <v>87</v>
      </c>
      <c r="AV566" s="12" t="s">
        <v>87</v>
      </c>
      <c r="AW566" s="12" t="s">
        <v>30</v>
      </c>
      <c r="AX566" s="12" t="s">
        <v>82</v>
      </c>
      <c r="AY566" s="159" t="s">
        <v>172</v>
      </c>
    </row>
    <row r="567" spans="2:65" s="1" customFormat="1" ht="44.25" customHeight="1">
      <c r="B567" s="32"/>
      <c r="C567" s="143" t="s">
        <v>749</v>
      </c>
      <c r="D567" s="143" t="s">
        <v>174</v>
      </c>
      <c r="E567" s="144" t="s">
        <v>750</v>
      </c>
      <c r="F567" s="145" t="s">
        <v>751</v>
      </c>
      <c r="G567" s="146" t="s">
        <v>177</v>
      </c>
      <c r="H567" s="147">
        <v>6.75</v>
      </c>
      <c r="I567" s="148"/>
      <c r="J567" s="149">
        <f>ROUND(I567*H567,2)</f>
        <v>0</v>
      </c>
      <c r="K567" s="150"/>
      <c r="L567" s="32"/>
      <c r="M567" s="151" t="s">
        <v>1</v>
      </c>
      <c r="N567" s="152" t="s">
        <v>41</v>
      </c>
      <c r="P567" s="153">
        <f>O567*H567</f>
        <v>0</v>
      </c>
      <c r="Q567" s="153">
        <v>2.2349999999999998E-2</v>
      </c>
      <c r="R567" s="153">
        <f>Q567*H567</f>
        <v>0.15086249999999998</v>
      </c>
      <c r="S567" s="153">
        <v>0</v>
      </c>
      <c r="T567" s="154">
        <f>S567*H567</f>
        <v>0</v>
      </c>
      <c r="AR567" s="155" t="s">
        <v>275</v>
      </c>
      <c r="AT567" s="155" t="s">
        <v>174</v>
      </c>
      <c r="AU567" s="155" t="s">
        <v>87</v>
      </c>
      <c r="AY567" s="17" t="s">
        <v>172</v>
      </c>
      <c r="BE567" s="156">
        <f>IF(N567="základná",J567,0)</f>
        <v>0</v>
      </c>
      <c r="BF567" s="156">
        <f>IF(N567="znížená",J567,0)</f>
        <v>0</v>
      </c>
      <c r="BG567" s="156">
        <f>IF(N567="zákl. prenesená",J567,0)</f>
        <v>0</v>
      </c>
      <c r="BH567" s="156">
        <f>IF(N567="zníž. prenesená",J567,0)</f>
        <v>0</v>
      </c>
      <c r="BI567" s="156">
        <f>IF(N567="nulová",J567,0)</f>
        <v>0</v>
      </c>
      <c r="BJ567" s="17" t="s">
        <v>87</v>
      </c>
      <c r="BK567" s="156">
        <f>ROUND(I567*H567,2)</f>
        <v>0</v>
      </c>
      <c r="BL567" s="17" t="s">
        <v>275</v>
      </c>
      <c r="BM567" s="155" t="s">
        <v>752</v>
      </c>
    </row>
    <row r="568" spans="2:65" s="12" customFormat="1">
      <c r="B568" s="157"/>
      <c r="D568" s="158" t="s">
        <v>180</v>
      </c>
      <c r="E568" s="159" t="s">
        <v>1</v>
      </c>
      <c r="F568" s="160" t="s">
        <v>753</v>
      </c>
      <c r="H568" s="161">
        <v>4.9000000000000004</v>
      </c>
      <c r="I568" s="162"/>
      <c r="L568" s="157"/>
      <c r="M568" s="163"/>
      <c r="T568" s="164"/>
      <c r="AT568" s="159" t="s">
        <v>180</v>
      </c>
      <c r="AU568" s="159" t="s">
        <v>87</v>
      </c>
      <c r="AV568" s="12" t="s">
        <v>87</v>
      </c>
      <c r="AW568" s="12" t="s">
        <v>30</v>
      </c>
      <c r="AX568" s="12" t="s">
        <v>75</v>
      </c>
      <c r="AY568" s="159" t="s">
        <v>172</v>
      </c>
    </row>
    <row r="569" spans="2:65" s="12" customFormat="1">
      <c r="B569" s="157"/>
      <c r="D569" s="158" t="s">
        <v>180</v>
      </c>
      <c r="E569" s="159" t="s">
        <v>1</v>
      </c>
      <c r="F569" s="160" t="s">
        <v>754</v>
      </c>
      <c r="H569" s="161">
        <v>0.52800000000000002</v>
      </c>
      <c r="I569" s="162"/>
      <c r="L569" s="157"/>
      <c r="M569" s="163"/>
      <c r="T569" s="164"/>
      <c r="AT569" s="159" t="s">
        <v>180</v>
      </c>
      <c r="AU569" s="159" t="s">
        <v>87</v>
      </c>
      <c r="AV569" s="12" t="s">
        <v>87</v>
      </c>
      <c r="AW569" s="12" t="s">
        <v>30</v>
      </c>
      <c r="AX569" s="12" t="s">
        <v>75</v>
      </c>
      <c r="AY569" s="159" t="s">
        <v>172</v>
      </c>
    </row>
    <row r="570" spans="2:65" s="12" customFormat="1">
      <c r="B570" s="157"/>
      <c r="D570" s="158" t="s">
        <v>180</v>
      </c>
      <c r="E570" s="159" t="s">
        <v>1</v>
      </c>
      <c r="F570" s="160" t="s">
        <v>755</v>
      </c>
      <c r="H570" s="161">
        <v>1.32</v>
      </c>
      <c r="I570" s="162"/>
      <c r="L570" s="157"/>
      <c r="M570" s="163"/>
      <c r="T570" s="164"/>
      <c r="AT570" s="159" t="s">
        <v>180</v>
      </c>
      <c r="AU570" s="159" t="s">
        <v>87</v>
      </c>
      <c r="AV570" s="12" t="s">
        <v>87</v>
      </c>
      <c r="AW570" s="12" t="s">
        <v>30</v>
      </c>
      <c r="AX570" s="12" t="s">
        <v>75</v>
      </c>
      <c r="AY570" s="159" t="s">
        <v>172</v>
      </c>
    </row>
    <row r="571" spans="2:65" s="13" customFormat="1">
      <c r="B571" s="165"/>
      <c r="D571" s="158" t="s">
        <v>180</v>
      </c>
      <c r="E571" s="166" t="s">
        <v>1</v>
      </c>
      <c r="F571" s="167" t="s">
        <v>183</v>
      </c>
      <c r="H571" s="168">
        <v>6.7480000000000011</v>
      </c>
      <c r="I571" s="169"/>
      <c r="L571" s="165"/>
      <c r="M571" s="170"/>
      <c r="T571" s="171"/>
      <c r="AT571" s="166" t="s">
        <v>180</v>
      </c>
      <c r="AU571" s="166" t="s">
        <v>87</v>
      </c>
      <c r="AV571" s="13" t="s">
        <v>184</v>
      </c>
      <c r="AW571" s="13" t="s">
        <v>30</v>
      </c>
      <c r="AX571" s="13" t="s">
        <v>75</v>
      </c>
      <c r="AY571" s="166" t="s">
        <v>172</v>
      </c>
    </row>
    <row r="572" spans="2:65" s="12" customFormat="1">
      <c r="B572" s="157"/>
      <c r="D572" s="158" t="s">
        <v>180</v>
      </c>
      <c r="E572" s="159" t="s">
        <v>1</v>
      </c>
      <c r="F572" s="160" t="s">
        <v>230</v>
      </c>
      <c r="H572" s="161">
        <v>2E-3</v>
      </c>
      <c r="I572" s="162"/>
      <c r="L572" s="157"/>
      <c r="M572" s="163"/>
      <c r="T572" s="164"/>
      <c r="AT572" s="159" t="s">
        <v>180</v>
      </c>
      <c r="AU572" s="159" t="s">
        <v>87</v>
      </c>
      <c r="AV572" s="12" t="s">
        <v>87</v>
      </c>
      <c r="AW572" s="12" t="s">
        <v>30</v>
      </c>
      <c r="AX572" s="12" t="s">
        <v>75</v>
      </c>
      <c r="AY572" s="159" t="s">
        <v>172</v>
      </c>
    </row>
    <row r="573" spans="2:65" s="14" customFormat="1">
      <c r="B573" s="172"/>
      <c r="D573" s="158" t="s">
        <v>180</v>
      </c>
      <c r="E573" s="173" t="s">
        <v>1</v>
      </c>
      <c r="F573" s="174" t="s">
        <v>186</v>
      </c>
      <c r="H573" s="175">
        <v>6.7500000000000009</v>
      </c>
      <c r="I573" s="176"/>
      <c r="L573" s="172"/>
      <c r="M573" s="177"/>
      <c r="T573" s="178"/>
      <c r="AT573" s="173" t="s">
        <v>180</v>
      </c>
      <c r="AU573" s="173" t="s">
        <v>87</v>
      </c>
      <c r="AV573" s="14" t="s">
        <v>178</v>
      </c>
      <c r="AW573" s="14" t="s">
        <v>30</v>
      </c>
      <c r="AX573" s="14" t="s">
        <v>82</v>
      </c>
      <c r="AY573" s="173" t="s">
        <v>172</v>
      </c>
    </row>
    <row r="574" spans="2:65" s="1" customFormat="1" ht="24.2" customHeight="1">
      <c r="B574" s="32"/>
      <c r="C574" s="143" t="s">
        <v>756</v>
      </c>
      <c r="D574" s="143" t="s">
        <v>174</v>
      </c>
      <c r="E574" s="144" t="s">
        <v>757</v>
      </c>
      <c r="F574" s="145" t="s">
        <v>758</v>
      </c>
      <c r="G574" s="146" t="s">
        <v>234</v>
      </c>
      <c r="H574" s="147">
        <v>352</v>
      </c>
      <c r="I574" s="148"/>
      <c r="J574" s="149">
        <f>ROUND(I574*H574,2)</f>
        <v>0</v>
      </c>
      <c r="K574" s="150"/>
      <c r="L574" s="32"/>
      <c r="M574" s="151" t="s">
        <v>1</v>
      </c>
      <c r="N574" s="152" t="s">
        <v>41</v>
      </c>
      <c r="P574" s="153">
        <f>O574*H574</f>
        <v>0</v>
      </c>
      <c r="Q574" s="153">
        <v>0</v>
      </c>
      <c r="R574" s="153">
        <f>Q574*H574</f>
        <v>0</v>
      </c>
      <c r="S574" s="153">
        <v>0</v>
      </c>
      <c r="T574" s="154">
        <f>S574*H574</f>
        <v>0</v>
      </c>
      <c r="AR574" s="155" t="s">
        <v>275</v>
      </c>
      <c r="AT574" s="155" t="s">
        <v>174</v>
      </c>
      <c r="AU574" s="155" t="s">
        <v>87</v>
      </c>
      <c r="AY574" s="17" t="s">
        <v>172</v>
      </c>
      <c r="BE574" s="156">
        <f>IF(N574="základná",J574,0)</f>
        <v>0</v>
      </c>
      <c r="BF574" s="156">
        <f>IF(N574="znížená",J574,0)</f>
        <v>0</v>
      </c>
      <c r="BG574" s="156">
        <f>IF(N574="zákl. prenesená",J574,0)</f>
        <v>0</v>
      </c>
      <c r="BH574" s="156">
        <f>IF(N574="zníž. prenesená",J574,0)</f>
        <v>0</v>
      </c>
      <c r="BI574" s="156">
        <f>IF(N574="nulová",J574,0)</f>
        <v>0</v>
      </c>
      <c r="BJ574" s="17" t="s">
        <v>87</v>
      </c>
      <c r="BK574" s="156">
        <f>ROUND(I574*H574,2)</f>
        <v>0</v>
      </c>
      <c r="BL574" s="17" t="s">
        <v>275</v>
      </c>
      <c r="BM574" s="155" t="s">
        <v>759</v>
      </c>
    </row>
    <row r="575" spans="2:65" s="12" customFormat="1">
      <c r="B575" s="157"/>
      <c r="D575" s="158" t="s">
        <v>180</v>
      </c>
      <c r="E575" s="159" t="s">
        <v>1</v>
      </c>
      <c r="F575" s="160" t="s">
        <v>323</v>
      </c>
      <c r="H575" s="161">
        <v>139.5</v>
      </c>
      <c r="I575" s="162"/>
      <c r="L575" s="157"/>
      <c r="M575" s="163"/>
      <c r="T575" s="164"/>
      <c r="AT575" s="159" t="s">
        <v>180</v>
      </c>
      <c r="AU575" s="159" t="s">
        <v>87</v>
      </c>
      <c r="AV575" s="12" t="s">
        <v>87</v>
      </c>
      <c r="AW575" s="12" t="s">
        <v>30</v>
      </c>
      <c r="AX575" s="12" t="s">
        <v>75</v>
      </c>
      <c r="AY575" s="159" t="s">
        <v>172</v>
      </c>
    </row>
    <row r="576" spans="2:65" s="12" customFormat="1">
      <c r="B576" s="157"/>
      <c r="D576" s="158" t="s">
        <v>180</v>
      </c>
      <c r="E576" s="159" t="s">
        <v>1</v>
      </c>
      <c r="F576" s="160" t="s">
        <v>324</v>
      </c>
      <c r="H576" s="161">
        <v>52.7</v>
      </c>
      <c r="I576" s="162"/>
      <c r="L576" s="157"/>
      <c r="M576" s="163"/>
      <c r="T576" s="164"/>
      <c r="AT576" s="159" t="s">
        <v>180</v>
      </c>
      <c r="AU576" s="159" t="s">
        <v>87</v>
      </c>
      <c r="AV576" s="12" t="s">
        <v>87</v>
      </c>
      <c r="AW576" s="12" t="s">
        <v>30</v>
      </c>
      <c r="AX576" s="12" t="s">
        <v>75</v>
      </c>
      <c r="AY576" s="159" t="s">
        <v>172</v>
      </c>
    </row>
    <row r="577" spans="2:65" s="12" customFormat="1">
      <c r="B577" s="157"/>
      <c r="D577" s="158" t="s">
        <v>180</v>
      </c>
      <c r="E577" s="159" t="s">
        <v>1</v>
      </c>
      <c r="F577" s="160" t="s">
        <v>325</v>
      </c>
      <c r="H577" s="161">
        <v>-16.988</v>
      </c>
      <c r="I577" s="162"/>
      <c r="L577" s="157"/>
      <c r="M577" s="163"/>
      <c r="T577" s="164"/>
      <c r="AT577" s="159" t="s">
        <v>180</v>
      </c>
      <c r="AU577" s="159" t="s">
        <v>87</v>
      </c>
      <c r="AV577" s="12" t="s">
        <v>87</v>
      </c>
      <c r="AW577" s="12" t="s">
        <v>30</v>
      </c>
      <c r="AX577" s="12" t="s">
        <v>75</v>
      </c>
      <c r="AY577" s="159" t="s">
        <v>172</v>
      </c>
    </row>
    <row r="578" spans="2:65" s="12" customFormat="1">
      <c r="B578" s="157"/>
      <c r="D578" s="158" t="s">
        <v>180</v>
      </c>
      <c r="E578" s="159" t="s">
        <v>1</v>
      </c>
      <c r="F578" s="160" t="s">
        <v>326</v>
      </c>
      <c r="H578" s="161">
        <v>0.78800000000000003</v>
      </c>
      <c r="I578" s="162"/>
      <c r="L578" s="157"/>
      <c r="M578" s="163"/>
      <c r="T578" s="164"/>
      <c r="AT578" s="159" t="s">
        <v>180</v>
      </c>
      <c r="AU578" s="159" t="s">
        <v>87</v>
      </c>
      <c r="AV578" s="12" t="s">
        <v>87</v>
      </c>
      <c r="AW578" s="12" t="s">
        <v>30</v>
      </c>
      <c r="AX578" s="12" t="s">
        <v>75</v>
      </c>
      <c r="AY578" s="159" t="s">
        <v>172</v>
      </c>
    </row>
    <row r="579" spans="2:65" s="13" customFormat="1">
      <c r="B579" s="165"/>
      <c r="D579" s="158" t="s">
        <v>180</v>
      </c>
      <c r="E579" s="166" t="s">
        <v>1</v>
      </c>
      <c r="F579" s="167" t="s">
        <v>760</v>
      </c>
      <c r="H579" s="168">
        <v>176</v>
      </c>
      <c r="I579" s="169"/>
      <c r="L579" s="165"/>
      <c r="M579" s="170"/>
      <c r="T579" s="171"/>
      <c r="AT579" s="166" t="s">
        <v>180</v>
      </c>
      <c r="AU579" s="166" t="s">
        <v>87</v>
      </c>
      <c r="AV579" s="13" t="s">
        <v>184</v>
      </c>
      <c r="AW579" s="13" t="s">
        <v>30</v>
      </c>
      <c r="AX579" s="13" t="s">
        <v>75</v>
      </c>
      <c r="AY579" s="166" t="s">
        <v>172</v>
      </c>
    </row>
    <row r="580" spans="2:65" s="12" customFormat="1">
      <c r="B580" s="157"/>
      <c r="D580" s="158" t="s">
        <v>180</v>
      </c>
      <c r="E580" s="159" t="s">
        <v>1</v>
      </c>
      <c r="F580" s="160" t="s">
        <v>761</v>
      </c>
      <c r="H580" s="161">
        <v>176</v>
      </c>
      <c r="I580" s="162"/>
      <c r="L580" s="157"/>
      <c r="M580" s="163"/>
      <c r="T580" s="164"/>
      <c r="AT580" s="159" t="s">
        <v>180</v>
      </c>
      <c r="AU580" s="159" t="s">
        <v>87</v>
      </c>
      <c r="AV580" s="12" t="s">
        <v>87</v>
      </c>
      <c r="AW580" s="12" t="s">
        <v>30</v>
      </c>
      <c r="AX580" s="12" t="s">
        <v>75</v>
      </c>
      <c r="AY580" s="159" t="s">
        <v>172</v>
      </c>
    </row>
    <row r="581" spans="2:65" s="14" customFormat="1">
      <c r="B581" s="172"/>
      <c r="D581" s="158" t="s">
        <v>180</v>
      </c>
      <c r="E581" s="173" t="s">
        <v>1</v>
      </c>
      <c r="F581" s="174" t="s">
        <v>327</v>
      </c>
      <c r="H581" s="175">
        <v>352</v>
      </c>
      <c r="I581" s="176"/>
      <c r="L581" s="172"/>
      <c r="M581" s="177"/>
      <c r="T581" s="178"/>
      <c r="AT581" s="173" t="s">
        <v>180</v>
      </c>
      <c r="AU581" s="173" t="s">
        <v>87</v>
      </c>
      <c r="AV581" s="14" t="s">
        <v>178</v>
      </c>
      <c r="AW581" s="14" t="s">
        <v>30</v>
      </c>
      <c r="AX581" s="14" t="s">
        <v>82</v>
      </c>
      <c r="AY581" s="173" t="s">
        <v>172</v>
      </c>
    </row>
    <row r="582" spans="2:65" s="1" customFormat="1" ht="37.9" customHeight="1">
      <c r="B582" s="32"/>
      <c r="C582" s="179" t="s">
        <v>762</v>
      </c>
      <c r="D582" s="179" t="s">
        <v>223</v>
      </c>
      <c r="E582" s="180" t="s">
        <v>763</v>
      </c>
      <c r="F582" s="181" t="s">
        <v>764</v>
      </c>
      <c r="G582" s="182" t="s">
        <v>234</v>
      </c>
      <c r="H582" s="183">
        <v>183.1</v>
      </c>
      <c r="I582" s="184"/>
      <c r="J582" s="185">
        <f>ROUND(I582*H582,2)</f>
        <v>0</v>
      </c>
      <c r="K582" s="186"/>
      <c r="L582" s="187"/>
      <c r="M582" s="188" t="s">
        <v>1</v>
      </c>
      <c r="N582" s="189" t="s">
        <v>41</v>
      </c>
      <c r="P582" s="153">
        <f>O582*H582</f>
        <v>0</v>
      </c>
      <c r="Q582" s="153">
        <v>1.15E-2</v>
      </c>
      <c r="R582" s="153">
        <f>Q582*H582</f>
        <v>2.1056499999999998</v>
      </c>
      <c r="S582" s="153">
        <v>0</v>
      </c>
      <c r="T582" s="154">
        <f>S582*H582</f>
        <v>0</v>
      </c>
      <c r="AR582" s="155" t="s">
        <v>385</v>
      </c>
      <c r="AT582" s="155" t="s">
        <v>223</v>
      </c>
      <c r="AU582" s="155" t="s">
        <v>87</v>
      </c>
      <c r="AY582" s="17" t="s">
        <v>172</v>
      </c>
      <c r="BE582" s="156">
        <f>IF(N582="základná",J582,0)</f>
        <v>0</v>
      </c>
      <c r="BF582" s="156">
        <f>IF(N582="znížená",J582,0)</f>
        <v>0</v>
      </c>
      <c r="BG582" s="156">
        <f>IF(N582="zákl. prenesená",J582,0)</f>
        <v>0</v>
      </c>
      <c r="BH582" s="156">
        <f>IF(N582="zníž. prenesená",J582,0)</f>
        <v>0</v>
      </c>
      <c r="BI582" s="156">
        <f>IF(N582="nulová",J582,0)</f>
        <v>0</v>
      </c>
      <c r="BJ582" s="17" t="s">
        <v>87</v>
      </c>
      <c r="BK582" s="156">
        <f>ROUND(I582*H582,2)</f>
        <v>0</v>
      </c>
      <c r="BL582" s="17" t="s">
        <v>275</v>
      </c>
      <c r="BM582" s="155" t="s">
        <v>765</v>
      </c>
    </row>
    <row r="583" spans="2:65" s="12" customFormat="1">
      <c r="B583" s="157"/>
      <c r="D583" s="158" t="s">
        <v>180</v>
      </c>
      <c r="E583" s="159" t="s">
        <v>1</v>
      </c>
      <c r="F583" s="160" t="s">
        <v>766</v>
      </c>
      <c r="H583" s="161">
        <v>183.04</v>
      </c>
      <c r="I583" s="162"/>
      <c r="L583" s="157"/>
      <c r="M583" s="163"/>
      <c r="T583" s="164"/>
      <c r="AT583" s="159" t="s">
        <v>180</v>
      </c>
      <c r="AU583" s="159" t="s">
        <v>87</v>
      </c>
      <c r="AV583" s="12" t="s">
        <v>87</v>
      </c>
      <c r="AW583" s="12" t="s">
        <v>30</v>
      </c>
      <c r="AX583" s="12" t="s">
        <v>75</v>
      </c>
      <c r="AY583" s="159" t="s">
        <v>172</v>
      </c>
    </row>
    <row r="584" spans="2:65" s="12" customFormat="1">
      <c r="B584" s="157"/>
      <c r="D584" s="158" t="s">
        <v>180</v>
      </c>
      <c r="E584" s="159" t="s">
        <v>1</v>
      </c>
      <c r="F584" s="160" t="s">
        <v>498</v>
      </c>
      <c r="H584" s="161">
        <v>0.06</v>
      </c>
      <c r="I584" s="162"/>
      <c r="L584" s="157"/>
      <c r="M584" s="163"/>
      <c r="T584" s="164"/>
      <c r="AT584" s="159" t="s">
        <v>180</v>
      </c>
      <c r="AU584" s="159" t="s">
        <v>87</v>
      </c>
      <c r="AV584" s="12" t="s">
        <v>87</v>
      </c>
      <c r="AW584" s="12" t="s">
        <v>30</v>
      </c>
      <c r="AX584" s="12" t="s">
        <v>75</v>
      </c>
      <c r="AY584" s="159" t="s">
        <v>172</v>
      </c>
    </row>
    <row r="585" spans="2:65" s="14" customFormat="1">
      <c r="B585" s="172"/>
      <c r="D585" s="158" t="s">
        <v>180</v>
      </c>
      <c r="E585" s="173" t="s">
        <v>1</v>
      </c>
      <c r="F585" s="174" t="s">
        <v>186</v>
      </c>
      <c r="H585" s="175">
        <v>183.1</v>
      </c>
      <c r="I585" s="176"/>
      <c r="L585" s="172"/>
      <c r="M585" s="177"/>
      <c r="T585" s="178"/>
      <c r="AT585" s="173" t="s">
        <v>180</v>
      </c>
      <c r="AU585" s="173" t="s">
        <v>87</v>
      </c>
      <c r="AV585" s="14" t="s">
        <v>178</v>
      </c>
      <c r="AW585" s="14" t="s">
        <v>30</v>
      </c>
      <c r="AX585" s="14" t="s">
        <v>82</v>
      </c>
      <c r="AY585" s="173" t="s">
        <v>172</v>
      </c>
    </row>
    <row r="586" spans="2:65" s="1" customFormat="1" ht="24.2" customHeight="1">
      <c r="B586" s="32"/>
      <c r="C586" s="179" t="s">
        <v>767</v>
      </c>
      <c r="D586" s="179" t="s">
        <v>223</v>
      </c>
      <c r="E586" s="180" t="s">
        <v>768</v>
      </c>
      <c r="F586" s="181" t="s">
        <v>769</v>
      </c>
      <c r="G586" s="182" t="s">
        <v>234</v>
      </c>
      <c r="H586" s="183">
        <v>183.1</v>
      </c>
      <c r="I586" s="184"/>
      <c r="J586" s="185">
        <f>ROUND(I586*H586,2)</f>
        <v>0</v>
      </c>
      <c r="K586" s="186"/>
      <c r="L586" s="187"/>
      <c r="M586" s="188" t="s">
        <v>1</v>
      </c>
      <c r="N586" s="189" t="s">
        <v>41</v>
      </c>
      <c r="P586" s="153">
        <f>O586*H586</f>
        <v>0</v>
      </c>
      <c r="Q586" s="153">
        <v>1.7999999999999999E-2</v>
      </c>
      <c r="R586" s="153">
        <f>Q586*H586</f>
        <v>3.2957999999999998</v>
      </c>
      <c r="S586" s="153">
        <v>0</v>
      </c>
      <c r="T586" s="154">
        <f>S586*H586</f>
        <v>0</v>
      </c>
      <c r="AR586" s="155" t="s">
        <v>385</v>
      </c>
      <c r="AT586" s="155" t="s">
        <v>223</v>
      </c>
      <c r="AU586" s="155" t="s">
        <v>87</v>
      </c>
      <c r="AY586" s="17" t="s">
        <v>172</v>
      </c>
      <c r="BE586" s="156">
        <f>IF(N586="základná",J586,0)</f>
        <v>0</v>
      </c>
      <c r="BF586" s="156">
        <f>IF(N586="znížená",J586,0)</f>
        <v>0</v>
      </c>
      <c r="BG586" s="156">
        <f>IF(N586="zákl. prenesená",J586,0)</f>
        <v>0</v>
      </c>
      <c r="BH586" s="156">
        <f>IF(N586="zníž. prenesená",J586,0)</f>
        <v>0</v>
      </c>
      <c r="BI586" s="156">
        <f>IF(N586="nulová",J586,0)</f>
        <v>0</v>
      </c>
      <c r="BJ586" s="17" t="s">
        <v>87</v>
      </c>
      <c r="BK586" s="156">
        <f>ROUND(I586*H586,2)</f>
        <v>0</v>
      </c>
      <c r="BL586" s="17" t="s">
        <v>275</v>
      </c>
      <c r="BM586" s="155" t="s">
        <v>770</v>
      </c>
    </row>
    <row r="587" spans="2:65" s="12" customFormat="1">
      <c r="B587" s="157"/>
      <c r="D587" s="158" t="s">
        <v>180</v>
      </c>
      <c r="E587" s="159" t="s">
        <v>1</v>
      </c>
      <c r="F587" s="160" t="s">
        <v>766</v>
      </c>
      <c r="H587" s="161">
        <v>183.04</v>
      </c>
      <c r="I587" s="162"/>
      <c r="L587" s="157"/>
      <c r="M587" s="163"/>
      <c r="T587" s="164"/>
      <c r="AT587" s="159" t="s">
        <v>180</v>
      </c>
      <c r="AU587" s="159" t="s">
        <v>87</v>
      </c>
      <c r="AV587" s="12" t="s">
        <v>87</v>
      </c>
      <c r="AW587" s="12" t="s">
        <v>30</v>
      </c>
      <c r="AX587" s="12" t="s">
        <v>75</v>
      </c>
      <c r="AY587" s="159" t="s">
        <v>172</v>
      </c>
    </row>
    <row r="588" spans="2:65" s="12" customFormat="1">
      <c r="B588" s="157"/>
      <c r="D588" s="158" t="s">
        <v>180</v>
      </c>
      <c r="E588" s="159" t="s">
        <v>1</v>
      </c>
      <c r="F588" s="160" t="s">
        <v>498</v>
      </c>
      <c r="H588" s="161">
        <v>0.06</v>
      </c>
      <c r="I588" s="162"/>
      <c r="L588" s="157"/>
      <c r="M588" s="163"/>
      <c r="T588" s="164"/>
      <c r="AT588" s="159" t="s">
        <v>180</v>
      </c>
      <c r="AU588" s="159" t="s">
        <v>87</v>
      </c>
      <c r="AV588" s="12" t="s">
        <v>87</v>
      </c>
      <c r="AW588" s="12" t="s">
        <v>30</v>
      </c>
      <c r="AX588" s="12" t="s">
        <v>75</v>
      </c>
      <c r="AY588" s="159" t="s">
        <v>172</v>
      </c>
    </row>
    <row r="589" spans="2:65" s="14" customFormat="1">
      <c r="B589" s="172"/>
      <c r="D589" s="158" t="s">
        <v>180</v>
      </c>
      <c r="E589" s="173" t="s">
        <v>1</v>
      </c>
      <c r="F589" s="174" t="s">
        <v>186</v>
      </c>
      <c r="H589" s="175">
        <v>183.1</v>
      </c>
      <c r="I589" s="176"/>
      <c r="L589" s="172"/>
      <c r="M589" s="177"/>
      <c r="T589" s="178"/>
      <c r="AT589" s="173" t="s">
        <v>180</v>
      </c>
      <c r="AU589" s="173" t="s">
        <v>87</v>
      </c>
      <c r="AV589" s="14" t="s">
        <v>178</v>
      </c>
      <c r="AW589" s="14" t="s">
        <v>30</v>
      </c>
      <c r="AX589" s="14" t="s">
        <v>82</v>
      </c>
      <c r="AY589" s="173" t="s">
        <v>172</v>
      </c>
    </row>
    <row r="590" spans="2:65" s="1" customFormat="1" ht="24.2" customHeight="1">
      <c r="B590" s="32"/>
      <c r="C590" s="143" t="s">
        <v>771</v>
      </c>
      <c r="D590" s="143" t="s">
        <v>174</v>
      </c>
      <c r="E590" s="144" t="s">
        <v>772</v>
      </c>
      <c r="F590" s="145" t="s">
        <v>773</v>
      </c>
      <c r="G590" s="146" t="s">
        <v>234</v>
      </c>
      <c r="H590" s="147">
        <v>148.69999999999999</v>
      </c>
      <c r="I590" s="148"/>
      <c r="J590" s="149">
        <f>ROUND(I590*H590,2)</f>
        <v>0</v>
      </c>
      <c r="K590" s="150"/>
      <c r="L590" s="32"/>
      <c r="M590" s="151" t="s">
        <v>1</v>
      </c>
      <c r="N590" s="152" t="s">
        <v>41</v>
      </c>
      <c r="P590" s="153">
        <f>O590*H590</f>
        <v>0</v>
      </c>
      <c r="Q590" s="153">
        <v>8.4799999999999997E-3</v>
      </c>
      <c r="R590" s="153">
        <f>Q590*H590</f>
        <v>1.2609759999999999</v>
      </c>
      <c r="S590" s="153">
        <v>0</v>
      </c>
      <c r="T590" s="154">
        <f>S590*H590</f>
        <v>0</v>
      </c>
      <c r="AR590" s="155" t="s">
        <v>275</v>
      </c>
      <c r="AT590" s="155" t="s">
        <v>174</v>
      </c>
      <c r="AU590" s="155" t="s">
        <v>87</v>
      </c>
      <c r="AY590" s="17" t="s">
        <v>172</v>
      </c>
      <c r="BE590" s="156">
        <f>IF(N590="základná",J590,0)</f>
        <v>0</v>
      </c>
      <c r="BF590" s="156">
        <f>IF(N590="znížená",J590,0)</f>
        <v>0</v>
      </c>
      <c r="BG590" s="156">
        <f>IF(N590="zákl. prenesená",J590,0)</f>
        <v>0</v>
      </c>
      <c r="BH590" s="156">
        <f>IF(N590="zníž. prenesená",J590,0)</f>
        <v>0</v>
      </c>
      <c r="BI590" s="156">
        <f>IF(N590="nulová",J590,0)</f>
        <v>0</v>
      </c>
      <c r="BJ590" s="17" t="s">
        <v>87</v>
      </c>
      <c r="BK590" s="156">
        <f>ROUND(I590*H590,2)</f>
        <v>0</v>
      </c>
      <c r="BL590" s="17" t="s">
        <v>275</v>
      </c>
      <c r="BM590" s="155" t="s">
        <v>774</v>
      </c>
    </row>
    <row r="591" spans="2:65" s="12" customFormat="1">
      <c r="B591" s="157"/>
      <c r="D591" s="158" t="s">
        <v>180</v>
      </c>
      <c r="E591" s="159" t="s">
        <v>1</v>
      </c>
      <c r="F591" s="160" t="s">
        <v>775</v>
      </c>
      <c r="H591" s="161">
        <v>125</v>
      </c>
      <c r="I591" s="162"/>
      <c r="L591" s="157"/>
      <c r="M591" s="163"/>
      <c r="T591" s="164"/>
      <c r="AT591" s="159" t="s">
        <v>180</v>
      </c>
      <c r="AU591" s="159" t="s">
        <v>87</v>
      </c>
      <c r="AV591" s="12" t="s">
        <v>87</v>
      </c>
      <c r="AW591" s="12" t="s">
        <v>30</v>
      </c>
      <c r="AX591" s="12" t="s">
        <v>75</v>
      </c>
      <c r="AY591" s="159" t="s">
        <v>172</v>
      </c>
    </row>
    <row r="592" spans="2:65" s="12" customFormat="1">
      <c r="B592" s="157"/>
      <c r="D592" s="158" t="s">
        <v>180</v>
      </c>
      <c r="E592" s="159" t="s">
        <v>1</v>
      </c>
      <c r="F592" s="160" t="s">
        <v>776</v>
      </c>
      <c r="H592" s="161">
        <v>23.7</v>
      </c>
      <c r="I592" s="162"/>
      <c r="L592" s="157"/>
      <c r="M592" s="163"/>
      <c r="T592" s="164"/>
      <c r="AT592" s="159" t="s">
        <v>180</v>
      </c>
      <c r="AU592" s="159" t="s">
        <v>87</v>
      </c>
      <c r="AV592" s="12" t="s">
        <v>87</v>
      </c>
      <c r="AW592" s="12" t="s">
        <v>30</v>
      </c>
      <c r="AX592" s="12" t="s">
        <v>75</v>
      </c>
      <c r="AY592" s="159" t="s">
        <v>172</v>
      </c>
    </row>
    <row r="593" spans="2:65" s="14" customFormat="1">
      <c r="B593" s="172"/>
      <c r="D593" s="158" t="s">
        <v>180</v>
      </c>
      <c r="E593" s="173" t="s">
        <v>1</v>
      </c>
      <c r="F593" s="174" t="s">
        <v>186</v>
      </c>
      <c r="H593" s="175">
        <v>148.69999999999999</v>
      </c>
      <c r="I593" s="176"/>
      <c r="L593" s="172"/>
      <c r="M593" s="177"/>
      <c r="T593" s="178"/>
      <c r="AT593" s="173" t="s">
        <v>180</v>
      </c>
      <c r="AU593" s="173" t="s">
        <v>87</v>
      </c>
      <c r="AV593" s="14" t="s">
        <v>178</v>
      </c>
      <c r="AW593" s="14" t="s">
        <v>30</v>
      </c>
      <c r="AX593" s="14" t="s">
        <v>82</v>
      </c>
      <c r="AY593" s="173" t="s">
        <v>172</v>
      </c>
    </row>
    <row r="594" spans="2:65" s="1" customFormat="1" ht="33" customHeight="1">
      <c r="B594" s="32"/>
      <c r="C594" s="143" t="s">
        <v>777</v>
      </c>
      <c r="D594" s="143" t="s">
        <v>174</v>
      </c>
      <c r="E594" s="144" t="s">
        <v>778</v>
      </c>
      <c r="F594" s="145" t="s">
        <v>779</v>
      </c>
      <c r="G594" s="146" t="s">
        <v>234</v>
      </c>
      <c r="H594" s="147">
        <v>6.32</v>
      </c>
      <c r="I594" s="148"/>
      <c r="J594" s="149">
        <f>ROUND(I594*H594,2)</f>
        <v>0</v>
      </c>
      <c r="K594" s="150"/>
      <c r="L594" s="32"/>
      <c r="M594" s="151" t="s">
        <v>1</v>
      </c>
      <c r="N594" s="152" t="s">
        <v>41</v>
      </c>
      <c r="P594" s="153">
        <f>O594*H594</f>
        <v>0</v>
      </c>
      <c r="Q594" s="153">
        <v>2.4000000000000001E-4</v>
      </c>
      <c r="R594" s="153">
        <f>Q594*H594</f>
        <v>1.5168E-3</v>
      </c>
      <c r="S594" s="153">
        <v>0</v>
      </c>
      <c r="T594" s="154">
        <f>S594*H594</f>
        <v>0</v>
      </c>
      <c r="AR594" s="155" t="s">
        <v>275</v>
      </c>
      <c r="AT594" s="155" t="s">
        <v>174</v>
      </c>
      <c r="AU594" s="155" t="s">
        <v>87</v>
      </c>
      <c r="AY594" s="17" t="s">
        <v>172</v>
      </c>
      <c r="BE594" s="156">
        <f>IF(N594="základná",J594,0)</f>
        <v>0</v>
      </c>
      <c r="BF594" s="156">
        <f>IF(N594="znížená",J594,0)</f>
        <v>0</v>
      </c>
      <c r="BG594" s="156">
        <f>IF(N594="zákl. prenesená",J594,0)</f>
        <v>0</v>
      </c>
      <c r="BH594" s="156">
        <f>IF(N594="zníž. prenesená",J594,0)</f>
        <v>0</v>
      </c>
      <c r="BI594" s="156">
        <f>IF(N594="nulová",J594,0)</f>
        <v>0</v>
      </c>
      <c r="BJ594" s="17" t="s">
        <v>87</v>
      </c>
      <c r="BK594" s="156">
        <f>ROUND(I594*H594,2)</f>
        <v>0</v>
      </c>
      <c r="BL594" s="17" t="s">
        <v>275</v>
      </c>
      <c r="BM594" s="155" t="s">
        <v>780</v>
      </c>
    </row>
    <row r="595" spans="2:65" s="12" customFormat="1">
      <c r="B595" s="157"/>
      <c r="D595" s="158" t="s">
        <v>180</v>
      </c>
      <c r="E595" s="159" t="s">
        <v>1</v>
      </c>
      <c r="F595" s="160" t="s">
        <v>781</v>
      </c>
      <c r="H595" s="161">
        <v>2.2890000000000001</v>
      </c>
      <c r="I595" s="162"/>
      <c r="L595" s="157"/>
      <c r="M595" s="163"/>
      <c r="T595" s="164"/>
      <c r="AT595" s="159" t="s">
        <v>180</v>
      </c>
      <c r="AU595" s="159" t="s">
        <v>87</v>
      </c>
      <c r="AV595" s="12" t="s">
        <v>87</v>
      </c>
      <c r="AW595" s="12" t="s">
        <v>30</v>
      </c>
      <c r="AX595" s="12" t="s">
        <v>75</v>
      </c>
      <c r="AY595" s="159" t="s">
        <v>172</v>
      </c>
    </row>
    <row r="596" spans="2:65" s="12" customFormat="1">
      <c r="B596" s="157"/>
      <c r="D596" s="158" t="s">
        <v>180</v>
      </c>
      <c r="E596" s="159" t="s">
        <v>1</v>
      </c>
      <c r="F596" s="160" t="s">
        <v>782</v>
      </c>
      <c r="H596" s="161">
        <v>4.0279999999999996</v>
      </c>
      <c r="I596" s="162"/>
      <c r="L596" s="157"/>
      <c r="M596" s="163"/>
      <c r="T596" s="164"/>
      <c r="AT596" s="159" t="s">
        <v>180</v>
      </c>
      <c r="AU596" s="159" t="s">
        <v>87</v>
      </c>
      <c r="AV596" s="12" t="s">
        <v>87</v>
      </c>
      <c r="AW596" s="12" t="s">
        <v>30</v>
      </c>
      <c r="AX596" s="12" t="s">
        <v>75</v>
      </c>
      <c r="AY596" s="159" t="s">
        <v>172</v>
      </c>
    </row>
    <row r="597" spans="2:65" s="13" customFormat="1">
      <c r="B597" s="165"/>
      <c r="D597" s="158" t="s">
        <v>180</v>
      </c>
      <c r="E597" s="166" t="s">
        <v>1</v>
      </c>
      <c r="F597" s="167" t="s">
        <v>183</v>
      </c>
      <c r="H597" s="168">
        <v>6.3170000000000002</v>
      </c>
      <c r="I597" s="169"/>
      <c r="L597" s="165"/>
      <c r="M597" s="170"/>
      <c r="T597" s="171"/>
      <c r="AT597" s="166" t="s">
        <v>180</v>
      </c>
      <c r="AU597" s="166" t="s">
        <v>87</v>
      </c>
      <c r="AV597" s="13" t="s">
        <v>184</v>
      </c>
      <c r="AW597" s="13" t="s">
        <v>30</v>
      </c>
      <c r="AX597" s="13" t="s">
        <v>75</v>
      </c>
      <c r="AY597" s="166" t="s">
        <v>172</v>
      </c>
    </row>
    <row r="598" spans="2:65" s="12" customFormat="1">
      <c r="B598" s="157"/>
      <c r="D598" s="158" t="s">
        <v>180</v>
      </c>
      <c r="E598" s="159" t="s">
        <v>1</v>
      </c>
      <c r="F598" s="160" t="s">
        <v>783</v>
      </c>
      <c r="H598" s="161">
        <v>3.0000000000000001E-3</v>
      </c>
      <c r="I598" s="162"/>
      <c r="L598" s="157"/>
      <c r="M598" s="163"/>
      <c r="T598" s="164"/>
      <c r="AT598" s="159" t="s">
        <v>180</v>
      </c>
      <c r="AU598" s="159" t="s">
        <v>87</v>
      </c>
      <c r="AV598" s="12" t="s">
        <v>87</v>
      </c>
      <c r="AW598" s="12" t="s">
        <v>30</v>
      </c>
      <c r="AX598" s="12" t="s">
        <v>75</v>
      </c>
      <c r="AY598" s="159" t="s">
        <v>172</v>
      </c>
    </row>
    <row r="599" spans="2:65" s="14" customFormat="1">
      <c r="B599" s="172"/>
      <c r="D599" s="158" t="s">
        <v>180</v>
      </c>
      <c r="E599" s="173" t="s">
        <v>1</v>
      </c>
      <c r="F599" s="174" t="s">
        <v>186</v>
      </c>
      <c r="H599" s="175">
        <v>6.32</v>
      </c>
      <c r="I599" s="176"/>
      <c r="L599" s="172"/>
      <c r="M599" s="177"/>
      <c r="T599" s="178"/>
      <c r="AT599" s="173" t="s">
        <v>180</v>
      </c>
      <c r="AU599" s="173" t="s">
        <v>87</v>
      </c>
      <c r="AV599" s="14" t="s">
        <v>178</v>
      </c>
      <c r="AW599" s="14" t="s">
        <v>30</v>
      </c>
      <c r="AX599" s="14" t="s">
        <v>82</v>
      </c>
      <c r="AY599" s="173" t="s">
        <v>172</v>
      </c>
    </row>
    <row r="600" spans="2:65" s="1" customFormat="1" ht="33" customHeight="1">
      <c r="B600" s="32"/>
      <c r="C600" s="143" t="s">
        <v>784</v>
      </c>
      <c r="D600" s="143" t="s">
        <v>174</v>
      </c>
      <c r="E600" s="144" t="s">
        <v>785</v>
      </c>
      <c r="F600" s="145" t="s">
        <v>786</v>
      </c>
      <c r="G600" s="146" t="s">
        <v>234</v>
      </c>
      <c r="H600" s="147">
        <v>45.5</v>
      </c>
      <c r="I600" s="148"/>
      <c r="J600" s="149">
        <f>ROUND(I600*H600,2)</f>
        <v>0</v>
      </c>
      <c r="K600" s="150"/>
      <c r="L600" s="32"/>
      <c r="M600" s="151" t="s">
        <v>1</v>
      </c>
      <c r="N600" s="152" t="s">
        <v>41</v>
      </c>
      <c r="P600" s="153">
        <f>O600*H600</f>
        <v>0</v>
      </c>
      <c r="Q600" s="153">
        <v>1.8643199999999999E-2</v>
      </c>
      <c r="R600" s="153">
        <f>Q600*H600</f>
        <v>0.84826559999999995</v>
      </c>
      <c r="S600" s="153">
        <v>0</v>
      </c>
      <c r="T600" s="154">
        <f>S600*H600</f>
        <v>0</v>
      </c>
      <c r="AR600" s="155" t="s">
        <v>275</v>
      </c>
      <c r="AT600" s="155" t="s">
        <v>174</v>
      </c>
      <c r="AU600" s="155" t="s">
        <v>87</v>
      </c>
      <c r="AY600" s="17" t="s">
        <v>172</v>
      </c>
      <c r="BE600" s="156">
        <f>IF(N600="základná",J600,0)</f>
        <v>0</v>
      </c>
      <c r="BF600" s="156">
        <f>IF(N600="znížená",J600,0)</f>
        <v>0</v>
      </c>
      <c r="BG600" s="156">
        <f>IF(N600="zákl. prenesená",J600,0)</f>
        <v>0</v>
      </c>
      <c r="BH600" s="156">
        <f>IF(N600="zníž. prenesená",J600,0)</f>
        <v>0</v>
      </c>
      <c r="BI600" s="156">
        <f>IF(N600="nulová",J600,0)</f>
        <v>0</v>
      </c>
      <c r="BJ600" s="17" t="s">
        <v>87</v>
      </c>
      <c r="BK600" s="156">
        <f>ROUND(I600*H600,2)</f>
        <v>0</v>
      </c>
      <c r="BL600" s="17" t="s">
        <v>275</v>
      </c>
      <c r="BM600" s="155" t="s">
        <v>787</v>
      </c>
    </row>
    <row r="601" spans="2:65" s="12" customFormat="1">
      <c r="B601" s="157"/>
      <c r="D601" s="158" t="s">
        <v>180</v>
      </c>
      <c r="E601" s="159" t="s">
        <v>1</v>
      </c>
      <c r="F601" s="160" t="s">
        <v>788</v>
      </c>
      <c r="H601" s="161">
        <v>48.847999999999999</v>
      </c>
      <c r="I601" s="162"/>
      <c r="L601" s="157"/>
      <c r="M601" s="163"/>
      <c r="T601" s="164"/>
      <c r="AT601" s="159" t="s">
        <v>180</v>
      </c>
      <c r="AU601" s="159" t="s">
        <v>87</v>
      </c>
      <c r="AV601" s="12" t="s">
        <v>87</v>
      </c>
      <c r="AW601" s="12" t="s">
        <v>30</v>
      </c>
      <c r="AX601" s="12" t="s">
        <v>75</v>
      </c>
      <c r="AY601" s="159" t="s">
        <v>172</v>
      </c>
    </row>
    <row r="602" spans="2:65" s="12" customFormat="1">
      <c r="B602" s="157"/>
      <c r="D602" s="158" t="s">
        <v>180</v>
      </c>
      <c r="E602" s="159" t="s">
        <v>1</v>
      </c>
      <c r="F602" s="160" t="s">
        <v>789</v>
      </c>
      <c r="H602" s="161">
        <v>-3.36</v>
      </c>
      <c r="I602" s="162"/>
      <c r="L602" s="157"/>
      <c r="M602" s="163"/>
      <c r="T602" s="164"/>
      <c r="AT602" s="159" t="s">
        <v>180</v>
      </c>
      <c r="AU602" s="159" t="s">
        <v>87</v>
      </c>
      <c r="AV602" s="12" t="s">
        <v>87</v>
      </c>
      <c r="AW602" s="12" t="s">
        <v>30</v>
      </c>
      <c r="AX602" s="12" t="s">
        <v>75</v>
      </c>
      <c r="AY602" s="159" t="s">
        <v>172</v>
      </c>
    </row>
    <row r="603" spans="2:65" s="13" customFormat="1">
      <c r="B603" s="165"/>
      <c r="D603" s="158" t="s">
        <v>180</v>
      </c>
      <c r="E603" s="166" t="s">
        <v>1</v>
      </c>
      <c r="F603" s="167" t="s">
        <v>183</v>
      </c>
      <c r="H603" s="168">
        <v>45.488</v>
      </c>
      <c r="I603" s="169"/>
      <c r="L603" s="165"/>
      <c r="M603" s="170"/>
      <c r="T603" s="171"/>
      <c r="AT603" s="166" t="s">
        <v>180</v>
      </c>
      <c r="AU603" s="166" t="s">
        <v>87</v>
      </c>
      <c r="AV603" s="13" t="s">
        <v>184</v>
      </c>
      <c r="AW603" s="13" t="s">
        <v>30</v>
      </c>
      <c r="AX603" s="13" t="s">
        <v>75</v>
      </c>
      <c r="AY603" s="166" t="s">
        <v>172</v>
      </c>
    </row>
    <row r="604" spans="2:65" s="12" customFormat="1">
      <c r="B604" s="157"/>
      <c r="D604" s="158" t="s">
        <v>180</v>
      </c>
      <c r="E604" s="159" t="s">
        <v>1</v>
      </c>
      <c r="F604" s="160" t="s">
        <v>571</v>
      </c>
      <c r="H604" s="161">
        <v>1.2E-2</v>
      </c>
      <c r="I604" s="162"/>
      <c r="L604" s="157"/>
      <c r="M604" s="163"/>
      <c r="T604" s="164"/>
      <c r="AT604" s="159" t="s">
        <v>180</v>
      </c>
      <c r="AU604" s="159" t="s">
        <v>87</v>
      </c>
      <c r="AV604" s="12" t="s">
        <v>87</v>
      </c>
      <c r="AW604" s="12" t="s">
        <v>30</v>
      </c>
      <c r="AX604" s="12" t="s">
        <v>75</v>
      </c>
      <c r="AY604" s="159" t="s">
        <v>172</v>
      </c>
    </row>
    <row r="605" spans="2:65" s="14" customFormat="1">
      <c r="B605" s="172"/>
      <c r="D605" s="158" t="s">
        <v>180</v>
      </c>
      <c r="E605" s="173" t="s">
        <v>1</v>
      </c>
      <c r="F605" s="174" t="s">
        <v>555</v>
      </c>
      <c r="H605" s="175">
        <v>45.5</v>
      </c>
      <c r="I605" s="176"/>
      <c r="L605" s="172"/>
      <c r="M605" s="177"/>
      <c r="T605" s="178"/>
      <c r="AT605" s="173" t="s">
        <v>180</v>
      </c>
      <c r="AU605" s="173" t="s">
        <v>87</v>
      </c>
      <c r="AV605" s="14" t="s">
        <v>178</v>
      </c>
      <c r="AW605" s="14" t="s">
        <v>30</v>
      </c>
      <c r="AX605" s="14" t="s">
        <v>82</v>
      </c>
      <c r="AY605" s="173" t="s">
        <v>172</v>
      </c>
    </row>
    <row r="606" spans="2:65" s="1" customFormat="1" ht="24.2" customHeight="1">
      <c r="B606" s="32"/>
      <c r="C606" s="143" t="s">
        <v>790</v>
      </c>
      <c r="D606" s="143" t="s">
        <v>174</v>
      </c>
      <c r="E606" s="144" t="s">
        <v>791</v>
      </c>
      <c r="F606" s="145" t="s">
        <v>792</v>
      </c>
      <c r="G606" s="146" t="s">
        <v>234</v>
      </c>
      <c r="H606" s="147">
        <v>45.5</v>
      </c>
      <c r="I606" s="148"/>
      <c r="J606" s="149">
        <f>ROUND(I606*H606,2)</f>
        <v>0</v>
      </c>
      <c r="K606" s="150"/>
      <c r="L606" s="32"/>
      <c r="M606" s="151" t="s">
        <v>1</v>
      </c>
      <c r="N606" s="152" t="s">
        <v>41</v>
      </c>
      <c r="P606" s="153">
        <f>O606*H606</f>
        <v>0</v>
      </c>
      <c r="Q606" s="153">
        <v>0</v>
      </c>
      <c r="R606" s="153">
        <f>Q606*H606</f>
        <v>0</v>
      </c>
      <c r="S606" s="153">
        <v>0</v>
      </c>
      <c r="T606" s="154">
        <f>S606*H606</f>
        <v>0</v>
      </c>
      <c r="AR606" s="155" t="s">
        <v>275</v>
      </c>
      <c r="AT606" s="155" t="s">
        <v>174</v>
      </c>
      <c r="AU606" s="155" t="s">
        <v>87</v>
      </c>
      <c r="AY606" s="17" t="s">
        <v>172</v>
      </c>
      <c r="BE606" s="156">
        <f>IF(N606="základná",J606,0)</f>
        <v>0</v>
      </c>
      <c r="BF606" s="156">
        <f>IF(N606="znížená",J606,0)</f>
        <v>0</v>
      </c>
      <c r="BG606" s="156">
        <f>IF(N606="zákl. prenesená",J606,0)</f>
        <v>0</v>
      </c>
      <c r="BH606" s="156">
        <f>IF(N606="zníž. prenesená",J606,0)</f>
        <v>0</v>
      </c>
      <c r="BI606" s="156">
        <f>IF(N606="nulová",J606,0)</f>
        <v>0</v>
      </c>
      <c r="BJ606" s="17" t="s">
        <v>87</v>
      </c>
      <c r="BK606" s="156">
        <f>ROUND(I606*H606,2)</f>
        <v>0</v>
      </c>
      <c r="BL606" s="17" t="s">
        <v>275</v>
      </c>
      <c r="BM606" s="155" t="s">
        <v>793</v>
      </c>
    </row>
    <row r="607" spans="2:65" s="12" customFormat="1">
      <c r="B607" s="157"/>
      <c r="D607" s="158" t="s">
        <v>180</v>
      </c>
      <c r="E607" s="159" t="s">
        <v>1</v>
      </c>
      <c r="F607" s="160" t="s">
        <v>788</v>
      </c>
      <c r="H607" s="161">
        <v>48.847999999999999</v>
      </c>
      <c r="I607" s="162"/>
      <c r="L607" s="157"/>
      <c r="M607" s="163"/>
      <c r="T607" s="164"/>
      <c r="AT607" s="159" t="s">
        <v>180</v>
      </c>
      <c r="AU607" s="159" t="s">
        <v>87</v>
      </c>
      <c r="AV607" s="12" t="s">
        <v>87</v>
      </c>
      <c r="AW607" s="12" t="s">
        <v>30</v>
      </c>
      <c r="AX607" s="12" t="s">
        <v>75</v>
      </c>
      <c r="AY607" s="159" t="s">
        <v>172</v>
      </c>
    </row>
    <row r="608" spans="2:65" s="12" customFormat="1">
      <c r="B608" s="157"/>
      <c r="D608" s="158" t="s">
        <v>180</v>
      </c>
      <c r="E608" s="159" t="s">
        <v>1</v>
      </c>
      <c r="F608" s="160" t="s">
        <v>789</v>
      </c>
      <c r="H608" s="161">
        <v>-3.36</v>
      </c>
      <c r="I608" s="162"/>
      <c r="L608" s="157"/>
      <c r="M608" s="163"/>
      <c r="T608" s="164"/>
      <c r="AT608" s="159" t="s">
        <v>180</v>
      </c>
      <c r="AU608" s="159" t="s">
        <v>87</v>
      </c>
      <c r="AV608" s="12" t="s">
        <v>87</v>
      </c>
      <c r="AW608" s="12" t="s">
        <v>30</v>
      </c>
      <c r="AX608" s="12" t="s">
        <v>75</v>
      </c>
      <c r="AY608" s="159" t="s">
        <v>172</v>
      </c>
    </row>
    <row r="609" spans="2:65" s="13" customFormat="1">
      <c r="B609" s="165"/>
      <c r="D609" s="158" t="s">
        <v>180</v>
      </c>
      <c r="E609" s="166" t="s">
        <v>1</v>
      </c>
      <c r="F609" s="167" t="s">
        <v>183</v>
      </c>
      <c r="H609" s="168">
        <v>45.488</v>
      </c>
      <c r="I609" s="169"/>
      <c r="L609" s="165"/>
      <c r="M609" s="170"/>
      <c r="T609" s="171"/>
      <c r="AT609" s="166" t="s">
        <v>180</v>
      </c>
      <c r="AU609" s="166" t="s">
        <v>87</v>
      </c>
      <c r="AV609" s="13" t="s">
        <v>184</v>
      </c>
      <c r="AW609" s="13" t="s">
        <v>30</v>
      </c>
      <c r="AX609" s="13" t="s">
        <v>75</v>
      </c>
      <c r="AY609" s="166" t="s">
        <v>172</v>
      </c>
    </row>
    <row r="610" spans="2:65" s="12" customFormat="1">
      <c r="B610" s="157"/>
      <c r="D610" s="158" t="s">
        <v>180</v>
      </c>
      <c r="E610" s="159" t="s">
        <v>1</v>
      </c>
      <c r="F610" s="160" t="s">
        <v>571</v>
      </c>
      <c r="H610" s="161">
        <v>1.2E-2</v>
      </c>
      <c r="I610" s="162"/>
      <c r="L610" s="157"/>
      <c r="M610" s="163"/>
      <c r="T610" s="164"/>
      <c r="AT610" s="159" t="s">
        <v>180</v>
      </c>
      <c r="AU610" s="159" t="s">
        <v>87</v>
      </c>
      <c r="AV610" s="12" t="s">
        <v>87</v>
      </c>
      <c r="AW610" s="12" t="s">
        <v>30</v>
      </c>
      <c r="AX610" s="12" t="s">
        <v>75</v>
      </c>
      <c r="AY610" s="159" t="s">
        <v>172</v>
      </c>
    </row>
    <row r="611" spans="2:65" s="14" customFormat="1">
      <c r="B611" s="172"/>
      <c r="D611" s="158" t="s">
        <v>180</v>
      </c>
      <c r="E611" s="173" t="s">
        <v>1</v>
      </c>
      <c r="F611" s="174" t="s">
        <v>555</v>
      </c>
      <c r="H611" s="175">
        <v>45.5</v>
      </c>
      <c r="I611" s="176"/>
      <c r="L611" s="172"/>
      <c r="M611" s="177"/>
      <c r="T611" s="178"/>
      <c r="AT611" s="173" t="s">
        <v>180</v>
      </c>
      <c r="AU611" s="173" t="s">
        <v>87</v>
      </c>
      <c r="AV611" s="14" t="s">
        <v>178</v>
      </c>
      <c r="AW611" s="14" t="s">
        <v>30</v>
      </c>
      <c r="AX611" s="14" t="s">
        <v>82</v>
      </c>
      <c r="AY611" s="173" t="s">
        <v>172</v>
      </c>
    </row>
    <row r="612" spans="2:65" s="1" customFormat="1" ht="37.9" customHeight="1">
      <c r="B612" s="32"/>
      <c r="C612" s="179" t="s">
        <v>437</v>
      </c>
      <c r="D612" s="179" t="s">
        <v>223</v>
      </c>
      <c r="E612" s="180" t="s">
        <v>794</v>
      </c>
      <c r="F612" s="181" t="s">
        <v>795</v>
      </c>
      <c r="G612" s="182" t="s">
        <v>234</v>
      </c>
      <c r="H612" s="183">
        <v>49.2</v>
      </c>
      <c r="I612" s="184"/>
      <c r="J612" s="185">
        <f>ROUND(I612*H612,2)</f>
        <v>0</v>
      </c>
      <c r="K612" s="186"/>
      <c r="L612" s="187"/>
      <c r="M612" s="188" t="s">
        <v>1</v>
      </c>
      <c r="N612" s="189" t="s">
        <v>41</v>
      </c>
      <c r="P612" s="153">
        <f>O612*H612</f>
        <v>0</v>
      </c>
      <c r="Q612" s="153">
        <v>1.32E-2</v>
      </c>
      <c r="R612" s="153">
        <f>Q612*H612</f>
        <v>0.64944000000000002</v>
      </c>
      <c r="S612" s="153">
        <v>0</v>
      </c>
      <c r="T612" s="154">
        <f>S612*H612</f>
        <v>0</v>
      </c>
      <c r="AR612" s="155" t="s">
        <v>385</v>
      </c>
      <c r="AT612" s="155" t="s">
        <v>223</v>
      </c>
      <c r="AU612" s="155" t="s">
        <v>87</v>
      </c>
      <c r="AY612" s="17" t="s">
        <v>172</v>
      </c>
      <c r="BE612" s="156">
        <f>IF(N612="základná",J612,0)</f>
        <v>0</v>
      </c>
      <c r="BF612" s="156">
        <f>IF(N612="znížená",J612,0)</f>
        <v>0</v>
      </c>
      <c r="BG612" s="156">
        <f>IF(N612="zákl. prenesená",J612,0)</f>
        <v>0</v>
      </c>
      <c r="BH612" s="156">
        <f>IF(N612="zníž. prenesená",J612,0)</f>
        <v>0</v>
      </c>
      <c r="BI612" s="156">
        <f>IF(N612="nulová",J612,0)</f>
        <v>0</v>
      </c>
      <c r="BJ612" s="17" t="s">
        <v>87</v>
      </c>
      <c r="BK612" s="156">
        <f>ROUND(I612*H612,2)</f>
        <v>0</v>
      </c>
      <c r="BL612" s="17" t="s">
        <v>275</v>
      </c>
      <c r="BM612" s="155" t="s">
        <v>796</v>
      </c>
    </row>
    <row r="613" spans="2:65" s="12" customFormat="1">
      <c r="B613" s="157"/>
      <c r="D613" s="158" t="s">
        <v>180</v>
      </c>
      <c r="E613" s="159" t="s">
        <v>1</v>
      </c>
      <c r="F613" s="160" t="s">
        <v>797</v>
      </c>
      <c r="H613" s="161">
        <v>49.14</v>
      </c>
      <c r="I613" s="162"/>
      <c r="L613" s="157"/>
      <c r="M613" s="163"/>
      <c r="T613" s="164"/>
      <c r="AT613" s="159" t="s">
        <v>180</v>
      </c>
      <c r="AU613" s="159" t="s">
        <v>87</v>
      </c>
      <c r="AV613" s="12" t="s">
        <v>87</v>
      </c>
      <c r="AW613" s="12" t="s">
        <v>30</v>
      </c>
      <c r="AX613" s="12" t="s">
        <v>75</v>
      </c>
      <c r="AY613" s="159" t="s">
        <v>172</v>
      </c>
    </row>
    <row r="614" spans="2:65" s="12" customFormat="1">
      <c r="B614" s="157"/>
      <c r="D614" s="158" t="s">
        <v>180</v>
      </c>
      <c r="E614" s="159" t="s">
        <v>1</v>
      </c>
      <c r="F614" s="160" t="s">
        <v>498</v>
      </c>
      <c r="H614" s="161">
        <v>0.06</v>
      </c>
      <c r="I614" s="162"/>
      <c r="L614" s="157"/>
      <c r="M614" s="163"/>
      <c r="T614" s="164"/>
      <c r="AT614" s="159" t="s">
        <v>180</v>
      </c>
      <c r="AU614" s="159" t="s">
        <v>87</v>
      </c>
      <c r="AV614" s="12" t="s">
        <v>87</v>
      </c>
      <c r="AW614" s="12" t="s">
        <v>30</v>
      </c>
      <c r="AX614" s="12" t="s">
        <v>75</v>
      </c>
      <c r="AY614" s="159" t="s">
        <v>172</v>
      </c>
    </row>
    <row r="615" spans="2:65" s="14" customFormat="1">
      <c r="B615" s="172"/>
      <c r="D615" s="158" t="s">
        <v>180</v>
      </c>
      <c r="E615" s="173" t="s">
        <v>1</v>
      </c>
      <c r="F615" s="174" t="s">
        <v>186</v>
      </c>
      <c r="H615" s="175">
        <v>49.2</v>
      </c>
      <c r="I615" s="176"/>
      <c r="L615" s="172"/>
      <c r="M615" s="177"/>
      <c r="T615" s="178"/>
      <c r="AT615" s="173" t="s">
        <v>180</v>
      </c>
      <c r="AU615" s="173" t="s">
        <v>87</v>
      </c>
      <c r="AV615" s="14" t="s">
        <v>178</v>
      </c>
      <c r="AW615" s="14" t="s">
        <v>30</v>
      </c>
      <c r="AX615" s="14" t="s">
        <v>82</v>
      </c>
      <c r="AY615" s="173" t="s">
        <v>172</v>
      </c>
    </row>
    <row r="616" spans="2:65" s="1" customFormat="1" ht="24.2" customHeight="1">
      <c r="B616" s="32"/>
      <c r="C616" s="143" t="s">
        <v>798</v>
      </c>
      <c r="D616" s="143" t="s">
        <v>174</v>
      </c>
      <c r="E616" s="144" t="s">
        <v>799</v>
      </c>
      <c r="F616" s="145" t="s">
        <v>800</v>
      </c>
      <c r="G616" s="146" t="s">
        <v>331</v>
      </c>
      <c r="H616" s="147">
        <v>82</v>
      </c>
      <c r="I616" s="148"/>
      <c r="J616" s="149">
        <f>ROUND(I616*H616,2)</f>
        <v>0</v>
      </c>
      <c r="K616" s="150"/>
      <c r="L616" s="32"/>
      <c r="M616" s="151" t="s">
        <v>1</v>
      </c>
      <c r="N616" s="152" t="s">
        <v>41</v>
      </c>
      <c r="P616" s="153">
        <f>O616*H616</f>
        <v>0</v>
      </c>
      <c r="Q616" s="153">
        <v>0</v>
      </c>
      <c r="R616" s="153">
        <f>Q616*H616</f>
        <v>0</v>
      </c>
      <c r="S616" s="153">
        <v>0</v>
      </c>
      <c r="T616" s="154">
        <f>S616*H616</f>
        <v>0</v>
      </c>
      <c r="AR616" s="155" t="s">
        <v>275</v>
      </c>
      <c r="AT616" s="155" t="s">
        <v>174</v>
      </c>
      <c r="AU616" s="155" t="s">
        <v>87</v>
      </c>
      <c r="AY616" s="17" t="s">
        <v>172</v>
      </c>
      <c r="BE616" s="156">
        <f>IF(N616="základná",J616,0)</f>
        <v>0</v>
      </c>
      <c r="BF616" s="156">
        <f>IF(N616="znížená",J616,0)</f>
        <v>0</v>
      </c>
      <c r="BG616" s="156">
        <f>IF(N616="zákl. prenesená",J616,0)</f>
        <v>0</v>
      </c>
      <c r="BH616" s="156">
        <f>IF(N616="zníž. prenesená",J616,0)</f>
        <v>0</v>
      </c>
      <c r="BI616" s="156">
        <f>IF(N616="nulová",J616,0)</f>
        <v>0</v>
      </c>
      <c r="BJ616" s="17" t="s">
        <v>87</v>
      </c>
      <c r="BK616" s="156">
        <f>ROUND(I616*H616,2)</f>
        <v>0</v>
      </c>
      <c r="BL616" s="17" t="s">
        <v>275</v>
      </c>
      <c r="BM616" s="155" t="s">
        <v>801</v>
      </c>
    </row>
    <row r="617" spans="2:65" s="15" customFormat="1">
      <c r="B617" s="190"/>
      <c r="D617" s="158" t="s">
        <v>180</v>
      </c>
      <c r="E617" s="191" t="s">
        <v>1</v>
      </c>
      <c r="F617" s="192" t="s">
        <v>649</v>
      </c>
      <c r="H617" s="191" t="s">
        <v>1</v>
      </c>
      <c r="I617" s="193"/>
      <c r="L617" s="190"/>
      <c r="M617" s="194"/>
      <c r="T617" s="195"/>
      <c r="AT617" s="191" t="s">
        <v>180</v>
      </c>
      <c r="AU617" s="191" t="s">
        <v>87</v>
      </c>
      <c r="AV617" s="15" t="s">
        <v>82</v>
      </c>
      <c r="AW617" s="15" t="s">
        <v>30</v>
      </c>
      <c r="AX617" s="15" t="s">
        <v>75</v>
      </c>
      <c r="AY617" s="191" t="s">
        <v>172</v>
      </c>
    </row>
    <row r="618" spans="2:65" s="12" customFormat="1">
      <c r="B618" s="157"/>
      <c r="D618" s="158" t="s">
        <v>180</v>
      </c>
      <c r="E618" s="159" t="s">
        <v>1</v>
      </c>
      <c r="F618" s="160" t="s">
        <v>802</v>
      </c>
      <c r="H618" s="161">
        <v>8.85</v>
      </c>
      <c r="I618" s="162"/>
      <c r="L618" s="157"/>
      <c r="M618" s="163"/>
      <c r="T618" s="164"/>
      <c r="AT618" s="159" t="s">
        <v>180</v>
      </c>
      <c r="AU618" s="159" t="s">
        <v>87</v>
      </c>
      <c r="AV618" s="12" t="s">
        <v>87</v>
      </c>
      <c r="AW618" s="12" t="s">
        <v>30</v>
      </c>
      <c r="AX618" s="12" t="s">
        <v>75</v>
      </c>
      <c r="AY618" s="159" t="s">
        <v>172</v>
      </c>
    </row>
    <row r="619" spans="2:65" s="15" customFormat="1">
      <c r="B619" s="190"/>
      <c r="D619" s="158" t="s">
        <v>180</v>
      </c>
      <c r="E619" s="191" t="s">
        <v>1</v>
      </c>
      <c r="F619" s="192" t="s">
        <v>651</v>
      </c>
      <c r="H619" s="191" t="s">
        <v>1</v>
      </c>
      <c r="I619" s="193"/>
      <c r="L619" s="190"/>
      <c r="M619" s="194"/>
      <c r="T619" s="195"/>
      <c r="AT619" s="191" t="s">
        <v>180</v>
      </c>
      <c r="AU619" s="191" t="s">
        <v>87</v>
      </c>
      <c r="AV619" s="15" t="s">
        <v>82</v>
      </c>
      <c r="AW619" s="15" t="s">
        <v>30</v>
      </c>
      <c r="AX619" s="15" t="s">
        <v>75</v>
      </c>
      <c r="AY619" s="191" t="s">
        <v>172</v>
      </c>
    </row>
    <row r="620" spans="2:65" s="12" customFormat="1">
      <c r="B620" s="157"/>
      <c r="D620" s="158" t="s">
        <v>180</v>
      </c>
      <c r="E620" s="159" t="s">
        <v>1</v>
      </c>
      <c r="F620" s="160" t="s">
        <v>803</v>
      </c>
      <c r="H620" s="161">
        <v>72.5</v>
      </c>
      <c r="I620" s="162"/>
      <c r="L620" s="157"/>
      <c r="M620" s="163"/>
      <c r="T620" s="164"/>
      <c r="AT620" s="159" t="s">
        <v>180</v>
      </c>
      <c r="AU620" s="159" t="s">
        <v>87</v>
      </c>
      <c r="AV620" s="12" t="s">
        <v>87</v>
      </c>
      <c r="AW620" s="12" t="s">
        <v>30</v>
      </c>
      <c r="AX620" s="12" t="s">
        <v>75</v>
      </c>
      <c r="AY620" s="159" t="s">
        <v>172</v>
      </c>
    </row>
    <row r="621" spans="2:65" s="13" customFormat="1">
      <c r="B621" s="165"/>
      <c r="D621" s="158" t="s">
        <v>180</v>
      </c>
      <c r="E621" s="166" t="s">
        <v>1</v>
      </c>
      <c r="F621" s="167" t="s">
        <v>183</v>
      </c>
      <c r="H621" s="168">
        <v>81.349999999999994</v>
      </c>
      <c r="I621" s="169"/>
      <c r="L621" s="165"/>
      <c r="M621" s="170"/>
      <c r="T621" s="171"/>
      <c r="AT621" s="166" t="s">
        <v>180</v>
      </c>
      <c r="AU621" s="166" t="s">
        <v>87</v>
      </c>
      <c r="AV621" s="13" t="s">
        <v>184</v>
      </c>
      <c r="AW621" s="13" t="s">
        <v>30</v>
      </c>
      <c r="AX621" s="13" t="s">
        <v>75</v>
      </c>
      <c r="AY621" s="166" t="s">
        <v>172</v>
      </c>
    </row>
    <row r="622" spans="2:65" s="12" customFormat="1">
      <c r="B622" s="157"/>
      <c r="D622" s="158" t="s">
        <v>180</v>
      </c>
      <c r="E622" s="159" t="s">
        <v>1</v>
      </c>
      <c r="F622" s="160" t="s">
        <v>804</v>
      </c>
      <c r="H622" s="161">
        <v>0.65</v>
      </c>
      <c r="I622" s="162"/>
      <c r="L622" s="157"/>
      <c r="M622" s="163"/>
      <c r="T622" s="164"/>
      <c r="AT622" s="159" t="s">
        <v>180</v>
      </c>
      <c r="AU622" s="159" t="s">
        <v>87</v>
      </c>
      <c r="AV622" s="12" t="s">
        <v>87</v>
      </c>
      <c r="AW622" s="12" t="s">
        <v>30</v>
      </c>
      <c r="AX622" s="12" t="s">
        <v>75</v>
      </c>
      <c r="AY622" s="159" t="s">
        <v>172</v>
      </c>
    </row>
    <row r="623" spans="2:65" s="14" customFormat="1">
      <c r="B623" s="172"/>
      <c r="D623" s="158" t="s">
        <v>180</v>
      </c>
      <c r="E623" s="173" t="s">
        <v>1</v>
      </c>
      <c r="F623" s="174" t="s">
        <v>555</v>
      </c>
      <c r="H623" s="175">
        <v>82</v>
      </c>
      <c r="I623" s="176"/>
      <c r="L623" s="172"/>
      <c r="M623" s="177"/>
      <c r="T623" s="178"/>
      <c r="AT623" s="173" t="s">
        <v>180</v>
      </c>
      <c r="AU623" s="173" t="s">
        <v>87</v>
      </c>
      <c r="AV623" s="14" t="s">
        <v>178</v>
      </c>
      <c r="AW623" s="14" t="s">
        <v>30</v>
      </c>
      <c r="AX623" s="14" t="s">
        <v>82</v>
      </c>
      <c r="AY623" s="173" t="s">
        <v>172</v>
      </c>
    </row>
    <row r="624" spans="2:65" s="1" customFormat="1" ht="44.25" customHeight="1">
      <c r="B624" s="32"/>
      <c r="C624" s="179" t="s">
        <v>805</v>
      </c>
      <c r="D624" s="179" t="s">
        <v>223</v>
      </c>
      <c r="E624" s="180" t="s">
        <v>708</v>
      </c>
      <c r="F624" s="181" t="s">
        <v>709</v>
      </c>
      <c r="G624" s="182" t="s">
        <v>177</v>
      </c>
      <c r="H624" s="183">
        <v>2.71</v>
      </c>
      <c r="I624" s="184"/>
      <c r="J624" s="185">
        <f>ROUND(I624*H624,2)</f>
        <v>0</v>
      </c>
      <c r="K624" s="186"/>
      <c r="L624" s="187"/>
      <c r="M624" s="188" t="s">
        <v>1</v>
      </c>
      <c r="N624" s="189" t="s">
        <v>41</v>
      </c>
      <c r="P624" s="153">
        <f>O624*H624</f>
        <v>0</v>
      </c>
      <c r="Q624" s="153">
        <v>0.54</v>
      </c>
      <c r="R624" s="153">
        <f>Q624*H624</f>
        <v>1.4634</v>
      </c>
      <c r="S624" s="153">
        <v>0</v>
      </c>
      <c r="T624" s="154">
        <f>S624*H624</f>
        <v>0</v>
      </c>
      <c r="AR624" s="155" t="s">
        <v>385</v>
      </c>
      <c r="AT624" s="155" t="s">
        <v>223</v>
      </c>
      <c r="AU624" s="155" t="s">
        <v>87</v>
      </c>
      <c r="AY624" s="17" t="s">
        <v>172</v>
      </c>
      <c r="BE624" s="156">
        <f>IF(N624="základná",J624,0)</f>
        <v>0</v>
      </c>
      <c r="BF624" s="156">
        <f>IF(N624="znížená",J624,0)</f>
        <v>0</v>
      </c>
      <c r="BG624" s="156">
        <f>IF(N624="zákl. prenesená",J624,0)</f>
        <v>0</v>
      </c>
      <c r="BH624" s="156">
        <f>IF(N624="zníž. prenesená",J624,0)</f>
        <v>0</v>
      </c>
      <c r="BI624" s="156">
        <f>IF(N624="nulová",J624,0)</f>
        <v>0</v>
      </c>
      <c r="BJ624" s="17" t="s">
        <v>87</v>
      </c>
      <c r="BK624" s="156">
        <f>ROUND(I624*H624,2)</f>
        <v>0</v>
      </c>
      <c r="BL624" s="17" t="s">
        <v>275</v>
      </c>
      <c r="BM624" s="155" t="s">
        <v>806</v>
      </c>
    </row>
    <row r="625" spans="2:65" s="15" customFormat="1">
      <c r="B625" s="190"/>
      <c r="D625" s="158" t="s">
        <v>180</v>
      </c>
      <c r="E625" s="191" t="s">
        <v>1</v>
      </c>
      <c r="F625" s="192" t="s">
        <v>649</v>
      </c>
      <c r="H625" s="191" t="s">
        <v>1</v>
      </c>
      <c r="I625" s="193"/>
      <c r="L625" s="190"/>
      <c r="M625" s="194"/>
      <c r="T625" s="195"/>
      <c r="AT625" s="191" t="s">
        <v>180</v>
      </c>
      <c r="AU625" s="191" t="s">
        <v>87</v>
      </c>
      <c r="AV625" s="15" t="s">
        <v>82</v>
      </c>
      <c r="AW625" s="15" t="s">
        <v>30</v>
      </c>
      <c r="AX625" s="15" t="s">
        <v>75</v>
      </c>
      <c r="AY625" s="191" t="s">
        <v>172</v>
      </c>
    </row>
    <row r="626" spans="2:65" s="12" customFormat="1">
      <c r="B626" s="157"/>
      <c r="D626" s="158" t="s">
        <v>180</v>
      </c>
      <c r="E626" s="159" t="s">
        <v>1</v>
      </c>
      <c r="F626" s="160" t="s">
        <v>807</v>
      </c>
      <c r="H626" s="161">
        <v>0.33200000000000002</v>
      </c>
      <c r="I626" s="162"/>
      <c r="L626" s="157"/>
      <c r="M626" s="163"/>
      <c r="T626" s="164"/>
      <c r="AT626" s="159" t="s">
        <v>180</v>
      </c>
      <c r="AU626" s="159" t="s">
        <v>87</v>
      </c>
      <c r="AV626" s="12" t="s">
        <v>87</v>
      </c>
      <c r="AW626" s="12" t="s">
        <v>30</v>
      </c>
      <c r="AX626" s="12" t="s">
        <v>75</v>
      </c>
      <c r="AY626" s="159" t="s">
        <v>172</v>
      </c>
    </row>
    <row r="627" spans="2:65" s="15" customFormat="1">
      <c r="B627" s="190"/>
      <c r="D627" s="158" t="s">
        <v>180</v>
      </c>
      <c r="E627" s="191" t="s">
        <v>1</v>
      </c>
      <c r="F627" s="192" t="s">
        <v>651</v>
      </c>
      <c r="H627" s="191" t="s">
        <v>1</v>
      </c>
      <c r="I627" s="193"/>
      <c r="L627" s="190"/>
      <c r="M627" s="194"/>
      <c r="T627" s="195"/>
      <c r="AT627" s="191" t="s">
        <v>180</v>
      </c>
      <c r="AU627" s="191" t="s">
        <v>87</v>
      </c>
      <c r="AV627" s="15" t="s">
        <v>82</v>
      </c>
      <c r="AW627" s="15" t="s">
        <v>30</v>
      </c>
      <c r="AX627" s="15" t="s">
        <v>75</v>
      </c>
      <c r="AY627" s="191" t="s">
        <v>172</v>
      </c>
    </row>
    <row r="628" spans="2:65" s="12" customFormat="1">
      <c r="B628" s="157"/>
      <c r="D628" s="158" t="s">
        <v>180</v>
      </c>
      <c r="E628" s="159" t="s">
        <v>1</v>
      </c>
      <c r="F628" s="160" t="s">
        <v>808</v>
      </c>
      <c r="H628" s="161">
        <v>2.1749999999999998</v>
      </c>
      <c r="I628" s="162"/>
      <c r="L628" s="157"/>
      <c r="M628" s="163"/>
      <c r="T628" s="164"/>
      <c r="AT628" s="159" t="s">
        <v>180</v>
      </c>
      <c r="AU628" s="159" t="s">
        <v>87</v>
      </c>
      <c r="AV628" s="12" t="s">
        <v>87</v>
      </c>
      <c r="AW628" s="12" t="s">
        <v>30</v>
      </c>
      <c r="AX628" s="12" t="s">
        <v>75</v>
      </c>
      <c r="AY628" s="159" t="s">
        <v>172</v>
      </c>
    </row>
    <row r="629" spans="2:65" s="13" customFormat="1">
      <c r="B629" s="165"/>
      <c r="D629" s="158" t="s">
        <v>180</v>
      </c>
      <c r="E629" s="166" t="s">
        <v>1</v>
      </c>
      <c r="F629" s="167" t="s">
        <v>183</v>
      </c>
      <c r="H629" s="168">
        <v>2.5069999999999997</v>
      </c>
      <c r="I629" s="169"/>
      <c r="L629" s="165"/>
      <c r="M629" s="170"/>
      <c r="T629" s="171"/>
      <c r="AT629" s="166" t="s">
        <v>180</v>
      </c>
      <c r="AU629" s="166" t="s">
        <v>87</v>
      </c>
      <c r="AV629" s="13" t="s">
        <v>184</v>
      </c>
      <c r="AW629" s="13" t="s">
        <v>30</v>
      </c>
      <c r="AX629" s="13" t="s">
        <v>75</v>
      </c>
      <c r="AY629" s="166" t="s">
        <v>172</v>
      </c>
    </row>
    <row r="630" spans="2:65" s="12" customFormat="1">
      <c r="B630" s="157"/>
      <c r="D630" s="158" t="s">
        <v>180</v>
      </c>
      <c r="E630" s="159" t="s">
        <v>1</v>
      </c>
      <c r="F630" s="160" t="s">
        <v>809</v>
      </c>
      <c r="H630" s="161">
        <v>0.20100000000000001</v>
      </c>
      <c r="I630" s="162"/>
      <c r="L630" s="157"/>
      <c r="M630" s="163"/>
      <c r="T630" s="164"/>
      <c r="AT630" s="159" t="s">
        <v>180</v>
      </c>
      <c r="AU630" s="159" t="s">
        <v>87</v>
      </c>
      <c r="AV630" s="12" t="s">
        <v>87</v>
      </c>
      <c r="AW630" s="12" t="s">
        <v>30</v>
      </c>
      <c r="AX630" s="12" t="s">
        <v>75</v>
      </c>
      <c r="AY630" s="159" t="s">
        <v>172</v>
      </c>
    </row>
    <row r="631" spans="2:65" s="12" customFormat="1">
      <c r="B631" s="157"/>
      <c r="D631" s="158" t="s">
        <v>180</v>
      </c>
      <c r="E631" s="159" t="s">
        <v>1</v>
      </c>
      <c r="F631" s="160" t="s">
        <v>230</v>
      </c>
      <c r="H631" s="161">
        <v>2E-3</v>
      </c>
      <c r="I631" s="162"/>
      <c r="L631" s="157"/>
      <c r="M631" s="163"/>
      <c r="T631" s="164"/>
      <c r="AT631" s="159" t="s">
        <v>180</v>
      </c>
      <c r="AU631" s="159" t="s">
        <v>87</v>
      </c>
      <c r="AV631" s="12" t="s">
        <v>87</v>
      </c>
      <c r="AW631" s="12" t="s">
        <v>30</v>
      </c>
      <c r="AX631" s="12" t="s">
        <v>75</v>
      </c>
      <c r="AY631" s="159" t="s">
        <v>172</v>
      </c>
    </row>
    <row r="632" spans="2:65" s="14" customFormat="1">
      <c r="B632" s="172"/>
      <c r="D632" s="158" t="s">
        <v>180</v>
      </c>
      <c r="E632" s="173" t="s">
        <v>1</v>
      </c>
      <c r="F632" s="174" t="s">
        <v>186</v>
      </c>
      <c r="H632" s="175">
        <v>2.7099999999999995</v>
      </c>
      <c r="I632" s="176"/>
      <c r="L632" s="172"/>
      <c r="M632" s="177"/>
      <c r="T632" s="178"/>
      <c r="AT632" s="173" t="s">
        <v>180</v>
      </c>
      <c r="AU632" s="173" t="s">
        <v>87</v>
      </c>
      <c r="AV632" s="14" t="s">
        <v>178</v>
      </c>
      <c r="AW632" s="14" t="s">
        <v>30</v>
      </c>
      <c r="AX632" s="14" t="s">
        <v>82</v>
      </c>
      <c r="AY632" s="173" t="s">
        <v>172</v>
      </c>
    </row>
    <row r="633" spans="2:65" s="1" customFormat="1" ht="24.2" customHeight="1">
      <c r="B633" s="32"/>
      <c r="C633" s="143" t="s">
        <v>810</v>
      </c>
      <c r="D633" s="143" t="s">
        <v>174</v>
      </c>
      <c r="E633" s="144" t="s">
        <v>811</v>
      </c>
      <c r="F633" s="145" t="s">
        <v>812</v>
      </c>
      <c r="G633" s="146" t="s">
        <v>177</v>
      </c>
      <c r="H633" s="147">
        <v>4.1900000000000004</v>
      </c>
      <c r="I633" s="148"/>
      <c r="J633" s="149">
        <f>ROUND(I633*H633,2)</f>
        <v>0</v>
      </c>
      <c r="K633" s="150"/>
      <c r="L633" s="32"/>
      <c r="M633" s="151" t="s">
        <v>1</v>
      </c>
      <c r="N633" s="152" t="s">
        <v>41</v>
      </c>
      <c r="P633" s="153">
        <f>O633*H633</f>
        <v>0</v>
      </c>
      <c r="Q633" s="153">
        <v>2.9299999999999999E-3</v>
      </c>
      <c r="R633" s="153">
        <f>Q633*H633</f>
        <v>1.2276700000000002E-2</v>
      </c>
      <c r="S633" s="153">
        <v>0</v>
      </c>
      <c r="T633" s="154">
        <f>S633*H633</f>
        <v>0</v>
      </c>
      <c r="AR633" s="155" t="s">
        <v>275</v>
      </c>
      <c r="AT633" s="155" t="s">
        <v>174</v>
      </c>
      <c r="AU633" s="155" t="s">
        <v>87</v>
      </c>
      <c r="AY633" s="17" t="s">
        <v>172</v>
      </c>
      <c r="BE633" s="156">
        <f>IF(N633="základná",J633,0)</f>
        <v>0</v>
      </c>
      <c r="BF633" s="156">
        <f>IF(N633="znížená",J633,0)</f>
        <v>0</v>
      </c>
      <c r="BG633" s="156">
        <f>IF(N633="zákl. prenesená",J633,0)</f>
        <v>0</v>
      </c>
      <c r="BH633" s="156">
        <f>IF(N633="zníž. prenesená",J633,0)</f>
        <v>0</v>
      </c>
      <c r="BI633" s="156">
        <f>IF(N633="nulová",J633,0)</f>
        <v>0</v>
      </c>
      <c r="BJ633" s="17" t="s">
        <v>87</v>
      </c>
      <c r="BK633" s="156">
        <f>ROUND(I633*H633,2)</f>
        <v>0</v>
      </c>
      <c r="BL633" s="17" t="s">
        <v>275</v>
      </c>
      <c r="BM633" s="155" t="s">
        <v>813</v>
      </c>
    </row>
    <row r="634" spans="2:65" s="12" customFormat="1">
      <c r="B634" s="157"/>
      <c r="D634" s="158" t="s">
        <v>180</v>
      </c>
      <c r="E634" s="159" t="s">
        <v>1</v>
      </c>
      <c r="F634" s="160" t="s">
        <v>814</v>
      </c>
      <c r="H634" s="161">
        <v>1.476</v>
      </c>
      <c r="I634" s="162"/>
      <c r="L634" s="157"/>
      <c r="M634" s="163"/>
      <c r="T634" s="164"/>
      <c r="AT634" s="159" t="s">
        <v>180</v>
      </c>
      <c r="AU634" s="159" t="s">
        <v>87</v>
      </c>
      <c r="AV634" s="12" t="s">
        <v>87</v>
      </c>
      <c r="AW634" s="12" t="s">
        <v>30</v>
      </c>
      <c r="AX634" s="12" t="s">
        <v>75</v>
      </c>
      <c r="AY634" s="159" t="s">
        <v>172</v>
      </c>
    </row>
    <row r="635" spans="2:65" s="12" customFormat="1">
      <c r="B635" s="157"/>
      <c r="D635" s="158" t="s">
        <v>180</v>
      </c>
      <c r="E635" s="159" t="s">
        <v>1</v>
      </c>
      <c r="F635" s="160" t="s">
        <v>815</v>
      </c>
      <c r="H635" s="161">
        <v>2.71</v>
      </c>
      <c r="I635" s="162"/>
      <c r="L635" s="157"/>
      <c r="M635" s="163"/>
      <c r="T635" s="164"/>
      <c r="AT635" s="159" t="s">
        <v>180</v>
      </c>
      <c r="AU635" s="159" t="s">
        <v>87</v>
      </c>
      <c r="AV635" s="12" t="s">
        <v>87</v>
      </c>
      <c r="AW635" s="12" t="s">
        <v>30</v>
      </c>
      <c r="AX635" s="12" t="s">
        <v>75</v>
      </c>
      <c r="AY635" s="159" t="s">
        <v>172</v>
      </c>
    </row>
    <row r="636" spans="2:65" s="13" customFormat="1">
      <c r="B636" s="165"/>
      <c r="D636" s="158" t="s">
        <v>180</v>
      </c>
      <c r="E636" s="166" t="s">
        <v>1</v>
      </c>
      <c r="F636" s="167" t="s">
        <v>183</v>
      </c>
      <c r="H636" s="168">
        <v>4.1859999999999999</v>
      </c>
      <c r="I636" s="169"/>
      <c r="L636" s="165"/>
      <c r="M636" s="170"/>
      <c r="T636" s="171"/>
      <c r="AT636" s="166" t="s">
        <v>180</v>
      </c>
      <c r="AU636" s="166" t="s">
        <v>87</v>
      </c>
      <c r="AV636" s="13" t="s">
        <v>184</v>
      </c>
      <c r="AW636" s="13" t="s">
        <v>30</v>
      </c>
      <c r="AX636" s="13" t="s">
        <v>75</v>
      </c>
      <c r="AY636" s="166" t="s">
        <v>172</v>
      </c>
    </row>
    <row r="637" spans="2:65" s="12" customFormat="1">
      <c r="B637" s="157"/>
      <c r="D637" s="158" t="s">
        <v>180</v>
      </c>
      <c r="E637" s="159" t="s">
        <v>1</v>
      </c>
      <c r="F637" s="160" t="s">
        <v>301</v>
      </c>
      <c r="H637" s="161">
        <v>4.0000000000000001E-3</v>
      </c>
      <c r="I637" s="162"/>
      <c r="L637" s="157"/>
      <c r="M637" s="163"/>
      <c r="T637" s="164"/>
      <c r="AT637" s="159" t="s">
        <v>180</v>
      </c>
      <c r="AU637" s="159" t="s">
        <v>87</v>
      </c>
      <c r="AV637" s="12" t="s">
        <v>87</v>
      </c>
      <c r="AW637" s="12" t="s">
        <v>30</v>
      </c>
      <c r="AX637" s="12" t="s">
        <v>75</v>
      </c>
      <c r="AY637" s="159" t="s">
        <v>172</v>
      </c>
    </row>
    <row r="638" spans="2:65" s="14" customFormat="1">
      <c r="B638" s="172"/>
      <c r="D638" s="158" t="s">
        <v>180</v>
      </c>
      <c r="E638" s="173" t="s">
        <v>1</v>
      </c>
      <c r="F638" s="174" t="s">
        <v>186</v>
      </c>
      <c r="H638" s="175">
        <v>4.1899999999999995</v>
      </c>
      <c r="I638" s="176"/>
      <c r="L638" s="172"/>
      <c r="M638" s="177"/>
      <c r="T638" s="178"/>
      <c r="AT638" s="173" t="s">
        <v>180</v>
      </c>
      <c r="AU638" s="173" t="s">
        <v>87</v>
      </c>
      <c r="AV638" s="14" t="s">
        <v>178</v>
      </c>
      <c r="AW638" s="14" t="s">
        <v>30</v>
      </c>
      <c r="AX638" s="14" t="s">
        <v>82</v>
      </c>
      <c r="AY638" s="173" t="s">
        <v>172</v>
      </c>
    </row>
    <row r="639" spans="2:65" s="1" customFormat="1" ht="24.2" customHeight="1">
      <c r="B639" s="32"/>
      <c r="C639" s="143" t="s">
        <v>816</v>
      </c>
      <c r="D639" s="143" t="s">
        <v>174</v>
      </c>
      <c r="E639" s="144" t="s">
        <v>817</v>
      </c>
      <c r="F639" s="145" t="s">
        <v>818</v>
      </c>
      <c r="G639" s="146" t="s">
        <v>226</v>
      </c>
      <c r="H639" s="147">
        <v>17.548999999999999</v>
      </c>
      <c r="I639" s="148"/>
      <c r="J639" s="149">
        <f>ROUND(I639*H639,2)</f>
        <v>0</v>
      </c>
      <c r="K639" s="150"/>
      <c r="L639" s="32"/>
      <c r="M639" s="151" t="s">
        <v>1</v>
      </c>
      <c r="N639" s="152" t="s">
        <v>41</v>
      </c>
      <c r="P639" s="153">
        <f>O639*H639</f>
        <v>0</v>
      </c>
      <c r="Q639" s="153">
        <v>0</v>
      </c>
      <c r="R639" s="153">
        <f>Q639*H639</f>
        <v>0</v>
      </c>
      <c r="S639" s="153">
        <v>0</v>
      </c>
      <c r="T639" s="154">
        <f>S639*H639</f>
        <v>0</v>
      </c>
      <c r="AR639" s="155" t="s">
        <v>275</v>
      </c>
      <c r="AT639" s="155" t="s">
        <v>174</v>
      </c>
      <c r="AU639" s="155" t="s">
        <v>87</v>
      </c>
      <c r="AY639" s="17" t="s">
        <v>172</v>
      </c>
      <c r="BE639" s="156">
        <f>IF(N639="základná",J639,0)</f>
        <v>0</v>
      </c>
      <c r="BF639" s="156">
        <f>IF(N639="znížená",J639,0)</f>
        <v>0</v>
      </c>
      <c r="BG639" s="156">
        <f>IF(N639="zákl. prenesená",J639,0)</f>
        <v>0</v>
      </c>
      <c r="BH639" s="156">
        <f>IF(N639="zníž. prenesená",J639,0)</f>
        <v>0</v>
      </c>
      <c r="BI639" s="156">
        <f>IF(N639="nulová",J639,0)</f>
        <v>0</v>
      </c>
      <c r="BJ639" s="17" t="s">
        <v>87</v>
      </c>
      <c r="BK639" s="156">
        <f>ROUND(I639*H639,2)</f>
        <v>0</v>
      </c>
      <c r="BL639" s="17" t="s">
        <v>275</v>
      </c>
      <c r="BM639" s="155" t="s">
        <v>819</v>
      </c>
    </row>
    <row r="640" spans="2:65" s="11" customFormat="1" ht="22.9" customHeight="1">
      <c r="B640" s="131"/>
      <c r="D640" s="132" t="s">
        <v>74</v>
      </c>
      <c r="E640" s="141" t="s">
        <v>820</v>
      </c>
      <c r="F640" s="141" t="s">
        <v>821</v>
      </c>
      <c r="I640" s="134"/>
      <c r="J640" s="142">
        <f>BK640</f>
        <v>0</v>
      </c>
      <c r="L640" s="131"/>
      <c r="M640" s="136"/>
      <c r="P640" s="137">
        <f>SUM(P641:P671)</f>
        <v>0</v>
      </c>
      <c r="R640" s="137">
        <f>SUM(R641:R671)</f>
        <v>3.9568249600000001</v>
      </c>
      <c r="T640" s="138">
        <f>SUM(T641:T671)</f>
        <v>0</v>
      </c>
      <c r="AR640" s="132" t="s">
        <v>87</v>
      </c>
      <c r="AT640" s="139" t="s">
        <v>74</v>
      </c>
      <c r="AU640" s="139" t="s">
        <v>82</v>
      </c>
      <c r="AY640" s="132" t="s">
        <v>172</v>
      </c>
      <c r="BK640" s="140">
        <f>SUM(BK641:BK671)</f>
        <v>0</v>
      </c>
    </row>
    <row r="641" spans="2:65" s="1" customFormat="1" ht="44.25" customHeight="1">
      <c r="B641" s="32"/>
      <c r="C641" s="143" t="s">
        <v>822</v>
      </c>
      <c r="D641" s="143" t="s">
        <v>174</v>
      </c>
      <c r="E641" s="144" t="s">
        <v>823</v>
      </c>
      <c r="F641" s="145" t="s">
        <v>824</v>
      </c>
      <c r="G641" s="146" t="s">
        <v>234</v>
      </c>
      <c r="H641" s="147">
        <v>31.6</v>
      </c>
      <c r="I641" s="148"/>
      <c r="J641" s="149">
        <f>ROUND(I641*H641,2)</f>
        <v>0</v>
      </c>
      <c r="K641" s="150"/>
      <c r="L641" s="32"/>
      <c r="M641" s="151" t="s">
        <v>1</v>
      </c>
      <c r="N641" s="152" t="s">
        <v>41</v>
      </c>
      <c r="P641" s="153">
        <f>O641*H641</f>
        <v>0</v>
      </c>
      <c r="Q641" s="153">
        <v>2.3619999999999999E-2</v>
      </c>
      <c r="R641" s="153">
        <f>Q641*H641</f>
        <v>0.74639199999999994</v>
      </c>
      <c r="S641" s="153">
        <v>0</v>
      </c>
      <c r="T641" s="154">
        <f>S641*H641</f>
        <v>0</v>
      </c>
      <c r="AR641" s="155" t="s">
        <v>275</v>
      </c>
      <c r="AT641" s="155" t="s">
        <v>174</v>
      </c>
      <c r="AU641" s="155" t="s">
        <v>87</v>
      </c>
      <c r="AY641" s="17" t="s">
        <v>172</v>
      </c>
      <c r="BE641" s="156">
        <f>IF(N641="základná",J641,0)</f>
        <v>0</v>
      </c>
      <c r="BF641" s="156">
        <f>IF(N641="znížená",J641,0)</f>
        <v>0</v>
      </c>
      <c r="BG641" s="156">
        <f>IF(N641="zákl. prenesená",J641,0)</f>
        <v>0</v>
      </c>
      <c r="BH641" s="156">
        <f>IF(N641="zníž. prenesená",J641,0)</f>
        <v>0</v>
      </c>
      <c r="BI641" s="156">
        <f>IF(N641="nulová",J641,0)</f>
        <v>0</v>
      </c>
      <c r="BJ641" s="17" t="s">
        <v>87</v>
      </c>
      <c r="BK641" s="156">
        <f>ROUND(I641*H641,2)</f>
        <v>0</v>
      </c>
      <c r="BL641" s="17" t="s">
        <v>275</v>
      </c>
      <c r="BM641" s="155" t="s">
        <v>825</v>
      </c>
    </row>
    <row r="642" spans="2:65" s="12" customFormat="1">
      <c r="B642" s="157"/>
      <c r="D642" s="158" t="s">
        <v>180</v>
      </c>
      <c r="E642" s="159" t="s">
        <v>1</v>
      </c>
      <c r="F642" s="160" t="s">
        <v>826</v>
      </c>
      <c r="H642" s="161">
        <v>7.91</v>
      </c>
      <c r="I642" s="162"/>
      <c r="L642" s="157"/>
      <c r="M642" s="163"/>
      <c r="T642" s="164"/>
      <c r="AT642" s="159" t="s">
        <v>180</v>
      </c>
      <c r="AU642" s="159" t="s">
        <v>87</v>
      </c>
      <c r="AV642" s="12" t="s">
        <v>87</v>
      </c>
      <c r="AW642" s="12" t="s">
        <v>30</v>
      </c>
      <c r="AX642" s="12" t="s">
        <v>75</v>
      </c>
      <c r="AY642" s="159" t="s">
        <v>172</v>
      </c>
    </row>
    <row r="643" spans="2:65" s="12" customFormat="1">
      <c r="B643" s="157"/>
      <c r="D643" s="158" t="s">
        <v>180</v>
      </c>
      <c r="E643" s="159" t="s">
        <v>1</v>
      </c>
      <c r="F643" s="160" t="s">
        <v>827</v>
      </c>
      <c r="H643" s="161">
        <v>-0.01</v>
      </c>
      <c r="I643" s="162"/>
      <c r="L643" s="157"/>
      <c r="M643" s="163"/>
      <c r="T643" s="164"/>
      <c r="AT643" s="159" t="s">
        <v>180</v>
      </c>
      <c r="AU643" s="159" t="s">
        <v>87</v>
      </c>
      <c r="AV643" s="12" t="s">
        <v>87</v>
      </c>
      <c r="AW643" s="12" t="s">
        <v>30</v>
      </c>
      <c r="AX643" s="12" t="s">
        <v>75</v>
      </c>
      <c r="AY643" s="159" t="s">
        <v>172</v>
      </c>
    </row>
    <row r="644" spans="2:65" s="13" customFormat="1">
      <c r="B644" s="165"/>
      <c r="D644" s="158" t="s">
        <v>180</v>
      </c>
      <c r="E644" s="166" t="s">
        <v>1</v>
      </c>
      <c r="F644" s="167" t="s">
        <v>828</v>
      </c>
      <c r="H644" s="168">
        <v>7.9</v>
      </c>
      <c r="I644" s="169"/>
      <c r="L644" s="165"/>
      <c r="M644" s="170"/>
      <c r="T644" s="171"/>
      <c r="AT644" s="166" t="s">
        <v>180</v>
      </c>
      <c r="AU644" s="166" t="s">
        <v>87</v>
      </c>
      <c r="AV644" s="13" t="s">
        <v>184</v>
      </c>
      <c r="AW644" s="13" t="s">
        <v>30</v>
      </c>
      <c r="AX644" s="13" t="s">
        <v>75</v>
      </c>
      <c r="AY644" s="166" t="s">
        <v>172</v>
      </c>
    </row>
    <row r="645" spans="2:65" s="12" customFormat="1">
      <c r="B645" s="157"/>
      <c r="D645" s="158" t="s">
        <v>180</v>
      </c>
      <c r="E645" s="159" t="s">
        <v>1</v>
      </c>
      <c r="F645" s="160" t="s">
        <v>829</v>
      </c>
      <c r="H645" s="161">
        <v>26.277000000000001</v>
      </c>
      <c r="I645" s="162"/>
      <c r="L645" s="157"/>
      <c r="M645" s="163"/>
      <c r="T645" s="164"/>
      <c r="AT645" s="159" t="s">
        <v>180</v>
      </c>
      <c r="AU645" s="159" t="s">
        <v>87</v>
      </c>
      <c r="AV645" s="12" t="s">
        <v>87</v>
      </c>
      <c r="AW645" s="12" t="s">
        <v>30</v>
      </c>
      <c r="AX645" s="12" t="s">
        <v>75</v>
      </c>
      <c r="AY645" s="159" t="s">
        <v>172</v>
      </c>
    </row>
    <row r="646" spans="2:65" s="12" customFormat="1">
      <c r="B646" s="157"/>
      <c r="D646" s="158" t="s">
        <v>180</v>
      </c>
      <c r="E646" s="159" t="s">
        <v>1</v>
      </c>
      <c r="F646" s="160" t="s">
        <v>830</v>
      </c>
      <c r="H646" s="161">
        <v>-2.5649999999999999</v>
      </c>
      <c r="I646" s="162"/>
      <c r="L646" s="157"/>
      <c r="M646" s="163"/>
      <c r="T646" s="164"/>
      <c r="AT646" s="159" t="s">
        <v>180</v>
      </c>
      <c r="AU646" s="159" t="s">
        <v>87</v>
      </c>
      <c r="AV646" s="12" t="s">
        <v>87</v>
      </c>
      <c r="AW646" s="12" t="s">
        <v>30</v>
      </c>
      <c r="AX646" s="12" t="s">
        <v>75</v>
      </c>
      <c r="AY646" s="159" t="s">
        <v>172</v>
      </c>
    </row>
    <row r="647" spans="2:65" s="12" customFormat="1">
      <c r="B647" s="157"/>
      <c r="D647" s="158" t="s">
        <v>180</v>
      </c>
      <c r="E647" s="159" t="s">
        <v>1</v>
      </c>
      <c r="F647" s="160" t="s">
        <v>831</v>
      </c>
      <c r="H647" s="161">
        <v>-1.2E-2</v>
      </c>
      <c r="I647" s="162"/>
      <c r="L647" s="157"/>
      <c r="M647" s="163"/>
      <c r="T647" s="164"/>
      <c r="AT647" s="159" t="s">
        <v>180</v>
      </c>
      <c r="AU647" s="159" t="s">
        <v>87</v>
      </c>
      <c r="AV647" s="12" t="s">
        <v>87</v>
      </c>
      <c r="AW647" s="12" t="s">
        <v>30</v>
      </c>
      <c r="AX647" s="12" t="s">
        <v>75</v>
      </c>
      <c r="AY647" s="159" t="s">
        <v>172</v>
      </c>
    </row>
    <row r="648" spans="2:65" s="13" customFormat="1">
      <c r="B648" s="165"/>
      <c r="D648" s="158" t="s">
        <v>180</v>
      </c>
      <c r="E648" s="166" t="s">
        <v>1</v>
      </c>
      <c r="F648" s="167" t="s">
        <v>832</v>
      </c>
      <c r="H648" s="168">
        <v>23.7</v>
      </c>
      <c r="I648" s="169"/>
      <c r="L648" s="165"/>
      <c r="M648" s="170"/>
      <c r="T648" s="171"/>
      <c r="AT648" s="166" t="s">
        <v>180</v>
      </c>
      <c r="AU648" s="166" t="s">
        <v>87</v>
      </c>
      <c r="AV648" s="13" t="s">
        <v>184</v>
      </c>
      <c r="AW648" s="13" t="s">
        <v>30</v>
      </c>
      <c r="AX648" s="13" t="s">
        <v>75</v>
      </c>
      <c r="AY648" s="166" t="s">
        <v>172</v>
      </c>
    </row>
    <row r="649" spans="2:65" s="14" customFormat="1">
      <c r="B649" s="172"/>
      <c r="D649" s="158" t="s">
        <v>180</v>
      </c>
      <c r="E649" s="173" t="s">
        <v>1</v>
      </c>
      <c r="F649" s="174" t="s">
        <v>833</v>
      </c>
      <c r="H649" s="175">
        <v>31.599999999999998</v>
      </c>
      <c r="I649" s="176"/>
      <c r="L649" s="172"/>
      <c r="M649" s="177"/>
      <c r="T649" s="178"/>
      <c r="AT649" s="173" t="s">
        <v>180</v>
      </c>
      <c r="AU649" s="173" t="s">
        <v>87</v>
      </c>
      <c r="AV649" s="14" t="s">
        <v>178</v>
      </c>
      <c r="AW649" s="14" t="s">
        <v>30</v>
      </c>
      <c r="AX649" s="14" t="s">
        <v>82</v>
      </c>
      <c r="AY649" s="173" t="s">
        <v>172</v>
      </c>
    </row>
    <row r="650" spans="2:65" s="1" customFormat="1" ht="44.25" customHeight="1">
      <c r="B650" s="32"/>
      <c r="C650" s="143" t="s">
        <v>834</v>
      </c>
      <c r="D650" s="143" t="s">
        <v>174</v>
      </c>
      <c r="E650" s="144" t="s">
        <v>835</v>
      </c>
      <c r="F650" s="145" t="s">
        <v>836</v>
      </c>
      <c r="G650" s="146" t="s">
        <v>234</v>
      </c>
      <c r="H650" s="147">
        <v>24.8</v>
      </c>
      <c r="I650" s="148"/>
      <c r="J650" s="149">
        <f>ROUND(I650*H650,2)</f>
        <v>0</v>
      </c>
      <c r="K650" s="150"/>
      <c r="L650" s="32"/>
      <c r="M650" s="151" t="s">
        <v>1</v>
      </c>
      <c r="N650" s="152" t="s">
        <v>41</v>
      </c>
      <c r="P650" s="153">
        <f>O650*H650</f>
        <v>0</v>
      </c>
      <c r="Q650" s="153">
        <v>2.4250000000000001E-2</v>
      </c>
      <c r="R650" s="153">
        <f>Q650*H650</f>
        <v>0.60140000000000005</v>
      </c>
      <c r="S650" s="153">
        <v>0</v>
      </c>
      <c r="T650" s="154">
        <f>S650*H650</f>
        <v>0</v>
      </c>
      <c r="AR650" s="155" t="s">
        <v>275</v>
      </c>
      <c r="AT650" s="155" t="s">
        <v>174</v>
      </c>
      <c r="AU650" s="155" t="s">
        <v>87</v>
      </c>
      <c r="AY650" s="17" t="s">
        <v>172</v>
      </c>
      <c r="BE650" s="156">
        <f>IF(N650="základná",J650,0)</f>
        <v>0</v>
      </c>
      <c r="BF650" s="156">
        <f>IF(N650="znížená",J650,0)</f>
        <v>0</v>
      </c>
      <c r="BG650" s="156">
        <f>IF(N650="zákl. prenesená",J650,0)</f>
        <v>0</v>
      </c>
      <c r="BH650" s="156">
        <f>IF(N650="zníž. prenesená",J650,0)</f>
        <v>0</v>
      </c>
      <c r="BI650" s="156">
        <f>IF(N650="nulová",J650,0)</f>
        <v>0</v>
      </c>
      <c r="BJ650" s="17" t="s">
        <v>87</v>
      </c>
      <c r="BK650" s="156">
        <f>ROUND(I650*H650,2)</f>
        <v>0</v>
      </c>
      <c r="BL650" s="17" t="s">
        <v>275</v>
      </c>
      <c r="BM650" s="155" t="s">
        <v>837</v>
      </c>
    </row>
    <row r="651" spans="2:65" s="12" customFormat="1">
      <c r="B651" s="157"/>
      <c r="D651" s="158" t="s">
        <v>180</v>
      </c>
      <c r="E651" s="159" t="s">
        <v>1</v>
      </c>
      <c r="F651" s="160" t="s">
        <v>838</v>
      </c>
      <c r="H651" s="161">
        <v>24.811</v>
      </c>
      <c r="I651" s="162"/>
      <c r="L651" s="157"/>
      <c r="M651" s="163"/>
      <c r="T651" s="164"/>
      <c r="AT651" s="159" t="s">
        <v>180</v>
      </c>
      <c r="AU651" s="159" t="s">
        <v>87</v>
      </c>
      <c r="AV651" s="12" t="s">
        <v>87</v>
      </c>
      <c r="AW651" s="12" t="s">
        <v>30</v>
      </c>
      <c r="AX651" s="12" t="s">
        <v>75</v>
      </c>
      <c r="AY651" s="159" t="s">
        <v>172</v>
      </c>
    </row>
    <row r="652" spans="2:65" s="12" customFormat="1">
      <c r="B652" s="157"/>
      <c r="D652" s="158" t="s">
        <v>180</v>
      </c>
      <c r="E652" s="159" t="s">
        <v>1</v>
      </c>
      <c r="F652" s="160" t="s">
        <v>839</v>
      </c>
      <c r="H652" s="161">
        <v>-1.0999999999999999E-2</v>
      </c>
      <c r="I652" s="162"/>
      <c r="L652" s="157"/>
      <c r="M652" s="163"/>
      <c r="T652" s="164"/>
      <c r="AT652" s="159" t="s">
        <v>180</v>
      </c>
      <c r="AU652" s="159" t="s">
        <v>87</v>
      </c>
      <c r="AV652" s="12" t="s">
        <v>87</v>
      </c>
      <c r="AW652" s="12" t="s">
        <v>30</v>
      </c>
      <c r="AX652" s="12" t="s">
        <v>75</v>
      </c>
      <c r="AY652" s="159" t="s">
        <v>172</v>
      </c>
    </row>
    <row r="653" spans="2:65" s="14" customFormat="1">
      <c r="B653" s="172"/>
      <c r="D653" s="158" t="s">
        <v>180</v>
      </c>
      <c r="E653" s="173" t="s">
        <v>1</v>
      </c>
      <c r="F653" s="174" t="s">
        <v>840</v>
      </c>
      <c r="H653" s="175">
        <v>24.8</v>
      </c>
      <c r="I653" s="176"/>
      <c r="L653" s="172"/>
      <c r="M653" s="177"/>
      <c r="T653" s="178"/>
      <c r="AT653" s="173" t="s">
        <v>180</v>
      </c>
      <c r="AU653" s="173" t="s">
        <v>87</v>
      </c>
      <c r="AV653" s="14" t="s">
        <v>178</v>
      </c>
      <c r="AW653" s="14" t="s">
        <v>30</v>
      </c>
      <c r="AX653" s="14" t="s">
        <v>82</v>
      </c>
      <c r="AY653" s="173" t="s">
        <v>172</v>
      </c>
    </row>
    <row r="654" spans="2:65" s="1" customFormat="1" ht="49.15" customHeight="1">
      <c r="B654" s="32"/>
      <c r="C654" s="143" t="s">
        <v>841</v>
      </c>
      <c r="D654" s="143" t="s">
        <v>174</v>
      </c>
      <c r="E654" s="144" t="s">
        <v>842</v>
      </c>
      <c r="F654" s="145" t="s">
        <v>843</v>
      </c>
      <c r="G654" s="146" t="s">
        <v>234</v>
      </c>
      <c r="H654" s="147">
        <v>125</v>
      </c>
      <c r="I654" s="148"/>
      <c r="J654" s="149">
        <f>ROUND(I654*H654,2)</f>
        <v>0</v>
      </c>
      <c r="K654" s="150"/>
      <c r="L654" s="32"/>
      <c r="M654" s="151" t="s">
        <v>1</v>
      </c>
      <c r="N654" s="152" t="s">
        <v>41</v>
      </c>
      <c r="P654" s="153">
        <f>O654*H654</f>
        <v>0</v>
      </c>
      <c r="Q654" s="153">
        <v>2.5300000000000001E-3</v>
      </c>
      <c r="R654" s="153">
        <f>Q654*H654</f>
        <v>0.31625000000000003</v>
      </c>
      <c r="S654" s="153">
        <v>0</v>
      </c>
      <c r="T654" s="154">
        <f>S654*H654</f>
        <v>0</v>
      </c>
      <c r="AR654" s="155" t="s">
        <v>275</v>
      </c>
      <c r="AT654" s="155" t="s">
        <v>174</v>
      </c>
      <c r="AU654" s="155" t="s">
        <v>87</v>
      </c>
      <c r="AY654" s="17" t="s">
        <v>172</v>
      </c>
      <c r="BE654" s="156">
        <f>IF(N654="základná",J654,0)</f>
        <v>0</v>
      </c>
      <c r="BF654" s="156">
        <f>IF(N654="znížená",J654,0)</f>
        <v>0</v>
      </c>
      <c r="BG654" s="156">
        <f>IF(N654="zákl. prenesená",J654,0)</f>
        <v>0</v>
      </c>
      <c r="BH654" s="156">
        <f>IF(N654="zníž. prenesená",J654,0)</f>
        <v>0</v>
      </c>
      <c r="BI654" s="156">
        <f>IF(N654="nulová",J654,0)</f>
        <v>0</v>
      </c>
      <c r="BJ654" s="17" t="s">
        <v>87</v>
      </c>
      <c r="BK654" s="156">
        <f>ROUND(I654*H654,2)</f>
        <v>0</v>
      </c>
      <c r="BL654" s="17" t="s">
        <v>275</v>
      </c>
      <c r="BM654" s="155" t="s">
        <v>844</v>
      </c>
    </row>
    <row r="655" spans="2:65" s="12" customFormat="1">
      <c r="B655" s="157"/>
      <c r="D655" s="158" t="s">
        <v>180</v>
      </c>
      <c r="E655" s="159" t="s">
        <v>1</v>
      </c>
      <c r="F655" s="160" t="s">
        <v>582</v>
      </c>
      <c r="H655" s="161">
        <v>119.392</v>
      </c>
      <c r="I655" s="162"/>
      <c r="L655" s="157"/>
      <c r="M655" s="163"/>
      <c r="T655" s="164"/>
      <c r="AT655" s="159" t="s">
        <v>180</v>
      </c>
      <c r="AU655" s="159" t="s">
        <v>87</v>
      </c>
      <c r="AV655" s="12" t="s">
        <v>87</v>
      </c>
      <c r="AW655" s="12" t="s">
        <v>30</v>
      </c>
      <c r="AX655" s="12" t="s">
        <v>75</v>
      </c>
      <c r="AY655" s="159" t="s">
        <v>172</v>
      </c>
    </row>
    <row r="656" spans="2:65" s="12" customFormat="1">
      <c r="B656" s="157"/>
      <c r="D656" s="158" t="s">
        <v>180</v>
      </c>
      <c r="E656" s="159" t="s">
        <v>1</v>
      </c>
      <c r="F656" s="160" t="s">
        <v>325</v>
      </c>
      <c r="H656" s="161">
        <v>-16.988</v>
      </c>
      <c r="I656" s="162"/>
      <c r="L656" s="157"/>
      <c r="M656" s="163"/>
      <c r="T656" s="164"/>
      <c r="AT656" s="159" t="s">
        <v>180</v>
      </c>
      <c r="AU656" s="159" t="s">
        <v>87</v>
      </c>
      <c r="AV656" s="12" t="s">
        <v>87</v>
      </c>
      <c r="AW656" s="12" t="s">
        <v>30</v>
      </c>
      <c r="AX656" s="12" t="s">
        <v>75</v>
      </c>
      <c r="AY656" s="159" t="s">
        <v>172</v>
      </c>
    </row>
    <row r="657" spans="2:65" s="12" customFormat="1">
      <c r="B657" s="157"/>
      <c r="D657" s="158" t="s">
        <v>180</v>
      </c>
      <c r="E657" s="159" t="s">
        <v>1</v>
      </c>
      <c r="F657" s="160" t="s">
        <v>583</v>
      </c>
      <c r="H657" s="161">
        <v>22.01</v>
      </c>
      <c r="I657" s="162"/>
      <c r="L657" s="157"/>
      <c r="M657" s="163"/>
      <c r="T657" s="164"/>
      <c r="AT657" s="159" t="s">
        <v>180</v>
      </c>
      <c r="AU657" s="159" t="s">
        <v>87</v>
      </c>
      <c r="AV657" s="12" t="s">
        <v>87</v>
      </c>
      <c r="AW657" s="12" t="s">
        <v>30</v>
      </c>
      <c r="AX657" s="12" t="s">
        <v>75</v>
      </c>
      <c r="AY657" s="159" t="s">
        <v>172</v>
      </c>
    </row>
    <row r="658" spans="2:65" s="13" customFormat="1">
      <c r="B658" s="165"/>
      <c r="D658" s="158" t="s">
        <v>180</v>
      </c>
      <c r="E658" s="166" t="s">
        <v>1</v>
      </c>
      <c r="F658" s="167" t="s">
        <v>183</v>
      </c>
      <c r="H658" s="168">
        <v>124.414</v>
      </c>
      <c r="I658" s="169"/>
      <c r="L658" s="165"/>
      <c r="M658" s="170"/>
      <c r="T658" s="171"/>
      <c r="AT658" s="166" t="s">
        <v>180</v>
      </c>
      <c r="AU658" s="166" t="s">
        <v>87</v>
      </c>
      <c r="AV658" s="13" t="s">
        <v>184</v>
      </c>
      <c r="AW658" s="13" t="s">
        <v>30</v>
      </c>
      <c r="AX658" s="13" t="s">
        <v>75</v>
      </c>
      <c r="AY658" s="166" t="s">
        <v>172</v>
      </c>
    </row>
    <row r="659" spans="2:65" s="12" customFormat="1">
      <c r="B659" s="157"/>
      <c r="D659" s="158" t="s">
        <v>180</v>
      </c>
      <c r="E659" s="159" t="s">
        <v>1</v>
      </c>
      <c r="F659" s="160" t="s">
        <v>584</v>
      </c>
      <c r="H659" s="161">
        <v>0.58599999999999997</v>
      </c>
      <c r="I659" s="162"/>
      <c r="L659" s="157"/>
      <c r="M659" s="163"/>
      <c r="T659" s="164"/>
      <c r="AT659" s="159" t="s">
        <v>180</v>
      </c>
      <c r="AU659" s="159" t="s">
        <v>87</v>
      </c>
      <c r="AV659" s="12" t="s">
        <v>87</v>
      </c>
      <c r="AW659" s="12" t="s">
        <v>30</v>
      </c>
      <c r="AX659" s="12" t="s">
        <v>75</v>
      </c>
      <c r="AY659" s="159" t="s">
        <v>172</v>
      </c>
    </row>
    <row r="660" spans="2:65" s="14" customFormat="1">
      <c r="B660" s="172"/>
      <c r="D660" s="158" t="s">
        <v>180</v>
      </c>
      <c r="E660" s="173" t="s">
        <v>1</v>
      </c>
      <c r="F660" s="174" t="s">
        <v>327</v>
      </c>
      <c r="H660" s="175">
        <v>125</v>
      </c>
      <c r="I660" s="176"/>
      <c r="L660" s="172"/>
      <c r="M660" s="177"/>
      <c r="T660" s="178"/>
      <c r="AT660" s="173" t="s">
        <v>180</v>
      </c>
      <c r="AU660" s="173" t="s">
        <v>87</v>
      </c>
      <c r="AV660" s="14" t="s">
        <v>178</v>
      </c>
      <c r="AW660" s="14" t="s">
        <v>30</v>
      </c>
      <c r="AX660" s="14" t="s">
        <v>82</v>
      </c>
      <c r="AY660" s="173" t="s">
        <v>172</v>
      </c>
    </row>
    <row r="661" spans="2:65" s="1" customFormat="1" ht="37.9" customHeight="1">
      <c r="B661" s="32"/>
      <c r="C661" s="179" t="s">
        <v>845</v>
      </c>
      <c r="D661" s="179" t="s">
        <v>223</v>
      </c>
      <c r="E661" s="180" t="s">
        <v>763</v>
      </c>
      <c r="F661" s="181" t="s">
        <v>764</v>
      </c>
      <c r="G661" s="182" t="s">
        <v>234</v>
      </c>
      <c r="H661" s="183">
        <v>131.30000000000001</v>
      </c>
      <c r="I661" s="184"/>
      <c r="J661" s="185">
        <f>ROUND(I661*H661,2)</f>
        <v>0</v>
      </c>
      <c r="K661" s="186"/>
      <c r="L661" s="187"/>
      <c r="M661" s="188" t="s">
        <v>1</v>
      </c>
      <c r="N661" s="189" t="s">
        <v>41</v>
      </c>
      <c r="P661" s="153">
        <f>O661*H661</f>
        <v>0</v>
      </c>
      <c r="Q661" s="153">
        <v>1.15E-2</v>
      </c>
      <c r="R661" s="153">
        <f>Q661*H661</f>
        <v>1.5099500000000001</v>
      </c>
      <c r="S661" s="153">
        <v>0</v>
      </c>
      <c r="T661" s="154">
        <f>S661*H661</f>
        <v>0</v>
      </c>
      <c r="AR661" s="155" t="s">
        <v>385</v>
      </c>
      <c r="AT661" s="155" t="s">
        <v>223</v>
      </c>
      <c r="AU661" s="155" t="s">
        <v>87</v>
      </c>
      <c r="AY661" s="17" t="s">
        <v>172</v>
      </c>
      <c r="BE661" s="156">
        <f>IF(N661="základná",J661,0)</f>
        <v>0</v>
      </c>
      <c r="BF661" s="156">
        <f>IF(N661="znížená",J661,0)</f>
        <v>0</v>
      </c>
      <c r="BG661" s="156">
        <f>IF(N661="zákl. prenesená",J661,0)</f>
        <v>0</v>
      </c>
      <c r="BH661" s="156">
        <f>IF(N661="zníž. prenesená",J661,0)</f>
        <v>0</v>
      </c>
      <c r="BI661" s="156">
        <f>IF(N661="nulová",J661,0)</f>
        <v>0</v>
      </c>
      <c r="BJ661" s="17" t="s">
        <v>87</v>
      </c>
      <c r="BK661" s="156">
        <f>ROUND(I661*H661,2)</f>
        <v>0</v>
      </c>
      <c r="BL661" s="17" t="s">
        <v>275</v>
      </c>
      <c r="BM661" s="155" t="s">
        <v>846</v>
      </c>
    </row>
    <row r="662" spans="2:65" s="12" customFormat="1">
      <c r="B662" s="157"/>
      <c r="D662" s="158" t="s">
        <v>180</v>
      </c>
      <c r="E662" s="159" t="s">
        <v>1</v>
      </c>
      <c r="F662" s="160" t="s">
        <v>847</v>
      </c>
      <c r="H662" s="161">
        <v>131.25</v>
      </c>
      <c r="I662" s="162"/>
      <c r="L662" s="157"/>
      <c r="M662" s="163"/>
      <c r="T662" s="164"/>
      <c r="AT662" s="159" t="s">
        <v>180</v>
      </c>
      <c r="AU662" s="159" t="s">
        <v>87</v>
      </c>
      <c r="AV662" s="12" t="s">
        <v>87</v>
      </c>
      <c r="AW662" s="12" t="s">
        <v>30</v>
      </c>
      <c r="AX662" s="12" t="s">
        <v>75</v>
      </c>
      <c r="AY662" s="159" t="s">
        <v>172</v>
      </c>
    </row>
    <row r="663" spans="2:65" s="12" customFormat="1">
      <c r="B663" s="157"/>
      <c r="D663" s="158" t="s">
        <v>180</v>
      </c>
      <c r="E663" s="159" t="s">
        <v>1</v>
      </c>
      <c r="F663" s="160" t="s">
        <v>462</v>
      </c>
      <c r="H663" s="161">
        <v>0.05</v>
      </c>
      <c r="I663" s="162"/>
      <c r="L663" s="157"/>
      <c r="M663" s="163"/>
      <c r="T663" s="164"/>
      <c r="AT663" s="159" t="s">
        <v>180</v>
      </c>
      <c r="AU663" s="159" t="s">
        <v>87</v>
      </c>
      <c r="AV663" s="12" t="s">
        <v>87</v>
      </c>
      <c r="AW663" s="12" t="s">
        <v>30</v>
      </c>
      <c r="AX663" s="12" t="s">
        <v>75</v>
      </c>
      <c r="AY663" s="159" t="s">
        <v>172</v>
      </c>
    </row>
    <row r="664" spans="2:65" s="14" customFormat="1">
      <c r="B664" s="172"/>
      <c r="D664" s="158" t="s">
        <v>180</v>
      </c>
      <c r="E664" s="173" t="s">
        <v>1</v>
      </c>
      <c r="F664" s="174" t="s">
        <v>186</v>
      </c>
      <c r="H664" s="175">
        <v>131.30000000000001</v>
      </c>
      <c r="I664" s="176"/>
      <c r="L664" s="172"/>
      <c r="M664" s="177"/>
      <c r="T664" s="178"/>
      <c r="AT664" s="173" t="s">
        <v>180</v>
      </c>
      <c r="AU664" s="173" t="s">
        <v>87</v>
      </c>
      <c r="AV664" s="14" t="s">
        <v>178</v>
      </c>
      <c r="AW664" s="14" t="s">
        <v>30</v>
      </c>
      <c r="AX664" s="14" t="s">
        <v>82</v>
      </c>
      <c r="AY664" s="173" t="s">
        <v>172</v>
      </c>
    </row>
    <row r="665" spans="2:65" s="1" customFormat="1" ht="37.9" customHeight="1">
      <c r="B665" s="32"/>
      <c r="C665" s="143" t="s">
        <v>848</v>
      </c>
      <c r="D665" s="143" t="s">
        <v>174</v>
      </c>
      <c r="E665" s="144" t="s">
        <v>849</v>
      </c>
      <c r="F665" s="145" t="s">
        <v>850</v>
      </c>
      <c r="G665" s="146" t="s">
        <v>234</v>
      </c>
      <c r="H665" s="147">
        <v>58</v>
      </c>
      <c r="I665" s="148"/>
      <c r="J665" s="149">
        <f>ROUND(I665*H665,2)</f>
        <v>0</v>
      </c>
      <c r="K665" s="150"/>
      <c r="L665" s="32"/>
      <c r="M665" s="151" t="s">
        <v>1</v>
      </c>
      <c r="N665" s="152" t="s">
        <v>41</v>
      </c>
      <c r="P665" s="153">
        <f>O665*H665</f>
        <v>0</v>
      </c>
      <c r="Q665" s="153">
        <v>1.349712E-2</v>
      </c>
      <c r="R665" s="153">
        <f>Q665*H665</f>
        <v>0.78283296000000002</v>
      </c>
      <c r="S665" s="153">
        <v>0</v>
      </c>
      <c r="T665" s="154">
        <f>S665*H665</f>
        <v>0</v>
      </c>
      <c r="AR665" s="155" t="s">
        <v>275</v>
      </c>
      <c r="AT665" s="155" t="s">
        <v>174</v>
      </c>
      <c r="AU665" s="155" t="s">
        <v>87</v>
      </c>
      <c r="AY665" s="17" t="s">
        <v>172</v>
      </c>
      <c r="BE665" s="156">
        <f>IF(N665="základná",J665,0)</f>
        <v>0</v>
      </c>
      <c r="BF665" s="156">
        <f>IF(N665="znížená",J665,0)</f>
        <v>0</v>
      </c>
      <c r="BG665" s="156">
        <f>IF(N665="zákl. prenesená",J665,0)</f>
        <v>0</v>
      </c>
      <c r="BH665" s="156">
        <f>IF(N665="zníž. prenesená",J665,0)</f>
        <v>0</v>
      </c>
      <c r="BI665" s="156">
        <f>IF(N665="nulová",J665,0)</f>
        <v>0</v>
      </c>
      <c r="BJ665" s="17" t="s">
        <v>87</v>
      </c>
      <c r="BK665" s="156">
        <f>ROUND(I665*H665,2)</f>
        <v>0</v>
      </c>
      <c r="BL665" s="17" t="s">
        <v>275</v>
      </c>
      <c r="BM665" s="155" t="s">
        <v>851</v>
      </c>
    </row>
    <row r="666" spans="2:65" s="12" customFormat="1">
      <c r="B666" s="157"/>
      <c r="D666" s="158" t="s">
        <v>180</v>
      </c>
      <c r="E666" s="159" t="s">
        <v>1</v>
      </c>
      <c r="F666" s="160" t="s">
        <v>852</v>
      </c>
      <c r="H666" s="161">
        <v>56.893999999999998</v>
      </c>
      <c r="I666" s="162"/>
      <c r="L666" s="157"/>
      <c r="M666" s="163"/>
      <c r="T666" s="164"/>
      <c r="AT666" s="159" t="s">
        <v>180</v>
      </c>
      <c r="AU666" s="159" t="s">
        <v>87</v>
      </c>
      <c r="AV666" s="12" t="s">
        <v>87</v>
      </c>
      <c r="AW666" s="12" t="s">
        <v>30</v>
      </c>
      <c r="AX666" s="12" t="s">
        <v>75</v>
      </c>
      <c r="AY666" s="159" t="s">
        <v>172</v>
      </c>
    </row>
    <row r="667" spans="2:65" s="12" customFormat="1">
      <c r="B667" s="157"/>
      <c r="D667" s="158" t="s">
        <v>180</v>
      </c>
      <c r="E667" s="159" t="s">
        <v>1</v>
      </c>
      <c r="F667" s="160" t="s">
        <v>853</v>
      </c>
      <c r="H667" s="161">
        <v>0.88</v>
      </c>
      <c r="I667" s="162"/>
      <c r="L667" s="157"/>
      <c r="M667" s="163"/>
      <c r="T667" s="164"/>
      <c r="AT667" s="159" t="s">
        <v>180</v>
      </c>
      <c r="AU667" s="159" t="s">
        <v>87</v>
      </c>
      <c r="AV667" s="12" t="s">
        <v>87</v>
      </c>
      <c r="AW667" s="12" t="s">
        <v>30</v>
      </c>
      <c r="AX667" s="12" t="s">
        <v>75</v>
      </c>
      <c r="AY667" s="159" t="s">
        <v>172</v>
      </c>
    </row>
    <row r="668" spans="2:65" s="13" customFormat="1">
      <c r="B668" s="165"/>
      <c r="D668" s="158" t="s">
        <v>180</v>
      </c>
      <c r="E668" s="166" t="s">
        <v>1</v>
      </c>
      <c r="F668" s="167" t="s">
        <v>183</v>
      </c>
      <c r="H668" s="168">
        <v>57.774000000000001</v>
      </c>
      <c r="I668" s="169"/>
      <c r="L668" s="165"/>
      <c r="M668" s="170"/>
      <c r="T668" s="171"/>
      <c r="AT668" s="166" t="s">
        <v>180</v>
      </c>
      <c r="AU668" s="166" t="s">
        <v>87</v>
      </c>
      <c r="AV668" s="13" t="s">
        <v>184</v>
      </c>
      <c r="AW668" s="13" t="s">
        <v>30</v>
      </c>
      <c r="AX668" s="13" t="s">
        <v>75</v>
      </c>
      <c r="AY668" s="166" t="s">
        <v>172</v>
      </c>
    </row>
    <row r="669" spans="2:65" s="12" customFormat="1">
      <c r="B669" s="157"/>
      <c r="D669" s="158" t="s">
        <v>180</v>
      </c>
      <c r="E669" s="159" t="s">
        <v>1</v>
      </c>
      <c r="F669" s="160" t="s">
        <v>854</v>
      </c>
      <c r="H669" s="161">
        <v>0.22600000000000001</v>
      </c>
      <c r="I669" s="162"/>
      <c r="L669" s="157"/>
      <c r="M669" s="163"/>
      <c r="T669" s="164"/>
      <c r="AT669" s="159" t="s">
        <v>180</v>
      </c>
      <c r="AU669" s="159" t="s">
        <v>87</v>
      </c>
      <c r="AV669" s="12" t="s">
        <v>87</v>
      </c>
      <c r="AW669" s="12" t="s">
        <v>30</v>
      </c>
      <c r="AX669" s="12" t="s">
        <v>75</v>
      </c>
      <c r="AY669" s="159" t="s">
        <v>172</v>
      </c>
    </row>
    <row r="670" spans="2:65" s="14" customFormat="1">
      <c r="B670" s="172"/>
      <c r="D670" s="158" t="s">
        <v>180</v>
      </c>
      <c r="E670" s="173" t="s">
        <v>1</v>
      </c>
      <c r="F670" s="174" t="s">
        <v>855</v>
      </c>
      <c r="H670" s="175">
        <v>58</v>
      </c>
      <c r="I670" s="176"/>
      <c r="L670" s="172"/>
      <c r="M670" s="177"/>
      <c r="T670" s="178"/>
      <c r="AT670" s="173" t="s">
        <v>180</v>
      </c>
      <c r="AU670" s="173" t="s">
        <v>87</v>
      </c>
      <c r="AV670" s="14" t="s">
        <v>178</v>
      </c>
      <c r="AW670" s="14" t="s">
        <v>30</v>
      </c>
      <c r="AX670" s="14" t="s">
        <v>82</v>
      </c>
      <c r="AY670" s="173" t="s">
        <v>172</v>
      </c>
    </row>
    <row r="671" spans="2:65" s="1" customFormat="1" ht="24.2" customHeight="1">
      <c r="B671" s="32"/>
      <c r="C671" s="143" t="s">
        <v>856</v>
      </c>
      <c r="D671" s="143" t="s">
        <v>174</v>
      </c>
      <c r="E671" s="144" t="s">
        <v>857</v>
      </c>
      <c r="F671" s="145" t="s">
        <v>858</v>
      </c>
      <c r="G671" s="146" t="s">
        <v>226</v>
      </c>
      <c r="H671" s="147">
        <v>3.9569999999999999</v>
      </c>
      <c r="I671" s="148"/>
      <c r="J671" s="149">
        <f>ROUND(I671*H671,2)</f>
        <v>0</v>
      </c>
      <c r="K671" s="150"/>
      <c r="L671" s="32"/>
      <c r="M671" s="151" t="s">
        <v>1</v>
      </c>
      <c r="N671" s="152" t="s">
        <v>41</v>
      </c>
      <c r="P671" s="153">
        <f>O671*H671</f>
        <v>0</v>
      </c>
      <c r="Q671" s="153">
        <v>0</v>
      </c>
      <c r="R671" s="153">
        <f>Q671*H671</f>
        <v>0</v>
      </c>
      <c r="S671" s="153">
        <v>0</v>
      </c>
      <c r="T671" s="154">
        <f>S671*H671</f>
        <v>0</v>
      </c>
      <c r="AR671" s="155" t="s">
        <v>275</v>
      </c>
      <c r="AT671" s="155" t="s">
        <v>174</v>
      </c>
      <c r="AU671" s="155" t="s">
        <v>87</v>
      </c>
      <c r="AY671" s="17" t="s">
        <v>172</v>
      </c>
      <c r="BE671" s="156">
        <f>IF(N671="základná",J671,0)</f>
        <v>0</v>
      </c>
      <c r="BF671" s="156">
        <f>IF(N671="znížená",J671,0)</f>
        <v>0</v>
      </c>
      <c r="BG671" s="156">
        <f>IF(N671="zákl. prenesená",J671,0)</f>
        <v>0</v>
      </c>
      <c r="BH671" s="156">
        <f>IF(N671="zníž. prenesená",J671,0)</f>
        <v>0</v>
      </c>
      <c r="BI671" s="156">
        <f>IF(N671="nulová",J671,0)</f>
        <v>0</v>
      </c>
      <c r="BJ671" s="17" t="s">
        <v>87</v>
      </c>
      <c r="BK671" s="156">
        <f>ROUND(I671*H671,2)</f>
        <v>0</v>
      </c>
      <c r="BL671" s="17" t="s">
        <v>275</v>
      </c>
      <c r="BM671" s="155" t="s">
        <v>859</v>
      </c>
    </row>
    <row r="672" spans="2:65" s="11" customFormat="1" ht="22.9" customHeight="1">
      <c r="B672" s="131"/>
      <c r="D672" s="132" t="s">
        <v>74</v>
      </c>
      <c r="E672" s="141" t="s">
        <v>860</v>
      </c>
      <c r="F672" s="141" t="s">
        <v>861</v>
      </c>
      <c r="I672" s="134"/>
      <c r="J672" s="142">
        <f>BK672</f>
        <v>0</v>
      </c>
      <c r="L672" s="131"/>
      <c r="M672" s="136"/>
      <c r="P672" s="137">
        <f>SUM(P673:P681)</f>
        <v>0</v>
      </c>
      <c r="R672" s="137">
        <f>SUM(R673:R681)</f>
        <v>9.5559999999999992E-2</v>
      </c>
      <c r="T672" s="138">
        <f>SUM(T673:T681)</f>
        <v>0</v>
      </c>
      <c r="AR672" s="132" t="s">
        <v>87</v>
      </c>
      <c r="AT672" s="139" t="s">
        <v>74</v>
      </c>
      <c r="AU672" s="139" t="s">
        <v>82</v>
      </c>
      <c r="AY672" s="132" t="s">
        <v>172</v>
      </c>
      <c r="BK672" s="140">
        <f>SUM(BK673:BK681)</f>
        <v>0</v>
      </c>
    </row>
    <row r="673" spans="2:65" s="1" customFormat="1" ht="24.2" customHeight="1">
      <c r="B673" s="32"/>
      <c r="C673" s="143" t="s">
        <v>862</v>
      </c>
      <c r="D673" s="143" t="s">
        <v>174</v>
      </c>
      <c r="E673" s="144" t="s">
        <v>863</v>
      </c>
      <c r="F673" s="145" t="s">
        <v>864</v>
      </c>
      <c r="G673" s="146" t="s">
        <v>331</v>
      </c>
      <c r="H673" s="147">
        <v>21</v>
      </c>
      <c r="I673" s="148"/>
      <c r="J673" s="149">
        <f>ROUND(I673*H673,2)</f>
        <v>0</v>
      </c>
      <c r="K673" s="150"/>
      <c r="L673" s="32"/>
      <c r="M673" s="151" t="s">
        <v>1</v>
      </c>
      <c r="N673" s="152" t="s">
        <v>41</v>
      </c>
      <c r="P673" s="153">
        <f>O673*H673</f>
        <v>0</v>
      </c>
      <c r="Q673" s="153">
        <v>2.16E-3</v>
      </c>
      <c r="R673" s="153">
        <f>Q673*H673</f>
        <v>4.5359999999999998E-2</v>
      </c>
      <c r="S673" s="153">
        <v>0</v>
      </c>
      <c r="T673" s="154">
        <f>S673*H673</f>
        <v>0</v>
      </c>
      <c r="AR673" s="155" t="s">
        <v>275</v>
      </c>
      <c r="AT673" s="155" t="s">
        <v>174</v>
      </c>
      <c r="AU673" s="155" t="s">
        <v>87</v>
      </c>
      <c r="AY673" s="17" t="s">
        <v>172</v>
      </c>
      <c r="BE673" s="156">
        <f>IF(N673="základná",J673,0)</f>
        <v>0</v>
      </c>
      <c r="BF673" s="156">
        <f>IF(N673="znížená",J673,0)</f>
        <v>0</v>
      </c>
      <c r="BG673" s="156">
        <f>IF(N673="zákl. prenesená",J673,0)</f>
        <v>0</v>
      </c>
      <c r="BH673" s="156">
        <f>IF(N673="zníž. prenesená",J673,0)</f>
        <v>0</v>
      </c>
      <c r="BI673" s="156">
        <f>IF(N673="nulová",J673,0)</f>
        <v>0</v>
      </c>
      <c r="BJ673" s="17" t="s">
        <v>87</v>
      </c>
      <c r="BK673" s="156">
        <f>ROUND(I673*H673,2)</f>
        <v>0</v>
      </c>
      <c r="BL673" s="17" t="s">
        <v>275</v>
      </c>
      <c r="BM673" s="155" t="s">
        <v>865</v>
      </c>
    </row>
    <row r="674" spans="2:65" s="12" customFormat="1">
      <c r="B674" s="157"/>
      <c r="D674" s="158" t="s">
        <v>180</v>
      </c>
      <c r="E674" s="159" t="s">
        <v>1</v>
      </c>
      <c r="F674" s="160" t="s">
        <v>866</v>
      </c>
      <c r="H674" s="161">
        <v>21</v>
      </c>
      <c r="I674" s="162"/>
      <c r="L674" s="157"/>
      <c r="M674" s="163"/>
      <c r="T674" s="164"/>
      <c r="AT674" s="159" t="s">
        <v>180</v>
      </c>
      <c r="AU674" s="159" t="s">
        <v>87</v>
      </c>
      <c r="AV674" s="12" t="s">
        <v>87</v>
      </c>
      <c r="AW674" s="12" t="s">
        <v>30</v>
      </c>
      <c r="AX674" s="12" t="s">
        <v>82</v>
      </c>
      <c r="AY674" s="159" t="s">
        <v>172</v>
      </c>
    </row>
    <row r="675" spans="2:65" s="1" customFormat="1" ht="33" customHeight="1">
      <c r="B675" s="32"/>
      <c r="C675" s="143" t="s">
        <v>867</v>
      </c>
      <c r="D675" s="143" t="s">
        <v>174</v>
      </c>
      <c r="E675" s="144" t="s">
        <v>868</v>
      </c>
      <c r="F675" s="145" t="s">
        <v>869</v>
      </c>
      <c r="G675" s="146" t="s">
        <v>310</v>
      </c>
      <c r="H675" s="147">
        <v>4</v>
      </c>
      <c r="I675" s="148"/>
      <c r="J675" s="149">
        <f>ROUND(I675*H675,2)</f>
        <v>0</v>
      </c>
      <c r="K675" s="150"/>
      <c r="L675" s="32"/>
      <c r="M675" s="151" t="s">
        <v>1</v>
      </c>
      <c r="N675" s="152" t="s">
        <v>41</v>
      </c>
      <c r="P675" s="153">
        <f>O675*H675</f>
        <v>0</v>
      </c>
      <c r="Q675" s="153">
        <v>1.57E-3</v>
      </c>
      <c r="R675" s="153">
        <f>Q675*H675</f>
        <v>6.28E-3</v>
      </c>
      <c r="S675" s="153">
        <v>0</v>
      </c>
      <c r="T675" s="154">
        <f>S675*H675</f>
        <v>0</v>
      </c>
      <c r="AR675" s="155" t="s">
        <v>275</v>
      </c>
      <c r="AT675" s="155" t="s">
        <v>174</v>
      </c>
      <c r="AU675" s="155" t="s">
        <v>87</v>
      </c>
      <c r="AY675" s="17" t="s">
        <v>172</v>
      </c>
      <c r="BE675" s="156">
        <f>IF(N675="základná",J675,0)</f>
        <v>0</v>
      </c>
      <c r="BF675" s="156">
        <f>IF(N675="znížená",J675,0)</f>
        <v>0</v>
      </c>
      <c r="BG675" s="156">
        <f>IF(N675="zákl. prenesená",J675,0)</f>
        <v>0</v>
      </c>
      <c r="BH675" s="156">
        <f>IF(N675="zníž. prenesená",J675,0)</f>
        <v>0</v>
      </c>
      <c r="BI675" s="156">
        <f>IF(N675="nulová",J675,0)</f>
        <v>0</v>
      </c>
      <c r="BJ675" s="17" t="s">
        <v>87</v>
      </c>
      <c r="BK675" s="156">
        <f>ROUND(I675*H675,2)</f>
        <v>0</v>
      </c>
      <c r="BL675" s="17" t="s">
        <v>275</v>
      </c>
      <c r="BM675" s="155" t="s">
        <v>870</v>
      </c>
    </row>
    <row r="676" spans="2:65" s="12" customFormat="1">
      <c r="B676" s="157"/>
      <c r="D676" s="158" t="s">
        <v>180</v>
      </c>
      <c r="E676" s="159" t="s">
        <v>1</v>
      </c>
      <c r="F676" s="160" t="s">
        <v>430</v>
      </c>
      <c r="H676" s="161">
        <v>4</v>
      </c>
      <c r="I676" s="162"/>
      <c r="L676" s="157"/>
      <c r="M676" s="163"/>
      <c r="T676" s="164"/>
      <c r="AT676" s="159" t="s">
        <v>180</v>
      </c>
      <c r="AU676" s="159" t="s">
        <v>87</v>
      </c>
      <c r="AV676" s="12" t="s">
        <v>87</v>
      </c>
      <c r="AW676" s="12" t="s">
        <v>30</v>
      </c>
      <c r="AX676" s="12" t="s">
        <v>82</v>
      </c>
      <c r="AY676" s="159" t="s">
        <v>172</v>
      </c>
    </row>
    <row r="677" spans="2:65" s="1" customFormat="1" ht="24.2" customHeight="1">
      <c r="B677" s="32"/>
      <c r="C677" s="143" t="s">
        <v>871</v>
      </c>
      <c r="D677" s="143" t="s">
        <v>174</v>
      </c>
      <c r="E677" s="144" t="s">
        <v>872</v>
      </c>
      <c r="F677" s="145" t="s">
        <v>873</v>
      </c>
      <c r="G677" s="146" t="s">
        <v>331</v>
      </c>
      <c r="H677" s="147">
        <v>6</v>
      </c>
      <c r="I677" s="148"/>
      <c r="J677" s="149">
        <f>ROUND(I677*H677,2)</f>
        <v>0</v>
      </c>
      <c r="K677" s="150"/>
      <c r="L677" s="32"/>
      <c r="M677" s="151" t="s">
        <v>1</v>
      </c>
      <c r="N677" s="152" t="s">
        <v>41</v>
      </c>
      <c r="P677" s="153">
        <f>O677*H677</f>
        <v>0</v>
      </c>
      <c r="Q677" s="153">
        <v>1.1100000000000001E-3</v>
      </c>
      <c r="R677" s="153">
        <f>Q677*H677</f>
        <v>6.660000000000001E-3</v>
      </c>
      <c r="S677" s="153">
        <v>0</v>
      </c>
      <c r="T677" s="154">
        <f>S677*H677</f>
        <v>0</v>
      </c>
      <c r="AR677" s="155" t="s">
        <v>275</v>
      </c>
      <c r="AT677" s="155" t="s">
        <v>174</v>
      </c>
      <c r="AU677" s="155" t="s">
        <v>87</v>
      </c>
      <c r="AY677" s="17" t="s">
        <v>172</v>
      </c>
      <c r="BE677" s="156">
        <f>IF(N677="základná",J677,0)</f>
        <v>0</v>
      </c>
      <c r="BF677" s="156">
        <f>IF(N677="znížená",J677,0)</f>
        <v>0</v>
      </c>
      <c r="BG677" s="156">
        <f>IF(N677="zákl. prenesená",J677,0)</f>
        <v>0</v>
      </c>
      <c r="BH677" s="156">
        <f>IF(N677="zníž. prenesená",J677,0)</f>
        <v>0</v>
      </c>
      <c r="BI677" s="156">
        <f>IF(N677="nulová",J677,0)</f>
        <v>0</v>
      </c>
      <c r="BJ677" s="17" t="s">
        <v>87</v>
      </c>
      <c r="BK677" s="156">
        <f>ROUND(I677*H677,2)</f>
        <v>0</v>
      </c>
      <c r="BL677" s="17" t="s">
        <v>275</v>
      </c>
      <c r="BM677" s="155" t="s">
        <v>874</v>
      </c>
    </row>
    <row r="678" spans="2:65" s="12" customFormat="1">
      <c r="B678" s="157"/>
      <c r="D678" s="158" t="s">
        <v>180</v>
      </c>
      <c r="E678" s="159" t="s">
        <v>1</v>
      </c>
      <c r="F678" s="160" t="s">
        <v>875</v>
      </c>
      <c r="H678" s="161">
        <v>6</v>
      </c>
      <c r="I678" s="162"/>
      <c r="L678" s="157"/>
      <c r="M678" s="163"/>
      <c r="T678" s="164"/>
      <c r="AT678" s="159" t="s">
        <v>180</v>
      </c>
      <c r="AU678" s="159" t="s">
        <v>87</v>
      </c>
      <c r="AV678" s="12" t="s">
        <v>87</v>
      </c>
      <c r="AW678" s="12" t="s">
        <v>30</v>
      </c>
      <c r="AX678" s="12" t="s">
        <v>82</v>
      </c>
      <c r="AY678" s="159" t="s">
        <v>172</v>
      </c>
    </row>
    <row r="679" spans="2:65" s="1" customFormat="1" ht="24.2" customHeight="1">
      <c r="B679" s="32"/>
      <c r="C679" s="143" t="s">
        <v>876</v>
      </c>
      <c r="D679" s="143" t="s">
        <v>174</v>
      </c>
      <c r="E679" s="144" t="s">
        <v>877</v>
      </c>
      <c r="F679" s="145" t="s">
        <v>878</v>
      </c>
      <c r="G679" s="146" t="s">
        <v>331</v>
      </c>
      <c r="H679" s="147">
        <v>18</v>
      </c>
      <c r="I679" s="148"/>
      <c r="J679" s="149">
        <f>ROUND(I679*H679,2)</f>
        <v>0</v>
      </c>
      <c r="K679" s="150"/>
      <c r="L679" s="32"/>
      <c r="M679" s="151" t="s">
        <v>1</v>
      </c>
      <c r="N679" s="152" t="s">
        <v>41</v>
      </c>
      <c r="P679" s="153">
        <f>O679*H679</f>
        <v>0</v>
      </c>
      <c r="Q679" s="153">
        <v>2.0699999999999998E-3</v>
      </c>
      <c r="R679" s="153">
        <f>Q679*H679</f>
        <v>3.7259999999999995E-2</v>
      </c>
      <c r="S679" s="153">
        <v>0</v>
      </c>
      <c r="T679" s="154">
        <f>S679*H679</f>
        <v>0</v>
      </c>
      <c r="AR679" s="155" t="s">
        <v>275</v>
      </c>
      <c r="AT679" s="155" t="s">
        <v>174</v>
      </c>
      <c r="AU679" s="155" t="s">
        <v>87</v>
      </c>
      <c r="AY679" s="17" t="s">
        <v>172</v>
      </c>
      <c r="BE679" s="156">
        <f>IF(N679="základná",J679,0)</f>
        <v>0</v>
      </c>
      <c r="BF679" s="156">
        <f>IF(N679="znížená",J679,0)</f>
        <v>0</v>
      </c>
      <c r="BG679" s="156">
        <f>IF(N679="zákl. prenesená",J679,0)</f>
        <v>0</v>
      </c>
      <c r="BH679" s="156">
        <f>IF(N679="zníž. prenesená",J679,0)</f>
        <v>0</v>
      </c>
      <c r="BI679" s="156">
        <f>IF(N679="nulová",J679,0)</f>
        <v>0</v>
      </c>
      <c r="BJ679" s="17" t="s">
        <v>87</v>
      </c>
      <c r="BK679" s="156">
        <f>ROUND(I679*H679,2)</f>
        <v>0</v>
      </c>
      <c r="BL679" s="17" t="s">
        <v>275</v>
      </c>
      <c r="BM679" s="155" t="s">
        <v>879</v>
      </c>
    </row>
    <row r="680" spans="2:65" s="12" customFormat="1">
      <c r="B680" s="157"/>
      <c r="D680" s="158" t="s">
        <v>180</v>
      </c>
      <c r="E680" s="159" t="s">
        <v>1</v>
      </c>
      <c r="F680" s="160" t="s">
        <v>880</v>
      </c>
      <c r="H680" s="161">
        <v>18</v>
      </c>
      <c r="I680" s="162"/>
      <c r="L680" s="157"/>
      <c r="M680" s="163"/>
      <c r="T680" s="164"/>
      <c r="AT680" s="159" t="s">
        <v>180</v>
      </c>
      <c r="AU680" s="159" t="s">
        <v>87</v>
      </c>
      <c r="AV680" s="12" t="s">
        <v>87</v>
      </c>
      <c r="AW680" s="12" t="s">
        <v>30</v>
      </c>
      <c r="AX680" s="12" t="s">
        <v>82</v>
      </c>
      <c r="AY680" s="159" t="s">
        <v>172</v>
      </c>
    </row>
    <row r="681" spans="2:65" s="1" customFormat="1" ht="24.2" customHeight="1">
      <c r="B681" s="32"/>
      <c r="C681" s="143" t="s">
        <v>881</v>
      </c>
      <c r="D681" s="143" t="s">
        <v>174</v>
      </c>
      <c r="E681" s="144" t="s">
        <v>882</v>
      </c>
      <c r="F681" s="145" t="s">
        <v>883</v>
      </c>
      <c r="G681" s="146" t="s">
        <v>226</v>
      </c>
      <c r="H681" s="147">
        <v>9.6000000000000002E-2</v>
      </c>
      <c r="I681" s="148"/>
      <c r="J681" s="149">
        <f>ROUND(I681*H681,2)</f>
        <v>0</v>
      </c>
      <c r="K681" s="150"/>
      <c r="L681" s="32"/>
      <c r="M681" s="151" t="s">
        <v>1</v>
      </c>
      <c r="N681" s="152" t="s">
        <v>41</v>
      </c>
      <c r="P681" s="153">
        <f>O681*H681</f>
        <v>0</v>
      </c>
      <c r="Q681" s="153">
        <v>0</v>
      </c>
      <c r="R681" s="153">
        <f>Q681*H681</f>
        <v>0</v>
      </c>
      <c r="S681" s="153">
        <v>0</v>
      </c>
      <c r="T681" s="154">
        <f>S681*H681</f>
        <v>0</v>
      </c>
      <c r="AR681" s="155" t="s">
        <v>275</v>
      </c>
      <c r="AT681" s="155" t="s">
        <v>174</v>
      </c>
      <c r="AU681" s="155" t="s">
        <v>87</v>
      </c>
      <c r="AY681" s="17" t="s">
        <v>172</v>
      </c>
      <c r="BE681" s="156">
        <f>IF(N681="základná",J681,0)</f>
        <v>0</v>
      </c>
      <c r="BF681" s="156">
        <f>IF(N681="znížená",J681,0)</f>
        <v>0</v>
      </c>
      <c r="BG681" s="156">
        <f>IF(N681="zákl. prenesená",J681,0)</f>
        <v>0</v>
      </c>
      <c r="BH681" s="156">
        <f>IF(N681="zníž. prenesená",J681,0)</f>
        <v>0</v>
      </c>
      <c r="BI681" s="156">
        <f>IF(N681="nulová",J681,0)</f>
        <v>0</v>
      </c>
      <c r="BJ681" s="17" t="s">
        <v>87</v>
      </c>
      <c r="BK681" s="156">
        <f>ROUND(I681*H681,2)</f>
        <v>0</v>
      </c>
      <c r="BL681" s="17" t="s">
        <v>275</v>
      </c>
      <c r="BM681" s="155" t="s">
        <v>884</v>
      </c>
    </row>
    <row r="682" spans="2:65" s="11" customFormat="1" ht="22.9" customHeight="1">
      <c r="B682" s="131"/>
      <c r="D682" s="132" t="s">
        <v>74</v>
      </c>
      <c r="E682" s="141" t="s">
        <v>885</v>
      </c>
      <c r="F682" s="141" t="s">
        <v>886</v>
      </c>
      <c r="I682" s="134"/>
      <c r="J682" s="142">
        <f>BK682</f>
        <v>0</v>
      </c>
      <c r="L682" s="131"/>
      <c r="M682" s="136"/>
      <c r="P682" s="137">
        <f>SUM(P683:P695)</f>
        <v>0</v>
      </c>
      <c r="R682" s="137">
        <f>SUM(R683:R695)</f>
        <v>4.7590345400000009</v>
      </c>
      <c r="T682" s="138">
        <f>SUM(T683:T695)</f>
        <v>0</v>
      </c>
      <c r="AR682" s="132" t="s">
        <v>87</v>
      </c>
      <c r="AT682" s="139" t="s">
        <v>74</v>
      </c>
      <c r="AU682" s="139" t="s">
        <v>82</v>
      </c>
      <c r="AY682" s="132" t="s">
        <v>172</v>
      </c>
      <c r="BK682" s="140">
        <f>SUM(BK683:BK695)</f>
        <v>0</v>
      </c>
    </row>
    <row r="683" spans="2:65" s="1" customFormat="1" ht="37.9" customHeight="1">
      <c r="B683" s="32"/>
      <c r="C683" s="143" t="s">
        <v>887</v>
      </c>
      <c r="D683" s="143" t="s">
        <v>174</v>
      </c>
      <c r="E683" s="144" t="s">
        <v>888</v>
      </c>
      <c r="F683" s="145" t="s">
        <v>889</v>
      </c>
      <c r="G683" s="146" t="s">
        <v>234</v>
      </c>
      <c r="H683" s="147">
        <v>113</v>
      </c>
      <c r="I683" s="148"/>
      <c r="J683" s="149">
        <f>ROUND(I683*H683,2)</f>
        <v>0</v>
      </c>
      <c r="K683" s="150"/>
      <c r="L683" s="32"/>
      <c r="M683" s="151" t="s">
        <v>1</v>
      </c>
      <c r="N683" s="152" t="s">
        <v>41</v>
      </c>
      <c r="P683" s="153">
        <f>O683*H683</f>
        <v>0</v>
      </c>
      <c r="Q683" s="153">
        <v>3.8367400000000003E-2</v>
      </c>
      <c r="R683" s="153">
        <f>Q683*H683</f>
        <v>4.3355162000000007</v>
      </c>
      <c r="S683" s="153">
        <v>0</v>
      </c>
      <c r="T683" s="154">
        <f>S683*H683</f>
        <v>0</v>
      </c>
      <c r="AR683" s="155" t="s">
        <v>275</v>
      </c>
      <c r="AT683" s="155" t="s">
        <v>174</v>
      </c>
      <c r="AU683" s="155" t="s">
        <v>87</v>
      </c>
      <c r="AY683" s="17" t="s">
        <v>172</v>
      </c>
      <c r="BE683" s="156">
        <f>IF(N683="základná",J683,0)</f>
        <v>0</v>
      </c>
      <c r="BF683" s="156">
        <f>IF(N683="znížená",J683,0)</f>
        <v>0</v>
      </c>
      <c r="BG683" s="156">
        <f>IF(N683="zákl. prenesená",J683,0)</f>
        <v>0</v>
      </c>
      <c r="BH683" s="156">
        <f>IF(N683="zníž. prenesená",J683,0)</f>
        <v>0</v>
      </c>
      <c r="BI683" s="156">
        <f>IF(N683="nulová",J683,0)</f>
        <v>0</v>
      </c>
      <c r="BJ683" s="17" t="s">
        <v>87</v>
      </c>
      <c r="BK683" s="156">
        <f>ROUND(I683*H683,2)</f>
        <v>0</v>
      </c>
      <c r="BL683" s="17" t="s">
        <v>275</v>
      </c>
      <c r="BM683" s="155" t="s">
        <v>890</v>
      </c>
    </row>
    <row r="684" spans="2:65" s="12" customFormat="1">
      <c r="B684" s="157"/>
      <c r="D684" s="158" t="s">
        <v>180</v>
      </c>
      <c r="E684" s="159" t="s">
        <v>1</v>
      </c>
      <c r="F684" s="160" t="s">
        <v>891</v>
      </c>
      <c r="H684" s="161">
        <v>113.4</v>
      </c>
      <c r="I684" s="162"/>
      <c r="L684" s="157"/>
      <c r="M684" s="163"/>
      <c r="T684" s="164"/>
      <c r="AT684" s="159" t="s">
        <v>180</v>
      </c>
      <c r="AU684" s="159" t="s">
        <v>87</v>
      </c>
      <c r="AV684" s="12" t="s">
        <v>87</v>
      </c>
      <c r="AW684" s="12" t="s">
        <v>30</v>
      </c>
      <c r="AX684" s="12" t="s">
        <v>75</v>
      </c>
      <c r="AY684" s="159" t="s">
        <v>172</v>
      </c>
    </row>
    <row r="685" spans="2:65" s="12" customFormat="1">
      <c r="B685" s="157"/>
      <c r="D685" s="158" t="s">
        <v>180</v>
      </c>
      <c r="E685" s="159" t="s">
        <v>1</v>
      </c>
      <c r="F685" s="160" t="s">
        <v>603</v>
      </c>
      <c r="H685" s="161">
        <v>-0.92</v>
      </c>
      <c r="I685" s="162"/>
      <c r="L685" s="157"/>
      <c r="M685" s="163"/>
      <c r="T685" s="164"/>
      <c r="AT685" s="159" t="s">
        <v>180</v>
      </c>
      <c r="AU685" s="159" t="s">
        <v>87</v>
      </c>
      <c r="AV685" s="12" t="s">
        <v>87</v>
      </c>
      <c r="AW685" s="12" t="s">
        <v>30</v>
      </c>
      <c r="AX685" s="12" t="s">
        <v>75</v>
      </c>
      <c r="AY685" s="159" t="s">
        <v>172</v>
      </c>
    </row>
    <row r="686" spans="2:65" s="13" customFormat="1">
      <c r="B686" s="165"/>
      <c r="D686" s="158" t="s">
        <v>180</v>
      </c>
      <c r="E686" s="166" t="s">
        <v>1</v>
      </c>
      <c r="F686" s="167" t="s">
        <v>183</v>
      </c>
      <c r="H686" s="168">
        <v>112.48</v>
      </c>
      <c r="I686" s="169"/>
      <c r="L686" s="165"/>
      <c r="M686" s="170"/>
      <c r="T686" s="171"/>
      <c r="AT686" s="166" t="s">
        <v>180</v>
      </c>
      <c r="AU686" s="166" t="s">
        <v>87</v>
      </c>
      <c r="AV686" s="13" t="s">
        <v>184</v>
      </c>
      <c r="AW686" s="13" t="s">
        <v>30</v>
      </c>
      <c r="AX686" s="13" t="s">
        <v>75</v>
      </c>
      <c r="AY686" s="166" t="s">
        <v>172</v>
      </c>
    </row>
    <row r="687" spans="2:65" s="12" customFormat="1">
      <c r="B687" s="157"/>
      <c r="D687" s="158" t="s">
        <v>180</v>
      </c>
      <c r="E687" s="159" t="s">
        <v>1</v>
      </c>
      <c r="F687" s="160" t="s">
        <v>892</v>
      </c>
      <c r="H687" s="161">
        <v>0.52</v>
      </c>
      <c r="I687" s="162"/>
      <c r="L687" s="157"/>
      <c r="M687" s="163"/>
      <c r="T687" s="164"/>
      <c r="AT687" s="159" t="s">
        <v>180</v>
      </c>
      <c r="AU687" s="159" t="s">
        <v>87</v>
      </c>
      <c r="AV687" s="12" t="s">
        <v>87</v>
      </c>
      <c r="AW687" s="12" t="s">
        <v>30</v>
      </c>
      <c r="AX687" s="12" t="s">
        <v>75</v>
      </c>
      <c r="AY687" s="159" t="s">
        <v>172</v>
      </c>
    </row>
    <row r="688" spans="2:65" s="14" customFormat="1">
      <c r="B688" s="172"/>
      <c r="D688" s="158" t="s">
        <v>180</v>
      </c>
      <c r="E688" s="173" t="s">
        <v>1</v>
      </c>
      <c r="F688" s="174" t="s">
        <v>186</v>
      </c>
      <c r="H688" s="175">
        <v>113</v>
      </c>
      <c r="I688" s="176"/>
      <c r="L688" s="172"/>
      <c r="M688" s="177"/>
      <c r="T688" s="178"/>
      <c r="AT688" s="173" t="s">
        <v>180</v>
      </c>
      <c r="AU688" s="173" t="s">
        <v>87</v>
      </c>
      <c r="AV688" s="14" t="s">
        <v>178</v>
      </c>
      <c r="AW688" s="14" t="s">
        <v>30</v>
      </c>
      <c r="AX688" s="14" t="s">
        <v>82</v>
      </c>
      <c r="AY688" s="173" t="s">
        <v>172</v>
      </c>
    </row>
    <row r="689" spans="2:65" s="1" customFormat="1" ht="37.9" customHeight="1">
      <c r="B689" s="32"/>
      <c r="C689" s="143" t="s">
        <v>893</v>
      </c>
      <c r="D689" s="143" t="s">
        <v>174</v>
      </c>
      <c r="E689" s="144" t="s">
        <v>894</v>
      </c>
      <c r="F689" s="145" t="s">
        <v>895</v>
      </c>
      <c r="G689" s="146" t="s">
        <v>331</v>
      </c>
      <c r="H689" s="147">
        <v>10.5</v>
      </c>
      <c r="I689" s="148"/>
      <c r="J689" s="149">
        <f>ROUND(I689*H689,2)</f>
        <v>0</v>
      </c>
      <c r="K689" s="150"/>
      <c r="L689" s="32"/>
      <c r="M689" s="151" t="s">
        <v>1</v>
      </c>
      <c r="N689" s="152" t="s">
        <v>41</v>
      </c>
      <c r="P689" s="153">
        <f>O689*H689</f>
        <v>0</v>
      </c>
      <c r="Q689" s="153">
        <v>8.2903999999999999E-3</v>
      </c>
      <c r="R689" s="153">
        <f>Q689*H689</f>
        <v>8.7049199999999993E-2</v>
      </c>
      <c r="S689" s="153">
        <v>0</v>
      </c>
      <c r="T689" s="154">
        <f>S689*H689</f>
        <v>0</v>
      </c>
      <c r="AR689" s="155" t="s">
        <v>275</v>
      </c>
      <c r="AT689" s="155" t="s">
        <v>174</v>
      </c>
      <c r="AU689" s="155" t="s">
        <v>87</v>
      </c>
      <c r="AY689" s="17" t="s">
        <v>172</v>
      </c>
      <c r="BE689" s="156">
        <f>IF(N689="základná",J689,0)</f>
        <v>0</v>
      </c>
      <c r="BF689" s="156">
        <f>IF(N689="znížená",J689,0)</f>
        <v>0</v>
      </c>
      <c r="BG689" s="156">
        <f>IF(N689="zákl. prenesená",J689,0)</f>
        <v>0</v>
      </c>
      <c r="BH689" s="156">
        <f>IF(N689="zníž. prenesená",J689,0)</f>
        <v>0</v>
      </c>
      <c r="BI689" s="156">
        <f>IF(N689="nulová",J689,0)</f>
        <v>0</v>
      </c>
      <c r="BJ689" s="17" t="s">
        <v>87</v>
      </c>
      <c r="BK689" s="156">
        <f>ROUND(I689*H689,2)</f>
        <v>0</v>
      </c>
      <c r="BL689" s="17" t="s">
        <v>275</v>
      </c>
      <c r="BM689" s="155" t="s">
        <v>896</v>
      </c>
    </row>
    <row r="690" spans="2:65" s="1" customFormat="1" ht="24.2" customHeight="1">
      <c r="B690" s="32"/>
      <c r="C690" s="143" t="s">
        <v>897</v>
      </c>
      <c r="D690" s="143" t="s">
        <v>174</v>
      </c>
      <c r="E690" s="144" t="s">
        <v>898</v>
      </c>
      <c r="F690" s="145" t="s">
        <v>899</v>
      </c>
      <c r="G690" s="146" t="s">
        <v>331</v>
      </c>
      <c r="H690" s="147">
        <v>23.6</v>
      </c>
      <c r="I690" s="148"/>
      <c r="J690" s="149">
        <f>ROUND(I690*H690,2)</f>
        <v>0</v>
      </c>
      <c r="K690" s="150"/>
      <c r="L690" s="32"/>
      <c r="M690" s="151" t="s">
        <v>1</v>
      </c>
      <c r="N690" s="152" t="s">
        <v>41</v>
      </c>
      <c r="P690" s="153">
        <f>O690*H690</f>
        <v>0</v>
      </c>
      <c r="Q690" s="153">
        <v>1.205E-2</v>
      </c>
      <c r="R690" s="153">
        <f>Q690*H690</f>
        <v>0.28438000000000002</v>
      </c>
      <c r="S690" s="153">
        <v>0</v>
      </c>
      <c r="T690" s="154">
        <f>S690*H690</f>
        <v>0</v>
      </c>
      <c r="AR690" s="155" t="s">
        <v>275</v>
      </c>
      <c r="AT690" s="155" t="s">
        <v>174</v>
      </c>
      <c r="AU690" s="155" t="s">
        <v>87</v>
      </c>
      <c r="AY690" s="17" t="s">
        <v>172</v>
      </c>
      <c r="BE690" s="156">
        <f>IF(N690="základná",J690,0)</f>
        <v>0</v>
      </c>
      <c r="BF690" s="156">
        <f>IF(N690="znížená",J690,0)</f>
        <v>0</v>
      </c>
      <c r="BG690" s="156">
        <f>IF(N690="zákl. prenesená",J690,0)</f>
        <v>0</v>
      </c>
      <c r="BH690" s="156">
        <f>IF(N690="zníž. prenesená",J690,0)</f>
        <v>0</v>
      </c>
      <c r="BI690" s="156">
        <f>IF(N690="nulová",J690,0)</f>
        <v>0</v>
      </c>
      <c r="BJ690" s="17" t="s">
        <v>87</v>
      </c>
      <c r="BK690" s="156">
        <f>ROUND(I690*H690,2)</f>
        <v>0</v>
      </c>
      <c r="BL690" s="17" t="s">
        <v>275</v>
      </c>
      <c r="BM690" s="155" t="s">
        <v>900</v>
      </c>
    </row>
    <row r="691" spans="2:65" s="12" customFormat="1">
      <c r="B691" s="157"/>
      <c r="D691" s="158" t="s">
        <v>180</v>
      </c>
      <c r="E691" s="159" t="s">
        <v>1</v>
      </c>
      <c r="F691" s="160" t="s">
        <v>901</v>
      </c>
      <c r="H691" s="161">
        <v>23.6</v>
      </c>
      <c r="I691" s="162"/>
      <c r="L691" s="157"/>
      <c r="M691" s="163"/>
      <c r="T691" s="164"/>
      <c r="AT691" s="159" t="s">
        <v>180</v>
      </c>
      <c r="AU691" s="159" t="s">
        <v>87</v>
      </c>
      <c r="AV691" s="12" t="s">
        <v>87</v>
      </c>
      <c r="AW691" s="12" t="s">
        <v>30</v>
      </c>
      <c r="AX691" s="12" t="s">
        <v>82</v>
      </c>
      <c r="AY691" s="159" t="s">
        <v>172</v>
      </c>
    </row>
    <row r="692" spans="2:65" s="1" customFormat="1" ht="33" customHeight="1">
      <c r="B692" s="32"/>
      <c r="C692" s="143" t="s">
        <v>902</v>
      </c>
      <c r="D692" s="143" t="s">
        <v>174</v>
      </c>
      <c r="E692" s="144" t="s">
        <v>903</v>
      </c>
      <c r="F692" s="145" t="s">
        <v>904</v>
      </c>
      <c r="G692" s="146" t="s">
        <v>331</v>
      </c>
      <c r="H692" s="147">
        <v>21</v>
      </c>
      <c r="I692" s="148"/>
      <c r="J692" s="149">
        <f>ROUND(I692*H692,2)</f>
        <v>0</v>
      </c>
      <c r="K692" s="150"/>
      <c r="L692" s="32"/>
      <c r="M692" s="151" t="s">
        <v>1</v>
      </c>
      <c r="N692" s="152" t="s">
        <v>41</v>
      </c>
      <c r="P692" s="153">
        <f>O692*H692</f>
        <v>0</v>
      </c>
      <c r="Q692" s="153">
        <v>1.47E-3</v>
      </c>
      <c r="R692" s="153">
        <f>Q692*H692</f>
        <v>3.0869999999999998E-2</v>
      </c>
      <c r="S692" s="153">
        <v>0</v>
      </c>
      <c r="T692" s="154">
        <f>S692*H692</f>
        <v>0</v>
      </c>
      <c r="AR692" s="155" t="s">
        <v>275</v>
      </c>
      <c r="AT692" s="155" t="s">
        <v>174</v>
      </c>
      <c r="AU692" s="155" t="s">
        <v>87</v>
      </c>
      <c r="AY692" s="17" t="s">
        <v>172</v>
      </c>
      <c r="BE692" s="156">
        <f>IF(N692="základná",J692,0)</f>
        <v>0</v>
      </c>
      <c r="BF692" s="156">
        <f>IF(N692="znížená",J692,0)</f>
        <v>0</v>
      </c>
      <c r="BG692" s="156">
        <f>IF(N692="zákl. prenesená",J692,0)</f>
        <v>0</v>
      </c>
      <c r="BH692" s="156">
        <f>IF(N692="zníž. prenesená",J692,0)</f>
        <v>0</v>
      </c>
      <c r="BI692" s="156">
        <f>IF(N692="nulová",J692,0)</f>
        <v>0</v>
      </c>
      <c r="BJ692" s="17" t="s">
        <v>87</v>
      </c>
      <c r="BK692" s="156">
        <f>ROUND(I692*H692,2)</f>
        <v>0</v>
      </c>
      <c r="BL692" s="17" t="s">
        <v>275</v>
      </c>
      <c r="BM692" s="155" t="s">
        <v>905</v>
      </c>
    </row>
    <row r="693" spans="2:65" s="12" customFormat="1">
      <c r="B693" s="157"/>
      <c r="D693" s="158" t="s">
        <v>180</v>
      </c>
      <c r="E693" s="159" t="s">
        <v>1</v>
      </c>
      <c r="F693" s="160" t="s">
        <v>866</v>
      </c>
      <c r="H693" s="161">
        <v>21</v>
      </c>
      <c r="I693" s="162"/>
      <c r="L693" s="157"/>
      <c r="M693" s="163"/>
      <c r="T693" s="164"/>
      <c r="AT693" s="159" t="s">
        <v>180</v>
      </c>
      <c r="AU693" s="159" t="s">
        <v>87</v>
      </c>
      <c r="AV693" s="12" t="s">
        <v>87</v>
      </c>
      <c r="AW693" s="12" t="s">
        <v>30</v>
      </c>
      <c r="AX693" s="12" t="s">
        <v>82</v>
      </c>
      <c r="AY693" s="159" t="s">
        <v>172</v>
      </c>
    </row>
    <row r="694" spans="2:65" s="1" customFormat="1" ht="24.2" customHeight="1">
      <c r="B694" s="32"/>
      <c r="C694" s="143" t="s">
        <v>906</v>
      </c>
      <c r="D694" s="143" t="s">
        <v>174</v>
      </c>
      <c r="E694" s="144" t="s">
        <v>907</v>
      </c>
      <c r="F694" s="145" t="s">
        <v>908</v>
      </c>
      <c r="G694" s="146" t="s">
        <v>234</v>
      </c>
      <c r="H694" s="147">
        <v>113</v>
      </c>
      <c r="I694" s="148"/>
      <c r="J694" s="149">
        <f>ROUND(I694*H694,2)</f>
        <v>0</v>
      </c>
      <c r="K694" s="150"/>
      <c r="L694" s="32"/>
      <c r="M694" s="151" t="s">
        <v>1</v>
      </c>
      <c r="N694" s="152" t="s">
        <v>41</v>
      </c>
      <c r="P694" s="153">
        <f>O694*H694</f>
        <v>0</v>
      </c>
      <c r="Q694" s="153">
        <v>1.8777999999999999E-4</v>
      </c>
      <c r="R694" s="153">
        <f>Q694*H694</f>
        <v>2.1219140000000001E-2</v>
      </c>
      <c r="S694" s="153">
        <v>0</v>
      </c>
      <c r="T694" s="154">
        <f>S694*H694</f>
        <v>0</v>
      </c>
      <c r="AR694" s="155" t="s">
        <v>275</v>
      </c>
      <c r="AT694" s="155" t="s">
        <v>174</v>
      </c>
      <c r="AU694" s="155" t="s">
        <v>87</v>
      </c>
      <c r="AY694" s="17" t="s">
        <v>172</v>
      </c>
      <c r="BE694" s="156">
        <f>IF(N694="základná",J694,0)</f>
        <v>0</v>
      </c>
      <c r="BF694" s="156">
        <f>IF(N694="znížená",J694,0)</f>
        <v>0</v>
      </c>
      <c r="BG694" s="156">
        <f>IF(N694="zákl. prenesená",J694,0)</f>
        <v>0</v>
      </c>
      <c r="BH694" s="156">
        <f>IF(N694="zníž. prenesená",J694,0)</f>
        <v>0</v>
      </c>
      <c r="BI694" s="156">
        <f>IF(N694="nulová",J694,0)</f>
        <v>0</v>
      </c>
      <c r="BJ694" s="17" t="s">
        <v>87</v>
      </c>
      <c r="BK694" s="156">
        <f>ROUND(I694*H694,2)</f>
        <v>0</v>
      </c>
      <c r="BL694" s="17" t="s">
        <v>275</v>
      </c>
      <c r="BM694" s="155" t="s">
        <v>909</v>
      </c>
    </row>
    <row r="695" spans="2:65" s="1" customFormat="1" ht="24.2" customHeight="1">
      <c r="B695" s="32"/>
      <c r="C695" s="143" t="s">
        <v>910</v>
      </c>
      <c r="D695" s="143" t="s">
        <v>174</v>
      </c>
      <c r="E695" s="144" t="s">
        <v>911</v>
      </c>
      <c r="F695" s="145" t="s">
        <v>912</v>
      </c>
      <c r="G695" s="146" t="s">
        <v>226</v>
      </c>
      <c r="H695" s="147">
        <v>4.7590000000000003</v>
      </c>
      <c r="I695" s="148"/>
      <c r="J695" s="149">
        <f>ROUND(I695*H695,2)</f>
        <v>0</v>
      </c>
      <c r="K695" s="150"/>
      <c r="L695" s="32"/>
      <c r="M695" s="151" t="s">
        <v>1</v>
      </c>
      <c r="N695" s="152" t="s">
        <v>41</v>
      </c>
      <c r="P695" s="153">
        <f>O695*H695</f>
        <v>0</v>
      </c>
      <c r="Q695" s="153">
        <v>0</v>
      </c>
      <c r="R695" s="153">
        <f>Q695*H695</f>
        <v>0</v>
      </c>
      <c r="S695" s="153">
        <v>0</v>
      </c>
      <c r="T695" s="154">
        <f>S695*H695</f>
        <v>0</v>
      </c>
      <c r="AR695" s="155" t="s">
        <v>275</v>
      </c>
      <c r="AT695" s="155" t="s">
        <v>174</v>
      </c>
      <c r="AU695" s="155" t="s">
        <v>87</v>
      </c>
      <c r="AY695" s="17" t="s">
        <v>172</v>
      </c>
      <c r="BE695" s="156">
        <f>IF(N695="základná",J695,0)</f>
        <v>0</v>
      </c>
      <c r="BF695" s="156">
        <f>IF(N695="znížená",J695,0)</f>
        <v>0</v>
      </c>
      <c r="BG695" s="156">
        <f>IF(N695="zákl. prenesená",J695,0)</f>
        <v>0</v>
      </c>
      <c r="BH695" s="156">
        <f>IF(N695="zníž. prenesená",J695,0)</f>
        <v>0</v>
      </c>
      <c r="BI695" s="156">
        <f>IF(N695="nulová",J695,0)</f>
        <v>0</v>
      </c>
      <c r="BJ695" s="17" t="s">
        <v>87</v>
      </c>
      <c r="BK695" s="156">
        <f>ROUND(I695*H695,2)</f>
        <v>0</v>
      </c>
      <c r="BL695" s="17" t="s">
        <v>275</v>
      </c>
      <c r="BM695" s="155" t="s">
        <v>913</v>
      </c>
    </row>
    <row r="696" spans="2:65" s="11" customFormat="1" ht="22.9" customHeight="1">
      <c r="B696" s="131"/>
      <c r="D696" s="132" t="s">
        <v>74</v>
      </c>
      <c r="E696" s="141" t="s">
        <v>914</v>
      </c>
      <c r="F696" s="141" t="s">
        <v>915</v>
      </c>
      <c r="I696" s="134"/>
      <c r="J696" s="142">
        <f>BK696</f>
        <v>0</v>
      </c>
      <c r="L696" s="131"/>
      <c r="M696" s="136"/>
      <c r="P696" s="137">
        <f>SUM(P697:P731)</f>
        <v>0</v>
      </c>
      <c r="R696" s="137">
        <f>SUM(R697:R731)</f>
        <v>0.92605745000000006</v>
      </c>
      <c r="T696" s="138">
        <f>SUM(T697:T731)</f>
        <v>0</v>
      </c>
      <c r="AR696" s="132" t="s">
        <v>87</v>
      </c>
      <c r="AT696" s="139" t="s">
        <v>74</v>
      </c>
      <c r="AU696" s="139" t="s">
        <v>82</v>
      </c>
      <c r="AY696" s="132" t="s">
        <v>172</v>
      </c>
      <c r="BK696" s="140">
        <f>SUM(BK697:BK731)</f>
        <v>0</v>
      </c>
    </row>
    <row r="697" spans="2:65" s="1" customFormat="1" ht="37.9" customHeight="1">
      <c r="B697" s="32"/>
      <c r="C697" s="143" t="s">
        <v>916</v>
      </c>
      <c r="D697" s="143" t="s">
        <v>174</v>
      </c>
      <c r="E697" s="144" t="s">
        <v>917</v>
      </c>
      <c r="F697" s="145" t="s">
        <v>918</v>
      </c>
      <c r="G697" s="146" t="s">
        <v>331</v>
      </c>
      <c r="H697" s="147">
        <v>5</v>
      </c>
      <c r="I697" s="148"/>
      <c r="J697" s="149">
        <f>ROUND(I697*H697,2)</f>
        <v>0</v>
      </c>
      <c r="K697" s="150"/>
      <c r="L697" s="32"/>
      <c r="M697" s="151" t="s">
        <v>1</v>
      </c>
      <c r="N697" s="152" t="s">
        <v>41</v>
      </c>
      <c r="P697" s="153">
        <f>O697*H697</f>
        <v>0</v>
      </c>
      <c r="Q697" s="153">
        <v>0</v>
      </c>
      <c r="R697" s="153">
        <f>Q697*H697</f>
        <v>0</v>
      </c>
      <c r="S697" s="153">
        <v>0</v>
      </c>
      <c r="T697" s="154">
        <f>S697*H697</f>
        <v>0</v>
      </c>
      <c r="AR697" s="155" t="s">
        <v>275</v>
      </c>
      <c r="AT697" s="155" t="s">
        <v>174</v>
      </c>
      <c r="AU697" s="155" t="s">
        <v>87</v>
      </c>
      <c r="AY697" s="17" t="s">
        <v>172</v>
      </c>
      <c r="BE697" s="156">
        <f>IF(N697="základná",J697,0)</f>
        <v>0</v>
      </c>
      <c r="BF697" s="156">
        <f>IF(N697="znížená",J697,0)</f>
        <v>0</v>
      </c>
      <c r="BG697" s="156">
        <f>IF(N697="zákl. prenesená",J697,0)</f>
        <v>0</v>
      </c>
      <c r="BH697" s="156">
        <f>IF(N697="zníž. prenesená",J697,0)</f>
        <v>0</v>
      </c>
      <c r="BI697" s="156">
        <f>IF(N697="nulová",J697,0)</f>
        <v>0</v>
      </c>
      <c r="BJ697" s="17" t="s">
        <v>87</v>
      </c>
      <c r="BK697" s="156">
        <f>ROUND(I697*H697,2)</f>
        <v>0</v>
      </c>
      <c r="BL697" s="17" t="s">
        <v>275</v>
      </c>
      <c r="BM697" s="155" t="s">
        <v>919</v>
      </c>
    </row>
    <row r="698" spans="2:65" s="1" customFormat="1" ht="33" customHeight="1">
      <c r="B698" s="32"/>
      <c r="C698" s="179" t="s">
        <v>920</v>
      </c>
      <c r="D698" s="179" t="s">
        <v>223</v>
      </c>
      <c r="E698" s="180" t="s">
        <v>921</v>
      </c>
      <c r="F698" s="181" t="s">
        <v>922</v>
      </c>
      <c r="G698" s="182" t="s">
        <v>310</v>
      </c>
      <c r="H698" s="183">
        <v>1</v>
      </c>
      <c r="I698" s="184"/>
      <c r="J698" s="185">
        <f>ROUND(I698*H698,2)</f>
        <v>0</v>
      </c>
      <c r="K698" s="186"/>
      <c r="L698" s="187"/>
      <c r="M698" s="188" t="s">
        <v>1</v>
      </c>
      <c r="N698" s="189" t="s">
        <v>41</v>
      </c>
      <c r="P698" s="153">
        <f>O698*H698</f>
        <v>0</v>
      </c>
      <c r="Q698" s="153">
        <v>0.2</v>
      </c>
      <c r="R698" s="153">
        <f>Q698*H698</f>
        <v>0.2</v>
      </c>
      <c r="S698" s="153">
        <v>0</v>
      </c>
      <c r="T698" s="154">
        <f>S698*H698</f>
        <v>0</v>
      </c>
      <c r="AR698" s="155" t="s">
        <v>385</v>
      </c>
      <c r="AT698" s="155" t="s">
        <v>223</v>
      </c>
      <c r="AU698" s="155" t="s">
        <v>87</v>
      </c>
      <c r="AY698" s="17" t="s">
        <v>172</v>
      </c>
      <c r="BE698" s="156">
        <f>IF(N698="základná",J698,0)</f>
        <v>0</v>
      </c>
      <c r="BF698" s="156">
        <f>IF(N698="znížená",J698,0)</f>
        <v>0</v>
      </c>
      <c r="BG698" s="156">
        <f>IF(N698="zákl. prenesená",J698,0)</f>
        <v>0</v>
      </c>
      <c r="BH698" s="156">
        <f>IF(N698="zníž. prenesená",J698,0)</f>
        <v>0</v>
      </c>
      <c r="BI698" s="156">
        <f>IF(N698="nulová",J698,0)</f>
        <v>0</v>
      </c>
      <c r="BJ698" s="17" t="s">
        <v>87</v>
      </c>
      <c r="BK698" s="156">
        <f>ROUND(I698*H698,2)</f>
        <v>0</v>
      </c>
      <c r="BL698" s="17" t="s">
        <v>275</v>
      </c>
      <c r="BM698" s="155" t="s">
        <v>923</v>
      </c>
    </row>
    <row r="699" spans="2:65" s="1" customFormat="1" ht="33" customHeight="1">
      <c r="B699" s="32"/>
      <c r="C699" s="143" t="s">
        <v>924</v>
      </c>
      <c r="D699" s="143" t="s">
        <v>174</v>
      </c>
      <c r="E699" s="144" t="s">
        <v>925</v>
      </c>
      <c r="F699" s="145" t="s">
        <v>926</v>
      </c>
      <c r="G699" s="146" t="s">
        <v>331</v>
      </c>
      <c r="H699" s="147">
        <v>28.8</v>
      </c>
      <c r="I699" s="148"/>
      <c r="J699" s="149">
        <f>ROUND(I699*H699,2)</f>
        <v>0</v>
      </c>
      <c r="K699" s="150"/>
      <c r="L699" s="32"/>
      <c r="M699" s="151" t="s">
        <v>1</v>
      </c>
      <c r="N699" s="152" t="s">
        <v>41</v>
      </c>
      <c r="P699" s="153">
        <f>O699*H699</f>
        <v>0</v>
      </c>
      <c r="Q699" s="153">
        <v>2.1499999999999999E-4</v>
      </c>
      <c r="R699" s="153">
        <f>Q699*H699</f>
        <v>6.1919999999999996E-3</v>
      </c>
      <c r="S699" s="153">
        <v>0</v>
      </c>
      <c r="T699" s="154">
        <f>S699*H699</f>
        <v>0</v>
      </c>
      <c r="AR699" s="155" t="s">
        <v>275</v>
      </c>
      <c r="AT699" s="155" t="s">
        <v>174</v>
      </c>
      <c r="AU699" s="155" t="s">
        <v>87</v>
      </c>
      <c r="AY699" s="17" t="s">
        <v>172</v>
      </c>
      <c r="BE699" s="156">
        <f>IF(N699="základná",J699,0)</f>
        <v>0</v>
      </c>
      <c r="BF699" s="156">
        <f>IF(N699="znížená",J699,0)</f>
        <v>0</v>
      </c>
      <c r="BG699" s="156">
        <f>IF(N699="zákl. prenesená",J699,0)</f>
        <v>0</v>
      </c>
      <c r="BH699" s="156">
        <f>IF(N699="zníž. prenesená",J699,0)</f>
        <v>0</v>
      </c>
      <c r="BI699" s="156">
        <f>IF(N699="nulová",J699,0)</f>
        <v>0</v>
      </c>
      <c r="BJ699" s="17" t="s">
        <v>87</v>
      </c>
      <c r="BK699" s="156">
        <f>ROUND(I699*H699,2)</f>
        <v>0</v>
      </c>
      <c r="BL699" s="17" t="s">
        <v>275</v>
      </c>
      <c r="BM699" s="155" t="s">
        <v>927</v>
      </c>
    </row>
    <row r="700" spans="2:65" s="12" customFormat="1">
      <c r="B700" s="157"/>
      <c r="D700" s="158" t="s">
        <v>180</v>
      </c>
      <c r="E700" s="159" t="s">
        <v>1</v>
      </c>
      <c r="F700" s="160" t="s">
        <v>928</v>
      </c>
      <c r="H700" s="161">
        <v>9.6</v>
      </c>
      <c r="I700" s="162"/>
      <c r="L700" s="157"/>
      <c r="M700" s="163"/>
      <c r="T700" s="164"/>
      <c r="AT700" s="159" t="s">
        <v>180</v>
      </c>
      <c r="AU700" s="159" t="s">
        <v>87</v>
      </c>
      <c r="AV700" s="12" t="s">
        <v>87</v>
      </c>
      <c r="AW700" s="12" t="s">
        <v>30</v>
      </c>
      <c r="AX700" s="12" t="s">
        <v>75</v>
      </c>
      <c r="AY700" s="159" t="s">
        <v>172</v>
      </c>
    </row>
    <row r="701" spans="2:65" s="12" customFormat="1">
      <c r="B701" s="157"/>
      <c r="D701" s="158" t="s">
        <v>180</v>
      </c>
      <c r="E701" s="159" t="s">
        <v>1</v>
      </c>
      <c r="F701" s="160" t="s">
        <v>929</v>
      </c>
      <c r="H701" s="161">
        <v>19.2</v>
      </c>
      <c r="I701" s="162"/>
      <c r="L701" s="157"/>
      <c r="M701" s="163"/>
      <c r="T701" s="164"/>
      <c r="AT701" s="159" t="s">
        <v>180</v>
      </c>
      <c r="AU701" s="159" t="s">
        <v>87</v>
      </c>
      <c r="AV701" s="12" t="s">
        <v>87</v>
      </c>
      <c r="AW701" s="12" t="s">
        <v>30</v>
      </c>
      <c r="AX701" s="12" t="s">
        <v>75</v>
      </c>
      <c r="AY701" s="159" t="s">
        <v>172</v>
      </c>
    </row>
    <row r="702" spans="2:65" s="14" customFormat="1">
      <c r="B702" s="172"/>
      <c r="D702" s="158" t="s">
        <v>180</v>
      </c>
      <c r="E702" s="173" t="s">
        <v>1</v>
      </c>
      <c r="F702" s="174" t="s">
        <v>186</v>
      </c>
      <c r="H702" s="175">
        <v>28.799999999999997</v>
      </c>
      <c r="I702" s="176"/>
      <c r="L702" s="172"/>
      <c r="M702" s="177"/>
      <c r="T702" s="178"/>
      <c r="AT702" s="173" t="s">
        <v>180</v>
      </c>
      <c r="AU702" s="173" t="s">
        <v>87</v>
      </c>
      <c r="AV702" s="14" t="s">
        <v>178</v>
      </c>
      <c r="AW702" s="14" t="s">
        <v>30</v>
      </c>
      <c r="AX702" s="14" t="s">
        <v>82</v>
      </c>
      <c r="AY702" s="173" t="s">
        <v>172</v>
      </c>
    </row>
    <row r="703" spans="2:65" s="1" customFormat="1" ht="24.2" customHeight="1">
      <c r="B703" s="32"/>
      <c r="C703" s="179" t="s">
        <v>930</v>
      </c>
      <c r="D703" s="179" t="s">
        <v>223</v>
      </c>
      <c r="E703" s="180" t="s">
        <v>931</v>
      </c>
      <c r="F703" s="181" t="s">
        <v>932</v>
      </c>
      <c r="G703" s="182" t="s">
        <v>310</v>
      </c>
      <c r="H703" s="183">
        <v>4</v>
      </c>
      <c r="I703" s="184"/>
      <c r="J703" s="185">
        <f>ROUND(I703*H703,2)</f>
        <v>0</v>
      </c>
      <c r="K703" s="186"/>
      <c r="L703" s="187"/>
      <c r="M703" s="188" t="s">
        <v>1</v>
      </c>
      <c r="N703" s="189" t="s">
        <v>41</v>
      </c>
      <c r="P703" s="153">
        <f>O703*H703</f>
        <v>0</v>
      </c>
      <c r="Q703" s="153">
        <v>1.6E-2</v>
      </c>
      <c r="R703" s="153">
        <f>Q703*H703</f>
        <v>6.4000000000000001E-2</v>
      </c>
      <c r="S703" s="153">
        <v>0</v>
      </c>
      <c r="T703" s="154">
        <f>S703*H703</f>
        <v>0</v>
      </c>
      <c r="AR703" s="155" t="s">
        <v>385</v>
      </c>
      <c r="AT703" s="155" t="s">
        <v>223</v>
      </c>
      <c r="AU703" s="155" t="s">
        <v>87</v>
      </c>
      <c r="AY703" s="17" t="s">
        <v>172</v>
      </c>
      <c r="BE703" s="156">
        <f>IF(N703="základná",J703,0)</f>
        <v>0</v>
      </c>
      <c r="BF703" s="156">
        <f>IF(N703="znížená",J703,0)</f>
        <v>0</v>
      </c>
      <c r="BG703" s="156">
        <f>IF(N703="zákl. prenesená",J703,0)</f>
        <v>0</v>
      </c>
      <c r="BH703" s="156">
        <f>IF(N703="zníž. prenesená",J703,0)</f>
        <v>0</v>
      </c>
      <c r="BI703" s="156">
        <f>IF(N703="nulová",J703,0)</f>
        <v>0</v>
      </c>
      <c r="BJ703" s="17" t="s">
        <v>87</v>
      </c>
      <c r="BK703" s="156">
        <f>ROUND(I703*H703,2)</f>
        <v>0</v>
      </c>
      <c r="BL703" s="17" t="s">
        <v>275</v>
      </c>
      <c r="BM703" s="155" t="s">
        <v>933</v>
      </c>
    </row>
    <row r="704" spans="2:65" s="1" customFormat="1" ht="24.2" customHeight="1">
      <c r="B704" s="32"/>
      <c r="C704" s="179" t="s">
        <v>934</v>
      </c>
      <c r="D704" s="179" t="s">
        <v>223</v>
      </c>
      <c r="E704" s="180" t="s">
        <v>935</v>
      </c>
      <c r="F704" s="181" t="s">
        <v>936</v>
      </c>
      <c r="G704" s="182" t="s">
        <v>310</v>
      </c>
      <c r="H704" s="183">
        <v>4</v>
      </c>
      <c r="I704" s="184"/>
      <c r="J704" s="185">
        <f>ROUND(I704*H704,2)</f>
        <v>0</v>
      </c>
      <c r="K704" s="186"/>
      <c r="L704" s="187"/>
      <c r="M704" s="188" t="s">
        <v>1</v>
      </c>
      <c r="N704" s="189" t="s">
        <v>41</v>
      </c>
      <c r="P704" s="153">
        <f>O704*H704</f>
        <v>0</v>
      </c>
      <c r="Q704" s="153">
        <v>5.3999999999999999E-2</v>
      </c>
      <c r="R704" s="153">
        <f>Q704*H704</f>
        <v>0.216</v>
      </c>
      <c r="S704" s="153">
        <v>0</v>
      </c>
      <c r="T704" s="154">
        <f>S704*H704</f>
        <v>0</v>
      </c>
      <c r="AR704" s="155" t="s">
        <v>385</v>
      </c>
      <c r="AT704" s="155" t="s">
        <v>223</v>
      </c>
      <c r="AU704" s="155" t="s">
        <v>87</v>
      </c>
      <c r="AY704" s="17" t="s">
        <v>172</v>
      </c>
      <c r="BE704" s="156">
        <f>IF(N704="základná",J704,0)</f>
        <v>0</v>
      </c>
      <c r="BF704" s="156">
        <f>IF(N704="znížená",J704,0)</f>
        <v>0</v>
      </c>
      <c r="BG704" s="156">
        <f>IF(N704="zákl. prenesená",J704,0)</f>
        <v>0</v>
      </c>
      <c r="BH704" s="156">
        <f>IF(N704="zníž. prenesená",J704,0)</f>
        <v>0</v>
      </c>
      <c r="BI704" s="156">
        <f>IF(N704="nulová",J704,0)</f>
        <v>0</v>
      </c>
      <c r="BJ704" s="17" t="s">
        <v>87</v>
      </c>
      <c r="BK704" s="156">
        <f>ROUND(I704*H704,2)</f>
        <v>0</v>
      </c>
      <c r="BL704" s="17" t="s">
        <v>275</v>
      </c>
      <c r="BM704" s="155" t="s">
        <v>937</v>
      </c>
    </row>
    <row r="705" spans="2:65" s="1" customFormat="1" ht="37.9" customHeight="1">
      <c r="B705" s="32"/>
      <c r="C705" s="179" t="s">
        <v>938</v>
      </c>
      <c r="D705" s="179" t="s">
        <v>223</v>
      </c>
      <c r="E705" s="180" t="s">
        <v>939</v>
      </c>
      <c r="F705" s="181" t="s">
        <v>940</v>
      </c>
      <c r="G705" s="182" t="s">
        <v>331</v>
      </c>
      <c r="H705" s="183">
        <v>30.2</v>
      </c>
      <c r="I705" s="184"/>
      <c r="J705" s="185">
        <f>ROUND(I705*H705,2)</f>
        <v>0</v>
      </c>
      <c r="K705" s="186"/>
      <c r="L705" s="187"/>
      <c r="M705" s="188" t="s">
        <v>1</v>
      </c>
      <c r="N705" s="189" t="s">
        <v>41</v>
      </c>
      <c r="P705" s="153">
        <f>O705*H705</f>
        <v>0</v>
      </c>
      <c r="Q705" s="153">
        <v>1E-4</v>
      </c>
      <c r="R705" s="153">
        <f>Q705*H705</f>
        <v>3.0200000000000001E-3</v>
      </c>
      <c r="S705" s="153">
        <v>0</v>
      </c>
      <c r="T705" s="154">
        <f>S705*H705</f>
        <v>0</v>
      </c>
      <c r="AR705" s="155" t="s">
        <v>385</v>
      </c>
      <c r="AT705" s="155" t="s">
        <v>223</v>
      </c>
      <c r="AU705" s="155" t="s">
        <v>87</v>
      </c>
      <c r="AY705" s="17" t="s">
        <v>172</v>
      </c>
      <c r="BE705" s="156">
        <f>IF(N705="základná",J705,0)</f>
        <v>0</v>
      </c>
      <c r="BF705" s="156">
        <f>IF(N705="znížená",J705,0)</f>
        <v>0</v>
      </c>
      <c r="BG705" s="156">
        <f>IF(N705="zákl. prenesená",J705,0)</f>
        <v>0</v>
      </c>
      <c r="BH705" s="156">
        <f>IF(N705="zníž. prenesená",J705,0)</f>
        <v>0</v>
      </c>
      <c r="BI705" s="156">
        <f>IF(N705="nulová",J705,0)</f>
        <v>0</v>
      </c>
      <c r="BJ705" s="17" t="s">
        <v>87</v>
      </c>
      <c r="BK705" s="156">
        <f>ROUND(I705*H705,2)</f>
        <v>0</v>
      </c>
      <c r="BL705" s="17" t="s">
        <v>275</v>
      </c>
      <c r="BM705" s="155" t="s">
        <v>941</v>
      </c>
    </row>
    <row r="706" spans="2:65" s="12" customFormat="1">
      <c r="B706" s="157"/>
      <c r="D706" s="158" t="s">
        <v>180</v>
      </c>
      <c r="E706" s="159" t="s">
        <v>1</v>
      </c>
      <c r="F706" s="160" t="s">
        <v>942</v>
      </c>
      <c r="H706" s="161">
        <v>30.24</v>
      </c>
      <c r="I706" s="162"/>
      <c r="L706" s="157"/>
      <c r="M706" s="163"/>
      <c r="T706" s="164"/>
      <c r="AT706" s="159" t="s">
        <v>180</v>
      </c>
      <c r="AU706" s="159" t="s">
        <v>87</v>
      </c>
      <c r="AV706" s="12" t="s">
        <v>87</v>
      </c>
      <c r="AW706" s="12" t="s">
        <v>30</v>
      </c>
      <c r="AX706" s="12" t="s">
        <v>75</v>
      </c>
      <c r="AY706" s="159" t="s">
        <v>172</v>
      </c>
    </row>
    <row r="707" spans="2:65" s="12" customFormat="1">
      <c r="B707" s="157"/>
      <c r="D707" s="158" t="s">
        <v>180</v>
      </c>
      <c r="E707" s="159" t="s">
        <v>1</v>
      </c>
      <c r="F707" s="160" t="s">
        <v>609</v>
      </c>
      <c r="H707" s="161">
        <v>-0.04</v>
      </c>
      <c r="I707" s="162"/>
      <c r="L707" s="157"/>
      <c r="M707" s="163"/>
      <c r="T707" s="164"/>
      <c r="AT707" s="159" t="s">
        <v>180</v>
      </c>
      <c r="AU707" s="159" t="s">
        <v>87</v>
      </c>
      <c r="AV707" s="12" t="s">
        <v>87</v>
      </c>
      <c r="AW707" s="12" t="s">
        <v>30</v>
      </c>
      <c r="AX707" s="12" t="s">
        <v>75</v>
      </c>
      <c r="AY707" s="159" t="s">
        <v>172</v>
      </c>
    </row>
    <row r="708" spans="2:65" s="14" customFormat="1">
      <c r="B708" s="172"/>
      <c r="D708" s="158" t="s">
        <v>180</v>
      </c>
      <c r="E708" s="173" t="s">
        <v>1</v>
      </c>
      <c r="F708" s="174" t="s">
        <v>186</v>
      </c>
      <c r="H708" s="175">
        <v>30.2</v>
      </c>
      <c r="I708" s="176"/>
      <c r="L708" s="172"/>
      <c r="M708" s="177"/>
      <c r="T708" s="178"/>
      <c r="AT708" s="173" t="s">
        <v>180</v>
      </c>
      <c r="AU708" s="173" t="s">
        <v>87</v>
      </c>
      <c r="AV708" s="14" t="s">
        <v>178</v>
      </c>
      <c r="AW708" s="14" t="s">
        <v>30</v>
      </c>
      <c r="AX708" s="14" t="s">
        <v>82</v>
      </c>
      <c r="AY708" s="173" t="s">
        <v>172</v>
      </c>
    </row>
    <row r="709" spans="2:65" s="1" customFormat="1" ht="37.9" customHeight="1">
      <c r="B709" s="32"/>
      <c r="C709" s="179" t="s">
        <v>943</v>
      </c>
      <c r="D709" s="179" t="s">
        <v>223</v>
      </c>
      <c r="E709" s="180" t="s">
        <v>944</v>
      </c>
      <c r="F709" s="181" t="s">
        <v>945</v>
      </c>
      <c r="G709" s="182" t="s">
        <v>331</v>
      </c>
      <c r="H709" s="183">
        <v>30.2</v>
      </c>
      <c r="I709" s="184"/>
      <c r="J709" s="185">
        <f>ROUND(I709*H709,2)</f>
        <v>0</v>
      </c>
      <c r="K709" s="186"/>
      <c r="L709" s="187"/>
      <c r="M709" s="188" t="s">
        <v>1</v>
      </c>
      <c r="N709" s="189" t="s">
        <v>41</v>
      </c>
      <c r="P709" s="153">
        <f>O709*H709</f>
        <v>0</v>
      </c>
      <c r="Q709" s="153">
        <v>1E-4</v>
      </c>
      <c r="R709" s="153">
        <f>Q709*H709</f>
        <v>3.0200000000000001E-3</v>
      </c>
      <c r="S709" s="153">
        <v>0</v>
      </c>
      <c r="T709" s="154">
        <f>S709*H709</f>
        <v>0</v>
      </c>
      <c r="AR709" s="155" t="s">
        <v>385</v>
      </c>
      <c r="AT709" s="155" t="s">
        <v>223</v>
      </c>
      <c r="AU709" s="155" t="s">
        <v>87</v>
      </c>
      <c r="AY709" s="17" t="s">
        <v>172</v>
      </c>
      <c r="BE709" s="156">
        <f>IF(N709="základná",J709,0)</f>
        <v>0</v>
      </c>
      <c r="BF709" s="156">
        <f>IF(N709="znížená",J709,0)</f>
        <v>0</v>
      </c>
      <c r="BG709" s="156">
        <f>IF(N709="zákl. prenesená",J709,0)</f>
        <v>0</v>
      </c>
      <c r="BH709" s="156">
        <f>IF(N709="zníž. prenesená",J709,0)</f>
        <v>0</v>
      </c>
      <c r="BI709" s="156">
        <f>IF(N709="nulová",J709,0)</f>
        <v>0</v>
      </c>
      <c r="BJ709" s="17" t="s">
        <v>87</v>
      </c>
      <c r="BK709" s="156">
        <f>ROUND(I709*H709,2)</f>
        <v>0</v>
      </c>
      <c r="BL709" s="17" t="s">
        <v>275</v>
      </c>
      <c r="BM709" s="155" t="s">
        <v>946</v>
      </c>
    </row>
    <row r="710" spans="2:65" s="1" customFormat="1" ht="37.9" customHeight="1">
      <c r="B710" s="32"/>
      <c r="C710" s="143" t="s">
        <v>227</v>
      </c>
      <c r="D710" s="143" t="s">
        <v>174</v>
      </c>
      <c r="E710" s="144" t="s">
        <v>947</v>
      </c>
      <c r="F710" s="145" t="s">
        <v>948</v>
      </c>
      <c r="G710" s="146" t="s">
        <v>331</v>
      </c>
      <c r="H710" s="147">
        <v>17.3</v>
      </c>
      <c r="I710" s="148"/>
      <c r="J710" s="149">
        <f>ROUND(I710*H710,2)</f>
        <v>0</v>
      </c>
      <c r="K710" s="150"/>
      <c r="L710" s="32"/>
      <c r="M710" s="151" t="s">
        <v>1</v>
      </c>
      <c r="N710" s="152" t="s">
        <v>41</v>
      </c>
      <c r="P710" s="153">
        <f>O710*H710</f>
        <v>0</v>
      </c>
      <c r="Q710" s="153">
        <v>4.2999999999999999E-4</v>
      </c>
      <c r="R710" s="153">
        <f>Q710*H710</f>
        <v>7.4390000000000003E-3</v>
      </c>
      <c r="S710" s="153">
        <v>0</v>
      </c>
      <c r="T710" s="154">
        <f>S710*H710</f>
        <v>0</v>
      </c>
      <c r="AR710" s="155" t="s">
        <v>275</v>
      </c>
      <c r="AT710" s="155" t="s">
        <v>174</v>
      </c>
      <c r="AU710" s="155" t="s">
        <v>87</v>
      </c>
      <c r="AY710" s="17" t="s">
        <v>172</v>
      </c>
      <c r="BE710" s="156">
        <f>IF(N710="základná",J710,0)</f>
        <v>0</v>
      </c>
      <c r="BF710" s="156">
        <f>IF(N710="znížená",J710,0)</f>
        <v>0</v>
      </c>
      <c r="BG710" s="156">
        <f>IF(N710="zákl. prenesená",J710,0)</f>
        <v>0</v>
      </c>
      <c r="BH710" s="156">
        <f>IF(N710="zníž. prenesená",J710,0)</f>
        <v>0</v>
      </c>
      <c r="BI710" s="156">
        <f>IF(N710="nulová",J710,0)</f>
        <v>0</v>
      </c>
      <c r="BJ710" s="17" t="s">
        <v>87</v>
      </c>
      <c r="BK710" s="156">
        <f>ROUND(I710*H710,2)</f>
        <v>0</v>
      </c>
      <c r="BL710" s="17" t="s">
        <v>275</v>
      </c>
      <c r="BM710" s="155" t="s">
        <v>949</v>
      </c>
    </row>
    <row r="711" spans="2:65" s="12" customFormat="1">
      <c r="B711" s="157"/>
      <c r="D711" s="158" t="s">
        <v>180</v>
      </c>
      <c r="E711" s="159" t="s">
        <v>1</v>
      </c>
      <c r="F711" s="160" t="s">
        <v>950</v>
      </c>
      <c r="H711" s="161">
        <v>12.2</v>
      </c>
      <c r="I711" s="162"/>
      <c r="L711" s="157"/>
      <c r="M711" s="163"/>
      <c r="T711" s="164"/>
      <c r="AT711" s="159" t="s">
        <v>180</v>
      </c>
      <c r="AU711" s="159" t="s">
        <v>87</v>
      </c>
      <c r="AV711" s="12" t="s">
        <v>87</v>
      </c>
      <c r="AW711" s="12" t="s">
        <v>30</v>
      </c>
      <c r="AX711" s="12" t="s">
        <v>75</v>
      </c>
      <c r="AY711" s="159" t="s">
        <v>172</v>
      </c>
    </row>
    <row r="712" spans="2:65" s="12" customFormat="1">
      <c r="B712" s="157"/>
      <c r="D712" s="158" t="s">
        <v>180</v>
      </c>
      <c r="E712" s="159" t="s">
        <v>1</v>
      </c>
      <c r="F712" s="160" t="s">
        <v>951</v>
      </c>
      <c r="H712" s="161">
        <v>5.05</v>
      </c>
      <c r="I712" s="162"/>
      <c r="L712" s="157"/>
      <c r="M712" s="163"/>
      <c r="T712" s="164"/>
      <c r="AT712" s="159" t="s">
        <v>180</v>
      </c>
      <c r="AU712" s="159" t="s">
        <v>87</v>
      </c>
      <c r="AV712" s="12" t="s">
        <v>87</v>
      </c>
      <c r="AW712" s="12" t="s">
        <v>30</v>
      </c>
      <c r="AX712" s="12" t="s">
        <v>75</v>
      </c>
      <c r="AY712" s="159" t="s">
        <v>172</v>
      </c>
    </row>
    <row r="713" spans="2:65" s="13" customFormat="1">
      <c r="B713" s="165"/>
      <c r="D713" s="158" t="s">
        <v>180</v>
      </c>
      <c r="E713" s="166" t="s">
        <v>1</v>
      </c>
      <c r="F713" s="167" t="s">
        <v>183</v>
      </c>
      <c r="H713" s="168">
        <v>17.25</v>
      </c>
      <c r="I713" s="169"/>
      <c r="L713" s="165"/>
      <c r="M713" s="170"/>
      <c r="T713" s="171"/>
      <c r="AT713" s="166" t="s">
        <v>180</v>
      </c>
      <c r="AU713" s="166" t="s">
        <v>87</v>
      </c>
      <c r="AV713" s="13" t="s">
        <v>184</v>
      </c>
      <c r="AW713" s="13" t="s">
        <v>30</v>
      </c>
      <c r="AX713" s="13" t="s">
        <v>75</v>
      </c>
      <c r="AY713" s="166" t="s">
        <v>172</v>
      </c>
    </row>
    <row r="714" spans="2:65" s="12" customFormat="1">
      <c r="B714" s="157"/>
      <c r="D714" s="158" t="s">
        <v>180</v>
      </c>
      <c r="E714" s="159" t="s">
        <v>1</v>
      </c>
      <c r="F714" s="160" t="s">
        <v>462</v>
      </c>
      <c r="H714" s="161">
        <v>0.05</v>
      </c>
      <c r="I714" s="162"/>
      <c r="L714" s="157"/>
      <c r="M714" s="163"/>
      <c r="T714" s="164"/>
      <c r="AT714" s="159" t="s">
        <v>180</v>
      </c>
      <c r="AU714" s="159" t="s">
        <v>87</v>
      </c>
      <c r="AV714" s="12" t="s">
        <v>87</v>
      </c>
      <c r="AW714" s="12" t="s">
        <v>30</v>
      </c>
      <c r="AX714" s="12" t="s">
        <v>75</v>
      </c>
      <c r="AY714" s="159" t="s">
        <v>172</v>
      </c>
    </row>
    <row r="715" spans="2:65" s="14" customFormat="1">
      <c r="B715" s="172"/>
      <c r="D715" s="158" t="s">
        <v>180</v>
      </c>
      <c r="E715" s="173" t="s">
        <v>1</v>
      </c>
      <c r="F715" s="174" t="s">
        <v>186</v>
      </c>
      <c r="H715" s="175">
        <v>17.3</v>
      </c>
      <c r="I715" s="176"/>
      <c r="L715" s="172"/>
      <c r="M715" s="177"/>
      <c r="T715" s="178"/>
      <c r="AT715" s="173" t="s">
        <v>180</v>
      </c>
      <c r="AU715" s="173" t="s">
        <v>87</v>
      </c>
      <c r="AV715" s="14" t="s">
        <v>178</v>
      </c>
      <c r="AW715" s="14" t="s">
        <v>30</v>
      </c>
      <c r="AX715" s="14" t="s">
        <v>82</v>
      </c>
      <c r="AY715" s="173" t="s">
        <v>172</v>
      </c>
    </row>
    <row r="716" spans="2:65" s="1" customFormat="1" ht="37.9" customHeight="1">
      <c r="B716" s="32"/>
      <c r="C716" s="179" t="s">
        <v>952</v>
      </c>
      <c r="D716" s="179" t="s">
        <v>223</v>
      </c>
      <c r="E716" s="180" t="s">
        <v>953</v>
      </c>
      <c r="F716" s="181" t="s">
        <v>954</v>
      </c>
      <c r="G716" s="182" t="s">
        <v>310</v>
      </c>
      <c r="H716" s="183">
        <v>1</v>
      </c>
      <c r="I716" s="184"/>
      <c r="J716" s="185">
        <f t="shared" ref="J716:J728" si="0">ROUND(I716*H716,2)</f>
        <v>0</v>
      </c>
      <c r="K716" s="186"/>
      <c r="L716" s="187"/>
      <c r="M716" s="188" t="s">
        <v>1</v>
      </c>
      <c r="N716" s="189" t="s">
        <v>41</v>
      </c>
      <c r="P716" s="153">
        <f t="shared" ref="P716:P728" si="1">O716*H716</f>
        <v>0</v>
      </c>
      <c r="Q716" s="153">
        <v>6.7699999999999996E-2</v>
      </c>
      <c r="R716" s="153">
        <f t="shared" ref="R716:R728" si="2">Q716*H716</f>
        <v>6.7699999999999996E-2</v>
      </c>
      <c r="S716" s="153">
        <v>0</v>
      </c>
      <c r="T716" s="154">
        <f t="shared" ref="T716:T728" si="3">S716*H716</f>
        <v>0</v>
      </c>
      <c r="AR716" s="155" t="s">
        <v>385</v>
      </c>
      <c r="AT716" s="155" t="s">
        <v>223</v>
      </c>
      <c r="AU716" s="155" t="s">
        <v>87</v>
      </c>
      <c r="AY716" s="17" t="s">
        <v>172</v>
      </c>
      <c r="BE716" s="156">
        <f t="shared" ref="BE716:BE728" si="4">IF(N716="základná",J716,0)</f>
        <v>0</v>
      </c>
      <c r="BF716" s="156">
        <f t="shared" ref="BF716:BF728" si="5">IF(N716="znížená",J716,0)</f>
        <v>0</v>
      </c>
      <c r="BG716" s="156">
        <f t="shared" ref="BG716:BG728" si="6">IF(N716="zákl. prenesená",J716,0)</f>
        <v>0</v>
      </c>
      <c r="BH716" s="156">
        <f t="shared" ref="BH716:BH728" si="7">IF(N716="zníž. prenesená",J716,0)</f>
        <v>0</v>
      </c>
      <c r="BI716" s="156">
        <f t="shared" ref="BI716:BI728" si="8">IF(N716="nulová",J716,0)</f>
        <v>0</v>
      </c>
      <c r="BJ716" s="17" t="s">
        <v>87</v>
      </c>
      <c r="BK716" s="156">
        <f t="shared" ref="BK716:BK728" si="9">ROUND(I716*H716,2)</f>
        <v>0</v>
      </c>
      <c r="BL716" s="17" t="s">
        <v>275</v>
      </c>
      <c r="BM716" s="155" t="s">
        <v>955</v>
      </c>
    </row>
    <row r="717" spans="2:65" s="1" customFormat="1" ht="37.9" customHeight="1">
      <c r="B717" s="32"/>
      <c r="C717" s="179" t="s">
        <v>956</v>
      </c>
      <c r="D717" s="179" t="s">
        <v>223</v>
      </c>
      <c r="E717" s="180" t="s">
        <v>957</v>
      </c>
      <c r="F717" s="181" t="s">
        <v>958</v>
      </c>
      <c r="G717" s="182" t="s">
        <v>310</v>
      </c>
      <c r="H717" s="183">
        <v>1</v>
      </c>
      <c r="I717" s="184"/>
      <c r="J717" s="185">
        <f t="shared" si="0"/>
        <v>0</v>
      </c>
      <c r="K717" s="186"/>
      <c r="L717" s="187"/>
      <c r="M717" s="188" t="s">
        <v>1</v>
      </c>
      <c r="N717" s="189" t="s">
        <v>41</v>
      </c>
      <c r="P717" s="153">
        <f t="shared" si="1"/>
        <v>0</v>
      </c>
      <c r="Q717" s="153">
        <v>0.16800000000000001</v>
      </c>
      <c r="R717" s="153">
        <f t="shared" si="2"/>
        <v>0.16800000000000001</v>
      </c>
      <c r="S717" s="153">
        <v>0</v>
      </c>
      <c r="T717" s="154">
        <f t="shared" si="3"/>
        <v>0</v>
      </c>
      <c r="AR717" s="155" t="s">
        <v>385</v>
      </c>
      <c r="AT717" s="155" t="s">
        <v>223</v>
      </c>
      <c r="AU717" s="155" t="s">
        <v>87</v>
      </c>
      <c r="AY717" s="17" t="s">
        <v>172</v>
      </c>
      <c r="BE717" s="156">
        <f t="shared" si="4"/>
        <v>0</v>
      </c>
      <c r="BF717" s="156">
        <f t="shared" si="5"/>
        <v>0</v>
      </c>
      <c r="BG717" s="156">
        <f t="shared" si="6"/>
        <v>0</v>
      </c>
      <c r="BH717" s="156">
        <f t="shared" si="7"/>
        <v>0</v>
      </c>
      <c r="BI717" s="156">
        <f t="shared" si="8"/>
        <v>0</v>
      </c>
      <c r="BJ717" s="17" t="s">
        <v>87</v>
      </c>
      <c r="BK717" s="156">
        <f t="shared" si="9"/>
        <v>0</v>
      </c>
      <c r="BL717" s="17" t="s">
        <v>275</v>
      </c>
      <c r="BM717" s="155" t="s">
        <v>959</v>
      </c>
    </row>
    <row r="718" spans="2:65" s="1" customFormat="1" ht="33" customHeight="1">
      <c r="B718" s="32"/>
      <c r="C718" s="143" t="s">
        <v>960</v>
      </c>
      <c r="D718" s="143" t="s">
        <v>174</v>
      </c>
      <c r="E718" s="144" t="s">
        <v>961</v>
      </c>
      <c r="F718" s="145" t="s">
        <v>962</v>
      </c>
      <c r="G718" s="146" t="s">
        <v>310</v>
      </c>
      <c r="H718" s="147">
        <v>5</v>
      </c>
      <c r="I718" s="148"/>
      <c r="J718" s="149">
        <f t="shared" si="0"/>
        <v>0</v>
      </c>
      <c r="K718" s="150"/>
      <c r="L718" s="32"/>
      <c r="M718" s="151" t="s">
        <v>1</v>
      </c>
      <c r="N718" s="152" t="s">
        <v>41</v>
      </c>
      <c r="P718" s="153">
        <f t="shared" si="1"/>
        <v>0</v>
      </c>
      <c r="Q718" s="153">
        <v>0</v>
      </c>
      <c r="R718" s="153">
        <f t="shared" si="2"/>
        <v>0</v>
      </c>
      <c r="S718" s="153">
        <v>0</v>
      </c>
      <c r="T718" s="154">
        <f t="shared" si="3"/>
        <v>0</v>
      </c>
      <c r="AR718" s="155" t="s">
        <v>275</v>
      </c>
      <c r="AT718" s="155" t="s">
        <v>174</v>
      </c>
      <c r="AU718" s="155" t="s">
        <v>87</v>
      </c>
      <c r="AY718" s="17" t="s">
        <v>172</v>
      </c>
      <c r="BE718" s="156">
        <f t="shared" si="4"/>
        <v>0</v>
      </c>
      <c r="BF718" s="156">
        <f t="shared" si="5"/>
        <v>0</v>
      </c>
      <c r="BG718" s="156">
        <f t="shared" si="6"/>
        <v>0</v>
      </c>
      <c r="BH718" s="156">
        <f t="shared" si="7"/>
        <v>0</v>
      </c>
      <c r="BI718" s="156">
        <f t="shared" si="8"/>
        <v>0</v>
      </c>
      <c r="BJ718" s="17" t="s">
        <v>87</v>
      </c>
      <c r="BK718" s="156">
        <f t="shared" si="9"/>
        <v>0</v>
      </c>
      <c r="BL718" s="17" t="s">
        <v>275</v>
      </c>
      <c r="BM718" s="155" t="s">
        <v>963</v>
      </c>
    </row>
    <row r="719" spans="2:65" s="1" customFormat="1" ht="24.2" customHeight="1">
      <c r="B719" s="32"/>
      <c r="C719" s="179" t="s">
        <v>964</v>
      </c>
      <c r="D719" s="179" t="s">
        <v>223</v>
      </c>
      <c r="E719" s="180" t="s">
        <v>965</v>
      </c>
      <c r="F719" s="181" t="s">
        <v>966</v>
      </c>
      <c r="G719" s="182" t="s">
        <v>310</v>
      </c>
      <c r="H719" s="183">
        <v>4</v>
      </c>
      <c r="I719" s="184"/>
      <c r="J719" s="185">
        <f t="shared" si="0"/>
        <v>0</v>
      </c>
      <c r="K719" s="186"/>
      <c r="L719" s="187"/>
      <c r="M719" s="188" t="s">
        <v>1</v>
      </c>
      <c r="N719" s="189" t="s">
        <v>41</v>
      </c>
      <c r="P719" s="153">
        <f t="shared" si="1"/>
        <v>0</v>
      </c>
      <c r="Q719" s="153">
        <v>2.5000000000000001E-2</v>
      </c>
      <c r="R719" s="153">
        <f t="shared" si="2"/>
        <v>0.1</v>
      </c>
      <c r="S719" s="153">
        <v>0</v>
      </c>
      <c r="T719" s="154">
        <f t="shared" si="3"/>
        <v>0</v>
      </c>
      <c r="AR719" s="155" t="s">
        <v>385</v>
      </c>
      <c r="AT719" s="155" t="s">
        <v>223</v>
      </c>
      <c r="AU719" s="155" t="s">
        <v>87</v>
      </c>
      <c r="AY719" s="17" t="s">
        <v>172</v>
      </c>
      <c r="BE719" s="156">
        <f t="shared" si="4"/>
        <v>0</v>
      </c>
      <c r="BF719" s="156">
        <f t="shared" si="5"/>
        <v>0</v>
      </c>
      <c r="BG719" s="156">
        <f t="shared" si="6"/>
        <v>0</v>
      </c>
      <c r="BH719" s="156">
        <f t="shared" si="7"/>
        <v>0</v>
      </c>
      <c r="BI719" s="156">
        <f t="shared" si="8"/>
        <v>0</v>
      </c>
      <c r="BJ719" s="17" t="s">
        <v>87</v>
      </c>
      <c r="BK719" s="156">
        <f t="shared" si="9"/>
        <v>0</v>
      </c>
      <c r="BL719" s="17" t="s">
        <v>275</v>
      </c>
      <c r="BM719" s="155" t="s">
        <v>967</v>
      </c>
    </row>
    <row r="720" spans="2:65" s="1" customFormat="1" ht="24.2" customHeight="1">
      <c r="B720" s="32"/>
      <c r="C720" s="179" t="s">
        <v>968</v>
      </c>
      <c r="D720" s="179" t="s">
        <v>223</v>
      </c>
      <c r="E720" s="180" t="s">
        <v>969</v>
      </c>
      <c r="F720" s="181" t="s">
        <v>970</v>
      </c>
      <c r="G720" s="182" t="s">
        <v>310</v>
      </c>
      <c r="H720" s="183">
        <v>1</v>
      </c>
      <c r="I720" s="184"/>
      <c r="J720" s="185">
        <f t="shared" si="0"/>
        <v>0</v>
      </c>
      <c r="K720" s="186"/>
      <c r="L720" s="187"/>
      <c r="M720" s="188" t="s">
        <v>1</v>
      </c>
      <c r="N720" s="189" t="s">
        <v>41</v>
      </c>
      <c r="P720" s="153">
        <f t="shared" si="1"/>
        <v>0</v>
      </c>
      <c r="Q720" s="153">
        <v>2.5000000000000001E-2</v>
      </c>
      <c r="R720" s="153">
        <f t="shared" si="2"/>
        <v>2.5000000000000001E-2</v>
      </c>
      <c r="S720" s="153">
        <v>0</v>
      </c>
      <c r="T720" s="154">
        <f t="shared" si="3"/>
        <v>0</v>
      </c>
      <c r="AR720" s="155" t="s">
        <v>385</v>
      </c>
      <c r="AT720" s="155" t="s">
        <v>223</v>
      </c>
      <c r="AU720" s="155" t="s">
        <v>87</v>
      </c>
      <c r="AY720" s="17" t="s">
        <v>172</v>
      </c>
      <c r="BE720" s="156">
        <f t="shared" si="4"/>
        <v>0</v>
      </c>
      <c r="BF720" s="156">
        <f t="shared" si="5"/>
        <v>0</v>
      </c>
      <c r="BG720" s="156">
        <f t="shared" si="6"/>
        <v>0</v>
      </c>
      <c r="BH720" s="156">
        <f t="shared" si="7"/>
        <v>0</v>
      </c>
      <c r="BI720" s="156">
        <f t="shared" si="8"/>
        <v>0</v>
      </c>
      <c r="BJ720" s="17" t="s">
        <v>87</v>
      </c>
      <c r="BK720" s="156">
        <f t="shared" si="9"/>
        <v>0</v>
      </c>
      <c r="BL720" s="17" t="s">
        <v>275</v>
      </c>
      <c r="BM720" s="155" t="s">
        <v>971</v>
      </c>
    </row>
    <row r="721" spans="2:65" s="1" customFormat="1" ht="24.2" customHeight="1">
      <c r="B721" s="32"/>
      <c r="C721" s="179" t="s">
        <v>972</v>
      </c>
      <c r="D721" s="179" t="s">
        <v>223</v>
      </c>
      <c r="E721" s="180" t="s">
        <v>973</v>
      </c>
      <c r="F721" s="181" t="s">
        <v>974</v>
      </c>
      <c r="G721" s="182" t="s">
        <v>310</v>
      </c>
      <c r="H721" s="183">
        <v>5</v>
      </c>
      <c r="I721" s="184"/>
      <c r="J721" s="185">
        <f t="shared" si="0"/>
        <v>0</v>
      </c>
      <c r="K721" s="186"/>
      <c r="L721" s="187"/>
      <c r="M721" s="188" t="s">
        <v>1</v>
      </c>
      <c r="N721" s="189" t="s">
        <v>41</v>
      </c>
      <c r="P721" s="153">
        <f t="shared" si="1"/>
        <v>0</v>
      </c>
      <c r="Q721" s="153">
        <v>1E-3</v>
      </c>
      <c r="R721" s="153">
        <f t="shared" si="2"/>
        <v>5.0000000000000001E-3</v>
      </c>
      <c r="S721" s="153">
        <v>0</v>
      </c>
      <c r="T721" s="154">
        <f t="shared" si="3"/>
        <v>0</v>
      </c>
      <c r="AR721" s="155" t="s">
        <v>385</v>
      </c>
      <c r="AT721" s="155" t="s">
        <v>223</v>
      </c>
      <c r="AU721" s="155" t="s">
        <v>87</v>
      </c>
      <c r="AY721" s="17" t="s">
        <v>172</v>
      </c>
      <c r="BE721" s="156">
        <f t="shared" si="4"/>
        <v>0</v>
      </c>
      <c r="BF721" s="156">
        <f t="shared" si="5"/>
        <v>0</v>
      </c>
      <c r="BG721" s="156">
        <f t="shared" si="6"/>
        <v>0</v>
      </c>
      <c r="BH721" s="156">
        <f t="shared" si="7"/>
        <v>0</v>
      </c>
      <c r="BI721" s="156">
        <f t="shared" si="8"/>
        <v>0</v>
      </c>
      <c r="BJ721" s="17" t="s">
        <v>87</v>
      </c>
      <c r="BK721" s="156">
        <f t="shared" si="9"/>
        <v>0</v>
      </c>
      <c r="BL721" s="17" t="s">
        <v>275</v>
      </c>
      <c r="BM721" s="155" t="s">
        <v>975</v>
      </c>
    </row>
    <row r="722" spans="2:65" s="1" customFormat="1" ht="24.2" customHeight="1">
      <c r="B722" s="32"/>
      <c r="C722" s="143" t="s">
        <v>976</v>
      </c>
      <c r="D722" s="143" t="s">
        <v>174</v>
      </c>
      <c r="E722" s="144" t="s">
        <v>977</v>
      </c>
      <c r="F722" s="145" t="s">
        <v>978</v>
      </c>
      <c r="G722" s="146" t="s">
        <v>310</v>
      </c>
      <c r="H722" s="147">
        <v>1</v>
      </c>
      <c r="I722" s="148"/>
      <c r="J722" s="149">
        <f t="shared" si="0"/>
        <v>0</v>
      </c>
      <c r="K722" s="150"/>
      <c r="L722" s="32"/>
      <c r="M722" s="151" t="s">
        <v>1</v>
      </c>
      <c r="N722" s="152" t="s">
        <v>41</v>
      </c>
      <c r="P722" s="153">
        <f t="shared" si="1"/>
        <v>0</v>
      </c>
      <c r="Q722" s="153">
        <v>6.6530000000000002E-5</v>
      </c>
      <c r="R722" s="153">
        <f t="shared" si="2"/>
        <v>6.6530000000000002E-5</v>
      </c>
      <c r="S722" s="153">
        <v>0</v>
      </c>
      <c r="T722" s="154">
        <f t="shared" si="3"/>
        <v>0</v>
      </c>
      <c r="AR722" s="155" t="s">
        <v>275</v>
      </c>
      <c r="AT722" s="155" t="s">
        <v>174</v>
      </c>
      <c r="AU722" s="155" t="s">
        <v>87</v>
      </c>
      <c r="AY722" s="17" t="s">
        <v>172</v>
      </c>
      <c r="BE722" s="156">
        <f t="shared" si="4"/>
        <v>0</v>
      </c>
      <c r="BF722" s="156">
        <f t="shared" si="5"/>
        <v>0</v>
      </c>
      <c r="BG722" s="156">
        <f t="shared" si="6"/>
        <v>0</v>
      </c>
      <c r="BH722" s="156">
        <f t="shared" si="7"/>
        <v>0</v>
      </c>
      <c r="BI722" s="156">
        <f t="shared" si="8"/>
        <v>0</v>
      </c>
      <c r="BJ722" s="17" t="s">
        <v>87</v>
      </c>
      <c r="BK722" s="156">
        <f t="shared" si="9"/>
        <v>0</v>
      </c>
      <c r="BL722" s="17" t="s">
        <v>275</v>
      </c>
      <c r="BM722" s="155" t="s">
        <v>979</v>
      </c>
    </row>
    <row r="723" spans="2:65" s="1" customFormat="1" ht="21.75" customHeight="1">
      <c r="B723" s="32"/>
      <c r="C723" s="179" t="s">
        <v>980</v>
      </c>
      <c r="D723" s="179" t="s">
        <v>223</v>
      </c>
      <c r="E723" s="180" t="s">
        <v>981</v>
      </c>
      <c r="F723" s="181" t="s">
        <v>982</v>
      </c>
      <c r="G723" s="182" t="s">
        <v>310</v>
      </c>
      <c r="H723" s="183">
        <v>1</v>
      </c>
      <c r="I723" s="184"/>
      <c r="J723" s="185">
        <f t="shared" si="0"/>
        <v>0</v>
      </c>
      <c r="K723" s="186"/>
      <c r="L723" s="187"/>
      <c r="M723" s="188" t="s">
        <v>1</v>
      </c>
      <c r="N723" s="189" t="s">
        <v>41</v>
      </c>
      <c r="P723" s="153">
        <f t="shared" si="1"/>
        <v>0</v>
      </c>
      <c r="Q723" s="153">
        <v>4.3220000000000001E-2</v>
      </c>
      <c r="R723" s="153">
        <f t="shared" si="2"/>
        <v>4.3220000000000001E-2</v>
      </c>
      <c r="S723" s="153">
        <v>0</v>
      </c>
      <c r="T723" s="154">
        <f t="shared" si="3"/>
        <v>0</v>
      </c>
      <c r="AR723" s="155" t="s">
        <v>385</v>
      </c>
      <c r="AT723" s="155" t="s">
        <v>223</v>
      </c>
      <c r="AU723" s="155" t="s">
        <v>87</v>
      </c>
      <c r="AY723" s="17" t="s">
        <v>172</v>
      </c>
      <c r="BE723" s="156">
        <f t="shared" si="4"/>
        <v>0</v>
      </c>
      <c r="BF723" s="156">
        <f t="shared" si="5"/>
        <v>0</v>
      </c>
      <c r="BG723" s="156">
        <f t="shared" si="6"/>
        <v>0</v>
      </c>
      <c r="BH723" s="156">
        <f t="shared" si="7"/>
        <v>0</v>
      </c>
      <c r="BI723" s="156">
        <f t="shared" si="8"/>
        <v>0</v>
      </c>
      <c r="BJ723" s="17" t="s">
        <v>87</v>
      </c>
      <c r="BK723" s="156">
        <f t="shared" si="9"/>
        <v>0</v>
      </c>
      <c r="BL723" s="17" t="s">
        <v>275</v>
      </c>
      <c r="BM723" s="155" t="s">
        <v>983</v>
      </c>
    </row>
    <row r="724" spans="2:65" s="1" customFormat="1" ht="33" customHeight="1">
      <c r="B724" s="32"/>
      <c r="C724" s="179" t="s">
        <v>984</v>
      </c>
      <c r="D724" s="179" t="s">
        <v>223</v>
      </c>
      <c r="E724" s="180" t="s">
        <v>985</v>
      </c>
      <c r="F724" s="181" t="s">
        <v>986</v>
      </c>
      <c r="G724" s="182" t="s">
        <v>310</v>
      </c>
      <c r="H724" s="183">
        <v>1</v>
      </c>
      <c r="I724" s="184"/>
      <c r="J724" s="185">
        <f t="shared" si="0"/>
        <v>0</v>
      </c>
      <c r="K724" s="186"/>
      <c r="L724" s="187"/>
      <c r="M724" s="188" t="s">
        <v>1</v>
      </c>
      <c r="N724" s="189" t="s">
        <v>41</v>
      </c>
      <c r="P724" s="153">
        <f t="shared" si="1"/>
        <v>0</v>
      </c>
      <c r="Q724" s="153">
        <v>4.8900000000000002E-3</v>
      </c>
      <c r="R724" s="153">
        <f t="shared" si="2"/>
        <v>4.8900000000000002E-3</v>
      </c>
      <c r="S724" s="153">
        <v>0</v>
      </c>
      <c r="T724" s="154">
        <f t="shared" si="3"/>
        <v>0</v>
      </c>
      <c r="AR724" s="155" t="s">
        <v>385</v>
      </c>
      <c r="AT724" s="155" t="s">
        <v>223</v>
      </c>
      <c r="AU724" s="155" t="s">
        <v>87</v>
      </c>
      <c r="AY724" s="17" t="s">
        <v>172</v>
      </c>
      <c r="BE724" s="156">
        <f t="shared" si="4"/>
        <v>0</v>
      </c>
      <c r="BF724" s="156">
        <f t="shared" si="5"/>
        <v>0</v>
      </c>
      <c r="BG724" s="156">
        <f t="shared" si="6"/>
        <v>0</v>
      </c>
      <c r="BH724" s="156">
        <f t="shared" si="7"/>
        <v>0</v>
      </c>
      <c r="BI724" s="156">
        <f t="shared" si="8"/>
        <v>0</v>
      </c>
      <c r="BJ724" s="17" t="s">
        <v>87</v>
      </c>
      <c r="BK724" s="156">
        <f t="shared" si="9"/>
        <v>0</v>
      </c>
      <c r="BL724" s="17" t="s">
        <v>275</v>
      </c>
      <c r="BM724" s="155" t="s">
        <v>987</v>
      </c>
    </row>
    <row r="725" spans="2:65" s="1" customFormat="1" ht="24.2" customHeight="1">
      <c r="B725" s="32"/>
      <c r="C725" s="179" t="s">
        <v>988</v>
      </c>
      <c r="D725" s="179" t="s">
        <v>223</v>
      </c>
      <c r="E725" s="180" t="s">
        <v>989</v>
      </c>
      <c r="F725" s="181" t="s">
        <v>990</v>
      </c>
      <c r="G725" s="182" t="s">
        <v>310</v>
      </c>
      <c r="H725" s="183">
        <v>1</v>
      </c>
      <c r="I725" s="184"/>
      <c r="J725" s="185">
        <f t="shared" si="0"/>
        <v>0</v>
      </c>
      <c r="K725" s="186"/>
      <c r="L725" s="187"/>
      <c r="M725" s="188" t="s">
        <v>1</v>
      </c>
      <c r="N725" s="189" t="s">
        <v>41</v>
      </c>
      <c r="P725" s="153">
        <f t="shared" si="1"/>
        <v>0</v>
      </c>
      <c r="Q725" s="153">
        <v>3.46E-3</v>
      </c>
      <c r="R725" s="153">
        <f t="shared" si="2"/>
        <v>3.46E-3</v>
      </c>
      <c r="S725" s="153">
        <v>0</v>
      </c>
      <c r="T725" s="154">
        <f t="shared" si="3"/>
        <v>0</v>
      </c>
      <c r="AR725" s="155" t="s">
        <v>385</v>
      </c>
      <c r="AT725" s="155" t="s">
        <v>223</v>
      </c>
      <c r="AU725" s="155" t="s">
        <v>87</v>
      </c>
      <c r="AY725" s="17" t="s">
        <v>172</v>
      </c>
      <c r="BE725" s="156">
        <f t="shared" si="4"/>
        <v>0</v>
      </c>
      <c r="BF725" s="156">
        <f t="shared" si="5"/>
        <v>0</v>
      </c>
      <c r="BG725" s="156">
        <f t="shared" si="6"/>
        <v>0</v>
      </c>
      <c r="BH725" s="156">
        <f t="shared" si="7"/>
        <v>0</v>
      </c>
      <c r="BI725" s="156">
        <f t="shared" si="8"/>
        <v>0</v>
      </c>
      <c r="BJ725" s="17" t="s">
        <v>87</v>
      </c>
      <c r="BK725" s="156">
        <f t="shared" si="9"/>
        <v>0</v>
      </c>
      <c r="BL725" s="17" t="s">
        <v>275</v>
      </c>
      <c r="BM725" s="155" t="s">
        <v>991</v>
      </c>
    </row>
    <row r="726" spans="2:65" s="1" customFormat="1" ht="24.2" customHeight="1">
      <c r="B726" s="32"/>
      <c r="C726" s="179" t="s">
        <v>992</v>
      </c>
      <c r="D726" s="179" t="s">
        <v>223</v>
      </c>
      <c r="E726" s="180" t="s">
        <v>993</v>
      </c>
      <c r="F726" s="181" t="s">
        <v>994</v>
      </c>
      <c r="G726" s="182" t="s">
        <v>310</v>
      </c>
      <c r="H726" s="183">
        <v>1</v>
      </c>
      <c r="I726" s="184"/>
      <c r="J726" s="185">
        <f t="shared" si="0"/>
        <v>0</v>
      </c>
      <c r="K726" s="186"/>
      <c r="L726" s="187"/>
      <c r="M726" s="188" t="s">
        <v>1</v>
      </c>
      <c r="N726" s="189" t="s">
        <v>41</v>
      </c>
      <c r="P726" s="153">
        <f t="shared" si="1"/>
        <v>0</v>
      </c>
      <c r="Q726" s="153">
        <v>8.3000000000000001E-4</v>
      </c>
      <c r="R726" s="153">
        <f t="shared" si="2"/>
        <v>8.3000000000000001E-4</v>
      </c>
      <c r="S726" s="153">
        <v>0</v>
      </c>
      <c r="T726" s="154">
        <f t="shared" si="3"/>
        <v>0</v>
      </c>
      <c r="AR726" s="155" t="s">
        <v>385</v>
      </c>
      <c r="AT726" s="155" t="s">
        <v>223</v>
      </c>
      <c r="AU726" s="155" t="s">
        <v>87</v>
      </c>
      <c r="AY726" s="17" t="s">
        <v>172</v>
      </c>
      <c r="BE726" s="156">
        <f t="shared" si="4"/>
        <v>0</v>
      </c>
      <c r="BF726" s="156">
        <f t="shared" si="5"/>
        <v>0</v>
      </c>
      <c r="BG726" s="156">
        <f t="shared" si="6"/>
        <v>0</v>
      </c>
      <c r="BH726" s="156">
        <f t="shared" si="7"/>
        <v>0</v>
      </c>
      <c r="BI726" s="156">
        <f t="shared" si="8"/>
        <v>0</v>
      </c>
      <c r="BJ726" s="17" t="s">
        <v>87</v>
      </c>
      <c r="BK726" s="156">
        <f t="shared" si="9"/>
        <v>0</v>
      </c>
      <c r="BL726" s="17" t="s">
        <v>275</v>
      </c>
      <c r="BM726" s="155" t="s">
        <v>995</v>
      </c>
    </row>
    <row r="727" spans="2:65" s="1" customFormat="1" ht="24.2" customHeight="1">
      <c r="B727" s="32"/>
      <c r="C727" s="143" t="s">
        <v>996</v>
      </c>
      <c r="D727" s="143" t="s">
        <v>174</v>
      </c>
      <c r="E727" s="144" t="s">
        <v>997</v>
      </c>
      <c r="F727" s="145" t="s">
        <v>998</v>
      </c>
      <c r="G727" s="146" t="s">
        <v>310</v>
      </c>
      <c r="H727" s="147">
        <v>8</v>
      </c>
      <c r="I727" s="148"/>
      <c r="J727" s="149">
        <f t="shared" si="0"/>
        <v>0</v>
      </c>
      <c r="K727" s="150"/>
      <c r="L727" s="32"/>
      <c r="M727" s="151" t="s">
        <v>1</v>
      </c>
      <c r="N727" s="152" t="s">
        <v>41</v>
      </c>
      <c r="P727" s="153">
        <f t="shared" si="1"/>
        <v>0</v>
      </c>
      <c r="Q727" s="153">
        <v>6.1240000000000003E-5</v>
      </c>
      <c r="R727" s="153">
        <f t="shared" si="2"/>
        <v>4.8992000000000003E-4</v>
      </c>
      <c r="S727" s="153">
        <v>0</v>
      </c>
      <c r="T727" s="154">
        <f t="shared" si="3"/>
        <v>0</v>
      </c>
      <c r="AR727" s="155" t="s">
        <v>275</v>
      </c>
      <c r="AT727" s="155" t="s">
        <v>174</v>
      </c>
      <c r="AU727" s="155" t="s">
        <v>87</v>
      </c>
      <c r="AY727" s="17" t="s">
        <v>172</v>
      </c>
      <c r="BE727" s="156">
        <f t="shared" si="4"/>
        <v>0</v>
      </c>
      <c r="BF727" s="156">
        <f t="shared" si="5"/>
        <v>0</v>
      </c>
      <c r="BG727" s="156">
        <f t="shared" si="6"/>
        <v>0</v>
      </c>
      <c r="BH727" s="156">
        <f t="shared" si="7"/>
        <v>0</v>
      </c>
      <c r="BI727" s="156">
        <f t="shared" si="8"/>
        <v>0</v>
      </c>
      <c r="BJ727" s="17" t="s">
        <v>87</v>
      </c>
      <c r="BK727" s="156">
        <f t="shared" si="9"/>
        <v>0</v>
      </c>
      <c r="BL727" s="17" t="s">
        <v>275</v>
      </c>
      <c r="BM727" s="155" t="s">
        <v>999</v>
      </c>
    </row>
    <row r="728" spans="2:65" s="1" customFormat="1" ht="24.2" customHeight="1">
      <c r="B728" s="32"/>
      <c r="C728" s="179" t="s">
        <v>1000</v>
      </c>
      <c r="D728" s="179" t="s">
        <v>223</v>
      </c>
      <c r="E728" s="180" t="s">
        <v>1001</v>
      </c>
      <c r="F728" s="181" t="s">
        <v>1002</v>
      </c>
      <c r="G728" s="182" t="s">
        <v>331</v>
      </c>
      <c r="H728" s="183">
        <v>6.3</v>
      </c>
      <c r="I728" s="184"/>
      <c r="J728" s="185">
        <f t="shared" si="0"/>
        <v>0</v>
      </c>
      <c r="K728" s="186"/>
      <c r="L728" s="187"/>
      <c r="M728" s="188" t="s">
        <v>1</v>
      </c>
      <c r="N728" s="189" t="s">
        <v>41</v>
      </c>
      <c r="P728" s="153">
        <f t="shared" si="1"/>
        <v>0</v>
      </c>
      <c r="Q728" s="153">
        <v>1.1000000000000001E-3</v>
      </c>
      <c r="R728" s="153">
        <f t="shared" si="2"/>
        <v>6.9300000000000004E-3</v>
      </c>
      <c r="S728" s="153">
        <v>0</v>
      </c>
      <c r="T728" s="154">
        <f t="shared" si="3"/>
        <v>0</v>
      </c>
      <c r="AR728" s="155" t="s">
        <v>385</v>
      </c>
      <c r="AT728" s="155" t="s">
        <v>223</v>
      </c>
      <c r="AU728" s="155" t="s">
        <v>87</v>
      </c>
      <c r="AY728" s="17" t="s">
        <v>172</v>
      </c>
      <c r="BE728" s="156">
        <f t="shared" si="4"/>
        <v>0</v>
      </c>
      <c r="BF728" s="156">
        <f t="shared" si="5"/>
        <v>0</v>
      </c>
      <c r="BG728" s="156">
        <f t="shared" si="6"/>
        <v>0</v>
      </c>
      <c r="BH728" s="156">
        <f t="shared" si="7"/>
        <v>0</v>
      </c>
      <c r="BI728" s="156">
        <f t="shared" si="8"/>
        <v>0</v>
      </c>
      <c r="BJ728" s="17" t="s">
        <v>87</v>
      </c>
      <c r="BK728" s="156">
        <f t="shared" si="9"/>
        <v>0</v>
      </c>
      <c r="BL728" s="17" t="s">
        <v>275</v>
      </c>
      <c r="BM728" s="155" t="s">
        <v>1003</v>
      </c>
    </row>
    <row r="729" spans="2:65" s="12" customFormat="1">
      <c r="B729" s="157"/>
      <c r="D729" s="158" t="s">
        <v>180</v>
      </c>
      <c r="E729" s="159" t="s">
        <v>1</v>
      </c>
      <c r="F729" s="160" t="s">
        <v>1004</v>
      </c>
      <c r="H729" s="161">
        <v>6.3</v>
      </c>
      <c r="I729" s="162"/>
      <c r="L729" s="157"/>
      <c r="M729" s="163"/>
      <c r="T729" s="164"/>
      <c r="AT729" s="159" t="s">
        <v>180</v>
      </c>
      <c r="AU729" s="159" t="s">
        <v>87</v>
      </c>
      <c r="AV729" s="12" t="s">
        <v>87</v>
      </c>
      <c r="AW729" s="12" t="s">
        <v>30</v>
      </c>
      <c r="AX729" s="12" t="s">
        <v>82</v>
      </c>
      <c r="AY729" s="159" t="s">
        <v>172</v>
      </c>
    </row>
    <row r="730" spans="2:65" s="1" customFormat="1" ht="16.5" customHeight="1">
      <c r="B730" s="32"/>
      <c r="C730" s="179" t="s">
        <v>1005</v>
      </c>
      <c r="D730" s="179" t="s">
        <v>223</v>
      </c>
      <c r="E730" s="180" t="s">
        <v>1006</v>
      </c>
      <c r="F730" s="181" t="s">
        <v>1007</v>
      </c>
      <c r="G730" s="182" t="s">
        <v>1008</v>
      </c>
      <c r="H730" s="183">
        <v>8</v>
      </c>
      <c r="I730" s="184"/>
      <c r="J730" s="185">
        <f>ROUND(I730*H730,2)</f>
        <v>0</v>
      </c>
      <c r="K730" s="186"/>
      <c r="L730" s="187"/>
      <c r="M730" s="188" t="s">
        <v>1</v>
      </c>
      <c r="N730" s="189" t="s">
        <v>41</v>
      </c>
      <c r="P730" s="153">
        <f>O730*H730</f>
        <v>0</v>
      </c>
      <c r="Q730" s="153">
        <v>1E-4</v>
      </c>
      <c r="R730" s="153">
        <f>Q730*H730</f>
        <v>8.0000000000000004E-4</v>
      </c>
      <c r="S730" s="153">
        <v>0</v>
      </c>
      <c r="T730" s="154">
        <f>S730*H730</f>
        <v>0</v>
      </c>
      <c r="AR730" s="155" t="s">
        <v>385</v>
      </c>
      <c r="AT730" s="155" t="s">
        <v>223</v>
      </c>
      <c r="AU730" s="155" t="s">
        <v>87</v>
      </c>
      <c r="AY730" s="17" t="s">
        <v>172</v>
      </c>
      <c r="BE730" s="156">
        <f>IF(N730="základná",J730,0)</f>
        <v>0</v>
      </c>
      <c r="BF730" s="156">
        <f>IF(N730="znížená",J730,0)</f>
        <v>0</v>
      </c>
      <c r="BG730" s="156">
        <f>IF(N730="zákl. prenesená",J730,0)</f>
        <v>0</v>
      </c>
      <c r="BH730" s="156">
        <f>IF(N730="zníž. prenesená",J730,0)</f>
        <v>0</v>
      </c>
      <c r="BI730" s="156">
        <f>IF(N730="nulová",J730,0)</f>
        <v>0</v>
      </c>
      <c r="BJ730" s="17" t="s">
        <v>87</v>
      </c>
      <c r="BK730" s="156">
        <f>ROUND(I730*H730,2)</f>
        <v>0</v>
      </c>
      <c r="BL730" s="17" t="s">
        <v>275</v>
      </c>
      <c r="BM730" s="155" t="s">
        <v>1009</v>
      </c>
    </row>
    <row r="731" spans="2:65" s="1" customFormat="1" ht="24.2" customHeight="1">
      <c r="B731" s="32"/>
      <c r="C731" s="143" t="s">
        <v>1010</v>
      </c>
      <c r="D731" s="143" t="s">
        <v>174</v>
      </c>
      <c r="E731" s="144" t="s">
        <v>1011</v>
      </c>
      <c r="F731" s="145" t="s">
        <v>1012</v>
      </c>
      <c r="G731" s="146" t="s">
        <v>226</v>
      </c>
      <c r="H731" s="147">
        <v>0.92600000000000005</v>
      </c>
      <c r="I731" s="148"/>
      <c r="J731" s="149">
        <f>ROUND(I731*H731,2)</f>
        <v>0</v>
      </c>
      <c r="K731" s="150"/>
      <c r="L731" s="32"/>
      <c r="M731" s="151" t="s">
        <v>1</v>
      </c>
      <c r="N731" s="152" t="s">
        <v>41</v>
      </c>
      <c r="P731" s="153">
        <f>O731*H731</f>
        <v>0</v>
      </c>
      <c r="Q731" s="153">
        <v>0</v>
      </c>
      <c r="R731" s="153">
        <f>Q731*H731</f>
        <v>0</v>
      </c>
      <c r="S731" s="153">
        <v>0</v>
      </c>
      <c r="T731" s="154">
        <f>S731*H731</f>
        <v>0</v>
      </c>
      <c r="AR731" s="155" t="s">
        <v>275</v>
      </c>
      <c r="AT731" s="155" t="s">
        <v>174</v>
      </c>
      <c r="AU731" s="155" t="s">
        <v>87</v>
      </c>
      <c r="AY731" s="17" t="s">
        <v>172</v>
      </c>
      <c r="BE731" s="156">
        <f>IF(N731="základná",J731,0)</f>
        <v>0</v>
      </c>
      <c r="BF731" s="156">
        <f>IF(N731="znížená",J731,0)</f>
        <v>0</v>
      </c>
      <c r="BG731" s="156">
        <f>IF(N731="zákl. prenesená",J731,0)</f>
        <v>0</v>
      </c>
      <c r="BH731" s="156">
        <f>IF(N731="zníž. prenesená",J731,0)</f>
        <v>0</v>
      </c>
      <c r="BI731" s="156">
        <f>IF(N731="nulová",J731,0)</f>
        <v>0</v>
      </c>
      <c r="BJ731" s="17" t="s">
        <v>87</v>
      </c>
      <c r="BK731" s="156">
        <f>ROUND(I731*H731,2)</f>
        <v>0</v>
      </c>
      <c r="BL731" s="17" t="s">
        <v>275</v>
      </c>
      <c r="BM731" s="155" t="s">
        <v>1013</v>
      </c>
    </row>
    <row r="732" spans="2:65" s="11" customFormat="1" ht="22.9" customHeight="1">
      <c r="B732" s="131"/>
      <c r="D732" s="132" t="s">
        <v>74</v>
      </c>
      <c r="E732" s="141" t="s">
        <v>1014</v>
      </c>
      <c r="F732" s="141" t="s">
        <v>1015</v>
      </c>
      <c r="I732" s="134"/>
      <c r="J732" s="142">
        <f>BK732</f>
        <v>0</v>
      </c>
      <c r="L732" s="131"/>
      <c r="M732" s="136"/>
      <c r="P732" s="137">
        <f>SUM(P733:P749)</f>
        <v>0</v>
      </c>
      <c r="R732" s="137">
        <f>SUM(R733:R749)</f>
        <v>0.83192899999999992</v>
      </c>
      <c r="T732" s="138">
        <f>SUM(T733:T749)</f>
        <v>0</v>
      </c>
      <c r="AR732" s="132" t="s">
        <v>87</v>
      </c>
      <c r="AT732" s="139" t="s">
        <v>74</v>
      </c>
      <c r="AU732" s="139" t="s">
        <v>82</v>
      </c>
      <c r="AY732" s="132" t="s">
        <v>172</v>
      </c>
      <c r="BK732" s="140">
        <f>SUM(BK733:BK749)</f>
        <v>0</v>
      </c>
    </row>
    <row r="733" spans="2:65" s="1" customFormat="1" ht="24.2" customHeight="1">
      <c r="B733" s="32"/>
      <c r="C733" s="143" t="s">
        <v>1016</v>
      </c>
      <c r="D733" s="143" t="s">
        <v>174</v>
      </c>
      <c r="E733" s="144" t="s">
        <v>1017</v>
      </c>
      <c r="F733" s="145" t="s">
        <v>1018</v>
      </c>
      <c r="G733" s="146" t="s">
        <v>331</v>
      </c>
      <c r="H733" s="147">
        <v>31.3</v>
      </c>
      <c r="I733" s="148"/>
      <c r="J733" s="149">
        <f>ROUND(I733*H733,2)</f>
        <v>0</v>
      </c>
      <c r="K733" s="150"/>
      <c r="L733" s="32"/>
      <c r="M733" s="151" t="s">
        <v>1</v>
      </c>
      <c r="N733" s="152" t="s">
        <v>41</v>
      </c>
      <c r="P733" s="153">
        <f>O733*H733</f>
        <v>0</v>
      </c>
      <c r="Q733" s="153">
        <v>3.4299999999999999E-3</v>
      </c>
      <c r="R733" s="153">
        <f>Q733*H733</f>
        <v>0.107359</v>
      </c>
      <c r="S733" s="153">
        <v>0</v>
      </c>
      <c r="T733" s="154">
        <f>S733*H733</f>
        <v>0</v>
      </c>
      <c r="AR733" s="155" t="s">
        <v>275</v>
      </c>
      <c r="AT733" s="155" t="s">
        <v>174</v>
      </c>
      <c r="AU733" s="155" t="s">
        <v>87</v>
      </c>
      <c r="AY733" s="17" t="s">
        <v>172</v>
      </c>
      <c r="BE733" s="156">
        <f>IF(N733="základná",J733,0)</f>
        <v>0</v>
      </c>
      <c r="BF733" s="156">
        <f>IF(N733="znížená",J733,0)</f>
        <v>0</v>
      </c>
      <c r="BG733" s="156">
        <f>IF(N733="zákl. prenesená",J733,0)</f>
        <v>0</v>
      </c>
      <c r="BH733" s="156">
        <f>IF(N733="zníž. prenesená",J733,0)</f>
        <v>0</v>
      </c>
      <c r="BI733" s="156">
        <f>IF(N733="nulová",J733,0)</f>
        <v>0</v>
      </c>
      <c r="BJ733" s="17" t="s">
        <v>87</v>
      </c>
      <c r="BK733" s="156">
        <f>ROUND(I733*H733,2)</f>
        <v>0</v>
      </c>
      <c r="BL733" s="17" t="s">
        <v>275</v>
      </c>
      <c r="BM733" s="155" t="s">
        <v>1019</v>
      </c>
    </row>
    <row r="734" spans="2:65" s="12" customFormat="1">
      <c r="B734" s="157"/>
      <c r="D734" s="158" t="s">
        <v>180</v>
      </c>
      <c r="E734" s="159" t="s">
        <v>1</v>
      </c>
      <c r="F734" s="160" t="s">
        <v>1020</v>
      </c>
      <c r="H734" s="161">
        <v>39.85</v>
      </c>
      <c r="I734" s="162"/>
      <c r="L734" s="157"/>
      <c r="M734" s="163"/>
      <c r="T734" s="164"/>
      <c r="AT734" s="159" t="s">
        <v>180</v>
      </c>
      <c r="AU734" s="159" t="s">
        <v>87</v>
      </c>
      <c r="AV734" s="12" t="s">
        <v>87</v>
      </c>
      <c r="AW734" s="12" t="s">
        <v>30</v>
      </c>
      <c r="AX734" s="12" t="s">
        <v>75</v>
      </c>
      <c r="AY734" s="159" t="s">
        <v>172</v>
      </c>
    </row>
    <row r="735" spans="2:65" s="12" customFormat="1">
      <c r="B735" s="157"/>
      <c r="D735" s="158" t="s">
        <v>180</v>
      </c>
      <c r="E735" s="159" t="s">
        <v>1</v>
      </c>
      <c r="F735" s="160" t="s">
        <v>1021</v>
      </c>
      <c r="H735" s="161">
        <v>-8.5500000000000007</v>
      </c>
      <c r="I735" s="162"/>
      <c r="L735" s="157"/>
      <c r="M735" s="163"/>
      <c r="T735" s="164"/>
      <c r="AT735" s="159" t="s">
        <v>180</v>
      </c>
      <c r="AU735" s="159" t="s">
        <v>87</v>
      </c>
      <c r="AV735" s="12" t="s">
        <v>87</v>
      </c>
      <c r="AW735" s="12" t="s">
        <v>30</v>
      </c>
      <c r="AX735" s="12" t="s">
        <v>75</v>
      </c>
      <c r="AY735" s="159" t="s">
        <v>172</v>
      </c>
    </row>
    <row r="736" spans="2:65" s="14" customFormat="1">
      <c r="B736" s="172"/>
      <c r="D736" s="158" t="s">
        <v>180</v>
      </c>
      <c r="E736" s="173" t="s">
        <v>1</v>
      </c>
      <c r="F736" s="174" t="s">
        <v>186</v>
      </c>
      <c r="H736" s="175">
        <v>31.3</v>
      </c>
      <c r="I736" s="176"/>
      <c r="L736" s="172"/>
      <c r="M736" s="177"/>
      <c r="T736" s="178"/>
      <c r="AT736" s="173" t="s">
        <v>180</v>
      </c>
      <c r="AU736" s="173" t="s">
        <v>87</v>
      </c>
      <c r="AV736" s="14" t="s">
        <v>178</v>
      </c>
      <c r="AW736" s="14" t="s">
        <v>30</v>
      </c>
      <c r="AX736" s="14" t="s">
        <v>82</v>
      </c>
      <c r="AY736" s="173" t="s">
        <v>172</v>
      </c>
    </row>
    <row r="737" spans="2:65" s="1" customFormat="1" ht="16.5" customHeight="1">
      <c r="B737" s="32"/>
      <c r="C737" s="179" t="s">
        <v>1022</v>
      </c>
      <c r="D737" s="179" t="s">
        <v>223</v>
      </c>
      <c r="E737" s="180" t="s">
        <v>1023</v>
      </c>
      <c r="F737" s="181" t="s">
        <v>1024</v>
      </c>
      <c r="G737" s="182" t="s">
        <v>310</v>
      </c>
      <c r="H737" s="183">
        <v>109</v>
      </c>
      <c r="I737" s="184"/>
      <c r="J737" s="185">
        <f>ROUND(I737*H737,2)</f>
        <v>0</v>
      </c>
      <c r="K737" s="186"/>
      <c r="L737" s="187"/>
      <c r="M737" s="188" t="s">
        <v>1</v>
      </c>
      <c r="N737" s="189" t="s">
        <v>41</v>
      </c>
      <c r="P737" s="153">
        <f>O737*H737</f>
        <v>0</v>
      </c>
      <c r="Q737" s="153">
        <v>4.4999999999999999E-4</v>
      </c>
      <c r="R737" s="153">
        <f>Q737*H737</f>
        <v>4.9049999999999996E-2</v>
      </c>
      <c r="S737" s="153">
        <v>0</v>
      </c>
      <c r="T737" s="154">
        <f>S737*H737</f>
        <v>0</v>
      </c>
      <c r="AR737" s="155" t="s">
        <v>385</v>
      </c>
      <c r="AT737" s="155" t="s">
        <v>223</v>
      </c>
      <c r="AU737" s="155" t="s">
        <v>87</v>
      </c>
      <c r="AY737" s="17" t="s">
        <v>172</v>
      </c>
      <c r="BE737" s="156">
        <f>IF(N737="základná",J737,0)</f>
        <v>0</v>
      </c>
      <c r="BF737" s="156">
        <f>IF(N737="znížená",J737,0)</f>
        <v>0</v>
      </c>
      <c r="BG737" s="156">
        <f>IF(N737="zákl. prenesená",J737,0)</f>
        <v>0</v>
      </c>
      <c r="BH737" s="156">
        <f>IF(N737="zníž. prenesená",J737,0)</f>
        <v>0</v>
      </c>
      <c r="BI737" s="156">
        <f>IF(N737="nulová",J737,0)</f>
        <v>0</v>
      </c>
      <c r="BJ737" s="17" t="s">
        <v>87</v>
      </c>
      <c r="BK737" s="156">
        <f>ROUND(I737*H737,2)</f>
        <v>0</v>
      </c>
      <c r="BL737" s="17" t="s">
        <v>275</v>
      </c>
      <c r="BM737" s="155" t="s">
        <v>1025</v>
      </c>
    </row>
    <row r="738" spans="2:65" s="12" customFormat="1">
      <c r="B738" s="157"/>
      <c r="D738" s="158" t="s">
        <v>180</v>
      </c>
      <c r="E738" s="159" t="s">
        <v>1</v>
      </c>
      <c r="F738" s="160" t="s">
        <v>1026</v>
      </c>
      <c r="H738" s="161">
        <v>108.50700000000001</v>
      </c>
      <c r="I738" s="162"/>
      <c r="L738" s="157"/>
      <c r="M738" s="163"/>
      <c r="T738" s="164"/>
      <c r="AT738" s="159" t="s">
        <v>180</v>
      </c>
      <c r="AU738" s="159" t="s">
        <v>87</v>
      </c>
      <c r="AV738" s="12" t="s">
        <v>87</v>
      </c>
      <c r="AW738" s="12" t="s">
        <v>30</v>
      </c>
      <c r="AX738" s="12" t="s">
        <v>75</v>
      </c>
      <c r="AY738" s="159" t="s">
        <v>172</v>
      </c>
    </row>
    <row r="739" spans="2:65" s="12" customFormat="1">
      <c r="B739" s="157"/>
      <c r="D739" s="158" t="s">
        <v>180</v>
      </c>
      <c r="E739" s="159" t="s">
        <v>1</v>
      </c>
      <c r="F739" s="160" t="s">
        <v>1027</v>
      </c>
      <c r="H739" s="161">
        <v>0.49299999999999999</v>
      </c>
      <c r="I739" s="162"/>
      <c r="L739" s="157"/>
      <c r="M739" s="163"/>
      <c r="T739" s="164"/>
      <c r="AT739" s="159" t="s">
        <v>180</v>
      </c>
      <c r="AU739" s="159" t="s">
        <v>87</v>
      </c>
      <c r="AV739" s="12" t="s">
        <v>87</v>
      </c>
      <c r="AW739" s="12" t="s">
        <v>30</v>
      </c>
      <c r="AX739" s="12" t="s">
        <v>75</v>
      </c>
      <c r="AY739" s="159" t="s">
        <v>172</v>
      </c>
    </row>
    <row r="740" spans="2:65" s="14" customFormat="1">
      <c r="B740" s="172"/>
      <c r="D740" s="158" t="s">
        <v>180</v>
      </c>
      <c r="E740" s="173" t="s">
        <v>1</v>
      </c>
      <c r="F740" s="174" t="s">
        <v>186</v>
      </c>
      <c r="H740" s="175">
        <v>109</v>
      </c>
      <c r="I740" s="176"/>
      <c r="L740" s="172"/>
      <c r="M740" s="177"/>
      <c r="T740" s="178"/>
      <c r="AT740" s="173" t="s">
        <v>180</v>
      </c>
      <c r="AU740" s="173" t="s">
        <v>87</v>
      </c>
      <c r="AV740" s="14" t="s">
        <v>178</v>
      </c>
      <c r="AW740" s="14" t="s">
        <v>30</v>
      </c>
      <c r="AX740" s="14" t="s">
        <v>82</v>
      </c>
      <c r="AY740" s="173" t="s">
        <v>172</v>
      </c>
    </row>
    <row r="741" spans="2:65" s="1" customFormat="1" ht="24.2" customHeight="1">
      <c r="B741" s="32"/>
      <c r="C741" s="143" t="s">
        <v>1028</v>
      </c>
      <c r="D741" s="143" t="s">
        <v>174</v>
      </c>
      <c r="E741" s="144" t="s">
        <v>1029</v>
      </c>
      <c r="F741" s="145" t="s">
        <v>1030</v>
      </c>
      <c r="G741" s="146" t="s">
        <v>234</v>
      </c>
      <c r="H741" s="147">
        <v>43.1</v>
      </c>
      <c r="I741" s="148"/>
      <c r="J741" s="149">
        <f>ROUND(I741*H741,2)</f>
        <v>0</v>
      </c>
      <c r="K741" s="150"/>
      <c r="L741" s="32"/>
      <c r="M741" s="151" t="s">
        <v>1</v>
      </c>
      <c r="N741" s="152" t="s">
        <v>41</v>
      </c>
      <c r="P741" s="153">
        <f>O741*H741</f>
        <v>0</v>
      </c>
      <c r="Q741" s="153">
        <v>3.2000000000000002E-3</v>
      </c>
      <c r="R741" s="153">
        <f>Q741*H741</f>
        <v>0.13792000000000001</v>
      </c>
      <c r="S741" s="153">
        <v>0</v>
      </c>
      <c r="T741" s="154">
        <f>S741*H741</f>
        <v>0</v>
      </c>
      <c r="AR741" s="155" t="s">
        <v>275</v>
      </c>
      <c r="AT741" s="155" t="s">
        <v>174</v>
      </c>
      <c r="AU741" s="155" t="s">
        <v>87</v>
      </c>
      <c r="AY741" s="17" t="s">
        <v>172</v>
      </c>
      <c r="BE741" s="156">
        <f>IF(N741="základná",J741,0)</f>
        <v>0</v>
      </c>
      <c r="BF741" s="156">
        <f>IF(N741="znížená",J741,0)</f>
        <v>0</v>
      </c>
      <c r="BG741" s="156">
        <f>IF(N741="zákl. prenesená",J741,0)</f>
        <v>0</v>
      </c>
      <c r="BH741" s="156">
        <f>IF(N741="zníž. prenesená",J741,0)</f>
        <v>0</v>
      </c>
      <c r="BI741" s="156">
        <f>IF(N741="nulová",J741,0)</f>
        <v>0</v>
      </c>
      <c r="BJ741" s="17" t="s">
        <v>87</v>
      </c>
      <c r="BK741" s="156">
        <f>ROUND(I741*H741,2)</f>
        <v>0</v>
      </c>
      <c r="BL741" s="17" t="s">
        <v>275</v>
      </c>
      <c r="BM741" s="155" t="s">
        <v>1031</v>
      </c>
    </row>
    <row r="742" spans="2:65" s="12" customFormat="1">
      <c r="B742" s="157"/>
      <c r="D742" s="158" t="s">
        <v>180</v>
      </c>
      <c r="E742" s="159" t="s">
        <v>1</v>
      </c>
      <c r="F742" s="160" t="s">
        <v>563</v>
      </c>
      <c r="H742" s="161">
        <v>43.08</v>
      </c>
      <c r="I742" s="162"/>
      <c r="L742" s="157"/>
      <c r="M742" s="163"/>
      <c r="T742" s="164"/>
      <c r="AT742" s="159" t="s">
        <v>180</v>
      </c>
      <c r="AU742" s="159" t="s">
        <v>87</v>
      </c>
      <c r="AV742" s="12" t="s">
        <v>87</v>
      </c>
      <c r="AW742" s="12" t="s">
        <v>30</v>
      </c>
      <c r="AX742" s="12" t="s">
        <v>75</v>
      </c>
      <c r="AY742" s="159" t="s">
        <v>172</v>
      </c>
    </row>
    <row r="743" spans="2:65" s="12" customFormat="1">
      <c r="B743" s="157"/>
      <c r="D743" s="158" t="s">
        <v>180</v>
      </c>
      <c r="E743" s="159" t="s">
        <v>1</v>
      </c>
      <c r="F743" s="160" t="s">
        <v>354</v>
      </c>
      <c r="H743" s="161">
        <v>0.02</v>
      </c>
      <c r="I743" s="162"/>
      <c r="L743" s="157"/>
      <c r="M743" s="163"/>
      <c r="T743" s="164"/>
      <c r="AT743" s="159" t="s">
        <v>180</v>
      </c>
      <c r="AU743" s="159" t="s">
        <v>87</v>
      </c>
      <c r="AV743" s="12" t="s">
        <v>87</v>
      </c>
      <c r="AW743" s="12" t="s">
        <v>30</v>
      </c>
      <c r="AX743" s="12" t="s">
        <v>75</v>
      </c>
      <c r="AY743" s="159" t="s">
        <v>172</v>
      </c>
    </row>
    <row r="744" spans="2:65" s="14" customFormat="1">
      <c r="B744" s="172"/>
      <c r="D744" s="158" t="s">
        <v>180</v>
      </c>
      <c r="E744" s="173" t="s">
        <v>1</v>
      </c>
      <c r="F744" s="174" t="s">
        <v>1032</v>
      </c>
      <c r="H744" s="175">
        <v>43.1</v>
      </c>
      <c r="I744" s="176"/>
      <c r="L744" s="172"/>
      <c r="M744" s="177"/>
      <c r="T744" s="178"/>
      <c r="AT744" s="173" t="s">
        <v>180</v>
      </c>
      <c r="AU744" s="173" t="s">
        <v>87</v>
      </c>
      <c r="AV744" s="14" t="s">
        <v>178</v>
      </c>
      <c r="AW744" s="14" t="s">
        <v>30</v>
      </c>
      <c r="AX744" s="14" t="s">
        <v>82</v>
      </c>
      <c r="AY744" s="173" t="s">
        <v>172</v>
      </c>
    </row>
    <row r="745" spans="2:65" s="1" customFormat="1" ht="16.5" customHeight="1">
      <c r="B745" s="32"/>
      <c r="C745" s="179" t="s">
        <v>1033</v>
      </c>
      <c r="D745" s="179" t="s">
        <v>223</v>
      </c>
      <c r="E745" s="180" t="s">
        <v>1034</v>
      </c>
      <c r="F745" s="181" t="s">
        <v>1035</v>
      </c>
      <c r="G745" s="182" t="s">
        <v>234</v>
      </c>
      <c r="H745" s="183">
        <v>44.8</v>
      </c>
      <c r="I745" s="184"/>
      <c r="J745" s="185">
        <f>ROUND(I745*H745,2)</f>
        <v>0</v>
      </c>
      <c r="K745" s="186"/>
      <c r="L745" s="187"/>
      <c r="M745" s="188" t="s">
        <v>1</v>
      </c>
      <c r="N745" s="189" t="s">
        <v>41</v>
      </c>
      <c r="P745" s="153">
        <f>O745*H745</f>
        <v>0</v>
      </c>
      <c r="Q745" s="153">
        <v>1.2E-2</v>
      </c>
      <c r="R745" s="153">
        <f>Q745*H745</f>
        <v>0.53759999999999997</v>
      </c>
      <c r="S745" s="153">
        <v>0</v>
      </c>
      <c r="T745" s="154">
        <f>S745*H745</f>
        <v>0</v>
      </c>
      <c r="AR745" s="155" t="s">
        <v>385</v>
      </c>
      <c r="AT745" s="155" t="s">
        <v>223</v>
      </c>
      <c r="AU745" s="155" t="s">
        <v>87</v>
      </c>
      <c r="AY745" s="17" t="s">
        <v>172</v>
      </c>
      <c r="BE745" s="156">
        <f>IF(N745="základná",J745,0)</f>
        <v>0</v>
      </c>
      <c r="BF745" s="156">
        <f>IF(N745="znížená",J745,0)</f>
        <v>0</v>
      </c>
      <c r="BG745" s="156">
        <f>IF(N745="zákl. prenesená",J745,0)</f>
        <v>0</v>
      </c>
      <c r="BH745" s="156">
        <f>IF(N745="zníž. prenesená",J745,0)</f>
        <v>0</v>
      </c>
      <c r="BI745" s="156">
        <f>IF(N745="nulová",J745,0)</f>
        <v>0</v>
      </c>
      <c r="BJ745" s="17" t="s">
        <v>87</v>
      </c>
      <c r="BK745" s="156">
        <f>ROUND(I745*H745,2)</f>
        <v>0</v>
      </c>
      <c r="BL745" s="17" t="s">
        <v>275</v>
      </c>
      <c r="BM745" s="155" t="s">
        <v>1036</v>
      </c>
    </row>
    <row r="746" spans="2:65" s="12" customFormat="1">
      <c r="B746" s="157"/>
      <c r="D746" s="158" t="s">
        <v>180</v>
      </c>
      <c r="E746" s="159" t="s">
        <v>1</v>
      </c>
      <c r="F746" s="160" t="s">
        <v>1037</v>
      </c>
      <c r="H746" s="161">
        <v>44.823999999999998</v>
      </c>
      <c r="I746" s="162"/>
      <c r="L746" s="157"/>
      <c r="M746" s="163"/>
      <c r="T746" s="164"/>
      <c r="AT746" s="159" t="s">
        <v>180</v>
      </c>
      <c r="AU746" s="159" t="s">
        <v>87</v>
      </c>
      <c r="AV746" s="12" t="s">
        <v>87</v>
      </c>
      <c r="AW746" s="12" t="s">
        <v>30</v>
      </c>
      <c r="AX746" s="12" t="s">
        <v>75</v>
      </c>
      <c r="AY746" s="159" t="s">
        <v>172</v>
      </c>
    </row>
    <row r="747" spans="2:65" s="12" customFormat="1">
      <c r="B747" s="157"/>
      <c r="D747" s="158" t="s">
        <v>180</v>
      </c>
      <c r="E747" s="159" t="s">
        <v>1</v>
      </c>
      <c r="F747" s="160" t="s">
        <v>1038</v>
      </c>
      <c r="H747" s="161">
        <v>-2.4E-2</v>
      </c>
      <c r="I747" s="162"/>
      <c r="L747" s="157"/>
      <c r="M747" s="163"/>
      <c r="T747" s="164"/>
      <c r="AT747" s="159" t="s">
        <v>180</v>
      </c>
      <c r="AU747" s="159" t="s">
        <v>87</v>
      </c>
      <c r="AV747" s="12" t="s">
        <v>87</v>
      </c>
      <c r="AW747" s="12" t="s">
        <v>30</v>
      </c>
      <c r="AX747" s="12" t="s">
        <v>75</v>
      </c>
      <c r="AY747" s="159" t="s">
        <v>172</v>
      </c>
    </row>
    <row r="748" spans="2:65" s="14" customFormat="1">
      <c r="B748" s="172"/>
      <c r="D748" s="158" t="s">
        <v>180</v>
      </c>
      <c r="E748" s="173" t="s">
        <v>1</v>
      </c>
      <c r="F748" s="174" t="s">
        <v>1039</v>
      </c>
      <c r="H748" s="175">
        <v>44.8</v>
      </c>
      <c r="I748" s="176"/>
      <c r="L748" s="172"/>
      <c r="M748" s="177"/>
      <c r="T748" s="178"/>
      <c r="AT748" s="173" t="s">
        <v>180</v>
      </c>
      <c r="AU748" s="173" t="s">
        <v>87</v>
      </c>
      <c r="AV748" s="14" t="s">
        <v>178</v>
      </c>
      <c r="AW748" s="14" t="s">
        <v>30</v>
      </c>
      <c r="AX748" s="14" t="s">
        <v>82</v>
      </c>
      <c r="AY748" s="173" t="s">
        <v>172</v>
      </c>
    </row>
    <row r="749" spans="2:65" s="1" customFormat="1" ht="24.2" customHeight="1">
      <c r="B749" s="32"/>
      <c r="C749" s="143" t="s">
        <v>1040</v>
      </c>
      <c r="D749" s="143" t="s">
        <v>174</v>
      </c>
      <c r="E749" s="144" t="s">
        <v>1041</v>
      </c>
      <c r="F749" s="145" t="s">
        <v>1042</v>
      </c>
      <c r="G749" s="146" t="s">
        <v>226</v>
      </c>
      <c r="H749" s="147">
        <v>0.83199999999999996</v>
      </c>
      <c r="I749" s="148"/>
      <c r="J749" s="149">
        <f>ROUND(I749*H749,2)</f>
        <v>0</v>
      </c>
      <c r="K749" s="150"/>
      <c r="L749" s="32"/>
      <c r="M749" s="151" t="s">
        <v>1</v>
      </c>
      <c r="N749" s="152" t="s">
        <v>41</v>
      </c>
      <c r="P749" s="153">
        <f>O749*H749</f>
        <v>0</v>
      </c>
      <c r="Q749" s="153">
        <v>0</v>
      </c>
      <c r="R749" s="153">
        <f>Q749*H749</f>
        <v>0</v>
      </c>
      <c r="S749" s="153">
        <v>0</v>
      </c>
      <c r="T749" s="154">
        <f>S749*H749</f>
        <v>0</v>
      </c>
      <c r="AR749" s="155" t="s">
        <v>275</v>
      </c>
      <c r="AT749" s="155" t="s">
        <v>174</v>
      </c>
      <c r="AU749" s="155" t="s">
        <v>87</v>
      </c>
      <c r="AY749" s="17" t="s">
        <v>172</v>
      </c>
      <c r="BE749" s="156">
        <f>IF(N749="základná",J749,0)</f>
        <v>0</v>
      </c>
      <c r="BF749" s="156">
        <f>IF(N749="znížená",J749,0)</f>
        <v>0</v>
      </c>
      <c r="BG749" s="156">
        <f>IF(N749="zákl. prenesená",J749,0)</f>
        <v>0</v>
      </c>
      <c r="BH749" s="156">
        <f>IF(N749="zníž. prenesená",J749,0)</f>
        <v>0</v>
      </c>
      <c r="BI749" s="156">
        <f>IF(N749="nulová",J749,0)</f>
        <v>0</v>
      </c>
      <c r="BJ749" s="17" t="s">
        <v>87</v>
      </c>
      <c r="BK749" s="156">
        <f>ROUND(I749*H749,2)</f>
        <v>0</v>
      </c>
      <c r="BL749" s="17" t="s">
        <v>275</v>
      </c>
      <c r="BM749" s="155" t="s">
        <v>1043</v>
      </c>
    </row>
    <row r="750" spans="2:65" s="11" customFormat="1" ht="22.9" customHeight="1">
      <c r="B750" s="131"/>
      <c r="D750" s="132" t="s">
        <v>74</v>
      </c>
      <c r="E750" s="141" t="s">
        <v>1044</v>
      </c>
      <c r="F750" s="141" t="s">
        <v>1045</v>
      </c>
      <c r="I750" s="134"/>
      <c r="J750" s="142">
        <f>BK750</f>
        <v>0</v>
      </c>
      <c r="L750" s="131"/>
      <c r="M750" s="136"/>
      <c r="P750" s="137">
        <f>SUM(P751:P781)</f>
        <v>0</v>
      </c>
      <c r="R750" s="137">
        <f>SUM(R751:R781)</f>
        <v>0.10437199999999999</v>
      </c>
      <c r="T750" s="138">
        <f>SUM(T751:T781)</f>
        <v>0</v>
      </c>
      <c r="AR750" s="132" t="s">
        <v>87</v>
      </c>
      <c r="AT750" s="139" t="s">
        <v>74</v>
      </c>
      <c r="AU750" s="139" t="s">
        <v>82</v>
      </c>
      <c r="AY750" s="132" t="s">
        <v>172</v>
      </c>
      <c r="BK750" s="140">
        <f>SUM(BK751:BK781)</f>
        <v>0</v>
      </c>
    </row>
    <row r="751" spans="2:65" s="1" customFormat="1" ht="24.2" customHeight="1">
      <c r="B751" s="32"/>
      <c r="C751" s="143" t="s">
        <v>1046</v>
      </c>
      <c r="D751" s="143" t="s">
        <v>174</v>
      </c>
      <c r="E751" s="144" t="s">
        <v>1047</v>
      </c>
      <c r="F751" s="145" t="s">
        <v>1048</v>
      </c>
      <c r="G751" s="146" t="s">
        <v>331</v>
      </c>
      <c r="H751" s="147">
        <v>52.2</v>
      </c>
      <c r="I751" s="148"/>
      <c r="J751" s="149">
        <f>ROUND(I751*H751,2)</f>
        <v>0</v>
      </c>
      <c r="K751" s="150"/>
      <c r="L751" s="32"/>
      <c r="M751" s="151" t="s">
        <v>1</v>
      </c>
      <c r="N751" s="152" t="s">
        <v>41</v>
      </c>
      <c r="P751" s="153">
        <f>O751*H751</f>
        <v>0</v>
      </c>
      <c r="Q751" s="153">
        <v>1.0000000000000001E-5</v>
      </c>
      <c r="R751" s="153">
        <f>Q751*H751</f>
        <v>5.2200000000000011E-4</v>
      </c>
      <c r="S751" s="153">
        <v>0</v>
      </c>
      <c r="T751" s="154">
        <f>S751*H751</f>
        <v>0</v>
      </c>
      <c r="AR751" s="155" t="s">
        <v>275</v>
      </c>
      <c r="AT751" s="155" t="s">
        <v>174</v>
      </c>
      <c r="AU751" s="155" t="s">
        <v>87</v>
      </c>
      <c r="AY751" s="17" t="s">
        <v>172</v>
      </c>
      <c r="BE751" s="156">
        <f>IF(N751="základná",J751,0)</f>
        <v>0</v>
      </c>
      <c r="BF751" s="156">
        <f>IF(N751="znížená",J751,0)</f>
        <v>0</v>
      </c>
      <c r="BG751" s="156">
        <f>IF(N751="zákl. prenesená",J751,0)</f>
        <v>0</v>
      </c>
      <c r="BH751" s="156">
        <f>IF(N751="zníž. prenesená",J751,0)</f>
        <v>0</v>
      </c>
      <c r="BI751" s="156">
        <f>IF(N751="nulová",J751,0)</f>
        <v>0</v>
      </c>
      <c r="BJ751" s="17" t="s">
        <v>87</v>
      </c>
      <c r="BK751" s="156">
        <f>ROUND(I751*H751,2)</f>
        <v>0</v>
      </c>
      <c r="BL751" s="17" t="s">
        <v>275</v>
      </c>
      <c r="BM751" s="155" t="s">
        <v>1049</v>
      </c>
    </row>
    <row r="752" spans="2:65" s="12" customFormat="1">
      <c r="B752" s="157"/>
      <c r="D752" s="158" t="s">
        <v>180</v>
      </c>
      <c r="E752" s="159" t="s">
        <v>1</v>
      </c>
      <c r="F752" s="160" t="s">
        <v>1050</v>
      </c>
      <c r="H752" s="161">
        <v>52.16</v>
      </c>
      <c r="I752" s="162"/>
      <c r="L752" s="157"/>
      <c r="M752" s="163"/>
      <c r="T752" s="164"/>
      <c r="AT752" s="159" t="s">
        <v>180</v>
      </c>
      <c r="AU752" s="159" t="s">
        <v>87</v>
      </c>
      <c r="AV752" s="12" t="s">
        <v>87</v>
      </c>
      <c r="AW752" s="12" t="s">
        <v>30</v>
      </c>
      <c r="AX752" s="12" t="s">
        <v>75</v>
      </c>
      <c r="AY752" s="159" t="s">
        <v>172</v>
      </c>
    </row>
    <row r="753" spans="2:65" s="12" customFormat="1">
      <c r="B753" s="157"/>
      <c r="D753" s="158" t="s">
        <v>180</v>
      </c>
      <c r="E753" s="159" t="s">
        <v>1</v>
      </c>
      <c r="F753" s="160" t="s">
        <v>479</v>
      </c>
      <c r="H753" s="161">
        <v>0.04</v>
      </c>
      <c r="I753" s="162"/>
      <c r="L753" s="157"/>
      <c r="M753" s="163"/>
      <c r="T753" s="164"/>
      <c r="AT753" s="159" t="s">
        <v>180</v>
      </c>
      <c r="AU753" s="159" t="s">
        <v>87</v>
      </c>
      <c r="AV753" s="12" t="s">
        <v>87</v>
      </c>
      <c r="AW753" s="12" t="s">
        <v>30</v>
      </c>
      <c r="AX753" s="12" t="s">
        <v>75</v>
      </c>
      <c r="AY753" s="159" t="s">
        <v>172</v>
      </c>
    </row>
    <row r="754" spans="2:65" s="14" customFormat="1">
      <c r="B754" s="172"/>
      <c r="D754" s="158" t="s">
        <v>180</v>
      </c>
      <c r="E754" s="173" t="s">
        <v>1</v>
      </c>
      <c r="F754" s="174" t="s">
        <v>186</v>
      </c>
      <c r="H754" s="175">
        <v>52.199999999999996</v>
      </c>
      <c r="I754" s="176"/>
      <c r="L754" s="172"/>
      <c r="M754" s="177"/>
      <c r="T754" s="178"/>
      <c r="AT754" s="173" t="s">
        <v>180</v>
      </c>
      <c r="AU754" s="173" t="s">
        <v>87</v>
      </c>
      <c r="AV754" s="14" t="s">
        <v>178</v>
      </c>
      <c r="AW754" s="14" t="s">
        <v>30</v>
      </c>
      <c r="AX754" s="14" t="s">
        <v>82</v>
      </c>
      <c r="AY754" s="173" t="s">
        <v>172</v>
      </c>
    </row>
    <row r="755" spans="2:65" s="1" customFormat="1" ht="16.5" customHeight="1">
      <c r="B755" s="32"/>
      <c r="C755" s="179" t="s">
        <v>1051</v>
      </c>
      <c r="D755" s="179" t="s">
        <v>223</v>
      </c>
      <c r="E755" s="180" t="s">
        <v>1052</v>
      </c>
      <c r="F755" s="181" t="s">
        <v>1053</v>
      </c>
      <c r="G755" s="182" t="s">
        <v>331</v>
      </c>
      <c r="H755" s="183">
        <v>52.7</v>
      </c>
      <c r="I755" s="184"/>
      <c r="J755" s="185">
        <f>ROUND(I755*H755,2)</f>
        <v>0</v>
      </c>
      <c r="K755" s="186"/>
      <c r="L755" s="187"/>
      <c r="M755" s="188" t="s">
        <v>1</v>
      </c>
      <c r="N755" s="189" t="s">
        <v>41</v>
      </c>
      <c r="P755" s="153">
        <f>O755*H755</f>
        <v>0</v>
      </c>
      <c r="Q755" s="153">
        <v>6.9999999999999999E-4</v>
      </c>
      <c r="R755" s="153">
        <f>Q755*H755</f>
        <v>3.6889999999999999E-2</v>
      </c>
      <c r="S755" s="153">
        <v>0</v>
      </c>
      <c r="T755" s="154">
        <f>S755*H755</f>
        <v>0</v>
      </c>
      <c r="AR755" s="155" t="s">
        <v>385</v>
      </c>
      <c r="AT755" s="155" t="s">
        <v>223</v>
      </c>
      <c r="AU755" s="155" t="s">
        <v>87</v>
      </c>
      <c r="AY755" s="17" t="s">
        <v>172</v>
      </c>
      <c r="BE755" s="156">
        <f>IF(N755="základná",J755,0)</f>
        <v>0</v>
      </c>
      <c r="BF755" s="156">
        <f>IF(N755="znížená",J755,0)</f>
        <v>0</v>
      </c>
      <c r="BG755" s="156">
        <f>IF(N755="zákl. prenesená",J755,0)</f>
        <v>0</v>
      </c>
      <c r="BH755" s="156">
        <f>IF(N755="zníž. prenesená",J755,0)</f>
        <v>0</v>
      </c>
      <c r="BI755" s="156">
        <f>IF(N755="nulová",J755,0)</f>
        <v>0</v>
      </c>
      <c r="BJ755" s="17" t="s">
        <v>87</v>
      </c>
      <c r="BK755" s="156">
        <f>ROUND(I755*H755,2)</f>
        <v>0</v>
      </c>
      <c r="BL755" s="17" t="s">
        <v>275</v>
      </c>
      <c r="BM755" s="155" t="s">
        <v>1054</v>
      </c>
    </row>
    <row r="756" spans="2:65" s="12" customFormat="1">
      <c r="B756" s="157"/>
      <c r="D756" s="158" t="s">
        <v>180</v>
      </c>
      <c r="E756" s="159" t="s">
        <v>1</v>
      </c>
      <c r="F756" s="160" t="s">
        <v>1055</v>
      </c>
      <c r="H756" s="161">
        <v>52.722000000000001</v>
      </c>
      <c r="I756" s="162"/>
      <c r="L756" s="157"/>
      <c r="M756" s="163"/>
      <c r="T756" s="164"/>
      <c r="AT756" s="159" t="s">
        <v>180</v>
      </c>
      <c r="AU756" s="159" t="s">
        <v>87</v>
      </c>
      <c r="AV756" s="12" t="s">
        <v>87</v>
      </c>
      <c r="AW756" s="12" t="s">
        <v>30</v>
      </c>
      <c r="AX756" s="12" t="s">
        <v>75</v>
      </c>
      <c r="AY756" s="159" t="s">
        <v>172</v>
      </c>
    </row>
    <row r="757" spans="2:65" s="12" customFormat="1">
      <c r="B757" s="157"/>
      <c r="D757" s="158" t="s">
        <v>180</v>
      </c>
      <c r="E757" s="159" t="s">
        <v>1</v>
      </c>
      <c r="F757" s="160" t="s">
        <v>1056</v>
      </c>
      <c r="H757" s="161">
        <v>-2.1999999999999999E-2</v>
      </c>
      <c r="I757" s="162"/>
      <c r="L757" s="157"/>
      <c r="M757" s="163"/>
      <c r="T757" s="164"/>
      <c r="AT757" s="159" t="s">
        <v>180</v>
      </c>
      <c r="AU757" s="159" t="s">
        <v>87</v>
      </c>
      <c r="AV757" s="12" t="s">
        <v>87</v>
      </c>
      <c r="AW757" s="12" t="s">
        <v>30</v>
      </c>
      <c r="AX757" s="12" t="s">
        <v>75</v>
      </c>
      <c r="AY757" s="159" t="s">
        <v>172</v>
      </c>
    </row>
    <row r="758" spans="2:65" s="14" customFormat="1">
      <c r="B758" s="172"/>
      <c r="D758" s="158" t="s">
        <v>180</v>
      </c>
      <c r="E758" s="173" t="s">
        <v>1</v>
      </c>
      <c r="F758" s="174" t="s">
        <v>186</v>
      </c>
      <c r="H758" s="175">
        <v>52.7</v>
      </c>
      <c r="I758" s="176"/>
      <c r="L758" s="172"/>
      <c r="M758" s="177"/>
      <c r="T758" s="178"/>
      <c r="AT758" s="173" t="s">
        <v>180</v>
      </c>
      <c r="AU758" s="173" t="s">
        <v>87</v>
      </c>
      <c r="AV758" s="14" t="s">
        <v>178</v>
      </c>
      <c r="AW758" s="14" t="s">
        <v>30</v>
      </c>
      <c r="AX758" s="14" t="s">
        <v>82</v>
      </c>
      <c r="AY758" s="173" t="s">
        <v>172</v>
      </c>
    </row>
    <row r="759" spans="2:65" s="1" customFormat="1" ht="16.5" customHeight="1">
      <c r="B759" s="32"/>
      <c r="C759" s="143" t="s">
        <v>1057</v>
      </c>
      <c r="D759" s="143" t="s">
        <v>174</v>
      </c>
      <c r="E759" s="144" t="s">
        <v>1058</v>
      </c>
      <c r="F759" s="145" t="s">
        <v>1059</v>
      </c>
      <c r="G759" s="146" t="s">
        <v>331</v>
      </c>
      <c r="H759" s="147">
        <v>2.4</v>
      </c>
      <c r="I759" s="148"/>
      <c r="J759" s="149">
        <f>ROUND(I759*H759,2)</f>
        <v>0</v>
      </c>
      <c r="K759" s="150"/>
      <c r="L759" s="32"/>
      <c r="M759" s="151" t="s">
        <v>1</v>
      </c>
      <c r="N759" s="152" t="s">
        <v>41</v>
      </c>
      <c r="P759" s="153">
        <f>O759*H759</f>
        <v>0</v>
      </c>
      <c r="Q759" s="153">
        <v>0</v>
      </c>
      <c r="R759" s="153">
        <f>Q759*H759</f>
        <v>0</v>
      </c>
      <c r="S759" s="153">
        <v>0</v>
      </c>
      <c r="T759" s="154">
        <f>S759*H759</f>
        <v>0</v>
      </c>
      <c r="AR759" s="155" t="s">
        <v>275</v>
      </c>
      <c r="AT759" s="155" t="s">
        <v>174</v>
      </c>
      <c r="AU759" s="155" t="s">
        <v>87</v>
      </c>
      <c r="AY759" s="17" t="s">
        <v>172</v>
      </c>
      <c r="BE759" s="156">
        <f>IF(N759="základná",J759,0)</f>
        <v>0</v>
      </c>
      <c r="BF759" s="156">
        <f>IF(N759="znížená",J759,0)</f>
        <v>0</v>
      </c>
      <c r="BG759" s="156">
        <f>IF(N759="zákl. prenesená",J759,0)</f>
        <v>0</v>
      </c>
      <c r="BH759" s="156">
        <f>IF(N759="zníž. prenesená",J759,0)</f>
        <v>0</v>
      </c>
      <c r="BI759" s="156">
        <f>IF(N759="nulová",J759,0)</f>
        <v>0</v>
      </c>
      <c r="BJ759" s="17" t="s">
        <v>87</v>
      </c>
      <c r="BK759" s="156">
        <f>ROUND(I759*H759,2)</f>
        <v>0</v>
      </c>
      <c r="BL759" s="17" t="s">
        <v>275</v>
      </c>
      <c r="BM759" s="155" t="s">
        <v>1060</v>
      </c>
    </row>
    <row r="760" spans="2:65" s="12" customFormat="1">
      <c r="B760" s="157"/>
      <c r="D760" s="158" t="s">
        <v>180</v>
      </c>
      <c r="E760" s="159" t="s">
        <v>1</v>
      </c>
      <c r="F760" s="160" t="s">
        <v>1061</v>
      </c>
      <c r="H760" s="161">
        <v>2.4</v>
      </c>
      <c r="I760" s="162"/>
      <c r="L760" s="157"/>
      <c r="M760" s="163"/>
      <c r="T760" s="164"/>
      <c r="AT760" s="159" t="s">
        <v>180</v>
      </c>
      <c r="AU760" s="159" t="s">
        <v>87</v>
      </c>
      <c r="AV760" s="12" t="s">
        <v>87</v>
      </c>
      <c r="AW760" s="12" t="s">
        <v>30</v>
      </c>
      <c r="AX760" s="12" t="s">
        <v>82</v>
      </c>
      <c r="AY760" s="159" t="s">
        <v>172</v>
      </c>
    </row>
    <row r="761" spans="2:65" s="1" customFormat="1" ht="16.5" customHeight="1">
      <c r="B761" s="32"/>
      <c r="C761" s="179" t="s">
        <v>1062</v>
      </c>
      <c r="D761" s="179" t="s">
        <v>223</v>
      </c>
      <c r="E761" s="180" t="s">
        <v>1063</v>
      </c>
      <c r="F761" s="181" t="s">
        <v>1064</v>
      </c>
      <c r="G761" s="182" t="s">
        <v>331</v>
      </c>
      <c r="H761" s="183">
        <v>2.4</v>
      </c>
      <c r="I761" s="184"/>
      <c r="J761" s="185">
        <f>ROUND(I761*H761,2)</f>
        <v>0</v>
      </c>
      <c r="K761" s="186"/>
      <c r="L761" s="187"/>
      <c r="M761" s="188" t="s">
        <v>1</v>
      </c>
      <c r="N761" s="189" t="s">
        <v>41</v>
      </c>
      <c r="P761" s="153">
        <f>O761*H761</f>
        <v>0</v>
      </c>
      <c r="Q761" s="153">
        <v>2.0000000000000001E-4</v>
      </c>
      <c r="R761" s="153">
        <f>Q761*H761</f>
        <v>4.8000000000000001E-4</v>
      </c>
      <c r="S761" s="153">
        <v>0</v>
      </c>
      <c r="T761" s="154">
        <f>S761*H761</f>
        <v>0</v>
      </c>
      <c r="AR761" s="155" t="s">
        <v>385</v>
      </c>
      <c r="AT761" s="155" t="s">
        <v>223</v>
      </c>
      <c r="AU761" s="155" t="s">
        <v>87</v>
      </c>
      <c r="AY761" s="17" t="s">
        <v>172</v>
      </c>
      <c r="BE761" s="156">
        <f>IF(N761="základná",J761,0)</f>
        <v>0</v>
      </c>
      <c r="BF761" s="156">
        <f>IF(N761="znížená",J761,0)</f>
        <v>0</v>
      </c>
      <c r="BG761" s="156">
        <f>IF(N761="zákl. prenesená",J761,0)</f>
        <v>0</v>
      </c>
      <c r="BH761" s="156">
        <f>IF(N761="zníž. prenesená",J761,0)</f>
        <v>0</v>
      </c>
      <c r="BI761" s="156">
        <f>IF(N761="nulová",J761,0)</f>
        <v>0</v>
      </c>
      <c r="BJ761" s="17" t="s">
        <v>87</v>
      </c>
      <c r="BK761" s="156">
        <f>ROUND(I761*H761,2)</f>
        <v>0</v>
      </c>
      <c r="BL761" s="17" t="s">
        <v>275</v>
      </c>
      <c r="BM761" s="155" t="s">
        <v>1065</v>
      </c>
    </row>
    <row r="762" spans="2:65" s="12" customFormat="1">
      <c r="B762" s="157"/>
      <c r="D762" s="158" t="s">
        <v>180</v>
      </c>
      <c r="E762" s="159" t="s">
        <v>1</v>
      </c>
      <c r="F762" s="160" t="s">
        <v>1066</v>
      </c>
      <c r="H762" s="161">
        <v>2.4239999999999999</v>
      </c>
      <c r="I762" s="162"/>
      <c r="L762" s="157"/>
      <c r="M762" s="163"/>
      <c r="T762" s="164"/>
      <c r="AT762" s="159" t="s">
        <v>180</v>
      </c>
      <c r="AU762" s="159" t="s">
        <v>87</v>
      </c>
      <c r="AV762" s="12" t="s">
        <v>87</v>
      </c>
      <c r="AW762" s="12" t="s">
        <v>30</v>
      </c>
      <c r="AX762" s="12" t="s">
        <v>75</v>
      </c>
      <c r="AY762" s="159" t="s">
        <v>172</v>
      </c>
    </row>
    <row r="763" spans="2:65" s="12" customFormat="1">
      <c r="B763" s="157"/>
      <c r="D763" s="158" t="s">
        <v>180</v>
      </c>
      <c r="E763" s="159" t="s">
        <v>1</v>
      </c>
      <c r="F763" s="160" t="s">
        <v>1038</v>
      </c>
      <c r="H763" s="161">
        <v>-2.4E-2</v>
      </c>
      <c r="I763" s="162"/>
      <c r="L763" s="157"/>
      <c r="M763" s="163"/>
      <c r="T763" s="164"/>
      <c r="AT763" s="159" t="s">
        <v>180</v>
      </c>
      <c r="AU763" s="159" t="s">
        <v>87</v>
      </c>
      <c r="AV763" s="12" t="s">
        <v>87</v>
      </c>
      <c r="AW763" s="12" t="s">
        <v>30</v>
      </c>
      <c r="AX763" s="12" t="s">
        <v>75</v>
      </c>
      <c r="AY763" s="159" t="s">
        <v>172</v>
      </c>
    </row>
    <row r="764" spans="2:65" s="14" customFormat="1">
      <c r="B764" s="172"/>
      <c r="D764" s="158" t="s">
        <v>180</v>
      </c>
      <c r="E764" s="173" t="s">
        <v>1</v>
      </c>
      <c r="F764" s="174" t="s">
        <v>186</v>
      </c>
      <c r="H764" s="175">
        <v>2.4</v>
      </c>
      <c r="I764" s="176"/>
      <c r="L764" s="172"/>
      <c r="M764" s="177"/>
      <c r="T764" s="178"/>
      <c r="AT764" s="173" t="s">
        <v>180</v>
      </c>
      <c r="AU764" s="173" t="s">
        <v>87</v>
      </c>
      <c r="AV764" s="14" t="s">
        <v>178</v>
      </c>
      <c r="AW764" s="14" t="s">
        <v>30</v>
      </c>
      <c r="AX764" s="14" t="s">
        <v>82</v>
      </c>
      <c r="AY764" s="173" t="s">
        <v>172</v>
      </c>
    </row>
    <row r="765" spans="2:65" s="1" customFormat="1" ht="16.5" customHeight="1">
      <c r="B765" s="32"/>
      <c r="C765" s="143" t="s">
        <v>1067</v>
      </c>
      <c r="D765" s="143" t="s">
        <v>174</v>
      </c>
      <c r="E765" s="144" t="s">
        <v>1068</v>
      </c>
      <c r="F765" s="145" t="s">
        <v>1069</v>
      </c>
      <c r="G765" s="146" t="s">
        <v>234</v>
      </c>
      <c r="H765" s="147">
        <v>44.4</v>
      </c>
      <c r="I765" s="148"/>
      <c r="J765" s="149">
        <f>ROUND(I765*H765,2)</f>
        <v>0</v>
      </c>
      <c r="K765" s="150"/>
      <c r="L765" s="32"/>
      <c r="M765" s="151" t="s">
        <v>1</v>
      </c>
      <c r="N765" s="152" t="s">
        <v>41</v>
      </c>
      <c r="P765" s="153">
        <f>O765*H765</f>
        <v>0</v>
      </c>
      <c r="Q765" s="153">
        <v>1.4999999999999999E-4</v>
      </c>
      <c r="R765" s="153">
        <f>Q765*H765</f>
        <v>6.6599999999999993E-3</v>
      </c>
      <c r="S765" s="153">
        <v>0</v>
      </c>
      <c r="T765" s="154">
        <f>S765*H765</f>
        <v>0</v>
      </c>
      <c r="AR765" s="155" t="s">
        <v>275</v>
      </c>
      <c r="AT765" s="155" t="s">
        <v>174</v>
      </c>
      <c r="AU765" s="155" t="s">
        <v>87</v>
      </c>
      <c r="AY765" s="17" t="s">
        <v>172</v>
      </c>
      <c r="BE765" s="156">
        <f>IF(N765="základná",J765,0)</f>
        <v>0</v>
      </c>
      <c r="BF765" s="156">
        <f>IF(N765="znížená",J765,0)</f>
        <v>0</v>
      </c>
      <c r="BG765" s="156">
        <f>IF(N765="zákl. prenesená",J765,0)</f>
        <v>0</v>
      </c>
      <c r="BH765" s="156">
        <f>IF(N765="zníž. prenesená",J765,0)</f>
        <v>0</v>
      </c>
      <c r="BI765" s="156">
        <f>IF(N765="nulová",J765,0)</f>
        <v>0</v>
      </c>
      <c r="BJ765" s="17" t="s">
        <v>87</v>
      </c>
      <c r="BK765" s="156">
        <f>ROUND(I765*H765,2)</f>
        <v>0</v>
      </c>
      <c r="BL765" s="17" t="s">
        <v>275</v>
      </c>
      <c r="BM765" s="155" t="s">
        <v>1070</v>
      </c>
    </row>
    <row r="766" spans="2:65" s="12" customFormat="1">
      <c r="B766" s="157"/>
      <c r="D766" s="158" t="s">
        <v>180</v>
      </c>
      <c r="E766" s="159" t="s">
        <v>1</v>
      </c>
      <c r="F766" s="160" t="s">
        <v>417</v>
      </c>
      <c r="H766" s="161">
        <v>44.42</v>
      </c>
      <c r="I766" s="162"/>
      <c r="L766" s="157"/>
      <c r="M766" s="163"/>
      <c r="T766" s="164"/>
      <c r="AT766" s="159" t="s">
        <v>180</v>
      </c>
      <c r="AU766" s="159" t="s">
        <v>87</v>
      </c>
      <c r="AV766" s="12" t="s">
        <v>87</v>
      </c>
      <c r="AW766" s="12" t="s">
        <v>30</v>
      </c>
      <c r="AX766" s="12" t="s">
        <v>75</v>
      </c>
      <c r="AY766" s="159" t="s">
        <v>172</v>
      </c>
    </row>
    <row r="767" spans="2:65" s="12" customFormat="1">
      <c r="B767" s="157"/>
      <c r="D767" s="158" t="s">
        <v>180</v>
      </c>
      <c r="E767" s="159" t="s">
        <v>1</v>
      </c>
      <c r="F767" s="160" t="s">
        <v>220</v>
      </c>
      <c r="H767" s="161">
        <v>-0.02</v>
      </c>
      <c r="I767" s="162"/>
      <c r="L767" s="157"/>
      <c r="M767" s="163"/>
      <c r="T767" s="164"/>
      <c r="AT767" s="159" t="s">
        <v>180</v>
      </c>
      <c r="AU767" s="159" t="s">
        <v>87</v>
      </c>
      <c r="AV767" s="12" t="s">
        <v>87</v>
      </c>
      <c r="AW767" s="12" t="s">
        <v>30</v>
      </c>
      <c r="AX767" s="12" t="s">
        <v>75</v>
      </c>
      <c r="AY767" s="159" t="s">
        <v>172</v>
      </c>
    </row>
    <row r="768" spans="2:65" s="14" customFormat="1">
      <c r="B768" s="172"/>
      <c r="D768" s="158" t="s">
        <v>180</v>
      </c>
      <c r="E768" s="173" t="s">
        <v>1</v>
      </c>
      <c r="F768" s="174" t="s">
        <v>555</v>
      </c>
      <c r="H768" s="175">
        <v>44.4</v>
      </c>
      <c r="I768" s="176"/>
      <c r="L768" s="172"/>
      <c r="M768" s="177"/>
      <c r="T768" s="178"/>
      <c r="AT768" s="173" t="s">
        <v>180</v>
      </c>
      <c r="AU768" s="173" t="s">
        <v>87</v>
      </c>
      <c r="AV768" s="14" t="s">
        <v>178</v>
      </c>
      <c r="AW768" s="14" t="s">
        <v>30</v>
      </c>
      <c r="AX768" s="14" t="s">
        <v>82</v>
      </c>
      <c r="AY768" s="173" t="s">
        <v>172</v>
      </c>
    </row>
    <row r="769" spans="2:65" s="1" customFormat="1" ht="16.5" customHeight="1">
      <c r="B769" s="32"/>
      <c r="C769" s="179" t="s">
        <v>1071</v>
      </c>
      <c r="D769" s="179" t="s">
        <v>223</v>
      </c>
      <c r="E769" s="180" t="s">
        <v>1072</v>
      </c>
      <c r="F769" s="181" t="s">
        <v>1073</v>
      </c>
      <c r="G769" s="182" t="s">
        <v>234</v>
      </c>
      <c r="H769" s="183">
        <v>45.3</v>
      </c>
      <c r="I769" s="184"/>
      <c r="J769" s="185">
        <f>ROUND(I769*H769,2)</f>
        <v>0</v>
      </c>
      <c r="K769" s="186"/>
      <c r="L769" s="187"/>
      <c r="M769" s="188" t="s">
        <v>1</v>
      </c>
      <c r="N769" s="189" t="s">
        <v>41</v>
      </c>
      <c r="P769" s="153">
        <f>O769*H769</f>
        <v>0</v>
      </c>
      <c r="Q769" s="153">
        <v>1.2600000000000001E-3</v>
      </c>
      <c r="R769" s="153">
        <f>Q769*H769</f>
        <v>5.7077999999999997E-2</v>
      </c>
      <c r="S769" s="153">
        <v>0</v>
      </c>
      <c r="T769" s="154">
        <f>S769*H769</f>
        <v>0</v>
      </c>
      <c r="AR769" s="155" t="s">
        <v>385</v>
      </c>
      <c r="AT769" s="155" t="s">
        <v>223</v>
      </c>
      <c r="AU769" s="155" t="s">
        <v>87</v>
      </c>
      <c r="AY769" s="17" t="s">
        <v>172</v>
      </c>
      <c r="BE769" s="156">
        <f>IF(N769="základná",J769,0)</f>
        <v>0</v>
      </c>
      <c r="BF769" s="156">
        <f>IF(N769="znížená",J769,0)</f>
        <v>0</v>
      </c>
      <c r="BG769" s="156">
        <f>IF(N769="zákl. prenesená",J769,0)</f>
        <v>0</v>
      </c>
      <c r="BH769" s="156">
        <f>IF(N769="zníž. prenesená",J769,0)</f>
        <v>0</v>
      </c>
      <c r="BI769" s="156">
        <f>IF(N769="nulová",J769,0)</f>
        <v>0</v>
      </c>
      <c r="BJ769" s="17" t="s">
        <v>87</v>
      </c>
      <c r="BK769" s="156">
        <f>ROUND(I769*H769,2)</f>
        <v>0</v>
      </c>
      <c r="BL769" s="17" t="s">
        <v>275</v>
      </c>
      <c r="BM769" s="155" t="s">
        <v>1074</v>
      </c>
    </row>
    <row r="770" spans="2:65" s="12" customFormat="1">
      <c r="B770" s="157"/>
      <c r="D770" s="158" t="s">
        <v>180</v>
      </c>
      <c r="E770" s="159" t="s">
        <v>1</v>
      </c>
      <c r="F770" s="160" t="s">
        <v>570</v>
      </c>
      <c r="H770" s="161">
        <v>45.287999999999997</v>
      </c>
      <c r="I770" s="162"/>
      <c r="L770" s="157"/>
      <c r="M770" s="163"/>
      <c r="T770" s="164"/>
      <c r="AT770" s="159" t="s">
        <v>180</v>
      </c>
      <c r="AU770" s="159" t="s">
        <v>87</v>
      </c>
      <c r="AV770" s="12" t="s">
        <v>87</v>
      </c>
      <c r="AW770" s="12" t="s">
        <v>30</v>
      </c>
      <c r="AX770" s="12" t="s">
        <v>75</v>
      </c>
      <c r="AY770" s="159" t="s">
        <v>172</v>
      </c>
    </row>
    <row r="771" spans="2:65" s="12" customFormat="1">
      <c r="B771" s="157"/>
      <c r="D771" s="158" t="s">
        <v>180</v>
      </c>
      <c r="E771" s="159" t="s">
        <v>1</v>
      </c>
      <c r="F771" s="160" t="s">
        <v>571</v>
      </c>
      <c r="H771" s="161">
        <v>1.2E-2</v>
      </c>
      <c r="I771" s="162"/>
      <c r="L771" s="157"/>
      <c r="M771" s="163"/>
      <c r="T771" s="164"/>
      <c r="AT771" s="159" t="s">
        <v>180</v>
      </c>
      <c r="AU771" s="159" t="s">
        <v>87</v>
      </c>
      <c r="AV771" s="12" t="s">
        <v>87</v>
      </c>
      <c r="AW771" s="12" t="s">
        <v>30</v>
      </c>
      <c r="AX771" s="12" t="s">
        <v>75</v>
      </c>
      <c r="AY771" s="159" t="s">
        <v>172</v>
      </c>
    </row>
    <row r="772" spans="2:65" s="14" customFormat="1">
      <c r="B772" s="172"/>
      <c r="D772" s="158" t="s">
        <v>180</v>
      </c>
      <c r="E772" s="173" t="s">
        <v>1</v>
      </c>
      <c r="F772" s="174" t="s">
        <v>186</v>
      </c>
      <c r="H772" s="175">
        <v>45.3</v>
      </c>
      <c r="I772" s="176"/>
      <c r="L772" s="172"/>
      <c r="M772" s="177"/>
      <c r="T772" s="178"/>
      <c r="AT772" s="173" t="s">
        <v>180</v>
      </c>
      <c r="AU772" s="173" t="s">
        <v>87</v>
      </c>
      <c r="AV772" s="14" t="s">
        <v>178</v>
      </c>
      <c r="AW772" s="14" t="s">
        <v>30</v>
      </c>
      <c r="AX772" s="14" t="s">
        <v>82</v>
      </c>
      <c r="AY772" s="173" t="s">
        <v>172</v>
      </c>
    </row>
    <row r="773" spans="2:65" s="1" customFormat="1" ht="24.2" customHeight="1">
      <c r="B773" s="32"/>
      <c r="C773" s="143" t="s">
        <v>1075</v>
      </c>
      <c r="D773" s="143" t="s">
        <v>174</v>
      </c>
      <c r="E773" s="144" t="s">
        <v>1076</v>
      </c>
      <c r="F773" s="145" t="s">
        <v>1077</v>
      </c>
      <c r="G773" s="146" t="s">
        <v>234</v>
      </c>
      <c r="H773" s="147">
        <v>44.4</v>
      </c>
      <c r="I773" s="148"/>
      <c r="J773" s="149">
        <f>ROUND(I773*H773,2)</f>
        <v>0</v>
      </c>
      <c r="K773" s="150"/>
      <c r="L773" s="32"/>
      <c r="M773" s="151" t="s">
        <v>1</v>
      </c>
      <c r="N773" s="152" t="s">
        <v>41</v>
      </c>
      <c r="P773" s="153">
        <f>O773*H773</f>
        <v>0</v>
      </c>
      <c r="Q773" s="153">
        <v>0</v>
      </c>
      <c r="R773" s="153">
        <f>Q773*H773</f>
        <v>0</v>
      </c>
      <c r="S773" s="153">
        <v>0</v>
      </c>
      <c r="T773" s="154">
        <f>S773*H773</f>
        <v>0</v>
      </c>
      <c r="AR773" s="155" t="s">
        <v>275</v>
      </c>
      <c r="AT773" s="155" t="s">
        <v>174</v>
      </c>
      <c r="AU773" s="155" t="s">
        <v>87</v>
      </c>
      <c r="AY773" s="17" t="s">
        <v>172</v>
      </c>
      <c r="BE773" s="156">
        <f>IF(N773="základná",J773,0)</f>
        <v>0</v>
      </c>
      <c r="BF773" s="156">
        <f>IF(N773="znížená",J773,0)</f>
        <v>0</v>
      </c>
      <c r="BG773" s="156">
        <f>IF(N773="zákl. prenesená",J773,0)</f>
        <v>0</v>
      </c>
      <c r="BH773" s="156">
        <f>IF(N773="zníž. prenesená",J773,0)</f>
        <v>0</v>
      </c>
      <c r="BI773" s="156">
        <f>IF(N773="nulová",J773,0)</f>
        <v>0</v>
      </c>
      <c r="BJ773" s="17" t="s">
        <v>87</v>
      </c>
      <c r="BK773" s="156">
        <f>ROUND(I773*H773,2)</f>
        <v>0</v>
      </c>
      <c r="BL773" s="17" t="s">
        <v>275</v>
      </c>
      <c r="BM773" s="155" t="s">
        <v>1078</v>
      </c>
    </row>
    <row r="774" spans="2:65" s="12" customFormat="1">
      <c r="B774" s="157"/>
      <c r="D774" s="158" t="s">
        <v>180</v>
      </c>
      <c r="E774" s="159" t="s">
        <v>1</v>
      </c>
      <c r="F774" s="160" t="s">
        <v>417</v>
      </c>
      <c r="H774" s="161">
        <v>44.42</v>
      </c>
      <c r="I774" s="162"/>
      <c r="L774" s="157"/>
      <c r="M774" s="163"/>
      <c r="T774" s="164"/>
      <c r="AT774" s="159" t="s">
        <v>180</v>
      </c>
      <c r="AU774" s="159" t="s">
        <v>87</v>
      </c>
      <c r="AV774" s="12" t="s">
        <v>87</v>
      </c>
      <c r="AW774" s="12" t="s">
        <v>30</v>
      </c>
      <c r="AX774" s="12" t="s">
        <v>75</v>
      </c>
      <c r="AY774" s="159" t="s">
        <v>172</v>
      </c>
    </row>
    <row r="775" spans="2:65" s="12" customFormat="1">
      <c r="B775" s="157"/>
      <c r="D775" s="158" t="s">
        <v>180</v>
      </c>
      <c r="E775" s="159" t="s">
        <v>1</v>
      </c>
      <c r="F775" s="160" t="s">
        <v>220</v>
      </c>
      <c r="H775" s="161">
        <v>-0.02</v>
      </c>
      <c r="I775" s="162"/>
      <c r="L775" s="157"/>
      <c r="M775" s="163"/>
      <c r="T775" s="164"/>
      <c r="AT775" s="159" t="s">
        <v>180</v>
      </c>
      <c r="AU775" s="159" t="s">
        <v>87</v>
      </c>
      <c r="AV775" s="12" t="s">
        <v>87</v>
      </c>
      <c r="AW775" s="12" t="s">
        <v>30</v>
      </c>
      <c r="AX775" s="12" t="s">
        <v>75</v>
      </c>
      <c r="AY775" s="159" t="s">
        <v>172</v>
      </c>
    </row>
    <row r="776" spans="2:65" s="14" customFormat="1">
      <c r="B776" s="172"/>
      <c r="D776" s="158" t="s">
        <v>180</v>
      </c>
      <c r="E776" s="173" t="s">
        <v>1</v>
      </c>
      <c r="F776" s="174" t="s">
        <v>555</v>
      </c>
      <c r="H776" s="175">
        <v>44.4</v>
      </c>
      <c r="I776" s="176"/>
      <c r="L776" s="172"/>
      <c r="M776" s="177"/>
      <c r="T776" s="178"/>
      <c r="AT776" s="173" t="s">
        <v>180</v>
      </c>
      <c r="AU776" s="173" t="s">
        <v>87</v>
      </c>
      <c r="AV776" s="14" t="s">
        <v>178</v>
      </c>
      <c r="AW776" s="14" t="s">
        <v>30</v>
      </c>
      <c r="AX776" s="14" t="s">
        <v>82</v>
      </c>
      <c r="AY776" s="173" t="s">
        <v>172</v>
      </c>
    </row>
    <row r="777" spans="2:65" s="1" customFormat="1" ht="24.2" customHeight="1">
      <c r="B777" s="32"/>
      <c r="C777" s="179" t="s">
        <v>1079</v>
      </c>
      <c r="D777" s="179" t="s">
        <v>223</v>
      </c>
      <c r="E777" s="180" t="s">
        <v>1080</v>
      </c>
      <c r="F777" s="181" t="s">
        <v>1081</v>
      </c>
      <c r="G777" s="182" t="s">
        <v>234</v>
      </c>
      <c r="H777" s="183">
        <v>45.7</v>
      </c>
      <c r="I777" s="184"/>
      <c r="J777" s="185">
        <f>ROUND(I777*H777,2)</f>
        <v>0</v>
      </c>
      <c r="K777" s="186"/>
      <c r="L777" s="187"/>
      <c r="M777" s="188" t="s">
        <v>1</v>
      </c>
      <c r="N777" s="189" t="s">
        <v>41</v>
      </c>
      <c r="P777" s="153">
        <f>O777*H777</f>
        <v>0</v>
      </c>
      <c r="Q777" s="153">
        <v>6.0000000000000002E-5</v>
      </c>
      <c r="R777" s="153">
        <f>Q777*H777</f>
        <v>2.7420000000000001E-3</v>
      </c>
      <c r="S777" s="153">
        <v>0</v>
      </c>
      <c r="T777" s="154">
        <f>S777*H777</f>
        <v>0</v>
      </c>
      <c r="AR777" s="155" t="s">
        <v>385</v>
      </c>
      <c r="AT777" s="155" t="s">
        <v>223</v>
      </c>
      <c r="AU777" s="155" t="s">
        <v>87</v>
      </c>
      <c r="AY777" s="17" t="s">
        <v>172</v>
      </c>
      <c r="BE777" s="156">
        <f>IF(N777="základná",J777,0)</f>
        <v>0</v>
      </c>
      <c r="BF777" s="156">
        <f>IF(N777="znížená",J777,0)</f>
        <v>0</v>
      </c>
      <c r="BG777" s="156">
        <f>IF(N777="zákl. prenesená",J777,0)</f>
        <v>0</v>
      </c>
      <c r="BH777" s="156">
        <f>IF(N777="zníž. prenesená",J777,0)</f>
        <v>0</v>
      </c>
      <c r="BI777" s="156">
        <f>IF(N777="nulová",J777,0)</f>
        <v>0</v>
      </c>
      <c r="BJ777" s="17" t="s">
        <v>87</v>
      </c>
      <c r="BK777" s="156">
        <f>ROUND(I777*H777,2)</f>
        <v>0</v>
      </c>
      <c r="BL777" s="17" t="s">
        <v>275</v>
      </c>
      <c r="BM777" s="155" t="s">
        <v>1082</v>
      </c>
    </row>
    <row r="778" spans="2:65" s="12" customFormat="1">
      <c r="B778" s="157"/>
      <c r="D778" s="158" t="s">
        <v>180</v>
      </c>
      <c r="E778" s="159" t="s">
        <v>1</v>
      </c>
      <c r="F778" s="160" t="s">
        <v>1083</v>
      </c>
      <c r="H778" s="161">
        <v>45.731999999999999</v>
      </c>
      <c r="I778" s="162"/>
      <c r="L778" s="157"/>
      <c r="M778" s="163"/>
      <c r="T778" s="164"/>
      <c r="AT778" s="159" t="s">
        <v>180</v>
      </c>
      <c r="AU778" s="159" t="s">
        <v>87</v>
      </c>
      <c r="AV778" s="12" t="s">
        <v>87</v>
      </c>
      <c r="AW778" s="12" t="s">
        <v>30</v>
      </c>
      <c r="AX778" s="12" t="s">
        <v>75</v>
      </c>
      <c r="AY778" s="159" t="s">
        <v>172</v>
      </c>
    </row>
    <row r="779" spans="2:65" s="12" customFormat="1">
      <c r="B779" s="157"/>
      <c r="D779" s="158" t="s">
        <v>180</v>
      </c>
      <c r="E779" s="159" t="s">
        <v>1</v>
      </c>
      <c r="F779" s="160" t="s">
        <v>1084</v>
      </c>
      <c r="H779" s="161">
        <v>-3.2000000000000001E-2</v>
      </c>
      <c r="I779" s="162"/>
      <c r="L779" s="157"/>
      <c r="M779" s="163"/>
      <c r="T779" s="164"/>
      <c r="AT779" s="159" t="s">
        <v>180</v>
      </c>
      <c r="AU779" s="159" t="s">
        <v>87</v>
      </c>
      <c r="AV779" s="12" t="s">
        <v>87</v>
      </c>
      <c r="AW779" s="12" t="s">
        <v>30</v>
      </c>
      <c r="AX779" s="12" t="s">
        <v>75</v>
      </c>
      <c r="AY779" s="159" t="s">
        <v>172</v>
      </c>
    </row>
    <row r="780" spans="2:65" s="14" customFormat="1">
      <c r="B780" s="172"/>
      <c r="D780" s="158" t="s">
        <v>180</v>
      </c>
      <c r="E780" s="173" t="s">
        <v>1</v>
      </c>
      <c r="F780" s="174" t="s">
        <v>186</v>
      </c>
      <c r="H780" s="175">
        <v>45.7</v>
      </c>
      <c r="I780" s="176"/>
      <c r="L780" s="172"/>
      <c r="M780" s="177"/>
      <c r="T780" s="178"/>
      <c r="AT780" s="173" t="s">
        <v>180</v>
      </c>
      <c r="AU780" s="173" t="s">
        <v>87</v>
      </c>
      <c r="AV780" s="14" t="s">
        <v>178</v>
      </c>
      <c r="AW780" s="14" t="s">
        <v>30</v>
      </c>
      <c r="AX780" s="14" t="s">
        <v>82</v>
      </c>
      <c r="AY780" s="173" t="s">
        <v>172</v>
      </c>
    </row>
    <row r="781" spans="2:65" s="1" customFormat="1" ht="24.2" customHeight="1">
      <c r="B781" s="32"/>
      <c r="C781" s="143" t="s">
        <v>1085</v>
      </c>
      <c r="D781" s="143" t="s">
        <v>174</v>
      </c>
      <c r="E781" s="144" t="s">
        <v>1086</v>
      </c>
      <c r="F781" s="145" t="s">
        <v>1087</v>
      </c>
      <c r="G781" s="146" t="s">
        <v>226</v>
      </c>
      <c r="H781" s="147">
        <v>0.104</v>
      </c>
      <c r="I781" s="148"/>
      <c r="J781" s="149">
        <f>ROUND(I781*H781,2)</f>
        <v>0</v>
      </c>
      <c r="K781" s="150"/>
      <c r="L781" s="32"/>
      <c r="M781" s="151" t="s">
        <v>1</v>
      </c>
      <c r="N781" s="152" t="s">
        <v>41</v>
      </c>
      <c r="P781" s="153">
        <f>O781*H781</f>
        <v>0</v>
      </c>
      <c r="Q781" s="153">
        <v>0</v>
      </c>
      <c r="R781" s="153">
        <f>Q781*H781</f>
        <v>0</v>
      </c>
      <c r="S781" s="153">
        <v>0</v>
      </c>
      <c r="T781" s="154">
        <f>S781*H781</f>
        <v>0</v>
      </c>
      <c r="AR781" s="155" t="s">
        <v>275</v>
      </c>
      <c r="AT781" s="155" t="s">
        <v>174</v>
      </c>
      <c r="AU781" s="155" t="s">
        <v>87</v>
      </c>
      <c r="AY781" s="17" t="s">
        <v>172</v>
      </c>
      <c r="BE781" s="156">
        <f>IF(N781="základná",J781,0)</f>
        <v>0</v>
      </c>
      <c r="BF781" s="156">
        <f>IF(N781="znížená",J781,0)</f>
        <v>0</v>
      </c>
      <c r="BG781" s="156">
        <f>IF(N781="zákl. prenesená",J781,0)</f>
        <v>0</v>
      </c>
      <c r="BH781" s="156">
        <f>IF(N781="zníž. prenesená",J781,0)</f>
        <v>0</v>
      </c>
      <c r="BI781" s="156">
        <f>IF(N781="nulová",J781,0)</f>
        <v>0</v>
      </c>
      <c r="BJ781" s="17" t="s">
        <v>87</v>
      </c>
      <c r="BK781" s="156">
        <f>ROUND(I781*H781,2)</f>
        <v>0</v>
      </c>
      <c r="BL781" s="17" t="s">
        <v>275</v>
      </c>
      <c r="BM781" s="155" t="s">
        <v>1088</v>
      </c>
    </row>
    <row r="782" spans="2:65" s="11" customFormat="1" ht="22.9" customHeight="1">
      <c r="B782" s="131"/>
      <c r="D782" s="132" t="s">
        <v>74</v>
      </c>
      <c r="E782" s="141" t="s">
        <v>1089</v>
      </c>
      <c r="F782" s="141" t="s">
        <v>1090</v>
      </c>
      <c r="I782" s="134"/>
      <c r="J782" s="142">
        <f>BK782</f>
        <v>0</v>
      </c>
      <c r="L782" s="131"/>
      <c r="M782" s="136"/>
      <c r="P782" s="137">
        <f>SUM(P783:P794)</f>
        <v>0</v>
      </c>
      <c r="R782" s="137">
        <f>SUM(R783:R794)</f>
        <v>1.071224</v>
      </c>
      <c r="T782" s="138">
        <f>SUM(T783:T794)</f>
        <v>0</v>
      </c>
      <c r="AR782" s="132" t="s">
        <v>87</v>
      </c>
      <c r="AT782" s="139" t="s">
        <v>74</v>
      </c>
      <c r="AU782" s="139" t="s">
        <v>82</v>
      </c>
      <c r="AY782" s="132" t="s">
        <v>172</v>
      </c>
      <c r="BK782" s="140">
        <f>SUM(BK783:BK794)</f>
        <v>0</v>
      </c>
    </row>
    <row r="783" spans="2:65" s="1" customFormat="1" ht="24.2" customHeight="1">
      <c r="B783" s="32"/>
      <c r="C783" s="143" t="s">
        <v>1091</v>
      </c>
      <c r="D783" s="143" t="s">
        <v>174</v>
      </c>
      <c r="E783" s="144" t="s">
        <v>1092</v>
      </c>
      <c r="F783" s="145" t="s">
        <v>1093</v>
      </c>
      <c r="G783" s="146" t="s">
        <v>234</v>
      </c>
      <c r="H783" s="147">
        <v>43.4</v>
      </c>
      <c r="I783" s="148"/>
      <c r="J783" s="149">
        <f>ROUND(I783*H783,2)</f>
        <v>0</v>
      </c>
      <c r="K783" s="150"/>
      <c r="L783" s="32"/>
      <c r="M783" s="151" t="s">
        <v>1</v>
      </c>
      <c r="N783" s="152" t="s">
        <v>41</v>
      </c>
      <c r="P783" s="153">
        <f>O783*H783</f>
        <v>0</v>
      </c>
      <c r="Q783" s="153">
        <v>2.8600000000000001E-3</v>
      </c>
      <c r="R783" s="153">
        <f>Q783*H783</f>
        <v>0.124124</v>
      </c>
      <c r="S783" s="153">
        <v>0</v>
      </c>
      <c r="T783" s="154">
        <f>S783*H783</f>
        <v>0</v>
      </c>
      <c r="AR783" s="155" t="s">
        <v>275</v>
      </c>
      <c r="AT783" s="155" t="s">
        <v>174</v>
      </c>
      <c r="AU783" s="155" t="s">
        <v>87</v>
      </c>
      <c r="AY783" s="17" t="s">
        <v>172</v>
      </c>
      <c r="BE783" s="156">
        <f>IF(N783="základná",J783,0)</f>
        <v>0</v>
      </c>
      <c r="BF783" s="156">
        <f>IF(N783="znížená",J783,0)</f>
        <v>0</v>
      </c>
      <c r="BG783" s="156">
        <f>IF(N783="zákl. prenesená",J783,0)</f>
        <v>0</v>
      </c>
      <c r="BH783" s="156">
        <f>IF(N783="zníž. prenesená",J783,0)</f>
        <v>0</v>
      </c>
      <c r="BI783" s="156">
        <f>IF(N783="nulová",J783,0)</f>
        <v>0</v>
      </c>
      <c r="BJ783" s="17" t="s">
        <v>87</v>
      </c>
      <c r="BK783" s="156">
        <f>ROUND(I783*H783,2)</f>
        <v>0</v>
      </c>
      <c r="BL783" s="17" t="s">
        <v>275</v>
      </c>
      <c r="BM783" s="155" t="s">
        <v>1094</v>
      </c>
    </row>
    <row r="784" spans="2:65" s="12" customFormat="1">
      <c r="B784" s="157"/>
      <c r="D784" s="158" t="s">
        <v>180</v>
      </c>
      <c r="E784" s="159" t="s">
        <v>1</v>
      </c>
      <c r="F784" s="160" t="s">
        <v>1095</v>
      </c>
      <c r="H784" s="161">
        <v>16.638000000000002</v>
      </c>
      <c r="I784" s="162"/>
      <c r="L784" s="157"/>
      <c r="M784" s="163"/>
      <c r="T784" s="164"/>
      <c r="AT784" s="159" t="s">
        <v>180</v>
      </c>
      <c r="AU784" s="159" t="s">
        <v>87</v>
      </c>
      <c r="AV784" s="12" t="s">
        <v>87</v>
      </c>
      <c r="AW784" s="12" t="s">
        <v>30</v>
      </c>
      <c r="AX784" s="12" t="s">
        <v>75</v>
      </c>
      <c r="AY784" s="159" t="s">
        <v>172</v>
      </c>
    </row>
    <row r="785" spans="2:65" s="12" customFormat="1">
      <c r="B785" s="157"/>
      <c r="D785" s="158" t="s">
        <v>180</v>
      </c>
      <c r="E785" s="159" t="s">
        <v>1</v>
      </c>
      <c r="F785" s="160" t="s">
        <v>1096</v>
      </c>
      <c r="H785" s="161">
        <v>4.4000000000000004</v>
      </c>
      <c r="I785" s="162"/>
      <c r="L785" s="157"/>
      <c r="M785" s="163"/>
      <c r="T785" s="164"/>
      <c r="AT785" s="159" t="s">
        <v>180</v>
      </c>
      <c r="AU785" s="159" t="s">
        <v>87</v>
      </c>
      <c r="AV785" s="12" t="s">
        <v>87</v>
      </c>
      <c r="AW785" s="12" t="s">
        <v>30</v>
      </c>
      <c r="AX785" s="12" t="s">
        <v>75</v>
      </c>
      <c r="AY785" s="159" t="s">
        <v>172</v>
      </c>
    </row>
    <row r="786" spans="2:65" s="12" customFormat="1">
      <c r="B786" s="157"/>
      <c r="D786" s="158" t="s">
        <v>180</v>
      </c>
      <c r="E786" s="159" t="s">
        <v>1</v>
      </c>
      <c r="F786" s="160" t="s">
        <v>1097</v>
      </c>
      <c r="H786" s="161">
        <v>22.35</v>
      </c>
      <c r="I786" s="162"/>
      <c r="L786" s="157"/>
      <c r="M786" s="163"/>
      <c r="T786" s="164"/>
      <c r="AT786" s="159" t="s">
        <v>180</v>
      </c>
      <c r="AU786" s="159" t="s">
        <v>87</v>
      </c>
      <c r="AV786" s="12" t="s">
        <v>87</v>
      </c>
      <c r="AW786" s="12" t="s">
        <v>30</v>
      </c>
      <c r="AX786" s="12" t="s">
        <v>75</v>
      </c>
      <c r="AY786" s="159" t="s">
        <v>172</v>
      </c>
    </row>
    <row r="787" spans="2:65" s="13" customFormat="1">
      <c r="B787" s="165"/>
      <c r="D787" s="158" t="s">
        <v>180</v>
      </c>
      <c r="E787" s="166" t="s">
        <v>1</v>
      </c>
      <c r="F787" s="167" t="s">
        <v>183</v>
      </c>
      <c r="H787" s="168">
        <v>43.388000000000005</v>
      </c>
      <c r="I787" s="169"/>
      <c r="L787" s="165"/>
      <c r="M787" s="170"/>
      <c r="T787" s="171"/>
      <c r="AT787" s="166" t="s">
        <v>180</v>
      </c>
      <c r="AU787" s="166" t="s">
        <v>87</v>
      </c>
      <c r="AV787" s="13" t="s">
        <v>184</v>
      </c>
      <c r="AW787" s="13" t="s">
        <v>30</v>
      </c>
      <c r="AX787" s="13" t="s">
        <v>75</v>
      </c>
      <c r="AY787" s="166" t="s">
        <v>172</v>
      </c>
    </row>
    <row r="788" spans="2:65" s="12" customFormat="1">
      <c r="B788" s="157"/>
      <c r="D788" s="158" t="s">
        <v>180</v>
      </c>
      <c r="E788" s="159" t="s">
        <v>1</v>
      </c>
      <c r="F788" s="160" t="s">
        <v>571</v>
      </c>
      <c r="H788" s="161">
        <v>1.2E-2</v>
      </c>
      <c r="I788" s="162"/>
      <c r="L788" s="157"/>
      <c r="M788" s="163"/>
      <c r="T788" s="164"/>
      <c r="AT788" s="159" t="s">
        <v>180</v>
      </c>
      <c r="AU788" s="159" t="s">
        <v>87</v>
      </c>
      <c r="AV788" s="12" t="s">
        <v>87</v>
      </c>
      <c r="AW788" s="12" t="s">
        <v>30</v>
      </c>
      <c r="AX788" s="12" t="s">
        <v>75</v>
      </c>
      <c r="AY788" s="159" t="s">
        <v>172</v>
      </c>
    </row>
    <row r="789" spans="2:65" s="14" customFormat="1">
      <c r="B789" s="172"/>
      <c r="D789" s="158" t="s">
        <v>180</v>
      </c>
      <c r="E789" s="173" t="s">
        <v>1</v>
      </c>
      <c r="F789" s="174" t="s">
        <v>186</v>
      </c>
      <c r="H789" s="175">
        <v>43.400000000000006</v>
      </c>
      <c r="I789" s="176"/>
      <c r="L789" s="172"/>
      <c r="M789" s="177"/>
      <c r="T789" s="178"/>
      <c r="AT789" s="173" t="s">
        <v>180</v>
      </c>
      <c r="AU789" s="173" t="s">
        <v>87</v>
      </c>
      <c r="AV789" s="14" t="s">
        <v>178</v>
      </c>
      <c r="AW789" s="14" t="s">
        <v>30</v>
      </c>
      <c r="AX789" s="14" t="s">
        <v>82</v>
      </c>
      <c r="AY789" s="173" t="s">
        <v>172</v>
      </c>
    </row>
    <row r="790" spans="2:65" s="1" customFormat="1" ht="16.5" customHeight="1">
      <c r="B790" s="32"/>
      <c r="C790" s="179" t="s">
        <v>1098</v>
      </c>
      <c r="D790" s="179" t="s">
        <v>223</v>
      </c>
      <c r="E790" s="180" t="s">
        <v>1099</v>
      </c>
      <c r="F790" s="181" t="s">
        <v>1100</v>
      </c>
      <c r="G790" s="182" t="s">
        <v>234</v>
      </c>
      <c r="H790" s="183">
        <v>45.1</v>
      </c>
      <c r="I790" s="184"/>
      <c r="J790" s="185">
        <f>ROUND(I790*H790,2)</f>
        <v>0</v>
      </c>
      <c r="K790" s="186"/>
      <c r="L790" s="187"/>
      <c r="M790" s="188" t="s">
        <v>1</v>
      </c>
      <c r="N790" s="189" t="s">
        <v>41</v>
      </c>
      <c r="P790" s="153">
        <f>O790*H790</f>
        <v>0</v>
      </c>
      <c r="Q790" s="153">
        <v>2.1000000000000001E-2</v>
      </c>
      <c r="R790" s="153">
        <f>Q790*H790</f>
        <v>0.94710000000000005</v>
      </c>
      <c r="S790" s="153">
        <v>0</v>
      </c>
      <c r="T790" s="154">
        <f>S790*H790</f>
        <v>0</v>
      </c>
      <c r="AR790" s="155" t="s">
        <v>385</v>
      </c>
      <c r="AT790" s="155" t="s">
        <v>223</v>
      </c>
      <c r="AU790" s="155" t="s">
        <v>87</v>
      </c>
      <c r="AY790" s="17" t="s">
        <v>172</v>
      </c>
      <c r="BE790" s="156">
        <f>IF(N790="základná",J790,0)</f>
        <v>0</v>
      </c>
      <c r="BF790" s="156">
        <f>IF(N790="znížená",J790,0)</f>
        <v>0</v>
      </c>
      <c r="BG790" s="156">
        <f>IF(N790="zákl. prenesená",J790,0)</f>
        <v>0</v>
      </c>
      <c r="BH790" s="156">
        <f>IF(N790="zníž. prenesená",J790,0)</f>
        <v>0</v>
      </c>
      <c r="BI790" s="156">
        <f>IF(N790="nulová",J790,0)</f>
        <v>0</v>
      </c>
      <c r="BJ790" s="17" t="s">
        <v>87</v>
      </c>
      <c r="BK790" s="156">
        <f>ROUND(I790*H790,2)</f>
        <v>0</v>
      </c>
      <c r="BL790" s="17" t="s">
        <v>275</v>
      </c>
      <c r="BM790" s="155" t="s">
        <v>1101</v>
      </c>
    </row>
    <row r="791" spans="2:65" s="12" customFormat="1">
      <c r="B791" s="157"/>
      <c r="D791" s="158" t="s">
        <v>180</v>
      </c>
      <c r="E791" s="159" t="s">
        <v>1</v>
      </c>
      <c r="F791" s="160" t="s">
        <v>1102</v>
      </c>
      <c r="H791" s="161">
        <v>45.136000000000003</v>
      </c>
      <c r="I791" s="162"/>
      <c r="L791" s="157"/>
      <c r="M791" s="163"/>
      <c r="T791" s="164"/>
      <c r="AT791" s="159" t="s">
        <v>180</v>
      </c>
      <c r="AU791" s="159" t="s">
        <v>87</v>
      </c>
      <c r="AV791" s="12" t="s">
        <v>87</v>
      </c>
      <c r="AW791" s="12" t="s">
        <v>30</v>
      </c>
      <c r="AX791" s="12" t="s">
        <v>75</v>
      </c>
      <c r="AY791" s="159" t="s">
        <v>172</v>
      </c>
    </row>
    <row r="792" spans="2:65" s="12" customFormat="1">
      <c r="B792" s="157"/>
      <c r="D792" s="158" t="s">
        <v>180</v>
      </c>
      <c r="E792" s="159" t="s">
        <v>1</v>
      </c>
      <c r="F792" s="160" t="s">
        <v>1103</v>
      </c>
      <c r="H792" s="161">
        <v>-3.5999999999999997E-2</v>
      </c>
      <c r="I792" s="162"/>
      <c r="L792" s="157"/>
      <c r="M792" s="163"/>
      <c r="T792" s="164"/>
      <c r="AT792" s="159" t="s">
        <v>180</v>
      </c>
      <c r="AU792" s="159" t="s">
        <v>87</v>
      </c>
      <c r="AV792" s="12" t="s">
        <v>87</v>
      </c>
      <c r="AW792" s="12" t="s">
        <v>30</v>
      </c>
      <c r="AX792" s="12" t="s">
        <v>75</v>
      </c>
      <c r="AY792" s="159" t="s">
        <v>172</v>
      </c>
    </row>
    <row r="793" spans="2:65" s="14" customFormat="1">
      <c r="B793" s="172"/>
      <c r="D793" s="158" t="s">
        <v>180</v>
      </c>
      <c r="E793" s="173" t="s">
        <v>1</v>
      </c>
      <c r="F793" s="174" t="s">
        <v>186</v>
      </c>
      <c r="H793" s="175">
        <v>45.1</v>
      </c>
      <c r="I793" s="176"/>
      <c r="L793" s="172"/>
      <c r="M793" s="177"/>
      <c r="T793" s="178"/>
      <c r="AT793" s="173" t="s">
        <v>180</v>
      </c>
      <c r="AU793" s="173" t="s">
        <v>87</v>
      </c>
      <c r="AV793" s="14" t="s">
        <v>178</v>
      </c>
      <c r="AW793" s="14" t="s">
        <v>30</v>
      </c>
      <c r="AX793" s="14" t="s">
        <v>82</v>
      </c>
      <c r="AY793" s="173" t="s">
        <v>172</v>
      </c>
    </row>
    <row r="794" spans="2:65" s="1" customFormat="1" ht="24.2" customHeight="1">
      <c r="B794" s="32"/>
      <c r="C794" s="143" t="s">
        <v>1104</v>
      </c>
      <c r="D794" s="143" t="s">
        <v>174</v>
      </c>
      <c r="E794" s="144" t="s">
        <v>1105</v>
      </c>
      <c r="F794" s="145" t="s">
        <v>1106</v>
      </c>
      <c r="G794" s="146" t="s">
        <v>226</v>
      </c>
      <c r="H794" s="147">
        <v>1.071</v>
      </c>
      <c r="I794" s="148"/>
      <c r="J794" s="149">
        <f>ROUND(I794*H794,2)</f>
        <v>0</v>
      </c>
      <c r="K794" s="150"/>
      <c r="L794" s="32"/>
      <c r="M794" s="151" t="s">
        <v>1</v>
      </c>
      <c r="N794" s="152" t="s">
        <v>41</v>
      </c>
      <c r="P794" s="153">
        <f>O794*H794</f>
        <v>0</v>
      </c>
      <c r="Q794" s="153">
        <v>0</v>
      </c>
      <c r="R794" s="153">
        <f>Q794*H794</f>
        <v>0</v>
      </c>
      <c r="S794" s="153">
        <v>0</v>
      </c>
      <c r="T794" s="154">
        <f>S794*H794</f>
        <v>0</v>
      </c>
      <c r="AR794" s="155" t="s">
        <v>275</v>
      </c>
      <c r="AT794" s="155" t="s">
        <v>174</v>
      </c>
      <c r="AU794" s="155" t="s">
        <v>87</v>
      </c>
      <c r="AY794" s="17" t="s">
        <v>172</v>
      </c>
      <c r="BE794" s="156">
        <f>IF(N794="základná",J794,0)</f>
        <v>0</v>
      </c>
      <c r="BF794" s="156">
        <f>IF(N794="znížená",J794,0)</f>
        <v>0</v>
      </c>
      <c r="BG794" s="156">
        <f>IF(N794="zákl. prenesená",J794,0)</f>
        <v>0</v>
      </c>
      <c r="BH794" s="156">
        <f>IF(N794="zníž. prenesená",J794,0)</f>
        <v>0</v>
      </c>
      <c r="BI794" s="156">
        <f>IF(N794="nulová",J794,0)</f>
        <v>0</v>
      </c>
      <c r="BJ794" s="17" t="s">
        <v>87</v>
      </c>
      <c r="BK794" s="156">
        <f>ROUND(I794*H794,2)</f>
        <v>0</v>
      </c>
      <c r="BL794" s="17" t="s">
        <v>275</v>
      </c>
      <c r="BM794" s="155" t="s">
        <v>1107</v>
      </c>
    </row>
    <row r="795" spans="2:65" s="11" customFormat="1" ht="22.9" customHeight="1">
      <c r="B795" s="131"/>
      <c r="D795" s="132" t="s">
        <v>74</v>
      </c>
      <c r="E795" s="141" t="s">
        <v>1108</v>
      </c>
      <c r="F795" s="141" t="s">
        <v>1109</v>
      </c>
      <c r="I795" s="134"/>
      <c r="J795" s="142">
        <f>BK795</f>
        <v>0</v>
      </c>
      <c r="L795" s="131"/>
      <c r="M795" s="136"/>
      <c r="P795" s="137">
        <f>SUM(P796:P807)</f>
        <v>0</v>
      </c>
      <c r="R795" s="137">
        <f>SUM(R796:R807)</f>
        <v>0.42027650699999997</v>
      </c>
      <c r="T795" s="138">
        <f>SUM(T796:T807)</f>
        <v>0</v>
      </c>
      <c r="AR795" s="132" t="s">
        <v>87</v>
      </c>
      <c r="AT795" s="139" t="s">
        <v>74</v>
      </c>
      <c r="AU795" s="139" t="s">
        <v>82</v>
      </c>
      <c r="AY795" s="132" t="s">
        <v>172</v>
      </c>
      <c r="BK795" s="140">
        <f>SUM(BK796:BK807)</f>
        <v>0</v>
      </c>
    </row>
    <row r="796" spans="2:65" s="1" customFormat="1" ht="33" customHeight="1">
      <c r="B796" s="32"/>
      <c r="C796" s="143" t="s">
        <v>1110</v>
      </c>
      <c r="D796" s="143" t="s">
        <v>174</v>
      </c>
      <c r="E796" s="144" t="s">
        <v>1111</v>
      </c>
      <c r="F796" s="145" t="s">
        <v>1112</v>
      </c>
      <c r="G796" s="146" t="s">
        <v>234</v>
      </c>
      <c r="H796" s="147">
        <v>8.3000000000000007</v>
      </c>
      <c r="I796" s="148"/>
      <c r="J796" s="149">
        <f>ROUND(I796*H796,2)</f>
        <v>0</v>
      </c>
      <c r="K796" s="150"/>
      <c r="L796" s="32"/>
      <c r="M796" s="151" t="s">
        <v>1</v>
      </c>
      <c r="N796" s="152" t="s">
        <v>41</v>
      </c>
      <c r="P796" s="153">
        <f>O796*H796</f>
        <v>0</v>
      </c>
      <c r="Q796" s="153">
        <v>2.6527289999999999E-2</v>
      </c>
      <c r="R796" s="153">
        <f>Q796*H796</f>
        <v>0.22017650699999999</v>
      </c>
      <c r="S796" s="153">
        <v>0</v>
      </c>
      <c r="T796" s="154">
        <f>S796*H796</f>
        <v>0</v>
      </c>
      <c r="AR796" s="155" t="s">
        <v>275</v>
      </c>
      <c r="AT796" s="155" t="s">
        <v>174</v>
      </c>
      <c r="AU796" s="155" t="s">
        <v>87</v>
      </c>
      <c r="AY796" s="17" t="s">
        <v>172</v>
      </c>
      <c r="BE796" s="156">
        <f>IF(N796="základná",J796,0)</f>
        <v>0</v>
      </c>
      <c r="BF796" s="156">
        <f>IF(N796="znížená",J796,0)</f>
        <v>0</v>
      </c>
      <c r="BG796" s="156">
        <f>IF(N796="zákl. prenesená",J796,0)</f>
        <v>0</v>
      </c>
      <c r="BH796" s="156">
        <f>IF(N796="zníž. prenesená",J796,0)</f>
        <v>0</v>
      </c>
      <c r="BI796" s="156">
        <f>IF(N796="nulová",J796,0)</f>
        <v>0</v>
      </c>
      <c r="BJ796" s="17" t="s">
        <v>87</v>
      </c>
      <c r="BK796" s="156">
        <f>ROUND(I796*H796,2)</f>
        <v>0</v>
      </c>
      <c r="BL796" s="17" t="s">
        <v>275</v>
      </c>
      <c r="BM796" s="155" t="s">
        <v>1113</v>
      </c>
    </row>
    <row r="797" spans="2:65" s="12" customFormat="1">
      <c r="B797" s="157"/>
      <c r="D797" s="158" t="s">
        <v>180</v>
      </c>
      <c r="E797" s="159" t="s">
        <v>1</v>
      </c>
      <c r="F797" s="160" t="s">
        <v>344</v>
      </c>
      <c r="H797" s="161">
        <v>1.35</v>
      </c>
      <c r="I797" s="162"/>
      <c r="L797" s="157"/>
      <c r="M797" s="163"/>
      <c r="T797" s="164"/>
      <c r="AT797" s="159" t="s">
        <v>180</v>
      </c>
      <c r="AU797" s="159" t="s">
        <v>87</v>
      </c>
      <c r="AV797" s="12" t="s">
        <v>87</v>
      </c>
      <c r="AW797" s="12" t="s">
        <v>30</v>
      </c>
      <c r="AX797" s="12" t="s">
        <v>75</v>
      </c>
      <c r="AY797" s="159" t="s">
        <v>172</v>
      </c>
    </row>
    <row r="798" spans="2:65" s="12" customFormat="1">
      <c r="B798" s="157"/>
      <c r="D798" s="158" t="s">
        <v>180</v>
      </c>
      <c r="E798" s="159" t="s">
        <v>1</v>
      </c>
      <c r="F798" s="160" t="s">
        <v>345</v>
      </c>
      <c r="H798" s="161">
        <v>2.9249999999999998</v>
      </c>
      <c r="I798" s="162"/>
      <c r="L798" s="157"/>
      <c r="M798" s="163"/>
      <c r="T798" s="164"/>
      <c r="AT798" s="159" t="s">
        <v>180</v>
      </c>
      <c r="AU798" s="159" t="s">
        <v>87</v>
      </c>
      <c r="AV798" s="12" t="s">
        <v>87</v>
      </c>
      <c r="AW798" s="12" t="s">
        <v>30</v>
      </c>
      <c r="AX798" s="12" t="s">
        <v>75</v>
      </c>
      <c r="AY798" s="159" t="s">
        <v>172</v>
      </c>
    </row>
    <row r="799" spans="2:65" s="12" customFormat="1">
      <c r="B799" s="157"/>
      <c r="D799" s="158" t="s">
        <v>180</v>
      </c>
      <c r="E799" s="159" t="s">
        <v>1</v>
      </c>
      <c r="F799" s="160" t="s">
        <v>346</v>
      </c>
      <c r="H799" s="161">
        <v>4.05</v>
      </c>
      <c r="I799" s="162"/>
      <c r="L799" s="157"/>
      <c r="M799" s="163"/>
      <c r="T799" s="164"/>
      <c r="AT799" s="159" t="s">
        <v>180</v>
      </c>
      <c r="AU799" s="159" t="s">
        <v>87</v>
      </c>
      <c r="AV799" s="12" t="s">
        <v>87</v>
      </c>
      <c r="AW799" s="12" t="s">
        <v>30</v>
      </c>
      <c r="AX799" s="12" t="s">
        <v>75</v>
      </c>
      <c r="AY799" s="159" t="s">
        <v>172</v>
      </c>
    </row>
    <row r="800" spans="2:65" s="13" customFormat="1">
      <c r="B800" s="165"/>
      <c r="D800" s="158" t="s">
        <v>180</v>
      </c>
      <c r="E800" s="166" t="s">
        <v>1</v>
      </c>
      <c r="F800" s="167" t="s">
        <v>183</v>
      </c>
      <c r="H800" s="168">
        <v>8.3249999999999993</v>
      </c>
      <c r="I800" s="169"/>
      <c r="L800" s="165"/>
      <c r="M800" s="170"/>
      <c r="T800" s="171"/>
      <c r="AT800" s="166" t="s">
        <v>180</v>
      </c>
      <c r="AU800" s="166" t="s">
        <v>87</v>
      </c>
      <c r="AV800" s="13" t="s">
        <v>184</v>
      </c>
      <c r="AW800" s="13" t="s">
        <v>30</v>
      </c>
      <c r="AX800" s="13" t="s">
        <v>75</v>
      </c>
      <c r="AY800" s="166" t="s">
        <v>172</v>
      </c>
    </row>
    <row r="801" spans="2:65" s="12" customFormat="1">
      <c r="B801" s="157"/>
      <c r="D801" s="158" t="s">
        <v>180</v>
      </c>
      <c r="E801" s="159" t="s">
        <v>1</v>
      </c>
      <c r="F801" s="160" t="s">
        <v>347</v>
      </c>
      <c r="H801" s="161">
        <v>-2.5000000000000001E-2</v>
      </c>
      <c r="I801" s="162"/>
      <c r="L801" s="157"/>
      <c r="M801" s="163"/>
      <c r="T801" s="164"/>
      <c r="AT801" s="159" t="s">
        <v>180</v>
      </c>
      <c r="AU801" s="159" t="s">
        <v>87</v>
      </c>
      <c r="AV801" s="12" t="s">
        <v>87</v>
      </c>
      <c r="AW801" s="12" t="s">
        <v>30</v>
      </c>
      <c r="AX801" s="12" t="s">
        <v>75</v>
      </c>
      <c r="AY801" s="159" t="s">
        <v>172</v>
      </c>
    </row>
    <row r="802" spans="2:65" s="14" customFormat="1">
      <c r="B802" s="172"/>
      <c r="D802" s="158" t="s">
        <v>180</v>
      </c>
      <c r="E802" s="173" t="s">
        <v>1</v>
      </c>
      <c r="F802" s="174" t="s">
        <v>186</v>
      </c>
      <c r="H802" s="175">
        <v>8.2999999999999989</v>
      </c>
      <c r="I802" s="176"/>
      <c r="L802" s="172"/>
      <c r="M802" s="177"/>
      <c r="T802" s="178"/>
      <c r="AT802" s="173" t="s">
        <v>180</v>
      </c>
      <c r="AU802" s="173" t="s">
        <v>87</v>
      </c>
      <c r="AV802" s="14" t="s">
        <v>178</v>
      </c>
      <c r="AW802" s="14" t="s">
        <v>30</v>
      </c>
      <c r="AX802" s="14" t="s">
        <v>82</v>
      </c>
      <c r="AY802" s="173" t="s">
        <v>172</v>
      </c>
    </row>
    <row r="803" spans="2:65" s="1" customFormat="1" ht="24.2" customHeight="1">
      <c r="B803" s="32"/>
      <c r="C803" s="179" t="s">
        <v>1114</v>
      </c>
      <c r="D803" s="179" t="s">
        <v>223</v>
      </c>
      <c r="E803" s="180" t="s">
        <v>1115</v>
      </c>
      <c r="F803" s="181" t="s">
        <v>1116</v>
      </c>
      <c r="G803" s="182" t="s">
        <v>234</v>
      </c>
      <c r="H803" s="183">
        <v>8.6999999999999993</v>
      </c>
      <c r="I803" s="184"/>
      <c r="J803" s="185">
        <f>ROUND(I803*H803,2)</f>
        <v>0</v>
      </c>
      <c r="K803" s="186"/>
      <c r="L803" s="187"/>
      <c r="M803" s="188" t="s">
        <v>1</v>
      </c>
      <c r="N803" s="189" t="s">
        <v>41</v>
      </c>
      <c r="P803" s="153">
        <f>O803*H803</f>
        <v>0</v>
      </c>
      <c r="Q803" s="153">
        <v>2.3E-2</v>
      </c>
      <c r="R803" s="153">
        <f>Q803*H803</f>
        <v>0.20009999999999997</v>
      </c>
      <c r="S803" s="153">
        <v>0</v>
      </c>
      <c r="T803" s="154">
        <f>S803*H803</f>
        <v>0</v>
      </c>
      <c r="AR803" s="155" t="s">
        <v>385</v>
      </c>
      <c r="AT803" s="155" t="s">
        <v>223</v>
      </c>
      <c r="AU803" s="155" t="s">
        <v>87</v>
      </c>
      <c r="AY803" s="17" t="s">
        <v>172</v>
      </c>
      <c r="BE803" s="156">
        <f>IF(N803="základná",J803,0)</f>
        <v>0</v>
      </c>
      <c r="BF803" s="156">
        <f>IF(N803="znížená",J803,0)</f>
        <v>0</v>
      </c>
      <c r="BG803" s="156">
        <f>IF(N803="zákl. prenesená",J803,0)</f>
        <v>0</v>
      </c>
      <c r="BH803" s="156">
        <f>IF(N803="zníž. prenesená",J803,0)</f>
        <v>0</v>
      </c>
      <c r="BI803" s="156">
        <f>IF(N803="nulová",J803,0)</f>
        <v>0</v>
      </c>
      <c r="BJ803" s="17" t="s">
        <v>87</v>
      </c>
      <c r="BK803" s="156">
        <f>ROUND(I803*H803,2)</f>
        <v>0</v>
      </c>
      <c r="BL803" s="17" t="s">
        <v>275</v>
      </c>
      <c r="BM803" s="155" t="s">
        <v>1117</v>
      </c>
    </row>
    <row r="804" spans="2:65" s="12" customFormat="1">
      <c r="B804" s="157"/>
      <c r="D804" s="158" t="s">
        <v>180</v>
      </c>
      <c r="E804" s="159" t="s">
        <v>1</v>
      </c>
      <c r="F804" s="160" t="s">
        <v>1118</v>
      </c>
      <c r="H804" s="161">
        <v>8.7149999999999999</v>
      </c>
      <c r="I804" s="162"/>
      <c r="L804" s="157"/>
      <c r="M804" s="163"/>
      <c r="T804" s="164"/>
      <c r="AT804" s="159" t="s">
        <v>180</v>
      </c>
      <c r="AU804" s="159" t="s">
        <v>87</v>
      </c>
      <c r="AV804" s="12" t="s">
        <v>87</v>
      </c>
      <c r="AW804" s="12" t="s">
        <v>30</v>
      </c>
      <c r="AX804" s="12" t="s">
        <v>75</v>
      </c>
      <c r="AY804" s="159" t="s">
        <v>172</v>
      </c>
    </row>
    <row r="805" spans="2:65" s="12" customFormat="1">
      <c r="B805" s="157"/>
      <c r="D805" s="158" t="s">
        <v>180</v>
      </c>
      <c r="E805" s="159" t="s">
        <v>1</v>
      </c>
      <c r="F805" s="160" t="s">
        <v>1119</v>
      </c>
      <c r="H805" s="161">
        <v>-1.4999999999999999E-2</v>
      </c>
      <c r="I805" s="162"/>
      <c r="L805" s="157"/>
      <c r="M805" s="163"/>
      <c r="T805" s="164"/>
      <c r="AT805" s="159" t="s">
        <v>180</v>
      </c>
      <c r="AU805" s="159" t="s">
        <v>87</v>
      </c>
      <c r="AV805" s="12" t="s">
        <v>87</v>
      </c>
      <c r="AW805" s="12" t="s">
        <v>30</v>
      </c>
      <c r="AX805" s="12" t="s">
        <v>75</v>
      </c>
      <c r="AY805" s="159" t="s">
        <v>172</v>
      </c>
    </row>
    <row r="806" spans="2:65" s="14" customFormat="1">
      <c r="B806" s="172"/>
      <c r="D806" s="158" t="s">
        <v>180</v>
      </c>
      <c r="E806" s="173" t="s">
        <v>1</v>
      </c>
      <c r="F806" s="174" t="s">
        <v>186</v>
      </c>
      <c r="H806" s="175">
        <v>8.6999999999999993</v>
      </c>
      <c r="I806" s="176"/>
      <c r="L806" s="172"/>
      <c r="M806" s="177"/>
      <c r="T806" s="178"/>
      <c r="AT806" s="173" t="s">
        <v>180</v>
      </c>
      <c r="AU806" s="173" t="s">
        <v>87</v>
      </c>
      <c r="AV806" s="14" t="s">
        <v>178</v>
      </c>
      <c r="AW806" s="14" t="s">
        <v>30</v>
      </c>
      <c r="AX806" s="14" t="s">
        <v>82</v>
      </c>
      <c r="AY806" s="173" t="s">
        <v>172</v>
      </c>
    </row>
    <row r="807" spans="2:65" s="1" customFormat="1" ht="24.2" customHeight="1">
      <c r="B807" s="32"/>
      <c r="C807" s="143" t="s">
        <v>1120</v>
      </c>
      <c r="D807" s="143" t="s">
        <v>174</v>
      </c>
      <c r="E807" s="144" t="s">
        <v>1121</v>
      </c>
      <c r="F807" s="145" t="s">
        <v>1122</v>
      </c>
      <c r="G807" s="146" t="s">
        <v>226</v>
      </c>
      <c r="H807" s="147">
        <v>0.42</v>
      </c>
      <c r="I807" s="148"/>
      <c r="J807" s="149">
        <f>ROUND(I807*H807,2)</f>
        <v>0</v>
      </c>
      <c r="K807" s="150"/>
      <c r="L807" s="32"/>
      <c r="M807" s="151" t="s">
        <v>1</v>
      </c>
      <c r="N807" s="152" t="s">
        <v>41</v>
      </c>
      <c r="P807" s="153">
        <f>O807*H807</f>
        <v>0</v>
      </c>
      <c r="Q807" s="153">
        <v>0</v>
      </c>
      <c r="R807" s="153">
        <f>Q807*H807</f>
        <v>0</v>
      </c>
      <c r="S807" s="153">
        <v>0</v>
      </c>
      <c r="T807" s="154">
        <f>S807*H807</f>
        <v>0</v>
      </c>
      <c r="AR807" s="155" t="s">
        <v>275</v>
      </c>
      <c r="AT807" s="155" t="s">
        <v>174</v>
      </c>
      <c r="AU807" s="155" t="s">
        <v>87</v>
      </c>
      <c r="AY807" s="17" t="s">
        <v>172</v>
      </c>
      <c r="BE807" s="156">
        <f>IF(N807="základná",J807,0)</f>
        <v>0</v>
      </c>
      <c r="BF807" s="156">
        <f>IF(N807="znížená",J807,0)</f>
        <v>0</v>
      </c>
      <c r="BG807" s="156">
        <f>IF(N807="zákl. prenesená",J807,0)</f>
        <v>0</v>
      </c>
      <c r="BH807" s="156">
        <f>IF(N807="zníž. prenesená",J807,0)</f>
        <v>0</v>
      </c>
      <c r="BI807" s="156">
        <f>IF(N807="nulová",J807,0)</f>
        <v>0</v>
      </c>
      <c r="BJ807" s="17" t="s">
        <v>87</v>
      </c>
      <c r="BK807" s="156">
        <f>ROUND(I807*H807,2)</f>
        <v>0</v>
      </c>
      <c r="BL807" s="17" t="s">
        <v>275</v>
      </c>
      <c r="BM807" s="155" t="s">
        <v>1123</v>
      </c>
    </row>
    <row r="808" spans="2:65" s="11" customFormat="1" ht="22.9" customHeight="1">
      <c r="B808" s="131"/>
      <c r="D808" s="132" t="s">
        <v>74</v>
      </c>
      <c r="E808" s="141" t="s">
        <v>1124</v>
      </c>
      <c r="F808" s="141" t="s">
        <v>1125</v>
      </c>
      <c r="I808" s="134"/>
      <c r="J808" s="142">
        <f>BK808</f>
        <v>0</v>
      </c>
      <c r="L808" s="131"/>
      <c r="M808" s="136"/>
      <c r="P808" s="137">
        <f>SUM(P809:P861)</f>
        <v>0</v>
      </c>
      <c r="R808" s="137">
        <f>SUM(R809:R861)</f>
        <v>0.16440801599999999</v>
      </c>
      <c r="T808" s="138">
        <f>SUM(T809:T861)</f>
        <v>0</v>
      </c>
      <c r="AR808" s="132" t="s">
        <v>87</v>
      </c>
      <c r="AT808" s="139" t="s">
        <v>74</v>
      </c>
      <c r="AU808" s="139" t="s">
        <v>82</v>
      </c>
      <c r="AY808" s="132" t="s">
        <v>172</v>
      </c>
      <c r="BK808" s="140">
        <f>SUM(BK809:BK861)</f>
        <v>0</v>
      </c>
    </row>
    <row r="809" spans="2:65" s="1" customFormat="1" ht="24.2" customHeight="1">
      <c r="B809" s="32"/>
      <c r="C809" s="143" t="s">
        <v>1126</v>
      </c>
      <c r="D809" s="143" t="s">
        <v>174</v>
      </c>
      <c r="E809" s="144" t="s">
        <v>1127</v>
      </c>
      <c r="F809" s="145" t="s">
        <v>1128</v>
      </c>
      <c r="G809" s="146" t="s">
        <v>234</v>
      </c>
      <c r="H809" s="147">
        <v>4.9000000000000004</v>
      </c>
      <c r="I809" s="148"/>
      <c r="J809" s="149">
        <f>ROUND(I809*H809,2)</f>
        <v>0</v>
      </c>
      <c r="K809" s="150"/>
      <c r="L809" s="32"/>
      <c r="M809" s="151" t="s">
        <v>1</v>
      </c>
      <c r="N809" s="152" t="s">
        <v>41</v>
      </c>
      <c r="P809" s="153">
        <f>O809*H809</f>
        <v>0</v>
      </c>
      <c r="Q809" s="153">
        <v>1.6184000000000001E-4</v>
      </c>
      <c r="R809" s="153">
        <f>Q809*H809</f>
        <v>7.9301600000000012E-4</v>
      </c>
      <c r="S809" s="153">
        <v>0</v>
      </c>
      <c r="T809" s="154">
        <f>S809*H809</f>
        <v>0</v>
      </c>
      <c r="AR809" s="155" t="s">
        <v>275</v>
      </c>
      <c r="AT809" s="155" t="s">
        <v>174</v>
      </c>
      <c r="AU809" s="155" t="s">
        <v>87</v>
      </c>
      <c r="AY809" s="17" t="s">
        <v>172</v>
      </c>
      <c r="BE809" s="156">
        <f>IF(N809="základná",J809,0)</f>
        <v>0</v>
      </c>
      <c r="BF809" s="156">
        <f>IF(N809="znížená",J809,0)</f>
        <v>0</v>
      </c>
      <c r="BG809" s="156">
        <f>IF(N809="zákl. prenesená",J809,0)</f>
        <v>0</v>
      </c>
      <c r="BH809" s="156">
        <f>IF(N809="zníž. prenesená",J809,0)</f>
        <v>0</v>
      </c>
      <c r="BI809" s="156">
        <f>IF(N809="nulová",J809,0)</f>
        <v>0</v>
      </c>
      <c r="BJ809" s="17" t="s">
        <v>87</v>
      </c>
      <c r="BK809" s="156">
        <f>ROUND(I809*H809,2)</f>
        <v>0</v>
      </c>
      <c r="BL809" s="17" t="s">
        <v>275</v>
      </c>
      <c r="BM809" s="155" t="s">
        <v>1129</v>
      </c>
    </row>
    <row r="810" spans="2:65" s="12" customFormat="1">
      <c r="B810" s="157"/>
      <c r="D810" s="158" t="s">
        <v>180</v>
      </c>
      <c r="E810" s="159" t="s">
        <v>1</v>
      </c>
      <c r="F810" s="160" t="s">
        <v>1130</v>
      </c>
      <c r="H810" s="161">
        <v>3.9119999999999999</v>
      </c>
      <c r="I810" s="162"/>
      <c r="L810" s="157"/>
      <c r="M810" s="163"/>
      <c r="T810" s="164"/>
      <c r="AT810" s="159" t="s">
        <v>180</v>
      </c>
      <c r="AU810" s="159" t="s">
        <v>87</v>
      </c>
      <c r="AV810" s="12" t="s">
        <v>87</v>
      </c>
      <c r="AW810" s="12" t="s">
        <v>30</v>
      </c>
      <c r="AX810" s="12" t="s">
        <v>75</v>
      </c>
      <c r="AY810" s="159" t="s">
        <v>172</v>
      </c>
    </row>
    <row r="811" spans="2:65" s="12" customFormat="1">
      <c r="B811" s="157"/>
      <c r="D811" s="158" t="s">
        <v>180</v>
      </c>
      <c r="E811" s="159" t="s">
        <v>1</v>
      </c>
      <c r="F811" s="160" t="s">
        <v>1131</v>
      </c>
      <c r="H811" s="161">
        <v>0.93799999999999994</v>
      </c>
      <c r="I811" s="162"/>
      <c r="L811" s="157"/>
      <c r="M811" s="163"/>
      <c r="T811" s="164"/>
      <c r="AT811" s="159" t="s">
        <v>180</v>
      </c>
      <c r="AU811" s="159" t="s">
        <v>87</v>
      </c>
      <c r="AV811" s="12" t="s">
        <v>87</v>
      </c>
      <c r="AW811" s="12" t="s">
        <v>30</v>
      </c>
      <c r="AX811" s="12" t="s">
        <v>75</v>
      </c>
      <c r="AY811" s="159" t="s">
        <v>172</v>
      </c>
    </row>
    <row r="812" spans="2:65" s="13" customFormat="1">
      <c r="B812" s="165"/>
      <c r="D812" s="158" t="s">
        <v>180</v>
      </c>
      <c r="E812" s="166" t="s">
        <v>1</v>
      </c>
      <c r="F812" s="167" t="s">
        <v>183</v>
      </c>
      <c r="H812" s="168">
        <v>4.8499999999999996</v>
      </c>
      <c r="I812" s="169"/>
      <c r="L812" s="165"/>
      <c r="M812" s="170"/>
      <c r="T812" s="171"/>
      <c r="AT812" s="166" t="s">
        <v>180</v>
      </c>
      <c r="AU812" s="166" t="s">
        <v>87</v>
      </c>
      <c r="AV812" s="13" t="s">
        <v>184</v>
      </c>
      <c r="AW812" s="13" t="s">
        <v>30</v>
      </c>
      <c r="AX812" s="13" t="s">
        <v>75</v>
      </c>
      <c r="AY812" s="166" t="s">
        <v>172</v>
      </c>
    </row>
    <row r="813" spans="2:65" s="12" customFormat="1">
      <c r="B813" s="157"/>
      <c r="D813" s="158" t="s">
        <v>180</v>
      </c>
      <c r="E813" s="159" t="s">
        <v>1</v>
      </c>
      <c r="F813" s="160" t="s">
        <v>462</v>
      </c>
      <c r="H813" s="161">
        <v>0.05</v>
      </c>
      <c r="I813" s="162"/>
      <c r="L813" s="157"/>
      <c r="M813" s="163"/>
      <c r="T813" s="164"/>
      <c r="AT813" s="159" t="s">
        <v>180</v>
      </c>
      <c r="AU813" s="159" t="s">
        <v>87</v>
      </c>
      <c r="AV813" s="12" t="s">
        <v>87</v>
      </c>
      <c r="AW813" s="12" t="s">
        <v>30</v>
      </c>
      <c r="AX813" s="12" t="s">
        <v>75</v>
      </c>
      <c r="AY813" s="159" t="s">
        <v>172</v>
      </c>
    </row>
    <row r="814" spans="2:65" s="14" customFormat="1">
      <c r="B814" s="172"/>
      <c r="D814" s="158" t="s">
        <v>180</v>
      </c>
      <c r="E814" s="173" t="s">
        <v>1</v>
      </c>
      <c r="F814" s="174" t="s">
        <v>1132</v>
      </c>
      <c r="H814" s="175">
        <v>4.8999999999999995</v>
      </c>
      <c r="I814" s="176"/>
      <c r="L814" s="172"/>
      <c r="M814" s="177"/>
      <c r="T814" s="178"/>
      <c r="AT814" s="173" t="s">
        <v>180</v>
      </c>
      <c r="AU814" s="173" t="s">
        <v>87</v>
      </c>
      <c r="AV814" s="14" t="s">
        <v>178</v>
      </c>
      <c r="AW814" s="14" t="s">
        <v>30</v>
      </c>
      <c r="AX814" s="14" t="s">
        <v>82</v>
      </c>
      <c r="AY814" s="173" t="s">
        <v>172</v>
      </c>
    </row>
    <row r="815" spans="2:65" s="1" customFormat="1" ht="37.9" customHeight="1">
      <c r="B815" s="32"/>
      <c r="C815" s="143" t="s">
        <v>1133</v>
      </c>
      <c r="D815" s="143" t="s">
        <v>174</v>
      </c>
      <c r="E815" s="144" t="s">
        <v>1134</v>
      </c>
      <c r="F815" s="145" t="s">
        <v>1135</v>
      </c>
      <c r="G815" s="146" t="s">
        <v>234</v>
      </c>
      <c r="H815" s="147">
        <v>176</v>
      </c>
      <c r="I815" s="148"/>
      <c r="J815" s="149">
        <f>ROUND(I815*H815,2)</f>
        <v>0</v>
      </c>
      <c r="K815" s="150"/>
      <c r="L815" s="32"/>
      <c r="M815" s="151" t="s">
        <v>1</v>
      </c>
      <c r="N815" s="152" t="s">
        <v>41</v>
      </c>
      <c r="P815" s="153">
        <f>O815*H815</f>
        <v>0</v>
      </c>
      <c r="Q815" s="153">
        <v>3.2000000000000003E-4</v>
      </c>
      <c r="R815" s="153">
        <f>Q815*H815</f>
        <v>5.6320000000000002E-2</v>
      </c>
      <c r="S815" s="153">
        <v>0</v>
      </c>
      <c r="T815" s="154">
        <f>S815*H815</f>
        <v>0</v>
      </c>
      <c r="AR815" s="155" t="s">
        <v>275</v>
      </c>
      <c r="AT815" s="155" t="s">
        <v>174</v>
      </c>
      <c r="AU815" s="155" t="s">
        <v>87</v>
      </c>
      <c r="AY815" s="17" t="s">
        <v>172</v>
      </c>
      <c r="BE815" s="156">
        <f>IF(N815="základná",J815,0)</f>
        <v>0</v>
      </c>
      <c r="BF815" s="156">
        <f>IF(N815="znížená",J815,0)</f>
        <v>0</v>
      </c>
      <c r="BG815" s="156">
        <f>IF(N815="zákl. prenesená",J815,0)</f>
        <v>0</v>
      </c>
      <c r="BH815" s="156">
        <f>IF(N815="zníž. prenesená",J815,0)</f>
        <v>0</v>
      </c>
      <c r="BI815" s="156">
        <f>IF(N815="nulová",J815,0)</f>
        <v>0</v>
      </c>
      <c r="BJ815" s="17" t="s">
        <v>87</v>
      </c>
      <c r="BK815" s="156">
        <f>ROUND(I815*H815,2)</f>
        <v>0</v>
      </c>
      <c r="BL815" s="17" t="s">
        <v>275</v>
      </c>
      <c r="BM815" s="155" t="s">
        <v>1136</v>
      </c>
    </row>
    <row r="816" spans="2:65" s="12" customFormat="1">
      <c r="B816" s="157"/>
      <c r="D816" s="158" t="s">
        <v>180</v>
      </c>
      <c r="E816" s="159" t="s">
        <v>1</v>
      </c>
      <c r="F816" s="160" t="s">
        <v>761</v>
      </c>
      <c r="H816" s="161">
        <v>176</v>
      </c>
      <c r="I816" s="162"/>
      <c r="L816" s="157"/>
      <c r="M816" s="163"/>
      <c r="T816" s="164"/>
      <c r="AT816" s="159" t="s">
        <v>180</v>
      </c>
      <c r="AU816" s="159" t="s">
        <v>87</v>
      </c>
      <c r="AV816" s="12" t="s">
        <v>87</v>
      </c>
      <c r="AW816" s="12" t="s">
        <v>30</v>
      </c>
      <c r="AX816" s="12" t="s">
        <v>82</v>
      </c>
      <c r="AY816" s="159" t="s">
        <v>172</v>
      </c>
    </row>
    <row r="817" spans="2:65" s="1" customFormat="1" ht="37.9" customHeight="1">
      <c r="B817" s="32"/>
      <c r="C817" s="143" t="s">
        <v>1137</v>
      </c>
      <c r="D817" s="143" t="s">
        <v>174</v>
      </c>
      <c r="E817" s="144" t="s">
        <v>1138</v>
      </c>
      <c r="F817" s="145" t="s">
        <v>1139</v>
      </c>
      <c r="G817" s="146" t="s">
        <v>234</v>
      </c>
      <c r="H817" s="147">
        <v>155.69999999999999</v>
      </c>
      <c r="I817" s="148"/>
      <c r="J817" s="149">
        <f>ROUND(I817*H817,2)</f>
        <v>0</v>
      </c>
      <c r="K817" s="150"/>
      <c r="L817" s="32"/>
      <c r="M817" s="151" t="s">
        <v>1</v>
      </c>
      <c r="N817" s="152" t="s">
        <v>41</v>
      </c>
      <c r="P817" s="153">
        <f>O817*H817</f>
        <v>0</v>
      </c>
      <c r="Q817" s="153">
        <v>2.0000000000000002E-5</v>
      </c>
      <c r="R817" s="153">
        <f>Q817*H817</f>
        <v>3.114E-3</v>
      </c>
      <c r="S817" s="153">
        <v>0</v>
      </c>
      <c r="T817" s="154">
        <f>S817*H817</f>
        <v>0</v>
      </c>
      <c r="AR817" s="155" t="s">
        <v>275</v>
      </c>
      <c r="AT817" s="155" t="s">
        <v>174</v>
      </c>
      <c r="AU817" s="155" t="s">
        <v>87</v>
      </c>
      <c r="AY817" s="17" t="s">
        <v>172</v>
      </c>
      <c r="BE817" s="156">
        <f>IF(N817="základná",J817,0)</f>
        <v>0</v>
      </c>
      <c r="BF817" s="156">
        <f>IF(N817="znížená",J817,0)</f>
        <v>0</v>
      </c>
      <c r="BG817" s="156">
        <f>IF(N817="zákl. prenesená",J817,0)</f>
        <v>0</v>
      </c>
      <c r="BH817" s="156">
        <f>IF(N817="zníž. prenesená",J817,0)</f>
        <v>0</v>
      </c>
      <c r="BI817" s="156">
        <f>IF(N817="nulová",J817,0)</f>
        <v>0</v>
      </c>
      <c r="BJ817" s="17" t="s">
        <v>87</v>
      </c>
      <c r="BK817" s="156">
        <f>ROUND(I817*H817,2)</f>
        <v>0</v>
      </c>
      <c r="BL817" s="17" t="s">
        <v>275</v>
      </c>
      <c r="BM817" s="155" t="s">
        <v>1140</v>
      </c>
    </row>
    <row r="818" spans="2:65" s="15" customFormat="1">
      <c r="B818" s="190"/>
      <c r="D818" s="158" t="s">
        <v>180</v>
      </c>
      <c r="E818" s="191" t="s">
        <v>1</v>
      </c>
      <c r="F818" s="192" t="s">
        <v>639</v>
      </c>
      <c r="H818" s="191" t="s">
        <v>1</v>
      </c>
      <c r="I818" s="193"/>
      <c r="L818" s="190"/>
      <c r="M818" s="194"/>
      <c r="T818" s="195"/>
      <c r="AT818" s="191" t="s">
        <v>180</v>
      </c>
      <c r="AU818" s="191" t="s">
        <v>87</v>
      </c>
      <c r="AV818" s="15" t="s">
        <v>82</v>
      </c>
      <c r="AW818" s="15" t="s">
        <v>30</v>
      </c>
      <c r="AX818" s="15" t="s">
        <v>75</v>
      </c>
      <c r="AY818" s="191" t="s">
        <v>172</v>
      </c>
    </row>
    <row r="819" spans="2:65" s="12" customFormat="1">
      <c r="B819" s="157"/>
      <c r="D819" s="158" t="s">
        <v>180</v>
      </c>
      <c r="E819" s="159" t="s">
        <v>1</v>
      </c>
      <c r="F819" s="160" t="s">
        <v>1141</v>
      </c>
      <c r="H819" s="161">
        <v>64.8</v>
      </c>
      <c r="I819" s="162"/>
      <c r="L819" s="157"/>
      <c r="M819" s="163"/>
      <c r="T819" s="164"/>
      <c r="AT819" s="159" t="s">
        <v>180</v>
      </c>
      <c r="AU819" s="159" t="s">
        <v>87</v>
      </c>
      <c r="AV819" s="12" t="s">
        <v>87</v>
      </c>
      <c r="AW819" s="12" t="s">
        <v>30</v>
      </c>
      <c r="AX819" s="12" t="s">
        <v>75</v>
      </c>
      <c r="AY819" s="159" t="s">
        <v>172</v>
      </c>
    </row>
    <row r="820" spans="2:65" s="15" customFormat="1">
      <c r="B820" s="190"/>
      <c r="D820" s="158" t="s">
        <v>180</v>
      </c>
      <c r="E820" s="191" t="s">
        <v>1</v>
      </c>
      <c r="F820" s="192" t="s">
        <v>694</v>
      </c>
      <c r="H820" s="191" t="s">
        <v>1</v>
      </c>
      <c r="I820" s="193"/>
      <c r="L820" s="190"/>
      <c r="M820" s="194"/>
      <c r="T820" s="195"/>
      <c r="AT820" s="191" t="s">
        <v>180</v>
      </c>
      <c r="AU820" s="191" t="s">
        <v>87</v>
      </c>
      <c r="AV820" s="15" t="s">
        <v>82</v>
      </c>
      <c r="AW820" s="15" t="s">
        <v>30</v>
      </c>
      <c r="AX820" s="15" t="s">
        <v>75</v>
      </c>
      <c r="AY820" s="191" t="s">
        <v>172</v>
      </c>
    </row>
    <row r="821" spans="2:65" s="12" customFormat="1">
      <c r="B821" s="157"/>
      <c r="D821" s="158" t="s">
        <v>180</v>
      </c>
      <c r="E821" s="159" t="s">
        <v>1</v>
      </c>
      <c r="F821" s="160" t="s">
        <v>1142</v>
      </c>
      <c r="H821" s="161">
        <v>12.6</v>
      </c>
      <c r="I821" s="162"/>
      <c r="L821" s="157"/>
      <c r="M821" s="163"/>
      <c r="T821" s="164"/>
      <c r="AT821" s="159" t="s">
        <v>180</v>
      </c>
      <c r="AU821" s="159" t="s">
        <v>87</v>
      </c>
      <c r="AV821" s="12" t="s">
        <v>87</v>
      </c>
      <c r="AW821" s="12" t="s">
        <v>30</v>
      </c>
      <c r="AX821" s="12" t="s">
        <v>75</v>
      </c>
      <c r="AY821" s="159" t="s">
        <v>172</v>
      </c>
    </row>
    <row r="822" spans="2:65" s="15" customFormat="1">
      <c r="B822" s="190"/>
      <c r="D822" s="158" t="s">
        <v>180</v>
      </c>
      <c r="E822" s="191" t="s">
        <v>1</v>
      </c>
      <c r="F822" s="192" t="s">
        <v>641</v>
      </c>
      <c r="H822" s="191" t="s">
        <v>1</v>
      </c>
      <c r="I822" s="193"/>
      <c r="L822" s="190"/>
      <c r="M822" s="194"/>
      <c r="T822" s="195"/>
      <c r="AT822" s="191" t="s">
        <v>180</v>
      </c>
      <c r="AU822" s="191" t="s">
        <v>87</v>
      </c>
      <c r="AV822" s="15" t="s">
        <v>82</v>
      </c>
      <c r="AW822" s="15" t="s">
        <v>30</v>
      </c>
      <c r="AX822" s="15" t="s">
        <v>75</v>
      </c>
      <c r="AY822" s="191" t="s">
        <v>172</v>
      </c>
    </row>
    <row r="823" spans="2:65" s="12" customFormat="1">
      <c r="B823" s="157"/>
      <c r="D823" s="158" t="s">
        <v>180</v>
      </c>
      <c r="E823" s="159" t="s">
        <v>1</v>
      </c>
      <c r="F823" s="160" t="s">
        <v>1143</v>
      </c>
      <c r="H823" s="161">
        <v>32.799999999999997</v>
      </c>
      <c r="I823" s="162"/>
      <c r="L823" s="157"/>
      <c r="M823" s="163"/>
      <c r="T823" s="164"/>
      <c r="AT823" s="159" t="s">
        <v>180</v>
      </c>
      <c r="AU823" s="159" t="s">
        <v>87</v>
      </c>
      <c r="AV823" s="12" t="s">
        <v>87</v>
      </c>
      <c r="AW823" s="12" t="s">
        <v>30</v>
      </c>
      <c r="AX823" s="12" t="s">
        <v>75</v>
      </c>
      <c r="AY823" s="159" t="s">
        <v>172</v>
      </c>
    </row>
    <row r="824" spans="2:65" s="13" customFormat="1">
      <c r="B824" s="165"/>
      <c r="D824" s="158" t="s">
        <v>180</v>
      </c>
      <c r="E824" s="166" t="s">
        <v>1</v>
      </c>
      <c r="F824" s="167" t="s">
        <v>1144</v>
      </c>
      <c r="H824" s="168">
        <v>110.19999999999999</v>
      </c>
      <c r="I824" s="169"/>
      <c r="L824" s="165"/>
      <c r="M824" s="170"/>
      <c r="T824" s="171"/>
      <c r="AT824" s="166" t="s">
        <v>180</v>
      </c>
      <c r="AU824" s="166" t="s">
        <v>87</v>
      </c>
      <c r="AV824" s="13" t="s">
        <v>184</v>
      </c>
      <c r="AW824" s="13" t="s">
        <v>30</v>
      </c>
      <c r="AX824" s="13" t="s">
        <v>75</v>
      </c>
      <c r="AY824" s="166" t="s">
        <v>172</v>
      </c>
    </row>
    <row r="825" spans="2:65" s="12" customFormat="1">
      <c r="B825" s="157"/>
      <c r="D825" s="158" t="s">
        <v>180</v>
      </c>
      <c r="E825" s="159" t="s">
        <v>1</v>
      </c>
      <c r="F825" s="160" t="s">
        <v>1145</v>
      </c>
      <c r="H825" s="161">
        <v>45.5</v>
      </c>
      <c r="I825" s="162"/>
      <c r="L825" s="157"/>
      <c r="M825" s="163"/>
      <c r="T825" s="164"/>
      <c r="AT825" s="159" t="s">
        <v>180</v>
      </c>
      <c r="AU825" s="159" t="s">
        <v>87</v>
      </c>
      <c r="AV825" s="12" t="s">
        <v>87</v>
      </c>
      <c r="AW825" s="12" t="s">
        <v>30</v>
      </c>
      <c r="AX825" s="12" t="s">
        <v>75</v>
      </c>
      <c r="AY825" s="159" t="s">
        <v>172</v>
      </c>
    </row>
    <row r="826" spans="2:65" s="14" customFormat="1">
      <c r="B826" s="172"/>
      <c r="D826" s="158" t="s">
        <v>180</v>
      </c>
      <c r="E826" s="173" t="s">
        <v>1</v>
      </c>
      <c r="F826" s="174" t="s">
        <v>186</v>
      </c>
      <c r="H826" s="175">
        <v>155.69999999999999</v>
      </c>
      <c r="I826" s="176"/>
      <c r="L826" s="172"/>
      <c r="M826" s="177"/>
      <c r="T826" s="178"/>
      <c r="AT826" s="173" t="s">
        <v>180</v>
      </c>
      <c r="AU826" s="173" t="s">
        <v>87</v>
      </c>
      <c r="AV826" s="14" t="s">
        <v>178</v>
      </c>
      <c r="AW826" s="14" t="s">
        <v>30</v>
      </c>
      <c r="AX826" s="14" t="s">
        <v>82</v>
      </c>
      <c r="AY826" s="173" t="s">
        <v>172</v>
      </c>
    </row>
    <row r="827" spans="2:65" s="1" customFormat="1" ht="49.15" customHeight="1">
      <c r="B827" s="32"/>
      <c r="C827" s="143" t="s">
        <v>1146</v>
      </c>
      <c r="D827" s="143" t="s">
        <v>174</v>
      </c>
      <c r="E827" s="144" t="s">
        <v>1147</v>
      </c>
      <c r="F827" s="145" t="s">
        <v>1148</v>
      </c>
      <c r="G827" s="146" t="s">
        <v>234</v>
      </c>
      <c r="H827" s="147">
        <v>174.9</v>
      </c>
      <c r="I827" s="148"/>
      <c r="J827" s="149">
        <f>ROUND(I827*H827,2)</f>
        <v>0</v>
      </c>
      <c r="K827" s="150"/>
      <c r="L827" s="32"/>
      <c r="M827" s="151" t="s">
        <v>1</v>
      </c>
      <c r="N827" s="152" t="s">
        <v>41</v>
      </c>
      <c r="P827" s="153">
        <f>O827*H827</f>
        <v>0</v>
      </c>
      <c r="Q827" s="153">
        <v>9.0000000000000006E-5</v>
      </c>
      <c r="R827" s="153">
        <f>Q827*H827</f>
        <v>1.5741000000000002E-2</v>
      </c>
      <c r="S827" s="153">
        <v>0</v>
      </c>
      <c r="T827" s="154">
        <f>S827*H827</f>
        <v>0</v>
      </c>
      <c r="AR827" s="155" t="s">
        <v>275</v>
      </c>
      <c r="AT827" s="155" t="s">
        <v>174</v>
      </c>
      <c r="AU827" s="155" t="s">
        <v>87</v>
      </c>
      <c r="AY827" s="17" t="s">
        <v>172</v>
      </c>
      <c r="BE827" s="156">
        <f>IF(N827="základná",J827,0)</f>
        <v>0</v>
      </c>
      <c r="BF827" s="156">
        <f>IF(N827="znížená",J827,0)</f>
        <v>0</v>
      </c>
      <c r="BG827" s="156">
        <f>IF(N827="zákl. prenesená",J827,0)</f>
        <v>0</v>
      </c>
      <c r="BH827" s="156">
        <f>IF(N827="zníž. prenesená",J827,0)</f>
        <v>0</v>
      </c>
      <c r="BI827" s="156">
        <f>IF(N827="nulová",J827,0)</f>
        <v>0</v>
      </c>
      <c r="BJ827" s="17" t="s">
        <v>87</v>
      </c>
      <c r="BK827" s="156">
        <f>ROUND(I827*H827,2)</f>
        <v>0</v>
      </c>
      <c r="BL827" s="17" t="s">
        <v>275</v>
      </c>
      <c r="BM827" s="155" t="s">
        <v>1149</v>
      </c>
    </row>
    <row r="828" spans="2:65" s="15" customFormat="1">
      <c r="B828" s="190"/>
      <c r="D828" s="158" t="s">
        <v>180</v>
      </c>
      <c r="E828" s="191" t="s">
        <v>1</v>
      </c>
      <c r="F828" s="192" t="s">
        <v>639</v>
      </c>
      <c r="H828" s="191" t="s">
        <v>1</v>
      </c>
      <c r="I828" s="193"/>
      <c r="L828" s="190"/>
      <c r="M828" s="194"/>
      <c r="T828" s="195"/>
      <c r="AT828" s="191" t="s">
        <v>180</v>
      </c>
      <c r="AU828" s="191" t="s">
        <v>87</v>
      </c>
      <c r="AV828" s="15" t="s">
        <v>82</v>
      </c>
      <c r="AW828" s="15" t="s">
        <v>30</v>
      </c>
      <c r="AX828" s="15" t="s">
        <v>75</v>
      </c>
      <c r="AY828" s="191" t="s">
        <v>172</v>
      </c>
    </row>
    <row r="829" spans="2:65" s="12" customFormat="1">
      <c r="B829" s="157"/>
      <c r="D829" s="158" t="s">
        <v>180</v>
      </c>
      <c r="E829" s="159" t="s">
        <v>1</v>
      </c>
      <c r="F829" s="160" t="s">
        <v>640</v>
      </c>
      <c r="H829" s="161">
        <v>12.96</v>
      </c>
      <c r="I829" s="162"/>
      <c r="L829" s="157"/>
      <c r="M829" s="163"/>
      <c r="T829" s="164"/>
      <c r="AT829" s="159" t="s">
        <v>180</v>
      </c>
      <c r="AU829" s="159" t="s">
        <v>87</v>
      </c>
      <c r="AV829" s="12" t="s">
        <v>87</v>
      </c>
      <c r="AW829" s="12" t="s">
        <v>30</v>
      </c>
      <c r="AX829" s="12" t="s">
        <v>75</v>
      </c>
      <c r="AY829" s="159" t="s">
        <v>172</v>
      </c>
    </row>
    <row r="830" spans="2:65" s="15" customFormat="1">
      <c r="B830" s="190"/>
      <c r="D830" s="158" t="s">
        <v>180</v>
      </c>
      <c r="E830" s="191" t="s">
        <v>1</v>
      </c>
      <c r="F830" s="192" t="s">
        <v>641</v>
      </c>
      <c r="H830" s="191" t="s">
        <v>1</v>
      </c>
      <c r="I830" s="193"/>
      <c r="L830" s="190"/>
      <c r="M830" s="194"/>
      <c r="T830" s="195"/>
      <c r="AT830" s="191" t="s">
        <v>180</v>
      </c>
      <c r="AU830" s="191" t="s">
        <v>87</v>
      </c>
      <c r="AV830" s="15" t="s">
        <v>82</v>
      </c>
      <c r="AW830" s="15" t="s">
        <v>30</v>
      </c>
      <c r="AX830" s="15" t="s">
        <v>75</v>
      </c>
      <c r="AY830" s="191" t="s">
        <v>172</v>
      </c>
    </row>
    <row r="831" spans="2:65" s="12" customFormat="1">
      <c r="B831" s="157"/>
      <c r="D831" s="158" t="s">
        <v>180</v>
      </c>
      <c r="E831" s="159" t="s">
        <v>1</v>
      </c>
      <c r="F831" s="160" t="s">
        <v>642</v>
      </c>
      <c r="H831" s="161">
        <v>3.28</v>
      </c>
      <c r="I831" s="162"/>
      <c r="L831" s="157"/>
      <c r="M831" s="163"/>
      <c r="T831" s="164"/>
      <c r="AT831" s="159" t="s">
        <v>180</v>
      </c>
      <c r="AU831" s="159" t="s">
        <v>87</v>
      </c>
      <c r="AV831" s="12" t="s">
        <v>87</v>
      </c>
      <c r="AW831" s="12" t="s">
        <v>30</v>
      </c>
      <c r="AX831" s="12" t="s">
        <v>75</v>
      </c>
      <c r="AY831" s="159" t="s">
        <v>172</v>
      </c>
    </row>
    <row r="832" spans="2:65" s="15" customFormat="1">
      <c r="B832" s="190"/>
      <c r="D832" s="158" t="s">
        <v>180</v>
      </c>
      <c r="E832" s="191" t="s">
        <v>1</v>
      </c>
      <c r="F832" s="192" t="s">
        <v>427</v>
      </c>
      <c r="H832" s="191" t="s">
        <v>1</v>
      </c>
      <c r="I832" s="193"/>
      <c r="L832" s="190"/>
      <c r="M832" s="194"/>
      <c r="T832" s="195"/>
      <c r="AT832" s="191" t="s">
        <v>180</v>
      </c>
      <c r="AU832" s="191" t="s">
        <v>87</v>
      </c>
      <c r="AV832" s="15" t="s">
        <v>82</v>
      </c>
      <c r="AW832" s="15" t="s">
        <v>30</v>
      </c>
      <c r="AX832" s="15" t="s">
        <v>75</v>
      </c>
      <c r="AY832" s="191" t="s">
        <v>172</v>
      </c>
    </row>
    <row r="833" spans="2:65" s="12" customFormat="1">
      <c r="B833" s="157"/>
      <c r="D833" s="158" t="s">
        <v>180</v>
      </c>
      <c r="E833" s="159" t="s">
        <v>1</v>
      </c>
      <c r="F833" s="160" t="s">
        <v>643</v>
      </c>
      <c r="H833" s="161">
        <v>1.8</v>
      </c>
      <c r="I833" s="162"/>
      <c r="L833" s="157"/>
      <c r="M833" s="163"/>
      <c r="T833" s="164"/>
      <c r="AT833" s="159" t="s">
        <v>180</v>
      </c>
      <c r="AU833" s="159" t="s">
        <v>87</v>
      </c>
      <c r="AV833" s="12" t="s">
        <v>87</v>
      </c>
      <c r="AW833" s="12" t="s">
        <v>30</v>
      </c>
      <c r="AX833" s="12" t="s">
        <v>75</v>
      </c>
      <c r="AY833" s="159" t="s">
        <v>172</v>
      </c>
    </row>
    <row r="834" spans="2:65" s="15" customFormat="1">
      <c r="B834" s="190"/>
      <c r="D834" s="158" t="s">
        <v>180</v>
      </c>
      <c r="E834" s="191" t="s">
        <v>1</v>
      </c>
      <c r="F834" s="192" t="s">
        <v>644</v>
      </c>
      <c r="H834" s="191" t="s">
        <v>1</v>
      </c>
      <c r="I834" s="193"/>
      <c r="L834" s="190"/>
      <c r="M834" s="194"/>
      <c r="T834" s="195"/>
      <c r="AT834" s="191" t="s">
        <v>180</v>
      </c>
      <c r="AU834" s="191" t="s">
        <v>87</v>
      </c>
      <c r="AV834" s="15" t="s">
        <v>82</v>
      </c>
      <c r="AW834" s="15" t="s">
        <v>30</v>
      </c>
      <c r="AX834" s="15" t="s">
        <v>75</v>
      </c>
      <c r="AY834" s="191" t="s">
        <v>172</v>
      </c>
    </row>
    <row r="835" spans="2:65" s="12" customFormat="1">
      <c r="B835" s="157"/>
      <c r="D835" s="158" t="s">
        <v>180</v>
      </c>
      <c r="E835" s="159" t="s">
        <v>1</v>
      </c>
      <c r="F835" s="160" t="s">
        <v>645</v>
      </c>
      <c r="H835" s="161">
        <v>4</v>
      </c>
      <c r="I835" s="162"/>
      <c r="L835" s="157"/>
      <c r="M835" s="163"/>
      <c r="T835" s="164"/>
      <c r="AT835" s="159" t="s">
        <v>180</v>
      </c>
      <c r="AU835" s="159" t="s">
        <v>87</v>
      </c>
      <c r="AV835" s="12" t="s">
        <v>87</v>
      </c>
      <c r="AW835" s="12" t="s">
        <v>30</v>
      </c>
      <c r="AX835" s="12" t="s">
        <v>75</v>
      </c>
      <c r="AY835" s="159" t="s">
        <v>172</v>
      </c>
    </row>
    <row r="836" spans="2:65" s="15" customFormat="1">
      <c r="B836" s="190"/>
      <c r="D836" s="158" t="s">
        <v>180</v>
      </c>
      <c r="E836" s="191" t="s">
        <v>1</v>
      </c>
      <c r="F836" s="192" t="s">
        <v>646</v>
      </c>
      <c r="H836" s="191" t="s">
        <v>1</v>
      </c>
      <c r="I836" s="193"/>
      <c r="L836" s="190"/>
      <c r="M836" s="194"/>
      <c r="T836" s="195"/>
      <c r="AT836" s="191" t="s">
        <v>180</v>
      </c>
      <c r="AU836" s="191" t="s">
        <v>87</v>
      </c>
      <c r="AV836" s="15" t="s">
        <v>82</v>
      </c>
      <c r="AW836" s="15" t="s">
        <v>30</v>
      </c>
      <c r="AX836" s="15" t="s">
        <v>75</v>
      </c>
      <c r="AY836" s="191" t="s">
        <v>172</v>
      </c>
    </row>
    <row r="837" spans="2:65" s="12" customFormat="1">
      <c r="B837" s="157"/>
      <c r="D837" s="158" t="s">
        <v>180</v>
      </c>
      <c r="E837" s="159" t="s">
        <v>1</v>
      </c>
      <c r="F837" s="160" t="s">
        <v>647</v>
      </c>
      <c r="H837" s="161">
        <v>17.5</v>
      </c>
      <c r="I837" s="162"/>
      <c r="L837" s="157"/>
      <c r="M837" s="163"/>
      <c r="T837" s="164"/>
      <c r="AT837" s="159" t="s">
        <v>180</v>
      </c>
      <c r="AU837" s="159" t="s">
        <v>87</v>
      </c>
      <c r="AV837" s="12" t="s">
        <v>87</v>
      </c>
      <c r="AW837" s="12" t="s">
        <v>30</v>
      </c>
      <c r="AX837" s="12" t="s">
        <v>75</v>
      </c>
      <c r="AY837" s="159" t="s">
        <v>172</v>
      </c>
    </row>
    <row r="838" spans="2:65" s="13" customFormat="1">
      <c r="B838" s="165"/>
      <c r="D838" s="158" t="s">
        <v>180</v>
      </c>
      <c r="E838" s="166" t="s">
        <v>1</v>
      </c>
      <c r="F838" s="167" t="s">
        <v>648</v>
      </c>
      <c r="H838" s="168">
        <v>39.540000000000006</v>
      </c>
      <c r="I838" s="169"/>
      <c r="L838" s="165"/>
      <c r="M838" s="170"/>
      <c r="T838" s="171"/>
      <c r="AT838" s="166" t="s">
        <v>180</v>
      </c>
      <c r="AU838" s="166" t="s">
        <v>87</v>
      </c>
      <c r="AV838" s="13" t="s">
        <v>184</v>
      </c>
      <c r="AW838" s="13" t="s">
        <v>30</v>
      </c>
      <c r="AX838" s="13" t="s">
        <v>75</v>
      </c>
      <c r="AY838" s="166" t="s">
        <v>172</v>
      </c>
    </row>
    <row r="839" spans="2:65" s="15" customFormat="1">
      <c r="B839" s="190"/>
      <c r="D839" s="158" t="s">
        <v>180</v>
      </c>
      <c r="E839" s="191" t="s">
        <v>1</v>
      </c>
      <c r="F839" s="192" t="s">
        <v>649</v>
      </c>
      <c r="H839" s="191" t="s">
        <v>1</v>
      </c>
      <c r="I839" s="193"/>
      <c r="L839" s="190"/>
      <c r="M839" s="194"/>
      <c r="T839" s="195"/>
      <c r="AT839" s="191" t="s">
        <v>180</v>
      </c>
      <c r="AU839" s="191" t="s">
        <v>87</v>
      </c>
      <c r="AV839" s="15" t="s">
        <v>82</v>
      </c>
      <c r="AW839" s="15" t="s">
        <v>30</v>
      </c>
      <c r="AX839" s="15" t="s">
        <v>75</v>
      </c>
      <c r="AY839" s="191" t="s">
        <v>172</v>
      </c>
    </row>
    <row r="840" spans="2:65" s="12" customFormat="1">
      <c r="B840" s="157"/>
      <c r="D840" s="158" t="s">
        <v>180</v>
      </c>
      <c r="E840" s="159" t="s">
        <v>1</v>
      </c>
      <c r="F840" s="160" t="s">
        <v>650</v>
      </c>
      <c r="H840" s="161">
        <v>7.08</v>
      </c>
      <c r="I840" s="162"/>
      <c r="L840" s="157"/>
      <c r="M840" s="163"/>
      <c r="T840" s="164"/>
      <c r="AT840" s="159" t="s">
        <v>180</v>
      </c>
      <c r="AU840" s="159" t="s">
        <v>87</v>
      </c>
      <c r="AV840" s="12" t="s">
        <v>87</v>
      </c>
      <c r="AW840" s="12" t="s">
        <v>30</v>
      </c>
      <c r="AX840" s="12" t="s">
        <v>75</v>
      </c>
      <c r="AY840" s="159" t="s">
        <v>172</v>
      </c>
    </row>
    <row r="841" spans="2:65" s="15" customFormat="1">
      <c r="B841" s="190"/>
      <c r="D841" s="158" t="s">
        <v>180</v>
      </c>
      <c r="E841" s="191" t="s">
        <v>1</v>
      </c>
      <c r="F841" s="192" t="s">
        <v>651</v>
      </c>
      <c r="H841" s="191" t="s">
        <v>1</v>
      </c>
      <c r="I841" s="193"/>
      <c r="L841" s="190"/>
      <c r="M841" s="194"/>
      <c r="T841" s="195"/>
      <c r="AT841" s="191" t="s">
        <v>180</v>
      </c>
      <c r="AU841" s="191" t="s">
        <v>87</v>
      </c>
      <c r="AV841" s="15" t="s">
        <v>82</v>
      </c>
      <c r="AW841" s="15" t="s">
        <v>30</v>
      </c>
      <c r="AX841" s="15" t="s">
        <v>75</v>
      </c>
      <c r="AY841" s="191" t="s">
        <v>172</v>
      </c>
    </row>
    <row r="842" spans="2:65" s="12" customFormat="1">
      <c r="B842" s="157"/>
      <c r="D842" s="158" t="s">
        <v>180</v>
      </c>
      <c r="E842" s="159" t="s">
        <v>1</v>
      </c>
      <c r="F842" s="160" t="s">
        <v>652</v>
      </c>
      <c r="H842" s="161">
        <v>50.75</v>
      </c>
      <c r="I842" s="162"/>
      <c r="L842" s="157"/>
      <c r="M842" s="163"/>
      <c r="T842" s="164"/>
      <c r="AT842" s="159" t="s">
        <v>180</v>
      </c>
      <c r="AU842" s="159" t="s">
        <v>87</v>
      </c>
      <c r="AV842" s="12" t="s">
        <v>87</v>
      </c>
      <c r="AW842" s="12" t="s">
        <v>30</v>
      </c>
      <c r="AX842" s="12" t="s">
        <v>75</v>
      </c>
      <c r="AY842" s="159" t="s">
        <v>172</v>
      </c>
    </row>
    <row r="843" spans="2:65" s="13" customFormat="1">
      <c r="B843" s="165"/>
      <c r="D843" s="158" t="s">
        <v>180</v>
      </c>
      <c r="E843" s="166" t="s">
        <v>1</v>
      </c>
      <c r="F843" s="167" t="s">
        <v>653</v>
      </c>
      <c r="H843" s="168">
        <v>57.83</v>
      </c>
      <c r="I843" s="169"/>
      <c r="L843" s="165"/>
      <c r="M843" s="170"/>
      <c r="T843" s="171"/>
      <c r="AT843" s="166" t="s">
        <v>180</v>
      </c>
      <c r="AU843" s="166" t="s">
        <v>87</v>
      </c>
      <c r="AV843" s="13" t="s">
        <v>184</v>
      </c>
      <c r="AW843" s="13" t="s">
        <v>30</v>
      </c>
      <c r="AX843" s="13" t="s">
        <v>75</v>
      </c>
      <c r="AY843" s="166" t="s">
        <v>172</v>
      </c>
    </row>
    <row r="844" spans="2:65" s="12" customFormat="1">
      <c r="B844" s="157"/>
      <c r="D844" s="158" t="s">
        <v>180</v>
      </c>
      <c r="E844" s="159" t="s">
        <v>1</v>
      </c>
      <c r="F844" s="160" t="s">
        <v>654</v>
      </c>
      <c r="H844" s="161">
        <v>45.5</v>
      </c>
      <c r="I844" s="162"/>
      <c r="L844" s="157"/>
      <c r="M844" s="163"/>
      <c r="T844" s="164"/>
      <c r="AT844" s="159" t="s">
        <v>180</v>
      </c>
      <c r="AU844" s="159" t="s">
        <v>87</v>
      </c>
      <c r="AV844" s="12" t="s">
        <v>87</v>
      </c>
      <c r="AW844" s="12" t="s">
        <v>30</v>
      </c>
      <c r="AX844" s="12" t="s">
        <v>75</v>
      </c>
      <c r="AY844" s="159" t="s">
        <v>172</v>
      </c>
    </row>
    <row r="845" spans="2:65" s="12" customFormat="1">
      <c r="B845" s="157"/>
      <c r="D845" s="158" t="s">
        <v>180</v>
      </c>
      <c r="E845" s="159" t="s">
        <v>1</v>
      </c>
      <c r="F845" s="160" t="s">
        <v>1150</v>
      </c>
      <c r="H845" s="161">
        <v>32</v>
      </c>
      <c r="I845" s="162"/>
      <c r="L845" s="157"/>
      <c r="M845" s="163"/>
      <c r="T845" s="164"/>
      <c r="AT845" s="159" t="s">
        <v>180</v>
      </c>
      <c r="AU845" s="159" t="s">
        <v>87</v>
      </c>
      <c r="AV845" s="12" t="s">
        <v>87</v>
      </c>
      <c r="AW845" s="12" t="s">
        <v>30</v>
      </c>
      <c r="AX845" s="12" t="s">
        <v>75</v>
      </c>
      <c r="AY845" s="159" t="s">
        <v>172</v>
      </c>
    </row>
    <row r="846" spans="2:65" s="12" customFormat="1">
      <c r="B846" s="157"/>
      <c r="D846" s="158" t="s">
        <v>180</v>
      </c>
      <c r="E846" s="159" t="s">
        <v>1</v>
      </c>
      <c r="F846" s="160" t="s">
        <v>655</v>
      </c>
      <c r="H846" s="161">
        <v>0.03</v>
      </c>
      <c r="I846" s="162"/>
      <c r="L846" s="157"/>
      <c r="M846" s="163"/>
      <c r="T846" s="164"/>
      <c r="AT846" s="159" t="s">
        <v>180</v>
      </c>
      <c r="AU846" s="159" t="s">
        <v>87</v>
      </c>
      <c r="AV846" s="12" t="s">
        <v>87</v>
      </c>
      <c r="AW846" s="12" t="s">
        <v>30</v>
      </c>
      <c r="AX846" s="12" t="s">
        <v>75</v>
      </c>
      <c r="AY846" s="159" t="s">
        <v>172</v>
      </c>
    </row>
    <row r="847" spans="2:65" s="14" customFormat="1">
      <c r="B847" s="172"/>
      <c r="D847" s="158" t="s">
        <v>180</v>
      </c>
      <c r="E847" s="173" t="s">
        <v>1</v>
      </c>
      <c r="F847" s="174" t="s">
        <v>186</v>
      </c>
      <c r="H847" s="175">
        <v>174.9</v>
      </c>
      <c r="I847" s="176"/>
      <c r="L847" s="172"/>
      <c r="M847" s="177"/>
      <c r="T847" s="178"/>
      <c r="AT847" s="173" t="s">
        <v>180</v>
      </c>
      <c r="AU847" s="173" t="s">
        <v>87</v>
      </c>
      <c r="AV847" s="14" t="s">
        <v>178</v>
      </c>
      <c r="AW847" s="14" t="s">
        <v>30</v>
      </c>
      <c r="AX847" s="14" t="s">
        <v>82</v>
      </c>
      <c r="AY847" s="173" t="s">
        <v>172</v>
      </c>
    </row>
    <row r="848" spans="2:65" s="1" customFormat="1" ht="24.2" customHeight="1">
      <c r="B848" s="32"/>
      <c r="C848" s="143" t="s">
        <v>1151</v>
      </c>
      <c r="D848" s="143" t="s">
        <v>174</v>
      </c>
      <c r="E848" s="144" t="s">
        <v>1152</v>
      </c>
      <c r="F848" s="145" t="s">
        <v>1153</v>
      </c>
      <c r="G848" s="146" t="s">
        <v>234</v>
      </c>
      <c r="H848" s="147">
        <v>58</v>
      </c>
      <c r="I848" s="148"/>
      <c r="J848" s="149">
        <f>ROUND(I848*H848,2)</f>
        <v>0</v>
      </c>
      <c r="K848" s="150"/>
      <c r="L848" s="32"/>
      <c r="M848" s="151" t="s">
        <v>1</v>
      </c>
      <c r="N848" s="152" t="s">
        <v>41</v>
      </c>
      <c r="P848" s="153">
        <f>O848*H848</f>
        <v>0</v>
      </c>
      <c r="Q848" s="153">
        <v>3.3E-4</v>
      </c>
      <c r="R848" s="153">
        <f>Q848*H848</f>
        <v>1.9140000000000001E-2</v>
      </c>
      <c r="S848" s="153">
        <v>0</v>
      </c>
      <c r="T848" s="154">
        <f>S848*H848</f>
        <v>0</v>
      </c>
      <c r="AR848" s="155" t="s">
        <v>275</v>
      </c>
      <c r="AT848" s="155" t="s">
        <v>174</v>
      </c>
      <c r="AU848" s="155" t="s">
        <v>87</v>
      </c>
      <c r="AY848" s="17" t="s">
        <v>172</v>
      </c>
      <c r="BE848" s="156">
        <f>IF(N848="základná",J848,0)</f>
        <v>0</v>
      </c>
      <c r="BF848" s="156">
        <f>IF(N848="znížená",J848,0)</f>
        <v>0</v>
      </c>
      <c r="BG848" s="156">
        <f>IF(N848="zákl. prenesená",J848,0)</f>
        <v>0</v>
      </c>
      <c r="BH848" s="156">
        <f>IF(N848="zníž. prenesená",J848,0)</f>
        <v>0</v>
      </c>
      <c r="BI848" s="156">
        <f>IF(N848="nulová",J848,0)</f>
        <v>0</v>
      </c>
      <c r="BJ848" s="17" t="s">
        <v>87</v>
      </c>
      <c r="BK848" s="156">
        <f>ROUND(I848*H848,2)</f>
        <v>0</v>
      </c>
      <c r="BL848" s="17" t="s">
        <v>275</v>
      </c>
      <c r="BM848" s="155" t="s">
        <v>1154</v>
      </c>
    </row>
    <row r="849" spans="2:65" s="12" customFormat="1">
      <c r="B849" s="157"/>
      <c r="D849" s="158" t="s">
        <v>180</v>
      </c>
      <c r="E849" s="159" t="s">
        <v>1</v>
      </c>
      <c r="F849" s="160" t="s">
        <v>1155</v>
      </c>
      <c r="H849" s="161">
        <v>58</v>
      </c>
      <c r="I849" s="162"/>
      <c r="L849" s="157"/>
      <c r="M849" s="163"/>
      <c r="T849" s="164"/>
      <c r="AT849" s="159" t="s">
        <v>180</v>
      </c>
      <c r="AU849" s="159" t="s">
        <v>87</v>
      </c>
      <c r="AV849" s="12" t="s">
        <v>87</v>
      </c>
      <c r="AW849" s="12" t="s">
        <v>30</v>
      </c>
      <c r="AX849" s="12" t="s">
        <v>82</v>
      </c>
      <c r="AY849" s="159" t="s">
        <v>172</v>
      </c>
    </row>
    <row r="850" spans="2:65" s="1" customFormat="1" ht="24.2" customHeight="1">
      <c r="B850" s="32"/>
      <c r="C850" s="143" t="s">
        <v>1156</v>
      </c>
      <c r="D850" s="143" t="s">
        <v>174</v>
      </c>
      <c r="E850" s="144" t="s">
        <v>1157</v>
      </c>
      <c r="F850" s="145" t="s">
        <v>1158</v>
      </c>
      <c r="G850" s="146" t="s">
        <v>234</v>
      </c>
      <c r="H850" s="147">
        <v>210</v>
      </c>
      <c r="I850" s="148"/>
      <c r="J850" s="149">
        <f>ROUND(I850*H850,2)</f>
        <v>0</v>
      </c>
      <c r="K850" s="150"/>
      <c r="L850" s="32"/>
      <c r="M850" s="151" t="s">
        <v>1</v>
      </c>
      <c r="N850" s="152" t="s">
        <v>41</v>
      </c>
      <c r="P850" s="153">
        <f>O850*H850</f>
        <v>0</v>
      </c>
      <c r="Q850" s="153">
        <v>3.3E-4</v>
      </c>
      <c r="R850" s="153">
        <f>Q850*H850</f>
        <v>6.93E-2</v>
      </c>
      <c r="S850" s="153">
        <v>0</v>
      </c>
      <c r="T850" s="154">
        <f>S850*H850</f>
        <v>0</v>
      </c>
      <c r="AR850" s="155" t="s">
        <v>275</v>
      </c>
      <c r="AT850" s="155" t="s">
        <v>174</v>
      </c>
      <c r="AU850" s="155" t="s">
        <v>87</v>
      </c>
      <c r="AY850" s="17" t="s">
        <v>172</v>
      </c>
      <c r="BE850" s="156">
        <f>IF(N850="základná",J850,0)</f>
        <v>0</v>
      </c>
      <c r="BF850" s="156">
        <f>IF(N850="znížená",J850,0)</f>
        <v>0</v>
      </c>
      <c r="BG850" s="156">
        <f>IF(N850="zákl. prenesená",J850,0)</f>
        <v>0</v>
      </c>
      <c r="BH850" s="156">
        <f>IF(N850="zníž. prenesená",J850,0)</f>
        <v>0</v>
      </c>
      <c r="BI850" s="156">
        <f>IF(N850="nulová",J850,0)</f>
        <v>0</v>
      </c>
      <c r="BJ850" s="17" t="s">
        <v>87</v>
      </c>
      <c r="BK850" s="156">
        <f>ROUND(I850*H850,2)</f>
        <v>0</v>
      </c>
      <c r="BL850" s="17" t="s">
        <v>275</v>
      </c>
      <c r="BM850" s="155" t="s">
        <v>1159</v>
      </c>
    </row>
    <row r="851" spans="2:65" s="12" customFormat="1">
      <c r="B851" s="157"/>
      <c r="D851" s="158" t="s">
        <v>180</v>
      </c>
      <c r="E851" s="159" t="s">
        <v>1</v>
      </c>
      <c r="F851" s="160" t="s">
        <v>1160</v>
      </c>
      <c r="H851" s="161">
        <v>131.863</v>
      </c>
      <c r="I851" s="162"/>
      <c r="L851" s="157"/>
      <c r="M851" s="163"/>
      <c r="T851" s="164"/>
      <c r="AT851" s="159" t="s">
        <v>180</v>
      </c>
      <c r="AU851" s="159" t="s">
        <v>87</v>
      </c>
      <c r="AV851" s="12" t="s">
        <v>87</v>
      </c>
      <c r="AW851" s="12" t="s">
        <v>30</v>
      </c>
      <c r="AX851" s="12" t="s">
        <v>75</v>
      </c>
      <c r="AY851" s="159" t="s">
        <v>172</v>
      </c>
    </row>
    <row r="852" spans="2:65" s="12" customFormat="1">
      <c r="B852" s="157"/>
      <c r="D852" s="158" t="s">
        <v>180</v>
      </c>
      <c r="E852" s="159" t="s">
        <v>1</v>
      </c>
      <c r="F852" s="160" t="s">
        <v>1161</v>
      </c>
      <c r="H852" s="161">
        <v>-16.992000000000001</v>
      </c>
      <c r="I852" s="162"/>
      <c r="L852" s="157"/>
      <c r="M852" s="163"/>
      <c r="T852" s="164"/>
      <c r="AT852" s="159" t="s">
        <v>180</v>
      </c>
      <c r="AU852" s="159" t="s">
        <v>87</v>
      </c>
      <c r="AV852" s="12" t="s">
        <v>87</v>
      </c>
      <c r="AW852" s="12" t="s">
        <v>30</v>
      </c>
      <c r="AX852" s="12" t="s">
        <v>75</v>
      </c>
      <c r="AY852" s="159" t="s">
        <v>172</v>
      </c>
    </row>
    <row r="853" spans="2:65" s="12" customFormat="1">
      <c r="B853" s="157"/>
      <c r="D853" s="158" t="s">
        <v>180</v>
      </c>
      <c r="E853" s="159" t="s">
        <v>1</v>
      </c>
      <c r="F853" s="160" t="s">
        <v>1162</v>
      </c>
      <c r="H853" s="161">
        <v>2.6850000000000001</v>
      </c>
      <c r="I853" s="162"/>
      <c r="L853" s="157"/>
      <c r="M853" s="163"/>
      <c r="T853" s="164"/>
      <c r="AT853" s="159" t="s">
        <v>180</v>
      </c>
      <c r="AU853" s="159" t="s">
        <v>87</v>
      </c>
      <c r="AV853" s="12" t="s">
        <v>87</v>
      </c>
      <c r="AW853" s="12" t="s">
        <v>30</v>
      </c>
      <c r="AX853" s="12" t="s">
        <v>75</v>
      </c>
      <c r="AY853" s="159" t="s">
        <v>172</v>
      </c>
    </row>
    <row r="854" spans="2:65" s="13" customFormat="1">
      <c r="B854" s="165"/>
      <c r="D854" s="158" t="s">
        <v>180</v>
      </c>
      <c r="E854" s="166" t="s">
        <v>1</v>
      </c>
      <c r="F854" s="167" t="s">
        <v>1163</v>
      </c>
      <c r="H854" s="168">
        <v>117.556</v>
      </c>
      <c r="I854" s="169"/>
      <c r="L854" s="165"/>
      <c r="M854" s="170"/>
      <c r="T854" s="171"/>
      <c r="AT854" s="166" t="s">
        <v>180</v>
      </c>
      <c r="AU854" s="166" t="s">
        <v>87</v>
      </c>
      <c r="AV854" s="13" t="s">
        <v>184</v>
      </c>
      <c r="AW854" s="13" t="s">
        <v>30</v>
      </c>
      <c r="AX854" s="13" t="s">
        <v>75</v>
      </c>
      <c r="AY854" s="166" t="s">
        <v>172</v>
      </c>
    </row>
    <row r="855" spans="2:65" s="12" customFormat="1">
      <c r="B855" s="157"/>
      <c r="D855" s="158" t="s">
        <v>180</v>
      </c>
      <c r="E855" s="159" t="s">
        <v>1</v>
      </c>
      <c r="F855" s="160" t="s">
        <v>1164</v>
      </c>
      <c r="H855" s="161">
        <v>150.94399999999999</v>
      </c>
      <c r="I855" s="162"/>
      <c r="L855" s="157"/>
      <c r="M855" s="163"/>
      <c r="T855" s="164"/>
      <c r="AT855" s="159" t="s">
        <v>180</v>
      </c>
      <c r="AU855" s="159" t="s">
        <v>87</v>
      </c>
      <c r="AV855" s="12" t="s">
        <v>87</v>
      </c>
      <c r="AW855" s="12" t="s">
        <v>30</v>
      </c>
      <c r="AX855" s="12" t="s">
        <v>75</v>
      </c>
      <c r="AY855" s="159" t="s">
        <v>172</v>
      </c>
    </row>
    <row r="856" spans="2:65" s="12" customFormat="1">
      <c r="B856" s="157"/>
      <c r="D856" s="158" t="s">
        <v>180</v>
      </c>
      <c r="E856" s="159" t="s">
        <v>1</v>
      </c>
      <c r="F856" s="160" t="s">
        <v>1165</v>
      </c>
      <c r="H856" s="161">
        <v>-22.550999999999998</v>
      </c>
      <c r="I856" s="162"/>
      <c r="L856" s="157"/>
      <c r="M856" s="163"/>
      <c r="T856" s="164"/>
      <c r="AT856" s="159" t="s">
        <v>180</v>
      </c>
      <c r="AU856" s="159" t="s">
        <v>87</v>
      </c>
      <c r="AV856" s="12" t="s">
        <v>87</v>
      </c>
      <c r="AW856" s="12" t="s">
        <v>30</v>
      </c>
      <c r="AX856" s="12" t="s">
        <v>75</v>
      </c>
      <c r="AY856" s="159" t="s">
        <v>172</v>
      </c>
    </row>
    <row r="857" spans="2:65" s="12" customFormat="1">
      <c r="B857" s="157"/>
      <c r="D857" s="158" t="s">
        <v>180</v>
      </c>
      <c r="E857" s="159" t="s">
        <v>1</v>
      </c>
      <c r="F857" s="160" t="s">
        <v>1166</v>
      </c>
      <c r="H857" s="161">
        <v>1.92</v>
      </c>
      <c r="I857" s="162"/>
      <c r="L857" s="157"/>
      <c r="M857" s="163"/>
      <c r="T857" s="164"/>
      <c r="AT857" s="159" t="s">
        <v>180</v>
      </c>
      <c r="AU857" s="159" t="s">
        <v>87</v>
      </c>
      <c r="AV857" s="12" t="s">
        <v>87</v>
      </c>
      <c r="AW857" s="12" t="s">
        <v>30</v>
      </c>
      <c r="AX857" s="12" t="s">
        <v>75</v>
      </c>
      <c r="AY857" s="159" t="s">
        <v>172</v>
      </c>
    </row>
    <row r="858" spans="2:65" s="13" customFormat="1">
      <c r="B858" s="165"/>
      <c r="D858" s="158" t="s">
        <v>180</v>
      </c>
      <c r="E858" s="166" t="s">
        <v>1</v>
      </c>
      <c r="F858" s="167" t="s">
        <v>1167</v>
      </c>
      <c r="H858" s="168">
        <v>130.31299999999999</v>
      </c>
      <c r="I858" s="169"/>
      <c r="L858" s="165"/>
      <c r="M858" s="170"/>
      <c r="T858" s="171"/>
      <c r="AT858" s="166" t="s">
        <v>180</v>
      </c>
      <c r="AU858" s="166" t="s">
        <v>87</v>
      </c>
      <c r="AV858" s="13" t="s">
        <v>184</v>
      </c>
      <c r="AW858" s="13" t="s">
        <v>30</v>
      </c>
      <c r="AX858" s="13" t="s">
        <v>75</v>
      </c>
      <c r="AY858" s="166" t="s">
        <v>172</v>
      </c>
    </row>
    <row r="859" spans="2:65" s="12" customFormat="1">
      <c r="B859" s="157"/>
      <c r="D859" s="158" t="s">
        <v>180</v>
      </c>
      <c r="E859" s="159" t="s">
        <v>1</v>
      </c>
      <c r="F859" s="160" t="s">
        <v>1168</v>
      </c>
      <c r="H859" s="161">
        <v>-43.4</v>
      </c>
      <c r="I859" s="162"/>
      <c r="L859" s="157"/>
      <c r="M859" s="163"/>
      <c r="T859" s="164"/>
      <c r="AT859" s="159" t="s">
        <v>180</v>
      </c>
      <c r="AU859" s="159" t="s">
        <v>87</v>
      </c>
      <c r="AV859" s="12" t="s">
        <v>87</v>
      </c>
      <c r="AW859" s="12" t="s">
        <v>30</v>
      </c>
      <c r="AX859" s="12" t="s">
        <v>75</v>
      </c>
      <c r="AY859" s="159" t="s">
        <v>172</v>
      </c>
    </row>
    <row r="860" spans="2:65" s="12" customFormat="1">
      <c r="B860" s="157"/>
      <c r="D860" s="158" t="s">
        <v>180</v>
      </c>
      <c r="E860" s="159" t="s">
        <v>1</v>
      </c>
      <c r="F860" s="160" t="s">
        <v>1169</v>
      </c>
      <c r="H860" s="161">
        <v>5.5309999999999997</v>
      </c>
      <c r="I860" s="162"/>
      <c r="L860" s="157"/>
      <c r="M860" s="163"/>
      <c r="T860" s="164"/>
      <c r="AT860" s="159" t="s">
        <v>180</v>
      </c>
      <c r="AU860" s="159" t="s">
        <v>87</v>
      </c>
      <c r="AV860" s="12" t="s">
        <v>87</v>
      </c>
      <c r="AW860" s="12" t="s">
        <v>30</v>
      </c>
      <c r="AX860" s="12" t="s">
        <v>75</v>
      </c>
      <c r="AY860" s="159" t="s">
        <v>172</v>
      </c>
    </row>
    <row r="861" spans="2:65" s="14" customFormat="1">
      <c r="B861" s="172"/>
      <c r="D861" s="158" t="s">
        <v>180</v>
      </c>
      <c r="E861" s="173" t="s">
        <v>1</v>
      </c>
      <c r="F861" s="174" t="s">
        <v>1039</v>
      </c>
      <c r="H861" s="175">
        <v>210</v>
      </c>
      <c r="I861" s="176"/>
      <c r="L861" s="172"/>
      <c r="M861" s="177"/>
      <c r="T861" s="178"/>
      <c r="AT861" s="173" t="s">
        <v>180</v>
      </c>
      <c r="AU861" s="173" t="s">
        <v>87</v>
      </c>
      <c r="AV861" s="14" t="s">
        <v>178</v>
      </c>
      <c r="AW861" s="14" t="s">
        <v>30</v>
      </c>
      <c r="AX861" s="14" t="s">
        <v>82</v>
      </c>
      <c r="AY861" s="173" t="s">
        <v>172</v>
      </c>
    </row>
    <row r="862" spans="2:65" s="11" customFormat="1" ht="22.9" customHeight="1">
      <c r="B862" s="131"/>
      <c r="D862" s="132" t="s">
        <v>74</v>
      </c>
      <c r="E862" s="141" t="s">
        <v>1170</v>
      </c>
      <c r="F862" s="141" t="s">
        <v>1171</v>
      </c>
      <c r="I862" s="134"/>
      <c r="J862" s="142">
        <f>BK862</f>
        <v>0</v>
      </c>
      <c r="L862" s="131"/>
      <c r="M862" s="136"/>
      <c r="P862" s="137">
        <f>SUM(P863:P868)</f>
        <v>0</v>
      </c>
      <c r="R862" s="137">
        <f>SUM(R863:R868)</f>
        <v>2.6800000000000001E-2</v>
      </c>
      <c r="T862" s="138">
        <f>SUM(T863:T868)</f>
        <v>0</v>
      </c>
      <c r="AR862" s="132" t="s">
        <v>87</v>
      </c>
      <c r="AT862" s="139" t="s">
        <v>74</v>
      </c>
      <c r="AU862" s="139" t="s">
        <v>82</v>
      </c>
      <c r="AY862" s="132" t="s">
        <v>172</v>
      </c>
      <c r="BK862" s="140">
        <f>SUM(BK863:BK868)</f>
        <v>0</v>
      </c>
    </row>
    <row r="863" spans="2:65" s="1" customFormat="1" ht="24.2" customHeight="1">
      <c r="B863" s="32"/>
      <c r="C863" s="143" t="s">
        <v>1172</v>
      </c>
      <c r="D863" s="143" t="s">
        <v>174</v>
      </c>
      <c r="E863" s="144" t="s">
        <v>1173</v>
      </c>
      <c r="F863" s="145" t="s">
        <v>1174</v>
      </c>
      <c r="G863" s="146" t="s">
        <v>234</v>
      </c>
      <c r="H863" s="147">
        <v>268</v>
      </c>
      <c r="I863" s="148"/>
      <c r="J863" s="149">
        <f>ROUND(I863*H863,2)</f>
        <v>0</v>
      </c>
      <c r="K863" s="150"/>
      <c r="L863" s="32"/>
      <c r="M863" s="151" t="s">
        <v>1</v>
      </c>
      <c r="N863" s="152" t="s">
        <v>41</v>
      </c>
      <c r="P863" s="153">
        <f>O863*H863</f>
        <v>0</v>
      </c>
      <c r="Q863" s="153">
        <v>1E-4</v>
      </c>
      <c r="R863" s="153">
        <f>Q863*H863</f>
        <v>2.6800000000000001E-2</v>
      </c>
      <c r="S863" s="153">
        <v>0</v>
      </c>
      <c r="T863" s="154">
        <f>S863*H863</f>
        <v>0</v>
      </c>
      <c r="AR863" s="155" t="s">
        <v>275</v>
      </c>
      <c r="AT863" s="155" t="s">
        <v>174</v>
      </c>
      <c r="AU863" s="155" t="s">
        <v>87</v>
      </c>
      <c r="AY863" s="17" t="s">
        <v>172</v>
      </c>
      <c r="BE863" s="156">
        <f>IF(N863="základná",J863,0)</f>
        <v>0</v>
      </c>
      <c r="BF863" s="156">
        <f>IF(N863="znížená",J863,0)</f>
        <v>0</v>
      </c>
      <c r="BG863" s="156">
        <f>IF(N863="zákl. prenesená",J863,0)</f>
        <v>0</v>
      </c>
      <c r="BH863" s="156">
        <f>IF(N863="zníž. prenesená",J863,0)</f>
        <v>0</v>
      </c>
      <c r="BI863" s="156">
        <f>IF(N863="nulová",J863,0)</f>
        <v>0</v>
      </c>
      <c r="BJ863" s="17" t="s">
        <v>87</v>
      </c>
      <c r="BK863" s="156">
        <f>ROUND(I863*H863,2)</f>
        <v>0</v>
      </c>
      <c r="BL863" s="17" t="s">
        <v>275</v>
      </c>
      <c r="BM863" s="155" t="s">
        <v>1175</v>
      </c>
    </row>
    <row r="864" spans="2:65" s="12" customFormat="1">
      <c r="B864" s="157"/>
      <c r="D864" s="158" t="s">
        <v>180</v>
      </c>
      <c r="E864" s="159" t="s">
        <v>1</v>
      </c>
      <c r="F864" s="160" t="s">
        <v>1176</v>
      </c>
      <c r="H864" s="161">
        <v>268</v>
      </c>
      <c r="I864" s="162"/>
      <c r="L864" s="157"/>
      <c r="M864" s="163"/>
      <c r="T864" s="164"/>
      <c r="AT864" s="159" t="s">
        <v>180</v>
      </c>
      <c r="AU864" s="159" t="s">
        <v>87</v>
      </c>
      <c r="AV864" s="12" t="s">
        <v>87</v>
      </c>
      <c r="AW864" s="12" t="s">
        <v>30</v>
      </c>
      <c r="AX864" s="12" t="s">
        <v>82</v>
      </c>
      <c r="AY864" s="159" t="s">
        <v>172</v>
      </c>
    </row>
    <row r="865" spans="2:65" s="1" customFormat="1" ht="24.2" customHeight="1">
      <c r="B865" s="32"/>
      <c r="C865" s="143" t="s">
        <v>1177</v>
      </c>
      <c r="D865" s="143" t="s">
        <v>174</v>
      </c>
      <c r="E865" s="144" t="s">
        <v>1178</v>
      </c>
      <c r="F865" s="145" t="s">
        <v>1179</v>
      </c>
      <c r="G865" s="146" t="s">
        <v>234</v>
      </c>
      <c r="H865" s="147">
        <v>91.5</v>
      </c>
      <c r="I865" s="148"/>
      <c r="J865" s="149">
        <f>ROUND(I865*H865,2)</f>
        <v>0</v>
      </c>
      <c r="K865" s="150"/>
      <c r="L865" s="32"/>
      <c r="M865" s="151" t="s">
        <v>1</v>
      </c>
      <c r="N865" s="152" t="s">
        <v>41</v>
      </c>
      <c r="P865" s="153">
        <f>O865*H865</f>
        <v>0</v>
      </c>
      <c r="Q865" s="153">
        <v>0</v>
      </c>
      <c r="R865" s="153">
        <f>Q865*H865</f>
        <v>0</v>
      </c>
      <c r="S865" s="153">
        <v>0</v>
      </c>
      <c r="T865" s="154">
        <f>S865*H865</f>
        <v>0</v>
      </c>
      <c r="AR865" s="155" t="s">
        <v>275</v>
      </c>
      <c r="AT865" s="155" t="s">
        <v>174</v>
      </c>
      <c r="AU865" s="155" t="s">
        <v>87</v>
      </c>
      <c r="AY865" s="17" t="s">
        <v>172</v>
      </c>
      <c r="BE865" s="156">
        <f>IF(N865="základná",J865,0)</f>
        <v>0</v>
      </c>
      <c r="BF865" s="156">
        <f>IF(N865="znížená",J865,0)</f>
        <v>0</v>
      </c>
      <c r="BG865" s="156">
        <f>IF(N865="zákl. prenesená",J865,0)</f>
        <v>0</v>
      </c>
      <c r="BH865" s="156">
        <f>IF(N865="zníž. prenesená",J865,0)</f>
        <v>0</v>
      </c>
      <c r="BI865" s="156">
        <f>IF(N865="nulová",J865,0)</f>
        <v>0</v>
      </c>
      <c r="BJ865" s="17" t="s">
        <v>87</v>
      </c>
      <c r="BK865" s="156">
        <f>ROUND(I865*H865,2)</f>
        <v>0</v>
      </c>
      <c r="BL865" s="17" t="s">
        <v>275</v>
      </c>
      <c r="BM865" s="155" t="s">
        <v>1180</v>
      </c>
    </row>
    <row r="866" spans="2:65" s="12" customFormat="1">
      <c r="B866" s="157"/>
      <c r="D866" s="158" t="s">
        <v>180</v>
      </c>
      <c r="E866" s="159" t="s">
        <v>1</v>
      </c>
      <c r="F866" s="160" t="s">
        <v>1181</v>
      </c>
      <c r="H866" s="161">
        <v>87.5</v>
      </c>
      <c r="I866" s="162"/>
      <c r="L866" s="157"/>
      <c r="M866" s="163"/>
      <c r="T866" s="164"/>
      <c r="AT866" s="159" t="s">
        <v>180</v>
      </c>
      <c r="AU866" s="159" t="s">
        <v>87</v>
      </c>
      <c r="AV866" s="12" t="s">
        <v>87</v>
      </c>
      <c r="AW866" s="12" t="s">
        <v>30</v>
      </c>
      <c r="AX866" s="12" t="s">
        <v>75</v>
      </c>
      <c r="AY866" s="159" t="s">
        <v>172</v>
      </c>
    </row>
    <row r="867" spans="2:65" s="12" customFormat="1">
      <c r="B867" s="157"/>
      <c r="D867" s="158" t="s">
        <v>180</v>
      </c>
      <c r="E867" s="159" t="s">
        <v>1</v>
      </c>
      <c r="F867" s="160" t="s">
        <v>1182</v>
      </c>
      <c r="H867" s="161">
        <v>4</v>
      </c>
      <c r="I867" s="162"/>
      <c r="L867" s="157"/>
      <c r="M867" s="163"/>
      <c r="T867" s="164"/>
      <c r="AT867" s="159" t="s">
        <v>180</v>
      </c>
      <c r="AU867" s="159" t="s">
        <v>87</v>
      </c>
      <c r="AV867" s="12" t="s">
        <v>87</v>
      </c>
      <c r="AW867" s="12" t="s">
        <v>30</v>
      </c>
      <c r="AX867" s="12" t="s">
        <v>75</v>
      </c>
      <c r="AY867" s="159" t="s">
        <v>172</v>
      </c>
    </row>
    <row r="868" spans="2:65" s="14" customFormat="1">
      <c r="B868" s="172"/>
      <c r="D868" s="158" t="s">
        <v>180</v>
      </c>
      <c r="E868" s="173" t="s">
        <v>1</v>
      </c>
      <c r="F868" s="174" t="s">
        <v>186</v>
      </c>
      <c r="H868" s="175">
        <v>91.5</v>
      </c>
      <c r="I868" s="176"/>
      <c r="L868" s="172"/>
      <c r="M868" s="196"/>
      <c r="N868" s="197"/>
      <c r="O868" s="197"/>
      <c r="P868" s="197"/>
      <c r="Q868" s="197"/>
      <c r="R868" s="197"/>
      <c r="S868" s="197"/>
      <c r="T868" s="198"/>
      <c r="AT868" s="173" t="s">
        <v>180</v>
      </c>
      <c r="AU868" s="173" t="s">
        <v>87</v>
      </c>
      <c r="AV868" s="14" t="s">
        <v>178</v>
      </c>
      <c r="AW868" s="14" t="s">
        <v>30</v>
      </c>
      <c r="AX868" s="14" t="s">
        <v>82</v>
      </c>
      <c r="AY868" s="173" t="s">
        <v>172</v>
      </c>
    </row>
    <row r="869" spans="2:65" s="1" customFormat="1" ht="6.95" customHeight="1">
      <c r="B869" s="47"/>
      <c r="C869" s="48"/>
      <c r="D869" s="48"/>
      <c r="E869" s="48"/>
      <c r="F869" s="48"/>
      <c r="G869" s="48"/>
      <c r="H869" s="48"/>
      <c r="I869" s="48"/>
      <c r="J869" s="48"/>
      <c r="K869" s="48"/>
      <c r="L869" s="32"/>
    </row>
  </sheetData>
  <sheetProtection algorithmName="SHA-512" hashValue="2gsdTZypugTtrUnmff9iMU+t6/oVePYFyxSwo+N/X/AMsYtk3sPmbtZ5nV8NxaLoRXwcTlDiG0cTNYp5bFVcHQ==" saltValue="yqCCljqBmLfuq8af5j+bUybH5RtNC+3pwS8z1WM6vLbo4VldqK4Xe8jvaRCTj/Kf9fpyRGFXSUpq4j1e3MAUcQ==" spinCount="100000" sheet="1" objects="1" scenarios="1" formatColumns="0" formatRows="0" autoFilter="0"/>
  <autoFilter ref="C141:K868" xr:uid="{00000000-0009-0000-0000-000001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09"/>
  <sheetViews>
    <sheetView showGridLines="0" topLeftCell="A16" workbookViewId="0">
      <selection activeCell="J14" sqref="J1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127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1183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16.5" customHeight="1">
      <c r="B29" s="97"/>
      <c r="E29" s="246" t="s">
        <v>1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ROUND((SUM(BE128:BE308)),  2)</f>
        <v>0</v>
      </c>
      <c r="G35" s="100"/>
      <c r="H35" s="100"/>
      <c r="I35" s="101">
        <v>0.2</v>
      </c>
      <c r="J35" s="99">
        <f>ROUND(((SUM(BE128:BE308))*I35),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ROUND((SUM(BF128:BF308)),  2)</f>
        <v>0</v>
      </c>
      <c r="G36" s="100"/>
      <c r="H36" s="100"/>
      <c r="I36" s="101">
        <v>0.2</v>
      </c>
      <c r="J36" s="99">
        <f>ROUND(((SUM(BF128:BF308))*I36),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ROUND((SUM(BG128:BG308)),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ROUND((SUM(BH128:BH308)),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ROUND((SUM(BI128:BI308)),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127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02 - SO-01.2  Drevená terasa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J128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140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141</v>
      </c>
      <c r="E101" s="120"/>
      <c r="F101" s="120"/>
      <c r="G101" s="120"/>
      <c r="H101" s="120"/>
      <c r="I101" s="120"/>
      <c r="J101" s="121">
        <f>J135</f>
        <v>0</v>
      </c>
      <c r="L101" s="118"/>
    </row>
    <row r="102" spans="2:47" s="8" customFormat="1" ht="24.95" customHeight="1">
      <c r="B102" s="114"/>
      <c r="D102" s="115" t="s">
        <v>142</v>
      </c>
      <c r="E102" s="116"/>
      <c r="F102" s="116"/>
      <c r="G102" s="116"/>
      <c r="H102" s="116"/>
      <c r="I102" s="116"/>
      <c r="J102" s="117">
        <f>J137</f>
        <v>0</v>
      </c>
      <c r="L102" s="114"/>
    </row>
    <row r="103" spans="2:47" s="9" customFormat="1" ht="19.899999999999999" customHeight="1">
      <c r="B103" s="118"/>
      <c r="D103" s="119" t="s">
        <v>147</v>
      </c>
      <c r="E103" s="120"/>
      <c r="F103" s="120"/>
      <c r="G103" s="120"/>
      <c r="H103" s="120"/>
      <c r="I103" s="120"/>
      <c r="J103" s="121">
        <f>J138</f>
        <v>0</v>
      </c>
      <c r="L103" s="118"/>
    </row>
    <row r="104" spans="2:47" s="9" customFormat="1" ht="19.899999999999999" customHeight="1">
      <c r="B104" s="118"/>
      <c r="D104" s="119" t="s">
        <v>149</v>
      </c>
      <c r="E104" s="120"/>
      <c r="F104" s="120"/>
      <c r="G104" s="120"/>
      <c r="H104" s="120"/>
      <c r="I104" s="120"/>
      <c r="J104" s="121">
        <f>J266</f>
        <v>0</v>
      </c>
      <c r="L104" s="118"/>
    </row>
    <row r="105" spans="2:47" s="9" customFormat="1" ht="19.899999999999999" customHeight="1">
      <c r="B105" s="118"/>
      <c r="D105" s="119" t="s">
        <v>150</v>
      </c>
      <c r="E105" s="120"/>
      <c r="F105" s="120"/>
      <c r="G105" s="120"/>
      <c r="H105" s="120"/>
      <c r="I105" s="120"/>
      <c r="J105" s="121">
        <f>J271</f>
        <v>0</v>
      </c>
      <c r="L105" s="118"/>
    </row>
    <row r="106" spans="2:47" s="9" customFormat="1" ht="19.899999999999999" customHeight="1">
      <c r="B106" s="118"/>
      <c r="D106" s="119" t="s">
        <v>156</v>
      </c>
      <c r="E106" s="120"/>
      <c r="F106" s="120"/>
      <c r="G106" s="120"/>
      <c r="H106" s="120"/>
      <c r="I106" s="120"/>
      <c r="J106" s="121">
        <f>J286</f>
        <v>0</v>
      </c>
      <c r="L106" s="118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158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4" t="str">
        <f>E7</f>
        <v>Rekreačná chata</v>
      </c>
      <c r="F116" s="255"/>
      <c r="G116" s="255"/>
      <c r="H116" s="255"/>
      <c r="L116" s="32"/>
    </row>
    <row r="117" spans="2:63" ht="12" customHeight="1">
      <c r="B117" s="20"/>
      <c r="C117" s="27" t="s">
        <v>126</v>
      </c>
      <c r="L117" s="20"/>
    </row>
    <row r="118" spans="2:63" s="1" customFormat="1" ht="16.5" customHeight="1">
      <c r="B118" s="32"/>
      <c r="E118" s="254" t="s">
        <v>127</v>
      </c>
      <c r="F118" s="253"/>
      <c r="G118" s="253"/>
      <c r="H118" s="253"/>
      <c r="L118" s="32"/>
    </row>
    <row r="119" spans="2:63" s="1" customFormat="1" ht="12" customHeight="1">
      <c r="B119" s="32"/>
      <c r="C119" s="27" t="s">
        <v>128</v>
      </c>
      <c r="L119" s="32"/>
    </row>
    <row r="120" spans="2:63" s="1" customFormat="1" ht="16.5" customHeight="1">
      <c r="B120" s="32"/>
      <c r="E120" s="250" t="str">
        <f>E11</f>
        <v>02 - SO-01.2  Drevená terasa</v>
      </c>
      <c r="F120" s="253"/>
      <c r="G120" s="253"/>
      <c r="H120" s="253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Martovce, p. č. 6231/1, 6231/2</v>
      </c>
      <c r="I122" s="27" t="s">
        <v>21</v>
      </c>
      <c r="J122" s="55">
        <f>IF(J14="","",J14)</f>
        <v>0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22</v>
      </c>
      <c r="F124" s="25" t="str">
        <f>E17</f>
        <v>MARTEVENT s.r.o., Martovce č. 14</v>
      </c>
      <c r="I124" s="27" t="s">
        <v>28</v>
      </c>
      <c r="J124" s="30" t="str">
        <f>E23</f>
        <v>Szilvia Vörös Dócza</v>
      </c>
      <c r="L124" s="32"/>
    </row>
    <row r="125" spans="2:63" s="1" customFormat="1" ht="15.2" customHeight="1">
      <c r="B125" s="32"/>
      <c r="C125" s="27" t="s">
        <v>26</v>
      </c>
      <c r="F125" s="25" t="str">
        <f>IF(E20="","",E20)</f>
        <v>Vyplň údaj</v>
      </c>
      <c r="I125" s="27" t="s">
        <v>31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159</v>
      </c>
      <c r="D127" s="124" t="s">
        <v>60</v>
      </c>
      <c r="E127" s="124" t="s">
        <v>56</v>
      </c>
      <c r="F127" s="124" t="s">
        <v>57</v>
      </c>
      <c r="G127" s="124" t="s">
        <v>160</v>
      </c>
      <c r="H127" s="124" t="s">
        <v>161</v>
      </c>
      <c r="I127" s="124" t="s">
        <v>162</v>
      </c>
      <c r="J127" s="125" t="s">
        <v>133</v>
      </c>
      <c r="K127" s="126" t="s">
        <v>163</v>
      </c>
      <c r="L127" s="122"/>
      <c r="M127" s="62" t="s">
        <v>1</v>
      </c>
      <c r="N127" s="63" t="s">
        <v>39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</row>
    <row r="128" spans="2:63" s="1" customFormat="1" ht="22.9" customHeight="1">
      <c r="B128" s="32"/>
      <c r="C128" s="67" t="s">
        <v>134</v>
      </c>
      <c r="J128" s="127">
        <f>BK128</f>
        <v>0</v>
      </c>
      <c r="L128" s="32"/>
      <c r="M128" s="65"/>
      <c r="N128" s="56"/>
      <c r="O128" s="56"/>
      <c r="P128" s="128">
        <f>P129+P137</f>
        <v>0</v>
      </c>
      <c r="Q128" s="56"/>
      <c r="R128" s="128">
        <f>R129+R137</f>
        <v>4.6109309600000001</v>
      </c>
      <c r="S128" s="56"/>
      <c r="T128" s="129">
        <f>T129+T137</f>
        <v>0</v>
      </c>
      <c r="AT128" s="17" t="s">
        <v>74</v>
      </c>
      <c r="AU128" s="17" t="s">
        <v>135</v>
      </c>
      <c r="BK128" s="130">
        <f>BK129+BK137</f>
        <v>0</v>
      </c>
    </row>
    <row r="129" spans="2:65" s="11" customFormat="1" ht="25.9" customHeight="1">
      <c r="B129" s="131"/>
      <c r="D129" s="132" t="s">
        <v>74</v>
      </c>
      <c r="E129" s="133" t="s">
        <v>170</v>
      </c>
      <c r="F129" s="133" t="s">
        <v>171</v>
      </c>
      <c r="I129" s="134"/>
      <c r="J129" s="135">
        <f>BK129</f>
        <v>0</v>
      </c>
      <c r="L129" s="131"/>
      <c r="M129" s="136"/>
      <c r="P129" s="137">
        <f>P130+P135</f>
        <v>0</v>
      </c>
      <c r="R129" s="137">
        <f>R130+R135</f>
        <v>2.5002E-2</v>
      </c>
      <c r="T129" s="138">
        <f>T130+T135</f>
        <v>0</v>
      </c>
      <c r="AR129" s="132" t="s">
        <v>82</v>
      </c>
      <c r="AT129" s="139" t="s">
        <v>74</v>
      </c>
      <c r="AU129" s="139" t="s">
        <v>75</v>
      </c>
      <c r="AY129" s="132" t="s">
        <v>172</v>
      </c>
      <c r="BK129" s="140">
        <f>BK130+BK135</f>
        <v>0</v>
      </c>
    </row>
    <row r="130" spans="2:65" s="11" customFormat="1" ht="22.9" customHeight="1">
      <c r="B130" s="131"/>
      <c r="D130" s="132" t="s">
        <v>74</v>
      </c>
      <c r="E130" s="141" t="s">
        <v>231</v>
      </c>
      <c r="F130" s="141" t="s">
        <v>397</v>
      </c>
      <c r="I130" s="134"/>
      <c r="J130" s="142">
        <f>BK130</f>
        <v>0</v>
      </c>
      <c r="L130" s="131"/>
      <c r="M130" s="136"/>
      <c r="P130" s="137">
        <f>SUM(P131:P134)</f>
        <v>0</v>
      </c>
      <c r="R130" s="137">
        <f>SUM(R131:R134)</f>
        <v>2.5002E-2</v>
      </c>
      <c r="T130" s="138">
        <f>SUM(T131:T134)</f>
        <v>0</v>
      </c>
      <c r="AR130" s="132" t="s">
        <v>82</v>
      </c>
      <c r="AT130" s="139" t="s">
        <v>74</v>
      </c>
      <c r="AU130" s="139" t="s">
        <v>82</v>
      </c>
      <c r="AY130" s="132" t="s">
        <v>172</v>
      </c>
      <c r="BK130" s="140">
        <f>SUM(BK131:BK134)</f>
        <v>0</v>
      </c>
    </row>
    <row r="131" spans="2:65" s="1" customFormat="1" ht="24.2" customHeight="1">
      <c r="B131" s="32"/>
      <c r="C131" s="143" t="s">
        <v>82</v>
      </c>
      <c r="D131" s="143" t="s">
        <v>174</v>
      </c>
      <c r="E131" s="144" t="s">
        <v>414</v>
      </c>
      <c r="F131" s="145" t="s">
        <v>415</v>
      </c>
      <c r="G131" s="146" t="s">
        <v>234</v>
      </c>
      <c r="H131" s="147">
        <v>15.4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1.5299999999999999E-3</v>
      </c>
      <c r="R131" s="153">
        <f>Q131*H131</f>
        <v>2.3562E-2</v>
      </c>
      <c r="S131" s="153">
        <v>0</v>
      </c>
      <c r="T131" s="154">
        <f>S131*H131</f>
        <v>0</v>
      </c>
      <c r="AR131" s="155" t="s">
        <v>178</v>
      </c>
      <c r="AT131" s="155" t="s">
        <v>174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178</v>
      </c>
      <c r="BM131" s="155" t="s">
        <v>1184</v>
      </c>
    </row>
    <row r="132" spans="2:65" s="12" customFormat="1">
      <c r="B132" s="157"/>
      <c r="D132" s="158" t="s">
        <v>180</v>
      </c>
      <c r="E132" s="159" t="s">
        <v>1</v>
      </c>
      <c r="F132" s="160" t="s">
        <v>1185</v>
      </c>
      <c r="H132" s="161">
        <v>15.4</v>
      </c>
      <c r="I132" s="162"/>
      <c r="L132" s="157"/>
      <c r="M132" s="163"/>
      <c r="T132" s="164"/>
      <c r="AT132" s="159" t="s">
        <v>180</v>
      </c>
      <c r="AU132" s="159" t="s">
        <v>87</v>
      </c>
      <c r="AV132" s="12" t="s">
        <v>87</v>
      </c>
      <c r="AW132" s="12" t="s">
        <v>30</v>
      </c>
      <c r="AX132" s="12" t="s">
        <v>82</v>
      </c>
      <c r="AY132" s="159" t="s">
        <v>172</v>
      </c>
    </row>
    <row r="133" spans="2:65" s="1" customFormat="1" ht="16.5" customHeight="1">
      <c r="B133" s="32"/>
      <c r="C133" s="143" t="s">
        <v>87</v>
      </c>
      <c r="D133" s="143" t="s">
        <v>174</v>
      </c>
      <c r="E133" s="144" t="s">
        <v>419</v>
      </c>
      <c r="F133" s="145" t="s">
        <v>420</v>
      </c>
      <c r="G133" s="146" t="s">
        <v>234</v>
      </c>
      <c r="H133" s="147">
        <v>28.8</v>
      </c>
      <c r="I133" s="148"/>
      <c r="J133" s="149">
        <f>ROUND(I133*H133,2)</f>
        <v>0</v>
      </c>
      <c r="K133" s="150"/>
      <c r="L133" s="32"/>
      <c r="M133" s="151" t="s">
        <v>1</v>
      </c>
      <c r="N133" s="152" t="s">
        <v>41</v>
      </c>
      <c r="P133" s="153">
        <f>O133*H133</f>
        <v>0</v>
      </c>
      <c r="Q133" s="153">
        <v>5.0000000000000002E-5</v>
      </c>
      <c r="R133" s="153">
        <f>Q133*H133</f>
        <v>1.4400000000000001E-3</v>
      </c>
      <c r="S133" s="153">
        <v>0</v>
      </c>
      <c r="T133" s="154">
        <f>S133*H133</f>
        <v>0</v>
      </c>
      <c r="AR133" s="155" t="s">
        <v>178</v>
      </c>
      <c r="AT133" s="155" t="s">
        <v>174</v>
      </c>
      <c r="AU133" s="155" t="s">
        <v>87</v>
      </c>
      <c r="AY133" s="17" t="s">
        <v>172</v>
      </c>
      <c r="BE133" s="156">
        <f>IF(N133="základná",J133,0)</f>
        <v>0</v>
      </c>
      <c r="BF133" s="156">
        <f>IF(N133="znížená",J133,0)</f>
        <v>0</v>
      </c>
      <c r="BG133" s="156">
        <f>IF(N133="zákl. prenesená",J133,0)</f>
        <v>0</v>
      </c>
      <c r="BH133" s="156">
        <f>IF(N133="zníž. prenesená",J133,0)</f>
        <v>0</v>
      </c>
      <c r="BI133" s="156">
        <f>IF(N133="nulová",J133,0)</f>
        <v>0</v>
      </c>
      <c r="BJ133" s="17" t="s">
        <v>87</v>
      </c>
      <c r="BK133" s="156">
        <f>ROUND(I133*H133,2)</f>
        <v>0</v>
      </c>
      <c r="BL133" s="17" t="s">
        <v>178</v>
      </c>
      <c r="BM133" s="155" t="s">
        <v>1186</v>
      </c>
    </row>
    <row r="134" spans="2:65" s="12" customFormat="1">
      <c r="B134" s="157"/>
      <c r="D134" s="158" t="s">
        <v>180</v>
      </c>
      <c r="E134" s="159" t="s">
        <v>1</v>
      </c>
      <c r="F134" s="160" t="s">
        <v>1187</v>
      </c>
      <c r="H134" s="161">
        <v>28.8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82</v>
      </c>
      <c r="AY134" s="159" t="s">
        <v>172</v>
      </c>
    </row>
    <row r="135" spans="2:65" s="11" customFormat="1" ht="22.9" customHeight="1">
      <c r="B135" s="131"/>
      <c r="D135" s="132" t="s">
        <v>74</v>
      </c>
      <c r="E135" s="141" t="s">
        <v>437</v>
      </c>
      <c r="F135" s="141" t="s">
        <v>438</v>
      </c>
      <c r="I135" s="134"/>
      <c r="J135" s="142">
        <f>BK135</f>
        <v>0</v>
      </c>
      <c r="L135" s="131"/>
      <c r="M135" s="136"/>
      <c r="P135" s="137">
        <f>P136</f>
        <v>0</v>
      </c>
      <c r="R135" s="137">
        <f>R136</f>
        <v>0</v>
      </c>
      <c r="T135" s="138">
        <f>T136</f>
        <v>0</v>
      </c>
      <c r="AR135" s="132" t="s">
        <v>82</v>
      </c>
      <c r="AT135" s="139" t="s">
        <v>74</v>
      </c>
      <c r="AU135" s="139" t="s">
        <v>82</v>
      </c>
      <c r="AY135" s="132" t="s">
        <v>172</v>
      </c>
      <c r="BK135" s="140">
        <f>BK136</f>
        <v>0</v>
      </c>
    </row>
    <row r="136" spans="2:65" s="1" customFormat="1" ht="24.2" customHeight="1">
      <c r="B136" s="32"/>
      <c r="C136" s="143" t="s">
        <v>184</v>
      </c>
      <c r="D136" s="143" t="s">
        <v>174</v>
      </c>
      <c r="E136" s="144" t="s">
        <v>440</v>
      </c>
      <c r="F136" s="145" t="s">
        <v>441</v>
      </c>
      <c r="G136" s="146" t="s">
        <v>226</v>
      </c>
      <c r="H136" s="147">
        <v>2.5000000000000001E-2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0</v>
      </c>
      <c r="R136" s="153">
        <f>Q136*H136</f>
        <v>0</v>
      </c>
      <c r="S136" s="153">
        <v>0</v>
      </c>
      <c r="T136" s="154">
        <f>S136*H136</f>
        <v>0</v>
      </c>
      <c r="AR136" s="155" t="s">
        <v>178</v>
      </c>
      <c r="AT136" s="155" t="s">
        <v>174</v>
      </c>
      <c r="AU136" s="155" t="s">
        <v>87</v>
      </c>
      <c r="AY136" s="17" t="s">
        <v>172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87</v>
      </c>
      <c r="BK136" s="156">
        <f>ROUND(I136*H136,2)</f>
        <v>0</v>
      </c>
      <c r="BL136" s="17" t="s">
        <v>178</v>
      </c>
      <c r="BM136" s="155" t="s">
        <v>1188</v>
      </c>
    </row>
    <row r="137" spans="2:65" s="11" customFormat="1" ht="25.9" customHeight="1">
      <c r="B137" s="131"/>
      <c r="D137" s="132" t="s">
        <v>74</v>
      </c>
      <c r="E137" s="133" t="s">
        <v>443</v>
      </c>
      <c r="F137" s="133" t="s">
        <v>444</v>
      </c>
      <c r="I137" s="134"/>
      <c r="J137" s="135">
        <f>BK137</f>
        <v>0</v>
      </c>
      <c r="L137" s="131"/>
      <c r="M137" s="136"/>
      <c r="P137" s="137">
        <f>P138+P266+P271+P286</f>
        <v>0</v>
      </c>
      <c r="R137" s="137">
        <f>R138+R266+R271+R286</f>
        <v>4.5859289600000004</v>
      </c>
      <c r="T137" s="138">
        <f>T138+T266+T271+T286</f>
        <v>0</v>
      </c>
      <c r="AR137" s="132" t="s">
        <v>87</v>
      </c>
      <c r="AT137" s="139" t="s">
        <v>74</v>
      </c>
      <c r="AU137" s="139" t="s">
        <v>75</v>
      </c>
      <c r="AY137" s="132" t="s">
        <v>172</v>
      </c>
      <c r="BK137" s="140">
        <f>BK138+BK266+BK271+BK286</f>
        <v>0</v>
      </c>
    </row>
    <row r="138" spans="2:65" s="11" customFormat="1" ht="22.9" customHeight="1">
      <c r="B138" s="131"/>
      <c r="D138" s="132" t="s">
        <v>74</v>
      </c>
      <c r="E138" s="141" t="s">
        <v>633</v>
      </c>
      <c r="F138" s="141" t="s">
        <v>634</v>
      </c>
      <c r="I138" s="134"/>
      <c r="J138" s="142">
        <f>BK138</f>
        <v>0</v>
      </c>
      <c r="L138" s="131"/>
      <c r="M138" s="136"/>
      <c r="P138" s="137">
        <f>SUM(P139:P265)</f>
        <v>0</v>
      </c>
      <c r="R138" s="137">
        <f>SUM(R139:R265)</f>
        <v>3.2373062800000008</v>
      </c>
      <c r="T138" s="138">
        <f>SUM(T139:T265)</f>
        <v>0</v>
      </c>
      <c r="AR138" s="132" t="s">
        <v>87</v>
      </c>
      <c r="AT138" s="139" t="s">
        <v>74</v>
      </c>
      <c r="AU138" s="139" t="s">
        <v>82</v>
      </c>
      <c r="AY138" s="132" t="s">
        <v>172</v>
      </c>
      <c r="BK138" s="140">
        <f>SUM(BK139:BK265)</f>
        <v>0</v>
      </c>
    </row>
    <row r="139" spans="2:65" s="1" customFormat="1" ht="24.2" customHeight="1">
      <c r="B139" s="32"/>
      <c r="C139" s="143" t="s">
        <v>178</v>
      </c>
      <c r="D139" s="143" t="s">
        <v>174</v>
      </c>
      <c r="E139" s="144" t="s">
        <v>1189</v>
      </c>
      <c r="F139" s="145" t="s">
        <v>1190</v>
      </c>
      <c r="G139" s="146" t="s">
        <v>234</v>
      </c>
      <c r="H139" s="147">
        <v>114.6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275</v>
      </c>
      <c r="AT139" s="155" t="s">
        <v>174</v>
      </c>
      <c r="AU139" s="155" t="s">
        <v>87</v>
      </c>
      <c r="AY139" s="17" t="s">
        <v>172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87</v>
      </c>
      <c r="BK139" s="156">
        <f>ROUND(I139*H139,2)</f>
        <v>0</v>
      </c>
      <c r="BL139" s="17" t="s">
        <v>275</v>
      </c>
      <c r="BM139" s="155" t="s">
        <v>1191</v>
      </c>
    </row>
    <row r="140" spans="2:65" s="15" customFormat="1">
      <c r="B140" s="190"/>
      <c r="D140" s="158" t="s">
        <v>180</v>
      </c>
      <c r="E140" s="191" t="s">
        <v>1</v>
      </c>
      <c r="F140" s="192" t="s">
        <v>1192</v>
      </c>
      <c r="H140" s="191" t="s">
        <v>1</v>
      </c>
      <c r="I140" s="193"/>
      <c r="L140" s="190"/>
      <c r="M140" s="194"/>
      <c r="T140" s="195"/>
      <c r="AT140" s="191" t="s">
        <v>180</v>
      </c>
      <c r="AU140" s="191" t="s">
        <v>87</v>
      </c>
      <c r="AV140" s="15" t="s">
        <v>82</v>
      </c>
      <c r="AW140" s="15" t="s">
        <v>30</v>
      </c>
      <c r="AX140" s="15" t="s">
        <v>75</v>
      </c>
      <c r="AY140" s="191" t="s">
        <v>172</v>
      </c>
    </row>
    <row r="141" spans="2:65" s="12" customFormat="1">
      <c r="B141" s="157"/>
      <c r="D141" s="158" t="s">
        <v>180</v>
      </c>
      <c r="E141" s="159" t="s">
        <v>1</v>
      </c>
      <c r="F141" s="160" t="s">
        <v>1193</v>
      </c>
      <c r="H141" s="161">
        <v>9.2159999999999993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5" customFormat="1">
      <c r="B142" s="190"/>
      <c r="D142" s="158" t="s">
        <v>180</v>
      </c>
      <c r="E142" s="191" t="s">
        <v>1</v>
      </c>
      <c r="F142" s="192" t="s">
        <v>1194</v>
      </c>
      <c r="H142" s="191" t="s">
        <v>1</v>
      </c>
      <c r="I142" s="193"/>
      <c r="L142" s="190"/>
      <c r="M142" s="194"/>
      <c r="T142" s="195"/>
      <c r="AT142" s="191" t="s">
        <v>180</v>
      </c>
      <c r="AU142" s="191" t="s">
        <v>87</v>
      </c>
      <c r="AV142" s="15" t="s">
        <v>82</v>
      </c>
      <c r="AW142" s="15" t="s">
        <v>30</v>
      </c>
      <c r="AX142" s="15" t="s">
        <v>75</v>
      </c>
      <c r="AY142" s="191" t="s">
        <v>172</v>
      </c>
    </row>
    <row r="143" spans="2:65" s="12" customFormat="1">
      <c r="B143" s="157"/>
      <c r="D143" s="158" t="s">
        <v>180</v>
      </c>
      <c r="E143" s="159" t="s">
        <v>1</v>
      </c>
      <c r="F143" s="160" t="s">
        <v>1195</v>
      </c>
      <c r="H143" s="161">
        <v>0.9</v>
      </c>
      <c r="I143" s="162"/>
      <c r="L143" s="157"/>
      <c r="M143" s="163"/>
      <c r="T143" s="164"/>
      <c r="AT143" s="159" t="s">
        <v>180</v>
      </c>
      <c r="AU143" s="159" t="s">
        <v>87</v>
      </c>
      <c r="AV143" s="12" t="s">
        <v>87</v>
      </c>
      <c r="AW143" s="12" t="s">
        <v>30</v>
      </c>
      <c r="AX143" s="12" t="s">
        <v>75</v>
      </c>
      <c r="AY143" s="159" t="s">
        <v>172</v>
      </c>
    </row>
    <row r="144" spans="2:65" s="15" customFormat="1">
      <c r="B144" s="190"/>
      <c r="D144" s="158" t="s">
        <v>180</v>
      </c>
      <c r="E144" s="191" t="s">
        <v>1</v>
      </c>
      <c r="F144" s="192" t="s">
        <v>1196</v>
      </c>
      <c r="H144" s="191" t="s">
        <v>1</v>
      </c>
      <c r="I144" s="193"/>
      <c r="L144" s="190"/>
      <c r="M144" s="194"/>
      <c r="T144" s="195"/>
      <c r="AT144" s="191" t="s">
        <v>180</v>
      </c>
      <c r="AU144" s="191" t="s">
        <v>87</v>
      </c>
      <c r="AV144" s="15" t="s">
        <v>82</v>
      </c>
      <c r="AW144" s="15" t="s">
        <v>30</v>
      </c>
      <c r="AX144" s="15" t="s">
        <v>75</v>
      </c>
      <c r="AY144" s="191" t="s">
        <v>172</v>
      </c>
    </row>
    <row r="145" spans="2:65" s="12" customFormat="1">
      <c r="B145" s="157"/>
      <c r="D145" s="158" t="s">
        <v>180</v>
      </c>
      <c r="E145" s="159" t="s">
        <v>1</v>
      </c>
      <c r="F145" s="160" t="s">
        <v>1197</v>
      </c>
      <c r="H145" s="161">
        <v>25.3</v>
      </c>
      <c r="I145" s="162"/>
      <c r="L145" s="157"/>
      <c r="M145" s="163"/>
      <c r="T145" s="164"/>
      <c r="AT145" s="159" t="s">
        <v>180</v>
      </c>
      <c r="AU145" s="159" t="s">
        <v>87</v>
      </c>
      <c r="AV145" s="12" t="s">
        <v>87</v>
      </c>
      <c r="AW145" s="12" t="s">
        <v>30</v>
      </c>
      <c r="AX145" s="12" t="s">
        <v>75</v>
      </c>
      <c r="AY145" s="159" t="s">
        <v>172</v>
      </c>
    </row>
    <row r="146" spans="2:65" s="15" customFormat="1">
      <c r="B146" s="190"/>
      <c r="D146" s="158" t="s">
        <v>180</v>
      </c>
      <c r="E146" s="191" t="s">
        <v>1</v>
      </c>
      <c r="F146" s="192" t="s">
        <v>694</v>
      </c>
      <c r="H146" s="191" t="s">
        <v>1</v>
      </c>
      <c r="I146" s="193"/>
      <c r="L146" s="190"/>
      <c r="M146" s="194"/>
      <c r="T146" s="195"/>
      <c r="AT146" s="191" t="s">
        <v>180</v>
      </c>
      <c r="AU146" s="191" t="s">
        <v>87</v>
      </c>
      <c r="AV146" s="15" t="s">
        <v>82</v>
      </c>
      <c r="AW146" s="15" t="s">
        <v>30</v>
      </c>
      <c r="AX146" s="15" t="s">
        <v>75</v>
      </c>
      <c r="AY146" s="191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1198</v>
      </c>
      <c r="H147" s="161">
        <v>6.48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5" customFormat="1">
      <c r="B148" s="190"/>
      <c r="D148" s="158" t="s">
        <v>180</v>
      </c>
      <c r="E148" s="191" t="s">
        <v>1</v>
      </c>
      <c r="F148" s="192" t="s">
        <v>1199</v>
      </c>
      <c r="H148" s="191" t="s">
        <v>1</v>
      </c>
      <c r="I148" s="193"/>
      <c r="L148" s="190"/>
      <c r="M148" s="194"/>
      <c r="T148" s="195"/>
      <c r="AT148" s="191" t="s">
        <v>180</v>
      </c>
      <c r="AU148" s="191" t="s">
        <v>87</v>
      </c>
      <c r="AV148" s="15" t="s">
        <v>82</v>
      </c>
      <c r="AW148" s="15" t="s">
        <v>30</v>
      </c>
      <c r="AX148" s="15" t="s">
        <v>75</v>
      </c>
      <c r="AY148" s="191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1200</v>
      </c>
      <c r="H149" s="161">
        <v>4.5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5" customFormat="1">
      <c r="B150" s="190"/>
      <c r="D150" s="158" t="s">
        <v>180</v>
      </c>
      <c r="E150" s="191" t="s">
        <v>1</v>
      </c>
      <c r="F150" s="192" t="s">
        <v>1201</v>
      </c>
      <c r="H150" s="191" t="s">
        <v>1</v>
      </c>
      <c r="I150" s="193"/>
      <c r="L150" s="190"/>
      <c r="M150" s="194"/>
      <c r="T150" s="195"/>
      <c r="AT150" s="191" t="s">
        <v>180</v>
      </c>
      <c r="AU150" s="191" t="s">
        <v>87</v>
      </c>
      <c r="AV150" s="15" t="s">
        <v>82</v>
      </c>
      <c r="AW150" s="15" t="s">
        <v>30</v>
      </c>
      <c r="AX150" s="15" t="s">
        <v>75</v>
      </c>
      <c r="AY150" s="191" t="s">
        <v>172</v>
      </c>
    </row>
    <row r="151" spans="2:65" s="12" customFormat="1">
      <c r="B151" s="157"/>
      <c r="D151" s="158" t="s">
        <v>180</v>
      </c>
      <c r="E151" s="159" t="s">
        <v>1</v>
      </c>
      <c r="F151" s="160" t="s">
        <v>1202</v>
      </c>
      <c r="H151" s="161">
        <v>2.16</v>
      </c>
      <c r="I151" s="162"/>
      <c r="L151" s="157"/>
      <c r="M151" s="163"/>
      <c r="T151" s="164"/>
      <c r="AT151" s="159" t="s">
        <v>180</v>
      </c>
      <c r="AU151" s="159" t="s">
        <v>87</v>
      </c>
      <c r="AV151" s="12" t="s">
        <v>87</v>
      </c>
      <c r="AW151" s="12" t="s">
        <v>30</v>
      </c>
      <c r="AX151" s="12" t="s">
        <v>75</v>
      </c>
      <c r="AY151" s="159" t="s">
        <v>172</v>
      </c>
    </row>
    <row r="152" spans="2:65" s="15" customFormat="1">
      <c r="B152" s="190"/>
      <c r="D152" s="158" t="s">
        <v>180</v>
      </c>
      <c r="E152" s="191" t="s">
        <v>1</v>
      </c>
      <c r="F152" s="192" t="s">
        <v>641</v>
      </c>
      <c r="H152" s="191" t="s">
        <v>1</v>
      </c>
      <c r="I152" s="193"/>
      <c r="L152" s="190"/>
      <c r="M152" s="194"/>
      <c r="T152" s="195"/>
      <c r="AT152" s="191" t="s">
        <v>180</v>
      </c>
      <c r="AU152" s="191" t="s">
        <v>87</v>
      </c>
      <c r="AV152" s="15" t="s">
        <v>82</v>
      </c>
      <c r="AW152" s="15" t="s">
        <v>30</v>
      </c>
      <c r="AX152" s="15" t="s">
        <v>75</v>
      </c>
      <c r="AY152" s="191" t="s">
        <v>172</v>
      </c>
    </row>
    <row r="153" spans="2:65" s="12" customFormat="1">
      <c r="B153" s="157"/>
      <c r="D153" s="158" t="s">
        <v>180</v>
      </c>
      <c r="E153" s="159" t="s">
        <v>1</v>
      </c>
      <c r="F153" s="160" t="s">
        <v>1203</v>
      </c>
      <c r="H153" s="161">
        <v>2.4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5" customFormat="1">
      <c r="B154" s="190"/>
      <c r="D154" s="158" t="s">
        <v>180</v>
      </c>
      <c r="E154" s="191" t="s">
        <v>1</v>
      </c>
      <c r="F154" s="192" t="s">
        <v>644</v>
      </c>
      <c r="H154" s="191" t="s">
        <v>1</v>
      </c>
      <c r="I154" s="193"/>
      <c r="L154" s="190"/>
      <c r="M154" s="194"/>
      <c r="T154" s="195"/>
      <c r="AT154" s="191" t="s">
        <v>180</v>
      </c>
      <c r="AU154" s="191" t="s">
        <v>87</v>
      </c>
      <c r="AV154" s="15" t="s">
        <v>82</v>
      </c>
      <c r="AW154" s="15" t="s">
        <v>30</v>
      </c>
      <c r="AX154" s="15" t="s">
        <v>75</v>
      </c>
      <c r="AY154" s="191" t="s">
        <v>172</v>
      </c>
    </row>
    <row r="155" spans="2:65" s="12" customFormat="1">
      <c r="B155" s="157"/>
      <c r="D155" s="158" t="s">
        <v>180</v>
      </c>
      <c r="E155" s="159" t="s">
        <v>1</v>
      </c>
      <c r="F155" s="160" t="s">
        <v>1204</v>
      </c>
      <c r="H155" s="161">
        <v>6.05</v>
      </c>
      <c r="I155" s="162"/>
      <c r="L155" s="157"/>
      <c r="M155" s="163"/>
      <c r="T155" s="164"/>
      <c r="AT155" s="159" t="s">
        <v>180</v>
      </c>
      <c r="AU155" s="159" t="s">
        <v>87</v>
      </c>
      <c r="AV155" s="12" t="s">
        <v>87</v>
      </c>
      <c r="AW155" s="12" t="s">
        <v>30</v>
      </c>
      <c r="AX155" s="12" t="s">
        <v>75</v>
      </c>
      <c r="AY155" s="159" t="s">
        <v>172</v>
      </c>
    </row>
    <row r="156" spans="2:65" s="13" customFormat="1">
      <c r="B156" s="165"/>
      <c r="D156" s="158" t="s">
        <v>180</v>
      </c>
      <c r="E156" s="166" t="s">
        <v>1</v>
      </c>
      <c r="F156" s="167" t="s">
        <v>1144</v>
      </c>
      <c r="H156" s="168">
        <v>57.005999999999993</v>
      </c>
      <c r="I156" s="169"/>
      <c r="L156" s="165"/>
      <c r="M156" s="170"/>
      <c r="T156" s="171"/>
      <c r="AT156" s="166" t="s">
        <v>180</v>
      </c>
      <c r="AU156" s="166" t="s">
        <v>87</v>
      </c>
      <c r="AV156" s="13" t="s">
        <v>184</v>
      </c>
      <c r="AW156" s="13" t="s">
        <v>30</v>
      </c>
      <c r="AX156" s="13" t="s">
        <v>75</v>
      </c>
      <c r="AY156" s="166" t="s">
        <v>172</v>
      </c>
    </row>
    <row r="157" spans="2:65" s="12" customFormat="1">
      <c r="B157" s="157"/>
      <c r="D157" s="158" t="s">
        <v>180</v>
      </c>
      <c r="E157" s="159" t="s">
        <v>1</v>
      </c>
      <c r="F157" s="160" t="s">
        <v>1205</v>
      </c>
      <c r="H157" s="161">
        <v>57.6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2" customFormat="1">
      <c r="B158" s="157"/>
      <c r="D158" s="158" t="s">
        <v>180</v>
      </c>
      <c r="E158" s="159" t="s">
        <v>1</v>
      </c>
      <c r="F158" s="160" t="s">
        <v>1206</v>
      </c>
      <c r="H158" s="161">
        <v>-6.0000000000000001E-3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4" customFormat="1">
      <c r="B159" s="172"/>
      <c r="D159" s="158" t="s">
        <v>180</v>
      </c>
      <c r="E159" s="173" t="s">
        <v>1</v>
      </c>
      <c r="F159" s="174" t="s">
        <v>186</v>
      </c>
      <c r="H159" s="175">
        <v>114.6</v>
      </c>
      <c r="I159" s="176"/>
      <c r="L159" s="172"/>
      <c r="M159" s="177"/>
      <c r="T159" s="178"/>
      <c r="AT159" s="173" t="s">
        <v>180</v>
      </c>
      <c r="AU159" s="173" t="s">
        <v>87</v>
      </c>
      <c r="AV159" s="14" t="s">
        <v>178</v>
      </c>
      <c r="AW159" s="14" t="s">
        <v>30</v>
      </c>
      <c r="AX159" s="14" t="s">
        <v>82</v>
      </c>
      <c r="AY159" s="173" t="s">
        <v>172</v>
      </c>
    </row>
    <row r="160" spans="2:65" s="1" customFormat="1" ht="24.2" customHeight="1">
      <c r="B160" s="32"/>
      <c r="C160" s="143" t="s">
        <v>203</v>
      </c>
      <c r="D160" s="143" t="s">
        <v>174</v>
      </c>
      <c r="E160" s="144" t="s">
        <v>1207</v>
      </c>
      <c r="F160" s="145" t="s">
        <v>1208</v>
      </c>
      <c r="G160" s="146" t="s">
        <v>331</v>
      </c>
      <c r="H160" s="147">
        <v>11.6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41</v>
      </c>
      <c r="P160" s="153">
        <f>O160*H160</f>
        <v>0</v>
      </c>
      <c r="Q160" s="153">
        <v>2.7999999999999998E-4</v>
      </c>
      <c r="R160" s="153">
        <f>Q160*H160</f>
        <v>3.2479999999999996E-3</v>
      </c>
      <c r="S160" s="153">
        <v>0</v>
      </c>
      <c r="T160" s="154">
        <f>S160*H160</f>
        <v>0</v>
      </c>
      <c r="AR160" s="155" t="s">
        <v>275</v>
      </c>
      <c r="AT160" s="155" t="s">
        <v>174</v>
      </c>
      <c r="AU160" s="155" t="s">
        <v>87</v>
      </c>
      <c r="AY160" s="17" t="s">
        <v>172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87</v>
      </c>
      <c r="BK160" s="156">
        <f>ROUND(I160*H160,2)</f>
        <v>0</v>
      </c>
      <c r="BL160" s="17" t="s">
        <v>275</v>
      </c>
      <c r="BM160" s="155" t="s">
        <v>1209</v>
      </c>
    </row>
    <row r="161" spans="2:65" s="12" customFormat="1">
      <c r="B161" s="157"/>
      <c r="D161" s="158" t="s">
        <v>180</v>
      </c>
      <c r="E161" s="159" t="s">
        <v>1</v>
      </c>
      <c r="F161" s="160" t="s">
        <v>1210</v>
      </c>
      <c r="H161" s="161">
        <v>11.55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75</v>
      </c>
      <c r="AY161" s="159" t="s">
        <v>172</v>
      </c>
    </row>
    <row r="162" spans="2:65" s="12" customFormat="1">
      <c r="B162" s="157"/>
      <c r="D162" s="158" t="s">
        <v>180</v>
      </c>
      <c r="E162" s="159" t="s">
        <v>1</v>
      </c>
      <c r="F162" s="160" t="s">
        <v>462</v>
      </c>
      <c r="H162" s="161">
        <v>0.05</v>
      </c>
      <c r="I162" s="162"/>
      <c r="L162" s="157"/>
      <c r="M162" s="163"/>
      <c r="T162" s="164"/>
      <c r="AT162" s="159" t="s">
        <v>180</v>
      </c>
      <c r="AU162" s="159" t="s">
        <v>87</v>
      </c>
      <c r="AV162" s="12" t="s">
        <v>87</v>
      </c>
      <c r="AW162" s="12" t="s">
        <v>30</v>
      </c>
      <c r="AX162" s="12" t="s">
        <v>75</v>
      </c>
      <c r="AY162" s="159" t="s">
        <v>172</v>
      </c>
    </row>
    <row r="163" spans="2:65" s="14" customFormat="1">
      <c r="B163" s="172"/>
      <c r="D163" s="158" t="s">
        <v>180</v>
      </c>
      <c r="E163" s="173" t="s">
        <v>1</v>
      </c>
      <c r="F163" s="174" t="s">
        <v>186</v>
      </c>
      <c r="H163" s="175">
        <v>11.600000000000001</v>
      </c>
      <c r="I163" s="176"/>
      <c r="L163" s="172"/>
      <c r="M163" s="177"/>
      <c r="T163" s="178"/>
      <c r="AT163" s="173" t="s">
        <v>180</v>
      </c>
      <c r="AU163" s="173" t="s">
        <v>87</v>
      </c>
      <c r="AV163" s="14" t="s">
        <v>178</v>
      </c>
      <c r="AW163" s="14" t="s">
        <v>30</v>
      </c>
      <c r="AX163" s="14" t="s">
        <v>82</v>
      </c>
      <c r="AY163" s="173" t="s">
        <v>172</v>
      </c>
    </row>
    <row r="164" spans="2:65" s="1" customFormat="1" ht="33" customHeight="1">
      <c r="B164" s="32"/>
      <c r="C164" s="179" t="s">
        <v>209</v>
      </c>
      <c r="D164" s="179" t="s">
        <v>223</v>
      </c>
      <c r="E164" s="180" t="s">
        <v>1211</v>
      </c>
      <c r="F164" s="181" t="s">
        <v>1212</v>
      </c>
      <c r="G164" s="182" t="s">
        <v>331</v>
      </c>
      <c r="H164" s="183">
        <v>11.6</v>
      </c>
      <c r="I164" s="184"/>
      <c r="J164" s="185">
        <f>ROUND(I164*H164,2)</f>
        <v>0</v>
      </c>
      <c r="K164" s="186"/>
      <c r="L164" s="187"/>
      <c r="M164" s="188" t="s">
        <v>1</v>
      </c>
      <c r="N164" s="189" t="s">
        <v>41</v>
      </c>
      <c r="P164" s="153">
        <f>O164*H164</f>
        <v>0</v>
      </c>
      <c r="Q164" s="153">
        <v>0.01</v>
      </c>
      <c r="R164" s="153">
        <f>Q164*H164</f>
        <v>0.11599999999999999</v>
      </c>
      <c r="S164" s="153">
        <v>0</v>
      </c>
      <c r="T164" s="154">
        <f>S164*H164</f>
        <v>0</v>
      </c>
      <c r="AR164" s="155" t="s">
        <v>385</v>
      </c>
      <c r="AT164" s="155" t="s">
        <v>223</v>
      </c>
      <c r="AU164" s="155" t="s">
        <v>87</v>
      </c>
      <c r="AY164" s="17" t="s">
        <v>172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87</v>
      </c>
      <c r="BK164" s="156">
        <f>ROUND(I164*H164,2)</f>
        <v>0</v>
      </c>
      <c r="BL164" s="17" t="s">
        <v>275</v>
      </c>
      <c r="BM164" s="155" t="s">
        <v>1213</v>
      </c>
    </row>
    <row r="165" spans="2:65" s="1" customFormat="1" ht="24.2" customHeight="1">
      <c r="B165" s="32"/>
      <c r="C165" s="143" t="s">
        <v>213</v>
      </c>
      <c r="D165" s="143" t="s">
        <v>174</v>
      </c>
      <c r="E165" s="144" t="s">
        <v>690</v>
      </c>
      <c r="F165" s="145" t="s">
        <v>691</v>
      </c>
      <c r="G165" s="146" t="s">
        <v>331</v>
      </c>
      <c r="H165" s="147">
        <v>109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41</v>
      </c>
      <c r="P165" s="153">
        <f>O165*H165</f>
        <v>0</v>
      </c>
      <c r="Q165" s="153">
        <v>2.5999999999999998E-4</v>
      </c>
      <c r="R165" s="153">
        <f>Q165*H165</f>
        <v>2.8339999999999997E-2</v>
      </c>
      <c r="S165" s="153">
        <v>0</v>
      </c>
      <c r="T165" s="154">
        <f>S165*H165</f>
        <v>0</v>
      </c>
      <c r="AR165" s="155" t="s">
        <v>275</v>
      </c>
      <c r="AT165" s="155" t="s">
        <v>174</v>
      </c>
      <c r="AU165" s="155" t="s">
        <v>87</v>
      </c>
      <c r="AY165" s="17" t="s">
        <v>172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87</v>
      </c>
      <c r="BK165" s="156">
        <f>ROUND(I165*H165,2)</f>
        <v>0</v>
      </c>
      <c r="BL165" s="17" t="s">
        <v>275</v>
      </c>
      <c r="BM165" s="155" t="s">
        <v>1214</v>
      </c>
    </row>
    <row r="166" spans="2:65" s="15" customFormat="1">
      <c r="B166" s="190"/>
      <c r="D166" s="158" t="s">
        <v>180</v>
      </c>
      <c r="E166" s="191" t="s">
        <v>1</v>
      </c>
      <c r="F166" s="192" t="s">
        <v>1192</v>
      </c>
      <c r="H166" s="191" t="s">
        <v>1</v>
      </c>
      <c r="I166" s="193"/>
      <c r="L166" s="190"/>
      <c r="M166" s="194"/>
      <c r="T166" s="195"/>
      <c r="AT166" s="191" t="s">
        <v>180</v>
      </c>
      <c r="AU166" s="191" t="s">
        <v>87</v>
      </c>
      <c r="AV166" s="15" t="s">
        <v>82</v>
      </c>
      <c r="AW166" s="15" t="s">
        <v>30</v>
      </c>
      <c r="AX166" s="15" t="s">
        <v>75</v>
      </c>
      <c r="AY166" s="191" t="s">
        <v>172</v>
      </c>
    </row>
    <row r="167" spans="2:65" s="12" customFormat="1">
      <c r="B167" s="157"/>
      <c r="D167" s="158" t="s">
        <v>180</v>
      </c>
      <c r="E167" s="159" t="s">
        <v>1</v>
      </c>
      <c r="F167" s="160" t="s">
        <v>1215</v>
      </c>
      <c r="H167" s="161">
        <v>14.4</v>
      </c>
      <c r="I167" s="162"/>
      <c r="L167" s="157"/>
      <c r="M167" s="163"/>
      <c r="T167" s="164"/>
      <c r="AT167" s="159" t="s">
        <v>180</v>
      </c>
      <c r="AU167" s="159" t="s">
        <v>87</v>
      </c>
      <c r="AV167" s="12" t="s">
        <v>87</v>
      </c>
      <c r="AW167" s="12" t="s">
        <v>30</v>
      </c>
      <c r="AX167" s="12" t="s">
        <v>75</v>
      </c>
      <c r="AY167" s="159" t="s">
        <v>172</v>
      </c>
    </row>
    <row r="168" spans="2:65" s="15" customFormat="1">
      <c r="B168" s="190"/>
      <c r="D168" s="158" t="s">
        <v>180</v>
      </c>
      <c r="E168" s="191" t="s">
        <v>1</v>
      </c>
      <c r="F168" s="192" t="s">
        <v>1194</v>
      </c>
      <c r="H168" s="191" t="s">
        <v>1</v>
      </c>
      <c r="I168" s="193"/>
      <c r="L168" s="190"/>
      <c r="M168" s="194"/>
      <c r="T168" s="195"/>
      <c r="AT168" s="191" t="s">
        <v>180</v>
      </c>
      <c r="AU168" s="191" t="s">
        <v>87</v>
      </c>
      <c r="AV168" s="15" t="s">
        <v>82</v>
      </c>
      <c r="AW168" s="15" t="s">
        <v>30</v>
      </c>
      <c r="AX168" s="15" t="s">
        <v>75</v>
      </c>
      <c r="AY168" s="191" t="s">
        <v>172</v>
      </c>
    </row>
    <row r="169" spans="2:65" s="12" customFormat="1">
      <c r="B169" s="157"/>
      <c r="D169" s="158" t="s">
        <v>180</v>
      </c>
      <c r="E169" s="159" t="s">
        <v>1</v>
      </c>
      <c r="F169" s="160" t="s">
        <v>1216</v>
      </c>
      <c r="H169" s="161">
        <v>1.8</v>
      </c>
      <c r="I169" s="162"/>
      <c r="L169" s="157"/>
      <c r="M169" s="163"/>
      <c r="T169" s="164"/>
      <c r="AT169" s="159" t="s">
        <v>180</v>
      </c>
      <c r="AU169" s="159" t="s">
        <v>87</v>
      </c>
      <c r="AV169" s="12" t="s">
        <v>87</v>
      </c>
      <c r="AW169" s="12" t="s">
        <v>30</v>
      </c>
      <c r="AX169" s="12" t="s">
        <v>75</v>
      </c>
      <c r="AY169" s="159" t="s">
        <v>172</v>
      </c>
    </row>
    <row r="170" spans="2:65" s="15" customFormat="1">
      <c r="B170" s="190"/>
      <c r="D170" s="158" t="s">
        <v>180</v>
      </c>
      <c r="E170" s="191" t="s">
        <v>1</v>
      </c>
      <c r="F170" s="192" t="s">
        <v>1196</v>
      </c>
      <c r="H170" s="191" t="s">
        <v>1</v>
      </c>
      <c r="I170" s="193"/>
      <c r="L170" s="190"/>
      <c r="M170" s="194"/>
      <c r="T170" s="195"/>
      <c r="AT170" s="191" t="s">
        <v>180</v>
      </c>
      <c r="AU170" s="191" t="s">
        <v>87</v>
      </c>
      <c r="AV170" s="15" t="s">
        <v>82</v>
      </c>
      <c r="AW170" s="15" t="s">
        <v>30</v>
      </c>
      <c r="AX170" s="15" t="s">
        <v>75</v>
      </c>
      <c r="AY170" s="191" t="s">
        <v>172</v>
      </c>
    </row>
    <row r="171" spans="2:65" s="12" customFormat="1">
      <c r="B171" s="157"/>
      <c r="D171" s="158" t="s">
        <v>180</v>
      </c>
      <c r="E171" s="159" t="s">
        <v>1</v>
      </c>
      <c r="F171" s="160" t="s">
        <v>1217</v>
      </c>
      <c r="H171" s="161">
        <v>50.6</v>
      </c>
      <c r="I171" s="162"/>
      <c r="L171" s="157"/>
      <c r="M171" s="163"/>
      <c r="T171" s="164"/>
      <c r="AT171" s="159" t="s">
        <v>180</v>
      </c>
      <c r="AU171" s="159" t="s">
        <v>87</v>
      </c>
      <c r="AV171" s="12" t="s">
        <v>87</v>
      </c>
      <c r="AW171" s="12" t="s">
        <v>30</v>
      </c>
      <c r="AX171" s="12" t="s">
        <v>75</v>
      </c>
      <c r="AY171" s="159" t="s">
        <v>172</v>
      </c>
    </row>
    <row r="172" spans="2:65" s="15" customFormat="1">
      <c r="B172" s="190"/>
      <c r="D172" s="158" t="s">
        <v>180</v>
      </c>
      <c r="E172" s="191" t="s">
        <v>1</v>
      </c>
      <c r="F172" s="192" t="s">
        <v>694</v>
      </c>
      <c r="H172" s="191" t="s">
        <v>1</v>
      </c>
      <c r="I172" s="193"/>
      <c r="L172" s="190"/>
      <c r="M172" s="194"/>
      <c r="T172" s="195"/>
      <c r="AT172" s="191" t="s">
        <v>180</v>
      </c>
      <c r="AU172" s="191" t="s">
        <v>87</v>
      </c>
      <c r="AV172" s="15" t="s">
        <v>82</v>
      </c>
      <c r="AW172" s="15" t="s">
        <v>30</v>
      </c>
      <c r="AX172" s="15" t="s">
        <v>75</v>
      </c>
      <c r="AY172" s="191" t="s">
        <v>172</v>
      </c>
    </row>
    <row r="173" spans="2:65" s="12" customFormat="1">
      <c r="B173" s="157"/>
      <c r="D173" s="158" t="s">
        <v>180</v>
      </c>
      <c r="E173" s="159" t="s">
        <v>1</v>
      </c>
      <c r="F173" s="160" t="s">
        <v>1218</v>
      </c>
      <c r="H173" s="161">
        <v>10.8</v>
      </c>
      <c r="I173" s="162"/>
      <c r="L173" s="157"/>
      <c r="M173" s="163"/>
      <c r="T173" s="164"/>
      <c r="AT173" s="159" t="s">
        <v>180</v>
      </c>
      <c r="AU173" s="159" t="s">
        <v>87</v>
      </c>
      <c r="AV173" s="12" t="s">
        <v>87</v>
      </c>
      <c r="AW173" s="12" t="s">
        <v>30</v>
      </c>
      <c r="AX173" s="12" t="s">
        <v>75</v>
      </c>
      <c r="AY173" s="159" t="s">
        <v>172</v>
      </c>
    </row>
    <row r="174" spans="2:65" s="15" customFormat="1">
      <c r="B174" s="190"/>
      <c r="D174" s="158" t="s">
        <v>180</v>
      </c>
      <c r="E174" s="191" t="s">
        <v>1</v>
      </c>
      <c r="F174" s="192" t="s">
        <v>1219</v>
      </c>
      <c r="H174" s="191" t="s">
        <v>1</v>
      </c>
      <c r="I174" s="193"/>
      <c r="L174" s="190"/>
      <c r="M174" s="194"/>
      <c r="T174" s="195"/>
      <c r="AT174" s="191" t="s">
        <v>180</v>
      </c>
      <c r="AU174" s="191" t="s">
        <v>87</v>
      </c>
      <c r="AV174" s="15" t="s">
        <v>82</v>
      </c>
      <c r="AW174" s="15" t="s">
        <v>30</v>
      </c>
      <c r="AX174" s="15" t="s">
        <v>75</v>
      </c>
      <c r="AY174" s="191" t="s">
        <v>172</v>
      </c>
    </row>
    <row r="175" spans="2:65" s="12" customFormat="1">
      <c r="B175" s="157"/>
      <c r="D175" s="158" t="s">
        <v>180</v>
      </c>
      <c r="E175" s="159" t="s">
        <v>1</v>
      </c>
      <c r="F175" s="160" t="s">
        <v>1220</v>
      </c>
      <c r="H175" s="161">
        <v>9</v>
      </c>
      <c r="I175" s="162"/>
      <c r="L175" s="157"/>
      <c r="M175" s="163"/>
      <c r="T175" s="164"/>
      <c r="AT175" s="159" t="s">
        <v>180</v>
      </c>
      <c r="AU175" s="159" t="s">
        <v>87</v>
      </c>
      <c r="AV175" s="12" t="s">
        <v>87</v>
      </c>
      <c r="AW175" s="12" t="s">
        <v>30</v>
      </c>
      <c r="AX175" s="12" t="s">
        <v>75</v>
      </c>
      <c r="AY175" s="159" t="s">
        <v>172</v>
      </c>
    </row>
    <row r="176" spans="2:65" s="15" customFormat="1">
      <c r="B176" s="190"/>
      <c r="D176" s="158" t="s">
        <v>180</v>
      </c>
      <c r="E176" s="191" t="s">
        <v>1</v>
      </c>
      <c r="F176" s="192" t="s">
        <v>1201</v>
      </c>
      <c r="H176" s="191" t="s">
        <v>1</v>
      </c>
      <c r="I176" s="193"/>
      <c r="L176" s="190"/>
      <c r="M176" s="194"/>
      <c r="T176" s="195"/>
      <c r="AT176" s="191" t="s">
        <v>180</v>
      </c>
      <c r="AU176" s="191" t="s">
        <v>87</v>
      </c>
      <c r="AV176" s="15" t="s">
        <v>82</v>
      </c>
      <c r="AW176" s="15" t="s">
        <v>30</v>
      </c>
      <c r="AX176" s="15" t="s">
        <v>75</v>
      </c>
      <c r="AY176" s="191" t="s">
        <v>172</v>
      </c>
    </row>
    <row r="177" spans="2:65" s="12" customFormat="1">
      <c r="B177" s="157"/>
      <c r="D177" s="158" t="s">
        <v>180</v>
      </c>
      <c r="E177" s="159" t="s">
        <v>1</v>
      </c>
      <c r="F177" s="160" t="s">
        <v>1221</v>
      </c>
      <c r="H177" s="161">
        <v>3.6</v>
      </c>
      <c r="I177" s="162"/>
      <c r="L177" s="157"/>
      <c r="M177" s="163"/>
      <c r="T177" s="164"/>
      <c r="AT177" s="159" t="s">
        <v>180</v>
      </c>
      <c r="AU177" s="159" t="s">
        <v>87</v>
      </c>
      <c r="AV177" s="12" t="s">
        <v>87</v>
      </c>
      <c r="AW177" s="12" t="s">
        <v>30</v>
      </c>
      <c r="AX177" s="12" t="s">
        <v>75</v>
      </c>
      <c r="AY177" s="159" t="s">
        <v>172</v>
      </c>
    </row>
    <row r="178" spans="2:65" s="15" customFormat="1">
      <c r="B178" s="190"/>
      <c r="D178" s="158" t="s">
        <v>180</v>
      </c>
      <c r="E178" s="191" t="s">
        <v>1</v>
      </c>
      <c r="F178" s="192" t="s">
        <v>641</v>
      </c>
      <c r="H178" s="191" t="s">
        <v>1</v>
      </c>
      <c r="I178" s="193"/>
      <c r="L178" s="190"/>
      <c r="M178" s="194"/>
      <c r="T178" s="195"/>
      <c r="AT178" s="191" t="s">
        <v>180</v>
      </c>
      <c r="AU178" s="191" t="s">
        <v>87</v>
      </c>
      <c r="AV178" s="15" t="s">
        <v>82</v>
      </c>
      <c r="AW178" s="15" t="s">
        <v>30</v>
      </c>
      <c r="AX178" s="15" t="s">
        <v>75</v>
      </c>
      <c r="AY178" s="191" t="s">
        <v>172</v>
      </c>
    </row>
    <row r="179" spans="2:65" s="12" customFormat="1">
      <c r="B179" s="157"/>
      <c r="D179" s="158" t="s">
        <v>180</v>
      </c>
      <c r="E179" s="159" t="s">
        <v>1</v>
      </c>
      <c r="F179" s="160" t="s">
        <v>1222</v>
      </c>
      <c r="H179" s="161">
        <v>6</v>
      </c>
      <c r="I179" s="162"/>
      <c r="L179" s="157"/>
      <c r="M179" s="163"/>
      <c r="T179" s="164"/>
      <c r="AT179" s="159" t="s">
        <v>180</v>
      </c>
      <c r="AU179" s="159" t="s">
        <v>87</v>
      </c>
      <c r="AV179" s="12" t="s">
        <v>87</v>
      </c>
      <c r="AW179" s="12" t="s">
        <v>30</v>
      </c>
      <c r="AX179" s="12" t="s">
        <v>75</v>
      </c>
      <c r="AY179" s="159" t="s">
        <v>172</v>
      </c>
    </row>
    <row r="180" spans="2:65" s="15" customFormat="1">
      <c r="B180" s="190"/>
      <c r="D180" s="158" t="s">
        <v>180</v>
      </c>
      <c r="E180" s="191" t="s">
        <v>1</v>
      </c>
      <c r="F180" s="192" t="s">
        <v>644</v>
      </c>
      <c r="H180" s="191" t="s">
        <v>1</v>
      </c>
      <c r="I180" s="193"/>
      <c r="L180" s="190"/>
      <c r="M180" s="194"/>
      <c r="T180" s="195"/>
      <c r="AT180" s="191" t="s">
        <v>180</v>
      </c>
      <c r="AU180" s="191" t="s">
        <v>87</v>
      </c>
      <c r="AV180" s="15" t="s">
        <v>82</v>
      </c>
      <c r="AW180" s="15" t="s">
        <v>30</v>
      </c>
      <c r="AX180" s="15" t="s">
        <v>75</v>
      </c>
      <c r="AY180" s="191" t="s">
        <v>172</v>
      </c>
    </row>
    <row r="181" spans="2:65" s="12" customFormat="1">
      <c r="B181" s="157"/>
      <c r="D181" s="158" t="s">
        <v>180</v>
      </c>
      <c r="E181" s="159" t="s">
        <v>1</v>
      </c>
      <c r="F181" s="160" t="s">
        <v>1223</v>
      </c>
      <c r="H181" s="161">
        <v>12.1</v>
      </c>
      <c r="I181" s="162"/>
      <c r="L181" s="157"/>
      <c r="M181" s="163"/>
      <c r="T181" s="164"/>
      <c r="AT181" s="159" t="s">
        <v>180</v>
      </c>
      <c r="AU181" s="159" t="s">
        <v>87</v>
      </c>
      <c r="AV181" s="12" t="s">
        <v>87</v>
      </c>
      <c r="AW181" s="12" t="s">
        <v>30</v>
      </c>
      <c r="AX181" s="12" t="s">
        <v>75</v>
      </c>
      <c r="AY181" s="159" t="s">
        <v>172</v>
      </c>
    </row>
    <row r="182" spans="2:65" s="13" customFormat="1">
      <c r="B182" s="165"/>
      <c r="D182" s="158" t="s">
        <v>180</v>
      </c>
      <c r="E182" s="166" t="s">
        <v>1</v>
      </c>
      <c r="F182" s="167" t="s">
        <v>183</v>
      </c>
      <c r="H182" s="168">
        <v>108.29999999999998</v>
      </c>
      <c r="I182" s="169"/>
      <c r="L182" s="165"/>
      <c r="M182" s="170"/>
      <c r="T182" s="171"/>
      <c r="AT182" s="166" t="s">
        <v>180</v>
      </c>
      <c r="AU182" s="166" t="s">
        <v>87</v>
      </c>
      <c r="AV182" s="13" t="s">
        <v>184</v>
      </c>
      <c r="AW182" s="13" t="s">
        <v>30</v>
      </c>
      <c r="AX182" s="13" t="s">
        <v>75</v>
      </c>
      <c r="AY182" s="166" t="s">
        <v>172</v>
      </c>
    </row>
    <row r="183" spans="2:65" s="12" customFormat="1">
      <c r="B183" s="157"/>
      <c r="D183" s="158" t="s">
        <v>180</v>
      </c>
      <c r="E183" s="159" t="s">
        <v>1</v>
      </c>
      <c r="F183" s="160" t="s">
        <v>1224</v>
      </c>
      <c r="H183" s="161">
        <v>0.7</v>
      </c>
      <c r="I183" s="162"/>
      <c r="L183" s="157"/>
      <c r="M183" s="163"/>
      <c r="T183" s="164"/>
      <c r="AT183" s="159" t="s">
        <v>180</v>
      </c>
      <c r="AU183" s="159" t="s">
        <v>87</v>
      </c>
      <c r="AV183" s="12" t="s">
        <v>87</v>
      </c>
      <c r="AW183" s="12" t="s">
        <v>30</v>
      </c>
      <c r="AX183" s="12" t="s">
        <v>75</v>
      </c>
      <c r="AY183" s="159" t="s">
        <v>172</v>
      </c>
    </row>
    <row r="184" spans="2:65" s="14" customFormat="1">
      <c r="B184" s="172"/>
      <c r="D184" s="158" t="s">
        <v>180</v>
      </c>
      <c r="E184" s="173" t="s">
        <v>1</v>
      </c>
      <c r="F184" s="174" t="s">
        <v>186</v>
      </c>
      <c r="H184" s="175">
        <v>108.99999999999999</v>
      </c>
      <c r="I184" s="176"/>
      <c r="L184" s="172"/>
      <c r="M184" s="177"/>
      <c r="T184" s="178"/>
      <c r="AT184" s="173" t="s">
        <v>180</v>
      </c>
      <c r="AU184" s="173" t="s">
        <v>87</v>
      </c>
      <c r="AV184" s="14" t="s">
        <v>178</v>
      </c>
      <c r="AW184" s="14" t="s">
        <v>30</v>
      </c>
      <c r="AX184" s="14" t="s">
        <v>82</v>
      </c>
      <c r="AY184" s="173" t="s">
        <v>172</v>
      </c>
    </row>
    <row r="185" spans="2:65" s="1" customFormat="1" ht="44.25" customHeight="1">
      <c r="B185" s="32"/>
      <c r="C185" s="179" t="s">
        <v>222</v>
      </c>
      <c r="D185" s="179" t="s">
        <v>223</v>
      </c>
      <c r="E185" s="180" t="s">
        <v>708</v>
      </c>
      <c r="F185" s="181" t="s">
        <v>709</v>
      </c>
      <c r="G185" s="182" t="s">
        <v>177</v>
      </c>
      <c r="H185" s="183">
        <v>2.0299999999999998</v>
      </c>
      <c r="I185" s="184"/>
      <c r="J185" s="185">
        <f>ROUND(I185*H185,2)</f>
        <v>0</v>
      </c>
      <c r="K185" s="186"/>
      <c r="L185" s="187"/>
      <c r="M185" s="188" t="s">
        <v>1</v>
      </c>
      <c r="N185" s="189" t="s">
        <v>41</v>
      </c>
      <c r="P185" s="153">
        <f>O185*H185</f>
        <v>0</v>
      </c>
      <c r="Q185" s="153">
        <v>0.54</v>
      </c>
      <c r="R185" s="153">
        <f>Q185*H185</f>
        <v>1.0962000000000001</v>
      </c>
      <c r="S185" s="153">
        <v>0</v>
      </c>
      <c r="T185" s="154">
        <f>S185*H185</f>
        <v>0</v>
      </c>
      <c r="AR185" s="155" t="s">
        <v>385</v>
      </c>
      <c r="AT185" s="155" t="s">
        <v>223</v>
      </c>
      <c r="AU185" s="155" t="s">
        <v>87</v>
      </c>
      <c r="AY185" s="17" t="s">
        <v>172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87</v>
      </c>
      <c r="BK185" s="156">
        <f>ROUND(I185*H185,2)</f>
        <v>0</v>
      </c>
      <c r="BL185" s="17" t="s">
        <v>275</v>
      </c>
      <c r="BM185" s="155" t="s">
        <v>1225</v>
      </c>
    </row>
    <row r="186" spans="2:65" s="15" customFormat="1">
      <c r="B186" s="190"/>
      <c r="D186" s="158" t="s">
        <v>180</v>
      </c>
      <c r="E186" s="191" t="s">
        <v>1</v>
      </c>
      <c r="F186" s="192" t="s">
        <v>1192</v>
      </c>
      <c r="H186" s="191" t="s">
        <v>1</v>
      </c>
      <c r="I186" s="193"/>
      <c r="L186" s="190"/>
      <c r="M186" s="194"/>
      <c r="T186" s="195"/>
      <c r="AT186" s="191" t="s">
        <v>180</v>
      </c>
      <c r="AU186" s="191" t="s">
        <v>87</v>
      </c>
      <c r="AV186" s="15" t="s">
        <v>82</v>
      </c>
      <c r="AW186" s="15" t="s">
        <v>30</v>
      </c>
      <c r="AX186" s="15" t="s">
        <v>75</v>
      </c>
      <c r="AY186" s="191" t="s">
        <v>172</v>
      </c>
    </row>
    <row r="187" spans="2:65" s="12" customFormat="1">
      <c r="B187" s="157"/>
      <c r="D187" s="158" t="s">
        <v>180</v>
      </c>
      <c r="E187" s="159" t="s">
        <v>1</v>
      </c>
      <c r="F187" s="160" t="s">
        <v>1226</v>
      </c>
      <c r="H187" s="161">
        <v>0.36899999999999999</v>
      </c>
      <c r="I187" s="162"/>
      <c r="L187" s="157"/>
      <c r="M187" s="163"/>
      <c r="T187" s="164"/>
      <c r="AT187" s="159" t="s">
        <v>180</v>
      </c>
      <c r="AU187" s="159" t="s">
        <v>87</v>
      </c>
      <c r="AV187" s="12" t="s">
        <v>87</v>
      </c>
      <c r="AW187" s="12" t="s">
        <v>30</v>
      </c>
      <c r="AX187" s="12" t="s">
        <v>75</v>
      </c>
      <c r="AY187" s="159" t="s">
        <v>172</v>
      </c>
    </row>
    <row r="188" spans="2:65" s="15" customFormat="1">
      <c r="B188" s="190"/>
      <c r="D188" s="158" t="s">
        <v>180</v>
      </c>
      <c r="E188" s="191" t="s">
        <v>1</v>
      </c>
      <c r="F188" s="192" t="s">
        <v>1194</v>
      </c>
      <c r="H188" s="191" t="s">
        <v>1</v>
      </c>
      <c r="I188" s="193"/>
      <c r="L188" s="190"/>
      <c r="M188" s="194"/>
      <c r="T188" s="195"/>
      <c r="AT188" s="191" t="s">
        <v>180</v>
      </c>
      <c r="AU188" s="191" t="s">
        <v>87</v>
      </c>
      <c r="AV188" s="15" t="s">
        <v>82</v>
      </c>
      <c r="AW188" s="15" t="s">
        <v>30</v>
      </c>
      <c r="AX188" s="15" t="s">
        <v>75</v>
      </c>
      <c r="AY188" s="191" t="s">
        <v>172</v>
      </c>
    </row>
    <row r="189" spans="2:65" s="12" customFormat="1">
      <c r="B189" s="157"/>
      <c r="D189" s="158" t="s">
        <v>180</v>
      </c>
      <c r="E189" s="159" t="s">
        <v>1</v>
      </c>
      <c r="F189" s="160" t="s">
        <v>1227</v>
      </c>
      <c r="H189" s="161">
        <v>2.7E-2</v>
      </c>
      <c r="I189" s="162"/>
      <c r="L189" s="157"/>
      <c r="M189" s="163"/>
      <c r="T189" s="164"/>
      <c r="AT189" s="159" t="s">
        <v>180</v>
      </c>
      <c r="AU189" s="159" t="s">
        <v>87</v>
      </c>
      <c r="AV189" s="12" t="s">
        <v>87</v>
      </c>
      <c r="AW189" s="12" t="s">
        <v>30</v>
      </c>
      <c r="AX189" s="12" t="s">
        <v>75</v>
      </c>
      <c r="AY189" s="159" t="s">
        <v>172</v>
      </c>
    </row>
    <row r="190" spans="2:65" s="15" customFormat="1">
      <c r="B190" s="190"/>
      <c r="D190" s="158" t="s">
        <v>180</v>
      </c>
      <c r="E190" s="191" t="s">
        <v>1</v>
      </c>
      <c r="F190" s="192" t="s">
        <v>1196</v>
      </c>
      <c r="H190" s="191" t="s">
        <v>1</v>
      </c>
      <c r="I190" s="193"/>
      <c r="L190" s="190"/>
      <c r="M190" s="194"/>
      <c r="T190" s="195"/>
      <c r="AT190" s="191" t="s">
        <v>180</v>
      </c>
      <c r="AU190" s="191" t="s">
        <v>87</v>
      </c>
      <c r="AV190" s="15" t="s">
        <v>82</v>
      </c>
      <c r="AW190" s="15" t="s">
        <v>30</v>
      </c>
      <c r="AX190" s="15" t="s">
        <v>75</v>
      </c>
      <c r="AY190" s="191" t="s">
        <v>172</v>
      </c>
    </row>
    <row r="191" spans="2:65" s="12" customFormat="1">
      <c r="B191" s="157"/>
      <c r="D191" s="158" t="s">
        <v>180</v>
      </c>
      <c r="E191" s="159" t="s">
        <v>1</v>
      </c>
      <c r="F191" s="160" t="s">
        <v>1228</v>
      </c>
      <c r="H191" s="161">
        <v>0.75900000000000001</v>
      </c>
      <c r="I191" s="162"/>
      <c r="L191" s="157"/>
      <c r="M191" s="163"/>
      <c r="T191" s="164"/>
      <c r="AT191" s="159" t="s">
        <v>180</v>
      </c>
      <c r="AU191" s="159" t="s">
        <v>87</v>
      </c>
      <c r="AV191" s="12" t="s">
        <v>87</v>
      </c>
      <c r="AW191" s="12" t="s">
        <v>30</v>
      </c>
      <c r="AX191" s="12" t="s">
        <v>75</v>
      </c>
      <c r="AY191" s="159" t="s">
        <v>172</v>
      </c>
    </row>
    <row r="192" spans="2:65" s="15" customFormat="1">
      <c r="B192" s="190"/>
      <c r="D192" s="158" t="s">
        <v>180</v>
      </c>
      <c r="E192" s="191" t="s">
        <v>1</v>
      </c>
      <c r="F192" s="192" t="s">
        <v>694</v>
      </c>
      <c r="H192" s="191" t="s">
        <v>1</v>
      </c>
      <c r="I192" s="193"/>
      <c r="L192" s="190"/>
      <c r="M192" s="194"/>
      <c r="T192" s="195"/>
      <c r="AT192" s="191" t="s">
        <v>180</v>
      </c>
      <c r="AU192" s="191" t="s">
        <v>87</v>
      </c>
      <c r="AV192" s="15" t="s">
        <v>82</v>
      </c>
      <c r="AW192" s="15" t="s">
        <v>30</v>
      </c>
      <c r="AX192" s="15" t="s">
        <v>75</v>
      </c>
      <c r="AY192" s="191" t="s">
        <v>172</v>
      </c>
    </row>
    <row r="193" spans="2:65" s="12" customFormat="1">
      <c r="B193" s="157"/>
      <c r="D193" s="158" t="s">
        <v>180</v>
      </c>
      <c r="E193" s="159" t="s">
        <v>1</v>
      </c>
      <c r="F193" s="160" t="s">
        <v>1229</v>
      </c>
      <c r="H193" s="161">
        <v>0.24299999999999999</v>
      </c>
      <c r="I193" s="162"/>
      <c r="L193" s="157"/>
      <c r="M193" s="163"/>
      <c r="T193" s="164"/>
      <c r="AT193" s="159" t="s">
        <v>180</v>
      </c>
      <c r="AU193" s="159" t="s">
        <v>87</v>
      </c>
      <c r="AV193" s="12" t="s">
        <v>87</v>
      </c>
      <c r="AW193" s="12" t="s">
        <v>30</v>
      </c>
      <c r="AX193" s="12" t="s">
        <v>75</v>
      </c>
      <c r="AY193" s="159" t="s">
        <v>172</v>
      </c>
    </row>
    <row r="194" spans="2:65" s="15" customFormat="1">
      <c r="B194" s="190"/>
      <c r="D194" s="158" t="s">
        <v>180</v>
      </c>
      <c r="E194" s="191" t="s">
        <v>1</v>
      </c>
      <c r="F194" s="192" t="s">
        <v>1219</v>
      </c>
      <c r="H194" s="191" t="s">
        <v>1</v>
      </c>
      <c r="I194" s="193"/>
      <c r="L194" s="190"/>
      <c r="M194" s="194"/>
      <c r="T194" s="195"/>
      <c r="AT194" s="191" t="s">
        <v>180</v>
      </c>
      <c r="AU194" s="191" t="s">
        <v>87</v>
      </c>
      <c r="AV194" s="15" t="s">
        <v>82</v>
      </c>
      <c r="AW194" s="15" t="s">
        <v>30</v>
      </c>
      <c r="AX194" s="15" t="s">
        <v>75</v>
      </c>
      <c r="AY194" s="191" t="s">
        <v>172</v>
      </c>
    </row>
    <row r="195" spans="2:65" s="12" customFormat="1">
      <c r="B195" s="157"/>
      <c r="D195" s="158" t="s">
        <v>180</v>
      </c>
      <c r="E195" s="159" t="s">
        <v>1</v>
      </c>
      <c r="F195" s="160" t="s">
        <v>1230</v>
      </c>
      <c r="H195" s="161">
        <v>0.13500000000000001</v>
      </c>
      <c r="I195" s="162"/>
      <c r="L195" s="157"/>
      <c r="M195" s="163"/>
      <c r="T195" s="164"/>
      <c r="AT195" s="159" t="s">
        <v>180</v>
      </c>
      <c r="AU195" s="159" t="s">
        <v>87</v>
      </c>
      <c r="AV195" s="12" t="s">
        <v>87</v>
      </c>
      <c r="AW195" s="12" t="s">
        <v>30</v>
      </c>
      <c r="AX195" s="12" t="s">
        <v>75</v>
      </c>
      <c r="AY195" s="159" t="s">
        <v>172</v>
      </c>
    </row>
    <row r="196" spans="2:65" s="15" customFormat="1">
      <c r="B196" s="190"/>
      <c r="D196" s="158" t="s">
        <v>180</v>
      </c>
      <c r="E196" s="191" t="s">
        <v>1</v>
      </c>
      <c r="F196" s="192" t="s">
        <v>1201</v>
      </c>
      <c r="H196" s="191" t="s">
        <v>1</v>
      </c>
      <c r="I196" s="193"/>
      <c r="L196" s="190"/>
      <c r="M196" s="194"/>
      <c r="T196" s="195"/>
      <c r="AT196" s="191" t="s">
        <v>180</v>
      </c>
      <c r="AU196" s="191" t="s">
        <v>87</v>
      </c>
      <c r="AV196" s="15" t="s">
        <v>82</v>
      </c>
      <c r="AW196" s="15" t="s">
        <v>30</v>
      </c>
      <c r="AX196" s="15" t="s">
        <v>75</v>
      </c>
      <c r="AY196" s="191" t="s">
        <v>172</v>
      </c>
    </row>
    <row r="197" spans="2:65" s="12" customFormat="1">
      <c r="B197" s="157"/>
      <c r="D197" s="158" t="s">
        <v>180</v>
      </c>
      <c r="E197" s="159" t="s">
        <v>1</v>
      </c>
      <c r="F197" s="160" t="s">
        <v>1231</v>
      </c>
      <c r="H197" s="161">
        <v>8.1000000000000003E-2</v>
      </c>
      <c r="I197" s="162"/>
      <c r="L197" s="157"/>
      <c r="M197" s="163"/>
      <c r="T197" s="164"/>
      <c r="AT197" s="159" t="s">
        <v>180</v>
      </c>
      <c r="AU197" s="159" t="s">
        <v>87</v>
      </c>
      <c r="AV197" s="12" t="s">
        <v>87</v>
      </c>
      <c r="AW197" s="12" t="s">
        <v>30</v>
      </c>
      <c r="AX197" s="12" t="s">
        <v>75</v>
      </c>
      <c r="AY197" s="159" t="s">
        <v>172</v>
      </c>
    </row>
    <row r="198" spans="2:65" s="15" customFormat="1">
      <c r="B198" s="190"/>
      <c r="D198" s="158" t="s">
        <v>180</v>
      </c>
      <c r="E198" s="191" t="s">
        <v>1</v>
      </c>
      <c r="F198" s="192" t="s">
        <v>641</v>
      </c>
      <c r="H198" s="191" t="s">
        <v>1</v>
      </c>
      <c r="I198" s="193"/>
      <c r="L198" s="190"/>
      <c r="M198" s="194"/>
      <c r="T198" s="195"/>
      <c r="AT198" s="191" t="s">
        <v>180</v>
      </c>
      <c r="AU198" s="191" t="s">
        <v>87</v>
      </c>
      <c r="AV198" s="15" t="s">
        <v>82</v>
      </c>
      <c r="AW198" s="15" t="s">
        <v>30</v>
      </c>
      <c r="AX198" s="15" t="s">
        <v>75</v>
      </c>
      <c r="AY198" s="191" t="s">
        <v>172</v>
      </c>
    </row>
    <row r="199" spans="2:65" s="12" customFormat="1">
      <c r="B199" s="157"/>
      <c r="D199" s="158" t="s">
        <v>180</v>
      </c>
      <c r="E199" s="159" t="s">
        <v>1</v>
      </c>
      <c r="F199" s="160" t="s">
        <v>1232</v>
      </c>
      <c r="H199" s="161">
        <v>4.4999999999999998E-2</v>
      </c>
      <c r="I199" s="162"/>
      <c r="L199" s="157"/>
      <c r="M199" s="163"/>
      <c r="T199" s="164"/>
      <c r="AT199" s="159" t="s">
        <v>180</v>
      </c>
      <c r="AU199" s="159" t="s">
        <v>87</v>
      </c>
      <c r="AV199" s="12" t="s">
        <v>87</v>
      </c>
      <c r="AW199" s="12" t="s">
        <v>30</v>
      </c>
      <c r="AX199" s="12" t="s">
        <v>75</v>
      </c>
      <c r="AY199" s="159" t="s">
        <v>172</v>
      </c>
    </row>
    <row r="200" spans="2:65" s="15" customFormat="1">
      <c r="B200" s="190"/>
      <c r="D200" s="158" t="s">
        <v>180</v>
      </c>
      <c r="E200" s="191" t="s">
        <v>1</v>
      </c>
      <c r="F200" s="192" t="s">
        <v>644</v>
      </c>
      <c r="H200" s="191" t="s">
        <v>1</v>
      </c>
      <c r="I200" s="193"/>
      <c r="L200" s="190"/>
      <c r="M200" s="194"/>
      <c r="T200" s="195"/>
      <c r="AT200" s="191" t="s">
        <v>180</v>
      </c>
      <c r="AU200" s="191" t="s">
        <v>87</v>
      </c>
      <c r="AV200" s="15" t="s">
        <v>82</v>
      </c>
      <c r="AW200" s="15" t="s">
        <v>30</v>
      </c>
      <c r="AX200" s="15" t="s">
        <v>75</v>
      </c>
      <c r="AY200" s="191" t="s">
        <v>172</v>
      </c>
    </row>
    <row r="201" spans="2:65" s="12" customFormat="1">
      <c r="B201" s="157"/>
      <c r="D201" s="158" t="s">
        <v>180</v>
      </c>
      <c r="E201" s="159" t="s">
        <v>1</v>
      </c>
      <c r="F201" s="160" t="s">
        <v>1233</v>
      </c>
      <c r="H201" s="161">
        <v>0.182</v>
      </c>
      <c r="I201" s="162"/>
      <c r="L201" s="157"/>
      <c r="M201" s="163"/>
      <c r="T201" s="164"/>
      <c r="AT201" s="159" t="s">
        <v>180</v>
      </c>
      <c r="AU201" s="159" t="s">
        <v>87</v>
      </c>
      <c r="AV201" s="12" t="s">
        <v>87</v>
      </c>
      <c r="AW201" s="12" t="s">
        <v>30</v>
      </c>
      <c r="AX201" s="12" t="s">
        <v>75</v>
      </c>
      <c r="AY201" s="159" t="s">
        <v>172</v>
      </c>
    </row>
    <row r="202" spans="2:65" s="13" customFormat="1">
      <c r="B202" s="165"/>
      <c r="D202" s="158" t="s">
        <v>180</v>
      </c>
      <c r="E202" s="166" t="s">
        <v>1</v>
      </c>
      <c r="F202" s="167" t="s">
        <v>183</v>
      </c>
      <c r="H202" s="168">
        <v>1.841</v>
      </c>
      <c r="I202" s="169"/>
      <c r="L202" s="165"/>
      <c r="M202" s="170"/>
      <c r="T202" s="171"/>
      <c r="AT202" s="166" t="s">
        <v>180</v>
      </c>
      <c r="AU202" s="166" t="s">
        <v>87</v>
      </c>
      <c r="AV202" s="13" t="s">
        <v>184</v>
      </c>
      <c r="AW202" s="13" t="s">
        <v>30</v>
      </c>
      <c r="AX202" s="13" t="s">
        <v>75</v>
      </c>
      <c r="AY202" s="166" t="s">
        <v>172</v>
      </c>
    </row>
    <row r="203" spans="2:65" s="12" customFormat="1">
      <c r="B203" s="157"/>
      <c r="D203" s="158" t="s">
        <v>180</v>
      </c>
      <c r="E203" s="159" t="s">
        <v>1</v>
      </c>
      <c r="F203" s="160" t="s">
        <v>1234</v>
      </c>
      <c r="H203" s="161">
        <v>0.184</v>
      </c>
      <c r="I203" s="162"/>
      <c r="L203" s="157"/>
      <c r="M203" s="163"/>
      <c r="T203" s="164"/>
      <c r="AT203" s="159" t="s">
        <v>180</v>
      </c>
      <c r="AU203" s="159" t="s">
        <v>87</v>
      </c>
      <c r="AV203" s="12" t="s">
        <v>87</v>
      </c>
      <c r="AW203" s="12" t="s">
        <v>30</v>
      </c>
      <c r="AX203" s="12" t="s">
        <v>75</v>
      </c>
      <c r="AY203" s="159" t="s">
        <v>172</v>
      </c>
    </row>
    <row r="204" spans="2:65" s="12" customFormat="1">
      <c r="B204" s="157"/>
      <c r="D204" s="158" t="s">
        <v>180</v>
      </c>
      <c r="E204" s="159" t="s">
        <v>1</v>
      </c>
      <c r="F204" s="160" t="s">
        <v>274</v>
      </c>
      <c r="H204" s="161">
        <v>5.0000000000000001E-3</v>
      </c>
      <c r="I204" s="162"/>
      <c r="L204" s="157"/>
      <c r="M204" s="163"/>
      <c r="T204" s="164"/>
      <c r="AT204" s="159" t="s">
        <v>180</v>
      </c>
      <c r="AU204" s="159" t="s">
        <v>87</v>
      </c>
      <c r="AV204" s="12" t="s">
        <v>87</v>
      </c>
      <c r="AW204" s="12" t="s">
        <v>30</v>
      </c>
      <c r="AX204" s="12" t="s">
        <v>75</v>
      </c>
      <c r="AY204" s="159" t="s">
        <v>172</v>
      </c>
    </row>
    <row r="205" spans="2:65" s="14" customFormat="1">
      <c r="B205" s="172"/>
      <c r="D205" s="158" t="s">
        <v>180</v>
      </c>
      <c r="E205" s="173" t="s">
        <v>1</v>
      </c>
      <c r="F205" s="174" t="s">
        <v>186</v>
      </c>
      <c r="H205" s="175">
        <v>2.0299999999999998</v>
      </c>
      <c r="I205" s="176"/>
      <c r="L205" s="172"/>
      <c r="M205" s="177"/>
      <c r="T205" s="178"/>
      <c r="AT205" s="173" t="s">
        <v>180</v>
      </c>
      <c r="AU205" s="173" t="s">
        <v>87</v>
      </c>
      <c r="AV205" s="14" t="s">
        <v>178</v>
      </c>
      <c r="AW205" s="14" t="s">
        <v>30</v>
      </c>
      <c r="AX205" s="14" t="s">
        <v>82</v>
      </c>
      <c r="AY205" s="173" t="s">
        <v>172</v>
      </c>
    </row>
    <row r="206" spans="2:65" s="1" customFormat="1" ht="24.2" customHeight="1">
      <c r="B206" s="32"/>
      <c r="C206" s="143" t="s">
        <v>231</v>
      </c>
      <c r="D206" s="143" t="s">
        <v>174</v>
      </c>
      <c r="E206" s="144" t="s">
        <v>1235</v>
      </c>
      <c r="F206" s="145" t="s">
        <v>1236</v>
      </c>
      <c r="G206" s="146" t="s">
        <v>234</v>
      </c>
      <c r="H206" s="147">
        <v>30</v>
      </c>
      <c r="I206" s="148"/>
      <c r="J206" s="149">
        <f>ROUND(I206*H206,2)</f>
        <v>0</v>
      </c>
      <c r="K206" s="150"/>
      <c r="L206" s="32"/>
      <c r="M206" s="151" t="s">
        <v>1</v>
      </c>
      <c r="N206" s="152" t="s">
        <v>41</v>
      </c>
      <c r="P206" s="153">
        <f>O206*H206</f>
        <v>0</v>
      </c>
      <c r="Q206" s="153">
        <v>0</v>
      </c>
      <c r="R206" s="153">
        <f>Q206*H206</f>
        <v>0</v>
      </c>
      <c r="S206" s="153">
        <v>0</v>
      </c>
      <c r="T206" s="154">
        <f>S206*H206</f>
        <v>0</v>
      </c>
      <c r="AR206" s="155" t="s">
        <v>275</v>
      </c>
      <c r="AT206" s="155" t="s">
        <v>174</v>
      </c>
      <c r="AU206" s="155" t="s">
        <v>87</v>
      </c>
      <c r="AY206" s="17" t="s">
        <v>172</v>
      </c>
      <c r="BE206" s="156">
        <f>IF(N206="základná",J206,0)</f>
        <v>0</v>
      </c>
      <c r="BF206" s="156">
        <f>IF(N206="znížená",J206,0)</f>
        <v>0</v>
      </c>
      <c r="BG206" s="156">
        <f>IF(N206="zákl. prenesená",J206,0)</f>
        <v>0</v>
      </c>
      <c r="BH206" s="156">
        <f>IF(N206="zníž. prenesená",J206,0)</f>
        <v>0</v>
      </c>
      <c r="BI206" s="156">
        <f>IF(N206="nulová",J206,0)</f>
        <v>0</v>
      </c>
      <c r="BJ206" s="17" t="s">
        <v>87</v>
      </c>
      <c r="BK206" s="156">
        <f>ROUND(I206*H206,2)</f>
        <v>0</v>
      </c>
      <c r="BL206" s="17" t="s">
        <v>275</v>
      </c>
      <c r="BM206" s="155" t="s">
        <v>1237</v>
      </c>
    </row>
    <row r="207" spans="2:65" s="12" customFormat="1">
      <c r="B207" s="157"/>
      <c r="D207" s="158" t="s">
        <v>180</v>
      </c>
      <c r="E207" s="159" t="s">
        <v>1</v>
      </c>
      <c r="F207" s="160" t="s">
        <v>1238</v>
      </c>
      <c r="H207" s="161">
        <v>17.25</v>
      </c>
      <c r="I207" s="162"/>
      <c r="L207" s="157"/>
      <c r="M207" s="163"/>
      <c r="T207" s="164"/>
      <c r="AT207" s="159" t="s">
        <v>180</v>
      </c>
      <c r="AU207" s="159" t="s">
        <v>87</v>
      </c>
      <c r="AV207" s="12" t="s">
        <v>87</v>
      </c>
      <c r="AW207" s="12" t="s">
        <v>30</v>
      </c>
      <c r="AX207" s="12" t="s">
        <v>75</v>
      </c>
      <c r="AY207" s="159" t="s">
        <v>172</v>
      </c>
    </row>
    <row r="208" spans="2:65" s="12" customFormat="1">
      <c r="B208" s="157"/>
      <c r="D208" s="158" t="s">
        <v>180</v>
      </c>
      <c r="E208" s="159" t="s">
        <v>1</v>
      </c>
      <c r="F208" s="160" t="s">
        <v>1239</v>
      </c>
      <c r="H208" s="161">
        <v>7.5</v>
      </c>
      <c r="I208" s="162"/>
      <c r="L208" s="157"/>
      <c r="M208" s="163"/>
      <c r="T208" s="164"/>
      <c r="AT208" s="159" t="s">
        <v>180</v>
      </c>
      <c r="AU208" s="159" t="s">
        <v>87</v>
      </c>
      <c r="AV208" s="12" t="s">
        <v>87</v>
      </c>
      <c r="AW208" s="12" t="s">
        <v>30</v>
      </c>
      <c r="AX208" s="12" t="s">
        <v>75</v>
      </c>
      <c r="AY208" s="159" t="s">
        <v>172</v>
      </c>
    </row>
    <row r="209" spans="2:65" s="12" customFormat="1">
      <c r="B209" s="157"/>
      <c r="D209" s="158" t="s">
        <v>180</v>
      </c>
      <c r="E209" s="159" t="s">
        <v>1</v>
      </c>
      <c r="F209" s="160" t="s">
        <v>1240</v>
      </c>
      <c r="H209" s="161">
        <v>5.25</v>
      </c>
      <c r="I209" s="162"/>
      <c r="L209" s="157"/>
      <c r="M209" s="163"/>
      <c r="T209" s="164"/>
      <c r="AT209" s="159" t="s">
        <v>180</v>
      </c>
      <c r="AU209" s="159" t="s">
        <v>87</v>
      </c>
      <c r="AV209" s="12" t="s">
        <v>87</v>
      </c>
      <c r="AW209" s="12" t="s">
        <v>30</v>
      </c>
      <c r="AX209" s="12" t="s">
        <v>75</v>
      </c>
      <c r="AY209" s="159" t="s">
        <v>172</v>
      </c>
    </row>
    <row r="210" spans="2:65" s="14" customFormat="1">
      <c r="B210" s="172"/>
      <c r="D210" s="158" t="s">
        <v>180</v>
      </c>
      <c r="E210" s="173" t="s">
        <v>1</v>
      </c>
      <c r="F210" s="174" t="s">
        <v>186</v>
      </c>
      <c r="H210" s="175">
        <v>30</v>
      </c>
      <c r="I210" s="176"/>
      <c r="L210" s="172"/>
      <c r="M210" s="177"/>
      <c r="T210" s="178"/>
      <c r="AT210" s="173" t="s">
        <v>180</v>
      </c>
      <c r="AU210" s="173" t="s">
        <v>87</v>
      </c>
      <c r="AV210" s="14" t="s">
        <v>178</v>
      </c>
      <c r="AW210" s="14" t="s">
        <v>30</v>
      </c>
      <c r="AX210" s="14" t="s">
        <v>82</v>
      </c>
      <c r="AY210" s="173" t="s">
        <v>172</v>
      </c>
    </row>
    <row r="211" spans="2:65" s="1" customFormat="1" ht="24.2" customHeight="1">
      <c r="B211" s="32"/>
      <c r="C211" s="179" t="s">
        <v>239</v>
      </c>
      <c r="D211" s="179" t="s">
        <v>223</v>
      </c>
      <c r="E211" s="180" t="s">
        <v>725</v>
      </c>
      <c r="F211" s="181" t="s">
        <v>726</v>
      </c>
      <c r="G211" s="182" t="s">
        <v>234</v>
      </c>
      <c r="H211" s="183">
        <v>33</v>
      </c>
      <c r="I211" s="184"/>
      <c r="J211" s="185">
        <f>ROUND(I211*H211,2)</f>
        <v>0</v>
      </c>
      <c r="K211" s="186"/>
      <c r="L211" s="187"/>
      <c r="M211" s="188" t="s">
        <v>1</v>
      </c>
      <c r="N211" s="189" t="s">
        <v>41</v>
      </c>
      <c r="P211" s="153">
        <f>O211*H211</f>
        <v>0</v>
      </c>
      <c r="Q211" s="153">
        <v>9.3600000000000003E-3</v>
      </c>
      <c r="R211" s="153">
        <f>Q211*H211</f>
        <v>0.30887999999999999</v>
      </c>
      <c r="S211" s="153">
        <v>0</v>
      </c>
      <c r="T211" s="154">
        <f>S211*H211</f>
        <v>0</v>
      </c>
      <c r="AR211" s="155" t="s">
        <v>385</v>
      </c>
      <c r="AT211" s="155" t="s">
        <v>223</v>
      </c>
      <c r="AU211" s="155" t="s">
        <v>87</v>
      </c>
      <c r="AY211" s="17" t="s">
        <v>172</v>
      </c>
      <c r="BE211" s="156">
        <f>IF(N211="základná",J211,0)</f>
        <v>0</v>
      </c>
      <c r="BF211" s="156">
        <f>IF(N211="znížená",J211,0)</f>
        <v>0</v>
      </c>
      <c r="BG211" s="156">
        <f>IF(N211="zákl. prenesená",J211,0)</f>
        <v>0</v>
      </c>
      <c r="BH211" s="156">
        <f>IF(N211="zníž. prenesená",J211,0)</f>
        <v>0</v>
      </c>
      <c r="BI211" s="156">
        <f>IF(N211="nulová",J211,0)</f>
        <v>0</v>
      </c>
      <c r="BJ211" s="17" t="s">
        <v>87</v>
      </c>
      <c r="BK211" s="156">
        <f>ROUND(I211*H211,2)</f>
        <v>0</v>
      </c>
      <c r="BL211" s="17" t="s">
        <v>275</v>
      </c>
      <c r="BM211" s="155" t="s">
        <v>1241</v>
      </c>
    </row>
    <row r="212" spans="2:65" s="12" customFormat="1">
      <c r="B212" s="157"/>
      <c r="D212" s="158" t="s">
        <v>180</v>
      </c>
      <c r="E212" s="159" t="s">
        <v>1</v>
      </c>
      <c r="F212" s="160" t="s">
        <v>1242</v>
      </c>
      <c r="H212" s="161">
        <v>33</v>
      </c>
      <c r="I212" s="162"/>
      <c r="L212" s="157"/>
      <c r="M212" s="163"/>
      <c r="T212" s="164"/>
      <c r="AT212" s="159" t="s">
        <v>180</v>
      </c>
      <c r="AU212" s="159" t="s">
        <v>87</v>
      </c>
      <c r="AV212" s="12" t="s">
        <v>87</v>
      </c>
      <c r="AW212" s="12" t="s">
        <v>30</v>
      </c>
      <c r="AX212" s="12" t="s">
        <v>82</v>
      </c>
      <c r="AY212" s="159" t="s">
        <v>172</v>
      </c>
    </row>
    <row r="213" spans="2:65" s="1" customFormat="1" ht="24.2" customHeight="1">
      <c r="B213" s="32"/>
      <c r="C213" s="143" t="s">
        <v>244</v>
      </c>
      <c r="D213" s="143" t="s">
        <v>174</v>
      </c>
      <c r="E213" s="144" t="s">
        <v>730</v>
      </c>
      <c r="F213" s="145" t="s">
        <v>731</v>
      </c>
      <c r="G213" s="146" t="s">
        <v>331</v>
      </c>
      <c r="H213" s="147">
        <v>91</v>
      </c>
      <c r="I213" s="148"/>
      <c r="J213" s="149">
        <f>ROUND(I213*H213,2)</f>
        <v>0</v>
      </c>
      <c r="K213" s="150"/>
      <c r="L213" s="32"/>
      <c r="M213" s="151" t="s">
        <v>1</v>
      </c>
      <c r="N213" s="152" t="s">
        <v>41</v>
      </c>
      <c r="P213" s="153">
        <f>O213*H213</f>
        <v>0</v>
      </c>
      <c r="Q213" s="153">
        <v>0</v>
      </c>
      <c r="R213" s="153">
        <f>Q213*H213</f>
        <v>0</v>
      </c>
      <c r="S213" s="153">
        <v>0</v>
      </c>
      <c r="T213" s="154">
        <f>S213*H213</f>
        <v>0</v>
      </c>
      <c r="AR213" s="155" t="s">
        <v>275</v>
      </c>
      <c r="AT213" s="155" t="s">
        <v>174</v>
      </c>
      <c r="AU213" s="155" t="s">
        <v>87</v>
      </c>
      <c r="AY213" s="17" t="s">
        <v>172</v>
      </c>
      <c r="BE213" s="156">
        <f>IF(N213="základná",J213,0)</f>
        <v>0</v>
      </c>
      <c r="BF213" s="156">
        <f>IF(N213="znížená",J213,0)</f>
        <v>0</v>
      </c>
      <c r="BG213" s="156">
        <f>IF(N213="zákl. prenesená",J213,0)</f>
        <v>0</v>
      </c>
      <c r="BH213" s="156">
        <f>IF(N213="zníž. prenesená",J213,0)</f>
        <v>0</v>
      </c>
      <c r="BI213" s="156">
        <f>IF(N213="nulová",J213,0)</f>
        <v>0</v>
      </c>
      <c r="BJ213" s="17" t="s">
        <v>87</v>
      </c>
      <c r="BK213" s="156">
        <f>ROUND(I213*H213,2)</f>
        <v>0</v>
      </c>
      <c r="BL213" s="17" t="s">
        <v>275</v>
      </c>
      <c r="BM213" s="155" t="s">
        <v>1243</v>
      </c>
    </row>
    <row r="214" spans="2:65" s="12" customFormat="1">
      <c r="B214" s="157"/>
      <c r="D214" s="158" t="s">
        <v>180</v>
      </c>
      <c r="E214" s="159" t="s">
        <v>1</v>
      </c>
      <c r="F214" s="160" t="s">
        <v>1244</v>
      </c>
      <c r="H214" s="161">
        <v>90.909000000000006</v>
      </c>
      <c r="I214" s="162"/>
      <c r="L214" s="157"/>
      <c r="M214" s="163"/>
      <c r="T214" s="164"/>
      <c r="AT214" s="159" t="s">
        <v>180</v>
      </c>
      <c r="AU214" s="159" t="s">
        <v>87</v>
      </c>
      <c r="AV214" s="12" t="s">
        <v>87</v>
      </c>
      <c r="AW214" s="12" t="s">
        <v>30</v>
      </c>
      <c r="AX214" s="12" t="s">
        <v>75</v>
      </c>
      <c r="AY214" s="159" t="s">
        <v>172</v>
      </c>
    </row>
    <row r="215" spans="2:65" s="12" customFormat="1">
      <c r="B215" s="157"/>
      <c r="D215" s="158" t="s">
        <v>180</v>
      </c>
      <c r="E215" s="159" t="s">
        <v>1</v>
      </c>
      <c r="F215" s="160" t="s">
        <v>1245</v>
      </c>
      <c r="H215" s="161">
        <v>9.0999999999999998E-2</v>
      </c>
      <c r="I215" s="162"/>
      <c r="L215" s="157"/>
      <c r="M215" s="163"/>
      <c r="T215" s="164"/>
      <c r="AT215" s="159" t="s">
        <v>180</v>
      </c>
      <c r="AU215" s="159" t="s">
        <v>87</v>
      </c>
      <c r="AV215" s="12" t="s">
        <v>87</v>
      </c>
      <c r="AW215" s="12" t="s">
        <v>30</v>
      </c>
      <c r="AX215" s="12" t="s">
        <v>75</v>
      </c>
      <c r="AY215" s="159" t="s">
        <v>172</v>
      </c>
    </row>
    <row r="216" spans="2:65" s="14" customFormat="1">
      <c r="B216" s="172"/>
      <c r="D216" s="158" t="s">
        <v>180</v>
      </c>
      <c r="E216" s="173" t="s">
        <v>1</v>
      </c>
      <c r="F216" s="174" t="s">
        <v>186</v>
      </c>
      <c r="H216" s="175">
        <v>91</v>
      </c>
      <c r="I216" s="176"/>
      <c r="L216" s="172"/>
      <c r="M216" s="177"/>
      <c r="T216" s="178"/>
      <c r="AT216" s="173" t="s">
        <v>180</v>
      </c>
      <c r="AU216" s="173" t="s">
        <v>87</v>
      </c>
      <c r="AV216" s="14" t="s">
        <v>178</v>
      </c>
      <c r="AW216" s="14" t="s">
        <v>30</v>
      </c>
      <c r="AX216" s="14" t="s">
        <v>82</v>
      </c>
      <c r="AY216" s="173" t="s">
        <v>172</v>
      </c>
    </row>
    <row r="217" spans="2:65" s="1" customFormat="1" ht="37.9" customHeight="1">
      <c r="B217" s="32"/>
      <c r="C217" s="179" t="s">
        <v>251</v>
      </c>
      <c r="D217" s="179" t="s">
        <v>223</v>
      </c>
      <c r="E217" s="180" t="s">
        <v>736</v>
      </c>
      <c r="F217" s="181" t="s">
        <v>737</v>
      </c>
      <c r="G217" s="182" t="s">
        <v>331</v>
      </c>
      <c r="H217" s="183">
        <v>100.1</v>
      </c>
      <c r="I217" s="184"/>
      <c r="J217" s="185">
        <f>ROUND(I217*H217,2)</f>
        <v>0</v>
      </c>
      <c r="K217" s="186"/>
      <c r="L217" s="187"/>
      <c r="M217" s="188" t="s">
        <v>1</v>
      </c>
      <c r="N217" s="189" t="s">
        <v>41</v>
      </c>
      <c r="P217" s="153">
        <f>O217*H217</f>
        <v>0</v>
      </c>
      <c r="Q217" s="153">
        <v>1.25E-3</v>
      </c>
      <c r="R217" s="153">
        <f>Q217*H217</f>
        <v>0.12512499999999999</v>
      </c>
      <c r="S217" s="153">
        <v>0</v>
      </c>
      <c r="T217" s="154">
        <f>S217*H217</f>
        <v>0</v>
      </c>
      <c r="AR217" s="155" t="s">
        <v>385</v>
      </c>
      <c r="AT217" s="155" t="s">
        <v>223</v>
      </c>
      <c r="AU217" s="155" t="s">
        <v>87</v>
      </c>
      <c r="AY217" s="17" t="s">
        <v>172</v>
      </c>
      <c r="BE217" s="156">
        <f>IF(N217="základná",J217,0)</f>
        <v>0</v>
      </c>
      <c r="BF217" s="156">
        <f>IF(N217="znížená",J217,0)</f>
        <v>0</v>
      </c>
      <c r="BG217" s="156">
        <f>IF(N217="zákl. prenesená",J217,0)</f>
        <v>0</v>
      </c>
      <c r="BH217" s="156">
        <f>IF(N217="zníž. prenesená",J217,0)</f>
        <v>0</v>
      </c>
      <c r="BI217" s="156">
        <f>IF(N217="nulová",J217,0)</f>
        <v>0</v>
      </c>
      <c r="BJ217" s="17" t="s">
        <v>87</v>
      </c>
      <c r="BK217" s="156">
        <f>ROUND(I217*H217,2)</f>
        <v>0</v>
      </c>
      <c r="BL217" s="17" t="s">
        <v>275</v>
      </c>
      <c r="BM217" s="155" t="s">
        <v>1246</v>
      </c>
    </row>
    <row r="218" spans="2:65" s="12" customFormat="1">
      <c r="B218" s="157"/>
      <c r="D218" s="158" t="s">
        <v>180</v>
      </c>
      <c r="E218" s="159" t="s">
        <v>1</v>
      </c>
      <c r="F218" s="160" t="s">
        <v>1247</v>
      </c>
      <c r="H218" s="161">
        <v>100.1</v>
      </c>
      <c r="I218" s="162"/>
      <c r="L218" s="157"/>
      <c r="M218" s="163"/>
      <c r="T218" s="164"/>
      <c r="AT218" s="159" t="s">
        <v>180</v>
      </c>
      <c r="AU218" s="159" t="s">
        <v>87</v>
      </c>
      <c r="AV218" s="12" t="s">
        <v>87</v>
      </c>
      <c r="AW218" s="12" t="s">
        <v>30</v>
      </c>
      <c r="AX218" s="12" t="s">
        <v>82</v>
      </c>
      <c r="AY218" s="159" t="s">
        <v>172</v>
      </c>
    </row>
    <row r="219" spans="2:65" s="1" customFormat="1" ht="16.5" customHeight="1">
      <c r="B219" s="32"/>
      <c r="C219" s="143" t="s">
        <v>257</v>
      </c>
      <c r="D219" s="143" t="s">
        <v>174</v>
      </c>
      <c r="E219" s="144" t="s">
        <v>1248</v>
      </c>
      <c r="F219" s="145" t="s">
        <v>1249</v>
      </c>
      <c r="G219" s="146" t="s">
        <v>331</v>
      </c>
      <c r="H219" s="147">
        <v>36</v>
      </c>
      <c r="I219" s="148"/>
      <c r="J219" s="149">
        <f>ROUND(I219*H219,2)</f>
        <v>0</v>
      </c>
      <c r="K219" s="150"/>
      <c r="L219" s="32"/>
      <c r="M219" s="151" t="s">
        <v>1</v>
      </c>
      <c r="N219" s="152" t="s">
        <v>41</v>
      </c>
      <c r="P219" s="153">
        <f>O219*H219</f>
        <v>0</v>
      </c>
      <c r="Q219" s="153">
        <v>0</v>
      </c>
      <c r="R219" s="153">
        <f>Q219*H219</f>
        <v>0</v>
      </c>
      <c r="S219" s="153">
        <v>0</v>
      </c>
      <c r="T219" s="154">
        <f>S219*H219</f>
        <v>0</v>
      </c>
      <c r="AR219" s="155" t="s">
        <v>275</v>
      </c>
      <c r="AT219" s="155" t="s">
        <v>174</v>
      </c>
      <c r="AU219" s="155" t="s">
        <v>87</v>
      </c>
      <c r="AY219" s="17" t="s">
        <v>172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7" t="s">
        <v>87</v>
      </c>
      <c r="BK219" s="156">
        <f>ROUND(I219*H219,2)</f>
        <v>0</v>
      </c>
      <c r="BL219" s="17" t="s">
        <v>275</v>
      </c>
      <c r="BM219" s="155" t="s">
        <v>1250</v>
      </c>
    </row>
    <row r="220" spans="2:65" s="12" customFormat="1">
      <c r="B220" s="157"/>
      <c r="D220" s="158" t="s">
        <v>180</v>
      </c>
      <c r="E220" s="159" t="s">
        <v>1</v>
      </c>
      <c r="F220" s="160" t="s">
        <v>1251</v>
      </c>
      <c r="H220" s="161">
        <v>35.293999999999997</v>
      </c>
      <c r="I220" s="162"/>
      <c r="L220" s="157"/>
      <c r="M220" s="163"/>
      <c r="T220" s="164"/>
      <c r="AT220" s="159" t="s">
        <v>180</v>
      </c>
      <c r="AU220" s="159" t="s">
        <v>87</v>
      </c>
      <c r="AV220" s="12" t="s">
        <v>87</v>
      </c>
      <c r="AW220" s="12" t="s">
        <v>30</v>
      </c>
      <c r="AX220" s="12" t="s">
        <v>75</v>
      </c>
      <c r="AY220" s="159" t="s">
        <v>172</v>
      </c>
    </row>
    <row r="221" spans="2:65" s="12" customFormat="1">
      <c r="B221" s="157"/>
      <c r="D221" s="158" t="s">
        <v>180</v>
      </c>
      <c r="E221" s="159" t="s">
        <v>1</v>
      </c>
      <c r="F221" s="160" t="s">
        <v>1252</v>
      </c>
      <c r="H221" s="161">
        <v>0.70599999999999996</v>
      </c>
      <c r="I221" s="162"/>
      <c r="L221" s="157"/>
      <c r="M221" s="163"/>
      <c r="T221" s="164"/>
      <c r="AT221" s="159" t="s">
        <v>180</v>
      </c>
      <c r="AU221" s="159" t="s">
        <v>87</v>
      </c>
      <c r="AV221" s="12" t="s">
        <v>87</v>
      </c>
      <c r="AW221" s="12" t="s">
        <v>30</v>
      </c>
      <c r="AX221" s="12" t="s">
        <v>75</v>
      </c>
      <c r="AY221" s="159" t="s">
        <v>172</v>
      </c>
    </row>
    <row r="222" spans="2:65" s="14" customFormat="1">
      <c r="B222" s="172"/>
      <c r="D222" s="158" t="s">
        <v>180</v>
      </c>
      <c r="E222" s="173" t="s">
        <v>1</v>
      </c>
      <c r="F222" s="174" t="s">
        <v>186</v>
      </c>
      <c r="H222" s="175">
        <v>36</v>
      </c>
      <c r="I222" s="176"/>
      <c r="L222" s="172"/>
      <c r="M222" s="177"/>
      <c r="T222" s="178"/>
      <c r="AT222" s="173" t="s">
        <v>180</v>
      </c>
      <c r="AU222" s="173" t="s">
        <v>87</v>
      </c>
      <c r="AV222" s="14" t="s">
        <v>178</v>
      </c>
      <c r="AW222" s="14" t="s">
        <v>30</v>
      </c>
      <c r="AX222" s="14" t="s">
        <v>82</v>
      </c>
      <c r="AY222" s="173" t="s">
        <v>172</v>
      </c>
    </row>
    <row r="223" spans="2:65" s="1" customFormat="1" ht="37.9" customHeight="1">
      <c r="B223" s="32"/>
      <c r="C223" s="179" t="s">
        <v>261</v>
      </c>
      <c r="D223" s="179" t="s">
        <v>223</v>
      </c>
      <c r="E223" s="180" t="s">
        <v>736</v>
      </c>
      <c r="F223" s="181" t="s">
        <v>737</v>
      </c>
      <c r="G223" s="182" t="s">
        <v>331</v>
      </c>
      <c r="H223" s="183">
        <v>39.6</v>
      </c>
      <c r="I223" s="184"/>
      <c r="J223" s="185">
        <f>ROUND(I223*H223,2)</f>
        <v>0</v>
      </c>
      <c r="K223" s="186"/>
      <c r="L223" s="187"/>
      <c r="M223" s="188" t="s">
        <v>1</v>
      </c>
      <c r="N223" s="189" t="s">
        <v>41</v>
      </c>
      <c r="P223" s="153">
        <f>O223*H223</f>
        <v>0</v>
      </c>
      <c r="Q223" s="153">
        <v>1.25E-3</v>
      </c>
      <c r="R223" s="153">
        <f>Q223*H223</f>
        <v>4.9500000000000002E-2</v>
      </c>
      <c r="S223" s="153">
        <v>0</v>
      </c>
      <c r="T223" s="154">
        <f>S223*H223</f>
        <v>0</v>
      </c>
      <c r="AR223" s="155" t="s">
        <v>385</v>
      </c>
      <c r="AT223" s="155" t="s">
        <v>223</v>
      </c>
      <c r="AU223" s="155" t="s">
        <v>87</v>
      </c>
      <c r="AY223" s="17" t="s">
        <v>172</v>
      </c>
      <c r="BE223" s="156">
        <f>IF(N223="základná",J223,0)</f>
        <v>0</v>
      </c>
      <c r="BF223" s="156">
        <f>IF(N223="znížená",J223,0)</f>
        <v>0</v>
      </c>
      <c r="BG223" s="156">
        <f>IF(N223="zákl. prenesená",J223,0)</f>
        <v>0</v>
      </c>
      <c r="BH223" s="156">
        <f>IF(N223="zníž. prenesená",J223,0)</f>
        <v>0</v>
      </c>
      <c r="BI223" s="156">
        <f>IF(N223="nulová",J223,0)</f>
        <v>0</v>
      </c>
      <c r="BJ223" s="17" t="s">
        <v>87</v>
      </c>
      <c r="BK223" s="156">
        <f>ROUND(I223*H223,2)</f>
        <v>0</v>
      </c>
      <c r="BL223" s="17" t="s">
        <v>275</v>
      </c>
      <c r="BM223" s="155" t="s">
        <v>1253</v>
      </c>
    </row>
    <row r="224" spans="2:65" s="12" customFormat="1">
      <c r="B224" s="157"/>
      <c r="D224" s="158" t="s">
        <v>180</v>
      </c>
      <c r="E224" s="159" t="s">
        <v>1</v>
      </c>
      <c r="F224" s="160" t="s">
        <v>1254</v>
      </c>
      <c r="H224" s="161">
        <v>39.6</v>
      </c>
      <c r="I224" s="162"/>
      <c r="L224" s="157"/>
      <c r="M224" s="163"/>
      <c r="T224" s="164"/>
      <c r="AT224" s="159" t="s">
        <v>180</v>
      </c>
      <c r="AU224" s="159" t="s">
        <v>87</v>
      </c>
      <c r="AV224" s="12" t="s">
        <v>87</v>
      </c>
      <c r="AW224" s="12" t="s">
        <v>30</v>
      </c>
      <c r="AX224" s="12" t="s">
        <v>82</v>
      </c>
      <c r="AY224" s="159" t="s">
        <v>172</v>
      </c>
    </row>
    <row r="225" spans="2:65" s="1" customFormat="1" ht="44.25" customHeight="1">
      <c r="B225" s="32"/>
      <c r="C225" s="143" t="s">
        <v>269</v>
      </c>
      <c r="D225" s="143" t="s">
        <v>174</v>
      </c>
      <c r="E225" s="144" t="s">
        <v>750</v>
      </c>
      <c r="F225" s="145" t="s">
        <v>751</v>
      </c>
      <c r="G225" s="146" t="s">
        <v>177</v>
      </c>
      <c r="H225" s="147">
        <v>2.88</v>
      </c>
      <c r="I225" s="148"/>
      <c r="J225" s="149">
        <f>ROUND(I225*H225,2)</f>
        <v>0</v>
      </c>
      <c r="K225" s="150"/>
      <c r="L225" s="32"/>
      <c r="M225" s="151" t="s">
        <v>1</v>
      </c>
      <c r="N225" s="152" t="s">
        <v>41</v>
      </c>
      <c r="P225" s="153">
        <f>O225*H225</f>
        <v>0</v>
      </c>
      <c r="Q225" s="153">
        <v>2.2349999999999998E-2</v>
      </c>
      <c r="R225" s="153">
        <f>Q225*H225</f>
        <v>6.4367999999999995E-2</v>
      </c>
      <c r="S225" s="153">
        <v>0</v>
      </c>
      <c r="T225" s="154">
        <f>S225*H225</f>
        <v>0</v>
      </c>
      <c r="AR225" s="155" t="s">
        <v>275</v>
      </c>
      <c r="AT225" s="155" t="s">
        <v>174</v>
      </c>
      <c r="AU225" s="155" t="s">
        <v>87</v>
      </c>
      <c r="AY225" s="17" t="s">
        <v>172</v>
      </c>
      <c r="BE225" s="156">
        <f>IF(N225="základná",J225,0)</f>
        <v>0</v>
      </c>
      <c r="BF225" s="156">
        <f>IF(N225="znížená",J225,0)</f>
        <v>0</v>
      </c>
      <c r="BG225" s="156">
        <f>IF(N225="zákl. prenesená",J225,0)</f>
        <v>0</v>
      </c>
      <c r="BH225" s="156">
        <f>IF(N225="zníž. prenesená",J225,0)</f>
        <v>0</v>
      </c>
      <c r="BI225" s="156">
        <f>IF(N225="nulová",J225,0)</f>
        <v>0</v>
      </c>
      <c r="BJ225" s="17" t="s">
        <v>87</v>
      </c>
      <c r="BK225" s="156">
        <f>ROUND(I225*H225,2)</f>
        <v>0</v>
      </c>
      <c r="BL225" s="17" t="s">
        <v>275</v>
      </c>
      <c r="BM225" s="155" t="s">
        <v>1255</v>
      </c>
    </row>
    <row r="226" spans="2:65" s="12" customFormat="1">
      <c r="B226" s="157"/>
      <c r="D226" s="158" t="s">
        <v>180</v>
      </c>
      <c r="E226" s="159" t="s">
        <v>1</v>
      </c>
      <c r="F226" s="160" t="s">
        <v>1256</v>
      </c>
      <c r="H226" s="161">
        <v>2.0299999999999998</v>
      </c>
      <c r="I226" s="162"/>
      <c r="L226" s="157"/>
      <c r="M226" s="163"/>
      <c r="T226" s="164"/>
      <c r="AT226" s="159" t="s">
        <v>180</v>
      </c>
      <c r="AU226" s="159" t="s">
        <v>87</v>
      </c>
      <c r="AV226" s="12" t="s">
        <v>87</v>
      </c>
      <c r="AW226" s="12" t="s">
        <v>30</v>
      </c>
      <c r="AX226" s="12" t="s">
        <v>75</v>
      </c>
      <c r="AY226" s="159" t="s">
        <v>172</v>
      </c>
    </row>
    <row r="227" spans="2:65" s="12" customFormat="1">
      <c r="B227" s="157"/>
      <c r="D227" s="158" t="s">
        <v>180</v>
      </c>
      <c r="E227" s="159" t="s">
        <v>1</v>
      </c>
      <c r="F227" s="160" t="s">
        <v>1257</v>
      </c>
      <c r="H227" s="161">
        <v>0.495</v>
      </c>
      <c r="I227" s="162"/>
      <c r="L227" s="157"/>
      <c r="M227" s="163"/>
      <c r="T227" s="164"/>
      <c r="AT227" s="159" t="s">
        <v>180</v>
      </c>
      <c r="AU227" s="159" t="s">
        <v>87</v>
      </c>
      <c r="AV227" s="12" t="s">
        <v>87</v>
      </c>
      <c r="AW227" s="12" t="s">
        <v>30</v>
      </c>
      <c r="AX227" s="12" t="s">
        <v>75</v>
      </c>
      <c r="AY227" s="159" t="s">
        <v>172</v>
      </c>
    </row>
    <row r="228" spans="2:65" s="12" customFormat="1">
      <c r="B228" s="157"/>
      <c r="D228" s="158" t="s">
        <v>180</v>
      </c>
      <c r="E228" s="159" t="s">
        <v>1</v>
      </c>
      <c r="F228" s="160" t="s">
        <v>1258</v>
      </c>
      <c r="H228" s="161">
        <v>0.34899999999999998</v>
      </c>
      <c r="I228" s="162"/>
      <c r="L228" s="157"/>
      <c r="M228" s="163"/>
      <c r="T228" s="164"/>
      <c r="AT228" s="159" t="s">
        <v>180</v>
      </c>
      <c r="AU228" s="159" t="s">
        <v>87</v>
      </c>
      <c r="AV228" s="12" t="s">
        <v>87</v>
      </c>
      <c r="AW228" s="12" t="s">
        <v>30</v>
      </c>
      <c r="AX228" s="12" t="s">
        <v>75</v>
      </c>
      <c r="AY228" s="159" t="s">
        <v>172</v>
      </c>
    </row>
    <row r="229" spans="2:65" s="13" customFormat="1">
      <c r="B229" s="165"/>
      <c r="D229" s="158" t="s">
        <v>180</v>
      </c>
      <c r="E229" s="166" t="s">
        <v>1</v>
      </c>
      <c r="F229" s="167" t="s">
        <v>183</v>
      </c>
      <c r="H229" s="168">
        <v>2.8739999999999997</v>
      </c>
      <c r="I229" s="169"/>
      <c r="L229" s="165"/>
      <c r="M229" s="170"/>
      <c r="T229" s="171"/>
      <c r="AT229" s="166" t="s">
        <v>180</v>
      </c>
      <c r="AU229" s="166" t="s">
        <v>87</v>
      </c>
      <c r="AV229" s="13" t="s">
        <v>184</v>
      </c>
      <c r="AW229" s="13" t="s">
        <v>30</v>
      </c>
      <c r="AX229" s="13" t="s">
        <v>75</v>
      </c>
      <c r="AY229" s="166" t="s">
        <v>172</v>
      </c>
    </row>
    <row r="230" spans="2:65" s="12" customFormat="1">
      <c r="B230" s="157"/>
      <c r="D230" s="158" t="s">
        <v>180</v>
      </c>
      <c r="E230" s="159" t="s">
        <v>1</v>
      </c>
      <c r="F230" s="160" t="s">
        <v>1259</v>
      </c>
      <c r="H230" s="161">
        <v>6.0000000000000001E-3</v>
      </c>
      <c r="I230" s="162"/>
      <c r="L230" s="157"/>
      <c r="M230" s="163"/>
      <c r="T230" s="164"/>
      <c r="AT230" s="159" t="s">
        <v>180</v>
      </c>
      <c r="AU230" s="159" t="s">
        <v>87</v>
      </c>
      <c r="AV230" s="12" t="s">
        <v>87</v>
      </c>
      <c r="AW230" s="12" t="s">
        <v>30</v>
      </c>
      <c r="AX230" s="12" t="s">
        <v>75</v>
      </c>
      <c r="AY230" s="159" t="s">
        <v>172</v>
      </c>
    </row>
    <row r="231" spans="2:65" s="14" customFormat="1">
      <c r="B231" s="172"/>
      <c r="D231" s="158" t="s">
        <v>180</v>
      </c>
      <c r="E231" s="173" t="s">
        <v>1</v>
      </c>
      <c r="F231" s="174" t="s">
        <v>186</v>
      </c>
      <c r="H231" s="175">
        <v>2.8799999999999994</v>
      </c>
      <c r="I231" s="176"/>
      <c r="L231" s="172"/>
      <c r="M231" s="177"/>
      <c r="T231" s="178"/>
      <c r="AT231" s="173" t="s">
        <v>180</v>
      </c>
      <c r="AU231" s="173" t="s">
        <v>87</v>
      </c>
      <c r="AV231" s="14" t="s">
        <v>178</v>
      </c>
      <c r="AW231" s="14" t="s">
        <v>30</v>
      </c>
      <c r="AX231" s="14" t="s">
        <v>82</v>
      </c>
      <c r="AY231" s="173" t="s">
        <v>172</v>
      </c>
    </row>
    <row r="232" spans="2:65" s="1" customFormat="1" ht="24.2" customHeight="1">
      <c r="B232" s="32"/>
      <c r="C232" s="143" t="s">
        <v>275</v>
      </c>
      <c r="D232" s="143" t="s">
        <v>174</v>
      </c>
      <c r="E232" s="144" t="s">
        <v>1260</v>
      </c>
      <c r="F232" s="145" t="s">
        <v>1261</v>
      </c>
      <c r="G232" s="146" t="s">
        <v>234</v>
      </c>
      <c r="H232" s="147">
        <v>28.8</v>
      </c>
      <c r="I232" s="148"/>
      <c r="J232" s="149">
        <f>ROUND(I232*H232,2)</f>
        <v>0</v>
      </c>
      <c r="K232" s="150"/>
      <c r="L232" s="32"/>
      <c r="M232" s="151" t="s">
        <v>1</v>
      </c>
      <c r="N232" s="152" t="s">
        <v>41</v>
      </c>
      <c r="P232" s="153">
        <f>O232*H232</f>
        <v>0</v>
      </c>
      <c r="Q232" s="153">
        <v>0</v>
      </c>
      <c r="R232" s="153">
        <f>Q232*H232</f>
        <v>0</v>
      </c>
      <c r="S232" s="153">
        <v>0</v>
      </c>
      <c r="T232" s="154">
        <f>S232*H232</f>
        <v>0</v>
      </c>
      <c r="AR232" s="155" t="s">
        <v>275</v>
      </c>
      <c r="AT232" s="155" t="s">
        <v>174</v>
      </c>
      <c r="AU232" s="155" t="s">
        <v>87</v>
      </c>
      <c r="AY232" s="17" t="s">
        <v>172</v>
      </c>
      <c r="BE232" s="156">
        <f>IF(N232="základná",J232,0)</f>
        <v>0</v>
      </c>
      <c r="BF232" s="156">
        <f>IF(N232="znížená",J232,0)</f>
        <v>0</v>
      </c>
      <c r="BG232" s="156">
        <f>IF(N232="zákl. prenesená",J232,0)</f>
        <v>0</v>
      </c>
      <c r="BH232" s="156">
        <f>IF(N232="zníž. prenesená",J232,0)</f>
        <v>0</v>
      </c>
      <c r="BI232" s="156">
        <f>IF(N232="nulová",J232,0)</f>
        <v>0</v>
      </c>
      <c r="BJ232" s="17" t="s">
        <v>87</v>
      </c>
      <c r="BK232" s="156">
        <f>ROUND(I232*H232,2)</f>
        <v>0</v>
      </c>
      <c r="BL232" s="17" t="s">
        <v>275</v>
      </c>
      <c r="BM232" s="155" t="s">
        <v>1262</v>
      </c>
    </row>
    <row r="233" spans="2:65" s="12" customFormat="1">
      <c r="B233" s="157"/>
      <c r="D233" s="158" t="s">
        <v>180</v>
      </c>
      <c r="E233" s="159" t="s">
        <v>1</v>
      </c>
      <c r="F233" s="160" t="s">
        <v>1187</v>
      </c>
      <c r="H233" s="161">
        <v>28.8</v>
      </c>
      <c r="I233" s="162"/>
      <c r="L233" s="157"/>
      <c r="M233" s="163"/>
      <c r="T233" s="164"/>
      <c r="AT233" s="159" t="s">
        <v>180</v>
      </c>
      <c r="AU233" s="159" t="s">
        <v>87</v>
      </c>
      <c r="AV233" s="12" t="s">
        <v>87</v>
      </c>
      <c r="AW233" s="12" t="s">
        <v>30</v>
      </c>
      <c r="AX233" s="12" t="s">
        <v>75</v>
      </c>
      <c r="AY233" s="159" t="s">
        <v>172</v>
      </c>
    </row>
    <row r="234" spans="2:65" s="14" customFormat="1">
      <c r="B234" s="172"/>
      <c r="D234" s="158" t="s">
        <v>180</v>
      </c>
      <c r="E234" s="173" t="s">
        <v>1</v>
      </c>
      <c r="F234" s="174" t="s">
        <v>1263</v>
      </c>
      <c r="H234" s="175">
        <v>28.8</v>
      </c>
      <c r="I234" s="176"/>
      <c r="L234" s="172"/>
      <c r="M234" s="177"/>
      <c r="T234" s="178"/>
      <c r="AT234" s="173" t="s">
        <v>180</v>
      </c>
      <c r="AU234" s="173" t="s">
        <v>87</v>
      </c>
      <c r="AV234" s="14" t="s">
        <v>178</v>
      </c>
      <c r="AW234" s="14" t="s">
        <v>30</v>
      </c>
      <c r="AX234" s="14" t="s">
        <v>82</v>
      </c>
      <c r="AY234" s="173" t="s">
        <v>172</v>
      </c>
    </row>
    <row r="235" spans="2:65" s="1" customFormat="1" ht="37.9" customHeight="1">
      <c r="B235" s="32"/>
      <c r="C235" s="179" t="s">
        <v>282</v>
      </c>
      <c r="D235" s="179" t="s">
        <v>223</v>
      </c>
      <c r="E235" s="180" t="s">
        <v>794</v>
      </c>
      <c r="F235" s="181" t="s">
        <v>795</v>
      </c>
      <c r="G235" s="182" t="s">
        <v>234</v>
      </c>
      <c r="H235" s="183">
        <v>31.1</v>
      </c>
      <c r="I235" s="184"/>
      <c r="J235" s="185">
        <f>ROUND(I235*H235,2)</f>
        <v>0</v>
      </c>
      <c r="K235" s="186"/>
      <c r="L235" s="187"/>
      <c r="M235" s="188" t="s">
        <v>1</v>
      </c>
      <c r="N235" s="189" t="s">
        <v>41</v>
      </c>
      <c r="P235" s="153">
        <f>O235*H235</f>
        <v>0</v>
      </c>
      <c r="Q235" s="153">
        <v>1.32E-2</v>
      </c>
      <c r="R235" s="153">
        <f>Q235*H235</f>
        <v>0.41052</v>
      </c>
      <c r="S235" s="153">
        <v>0</v>
      </c>
      <c r="T235" s="154">
        <f>S235*H235</f>
        <v>0</v>
      </c>
      <c r="AR235" s="155" t="s">
        <v>385</v>
      </c>
      <c r="AT235" s="155" t="s">
        <v>223</v>
      </c>
      <c r="AU235" s="155" t="s">
        <v>87</v>
      </c>
      <c r="AY235" s="17" t="s">
        <v>172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7" t="s">
        <v>87</v>
      </c>
      <c r="BK235" s="156">
        <f>ROUND(I235*H235,2)</f>
        <v>0</v>
      </c>
      <c r="BL235" s="17" t="s">
        <v>275</v>
      </c>
      <c r="BM235" s="155" t="s">
        <v>1264</v>
      </c>
    </row>
    <row r="236" spans="2:65" s="12" customFormat="1">
      <c r="B236" s="157"/>
      <c r="D236" s="158" t="s">
        <v>180</v>
      </c>
      <c r="E236" s="159" t="s">
        <v>1</v>
      </c>
      <c r="F236" s="160" t="s">
        <v>1265</v>
      </c>
      <c r="H236" s="161">
        <v>31.103999999999999</v>
      </c>
      <c r="I236" s="162"/>
      <c r="L236" s="157"/>
      <c r="M236" s="163"/>
      <c r="T236" s="164"/>
      <c r="AT236" s="159" t="s">
        <v>180</v>
      </c>
      <c r="AU236" s="159" t="s">
        <v>87</v>
      </c>
      <c r="AV236" s="12" t="s">
        <v>87</v>
      </c>
      <c r="AW236" s="12" t="s">
        <v>30</v>
      </c>
      <c r="AX236" s="12" t="s">
        <v>75</v>
      </c>
      <c r="AY236" s="159" t="s">
        <v>172</v>
      </c>
    </row>
    <row r="237" spans="2:65" s="12" customFormat="1">
      <c r="B237" s="157"/>
      <c r="D237" s="158" t="s">
        <v>180</v>
      </c>
      <c r="E237" s="159" t="s">
        <v>1</v>
      </c>
      <c r="F237" s="160" t="s">
        <v>1266</v>
      </c>
      <c r="H237" s="161">
        <v>-4.0000000000000001E-3</v>
      </c>
      <c r="I237" s="162"/>
      <c r="L237" s="157"/>
      <c r="M237" s="163"/>
      <c r="T237" s="164"/>
      <c r="AT237" s="159" t="s">
        <v>180</v>
      </c>
      <c r="AU237" s="159" t="s">
        <v>87</v>
      </c>
      <c r="AV237" s="12" t="s">
        <v>87</v>
      </c>
      <c r="AW237" s="12" t="s">
        <v>30</v>
      </c>
      <c r="AX237" s="12" t="s">
        <v>75</v>
      </c>
      <c r="AY237" s="159" t="s">
        <v>172</v>
      </c>
    </row>
    <row r="238" spans="2:65" s="14" customFormat="1">
      <c r="B238" s="172"/>
      <c r="D238" s="158" t="s">
        <v>180</v>
      </c>
      <c r="E238" s="173" t="s">
        <v>1</v>
      </c>
      <c r="F238" s="174" t="s">
        <v>186</v>
      </c>
      <c r="H238" s="175">
        <v>31.099999999999998</v>
      </c>
      <c r="I238" s="176"/>
      <c r="L238" s="172"/>
      <c r="M238" s="177"/>
      <c r="T238" s="178"/>
      <c r="AT238" s="173" t="s">
        <v>180</v>
      </c>
      <c r="AU238" s="173" t="s">
        <v>87</v>
      </c>
      <c r="AV238" s="14" t="s">
        <v>178</v>
      </c>
      <c r="AW238" s="14" t="s">
        <v>30</v>
      </c>
      <c r="AX238" s="14" t="s">
        <v>82</v>
      </c>
      <c r="AY238" s="173" t="s">
        <v>172</v>
      </c>
    </row>
    <row r="239" spans="2:65" s="1" customFormat="1" ht="24.2" customHeight="1">
      <c r="B239" s="32"/>
      <c r="C239" s="143" t="s">
        <v>296</v>
      </c>
      <c r="D239" s="143" t="s">
        <v>174</v>
      </c>
      <c r="E239" s="144" t="s">
        <v>1267</v>
      </c>
      <c r="F239" s="145" t="s">
        <v>1268</v>
      </c>
      <c r="G239" s="146" t="s">
        <v>177</v>
      </c>
      <c r="H239" s="147">
        <v>1.56</v>
      </c>
      <c r="I239" s="148"/>
      <c r="J239" s="149">
        <f>ROUND(I239*H239,2)</f>
        <v>0</v>
      </c>
      <c r="K239" s="150"/>
      <c r="L239" s="32"/>
      <c r="M239" s="151" t="s">
        <v>1</v>
      </c>
      <c r="N239" s="152" t="s">
        <v>41</v>
      </c>
      <c r="P239" s="153">
        <f>O239*H239</f>
        <v>0</v>
      </c>
      <c r="Q239" s="153">
        <v>2.5899999999999999E-3</v>
      </c>
      <c r="R239" s="153">
        <f>Q239*H239</f>
        <v>4.0403999999999995E-3</v>
      </c>
      <c r="S239" s="153">
        <v>0</v>
      </c>
      <c r="T239" s="154">
        <f>S239*H239</f>
        <v>0</v>
      </c>
      <c r="AR239" s="155" t="s">
        <v>275</v>
      </c>
      <c r="AT239" s="155" t="s">
        <v>174</v>
      </c>
      <c r="AU239" s="155" t="s">
        <v>87</v>
      </c>
      <c r="AY239" s="17" t="s">
        <v>172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7" t="s">
        <v>87</v>
      </c>
      <c r="BK239" s="156">
        <f>ROUND(I239*H239,2)</f>
        <v>0</v>
      </c>
      <c r="BL239" s="17" t="s">
        <v>275</v>
      </c>
      <c r="BM239" s="155" t="s">
        <v>1269</v>
      </c>
    </row>
    <row r="240" spans="2:65" s="12" customFormat="1">
      <c r="B240" s="157"/>
      <c r="D240" s="158" t="s">
        <v>180</v>
      </c>
      <c r="E240" s="159" t="s">
        <v>1</v>
      </c>
      <c r="F240" s="160" t="s">
        <v>1270</v>
      </c>
      <c r="H240" s="161">
        <v>1.5549999999999999</v>
      </c>
      <c r="I240" s="162"/>
      <c r="L240" s="157"/>
      <c r="M240" s="163"/>
      <c r="T240" s="164"/>
      <c r="AT240" s="159" t="s">
        <v>180</v>
      </c>
      <c r="AU240" s="159" t="s">
        <v>87</v>
      </c>
      <c r="AV240" s="12" t="s">
        <v>87</v>
      </c>
      <c r="AW240" s="12" t="s">
        <v>30</v>
      </c>
      <c r="AX240" s="12" t="s">
        <v>75</v>
      </c>
      <c r="AY240" s="159" t="s">
        <v>172</v>
      </c>
    </row>
    <row r="241" spans="2:65" s="12" customFormat="1">
      <c r="B241" s="157"/>
      <c r="D241" s="158" t="s">
        <v>180</v>
      </c>
      <c r="E241" s="159" t="s">
        <v>1</v>
      </c>
      <c r="F241" s="160" t="s">
        <v>274</v>
      </c>
      <c r="H241" s="161">
        <v>5.0000000000000001E-3</v>
      </c>
      <c r="I241" s="162"/>
      <c r="L241" s="157"/>
      <c r="M241" s="163"/>
      <c r="T241" s="164"/>
      <c r="AT241" s="159" t="s">
        <v>180</v>
      </c>
      <c r="AU241" s="159" t="s">
        <v>87</v>
      </c>
      <c r="AV241" s="12" t="s">
        <v>87</v>
      </c>
      <c r="AW241" s="12" t="s">
        <v>30</v>
      </c>
      <c r="AX241" s="12" t="s">
        <v>75</v>
      </c>
      <c r="AY241" s="159" t="s">
        <v>172</v>
      </c>
    </row>
    <row r="242" spans="2:65" s="14" customFormat="1">
      <c r="B242" s="172"/>
      <c r="D242" s="158" t="s">
        <v>180</v>
      </c>
      <c r="E242" s="173" t="s">
        <v>1</v>
      </c>
      <c r="F242" s="174" t="s">
        <v>186</v>
      </c>
      <c r="H242" s="175">
        <v>1.5599999999999998</v>
      </c>
      <c r="I242" s="176"/>
      <c r="L242" s="172"/>
      <c r="M242" s="177"/>
      <c r="T242" s="178"/>
      <c r="AT242" s="173" t="s">
        <v>180</v>
      </c>
      <c r="AU242" s="173" t="s">
        <v>87</v>
      </c>
      <c r="AV242" s="14" t="s">
        <v>178</v>
      </c>
      <c r="AW242" s="14" t="s">
        <v>30</v>
      </c>
      <c r="AX242" s="14" t="s">
        <v>82</v>
      </c>
      <c r="AY242" s="173" t="s">
        <v>172</v>
      </c>
    </row>
    <row r="243" spans="2:65" s="1" customFormat="1" ht="33" customHeight="1">
      <c r="B243" s="32"/>
      <c r="C243" s="143" t="s">
        <v>302</v>
      </c>
      <c r="D243" s="143" t="s">
        <v>174</v>
      </c>
      <c r="E243" s="144" t="s">
        <v>1271</v>
      </c>
      <c r="F243" s="145" t="s">
        <v>1272</v>
      </c>
      <c r="G243" s="146" t="s">
        <v>331</v>
      </c>
      <c r="H243" s="147">
        <v>84.2</v>
      </c>
      <c r="I243" s="148"/>
      <c r="J243" s="149">
        <f>ROUND(I243*H243,2)</f>
        <v>0</v>
      </c>
      <c r="K243" s="150"/>
      <c r="L243" s="32"/>
      <c r="M243" s="151" t="s">
        <v>1</v>
      </c>
      <c r="N243" s="152" t="s">
        <v>41</v>
      </c>
      <c r="P243" s="153">
        <f>O243*H243</f>
        <v>0</v>
      </c>
      <c r="Q243" s="153">
        <v>2.1000000000000001E-4</v>
      </c>
      <c r="R243" s="153">
        <f>Q243*H243</f>
        <v>1.7682E-2</v>
      </c>
      <c r="S243" s="153">
        <v>0</v>
      </c>
      <c r="T243" s="154">
        <f>S243*H243</f>
        <v>0</v>
      </c>
      <c r="AR243" s="155" t="s">
        <v>275</v>
      </c>
      <c r="AT243" s="155" t="s">
        <v>174</v>
      </c>
      <c r="AU243" s="155" t="s">
        <v>87</v>
      </c>
      <c r="AY243" s="17" t="s">
        <v>172</v>
      </c>
      <c r="BE243" s="156">
        <f>IF(N243="základná",J243,0)</f>
        <v>0</v>
      </c>
      <c r="BF243" s="156">
        <f>IF(N243="znížená",J243,0)</f>
        <v>0</v>
      </c>
      <c r="BG243" s="156">
        <f>IF(N243="zákl. prenesená",J243,0)</f>
        <v>0</v>
      </c>
      <c r="BH243" s="156">
        <f>IF(N243="zníž. prenesená",J243,0)</f>
        <v>0</v>
      </c>
      <c r="BI243" s="156">
        <f>IF(N243="nulová",J243,0)</f>
        <v>0</v>
      </c>
      <c r="BJ243" s="17" t="s">
        <v>87</v>
      </c>
      <c r="BK243" s="156">
        <f>ROUND(I243*H243,2)</f>
        <v>0</v>
      </c>
      <c r="BL243" s="17" t="s">
        <v>275</v>
      </c>
      <c r="BM243" s="155" t="s">
        <v>1273</v>
      </c>
    </row>
    <row r="244" spans="2:65" s="15" customFormat="1">
      <c r="B244" s="190"/>
      <c r="D244" s="158" t="s">
        <v>180</v>
      </c>
      <c r="E244" s="191" t="s">
        <v>1</v>
      </c>
      <c r="F244" s="192" t="s">
        <v>1274</v>
      </c>
      <c r="H244" s="191" t="s">
        <v>1</v>
      </c>
      <c r="I244" s="193"/>
      <c r="L244" s="190"/>
      <c r="M244" s="194"/>
      <c r="T244" s="195"/>
      <c r="AT244" s="191" t="s">
        <v>180</v>
      </c>
      <c r="AU244" s="191" t="s">
        <v>87</v>
      </c>
      <c r="AV244" s="15" t="s">
        <v>82</v>
      </c>
      <c r="AW244" s="15" t="s">
        <v>30</v>
      </c>
      <c r="AX244" s="15" t="s">
        <v>75</v>
      </c>
      <c r="AY244" s="191" t="s">
        <v>172</v>
      </c>
    </row>
    <row r="245" spans="2:65" s="12" customFormat="1">
      <c r="B245" s="157"/>
      <c r="D245" s="158" t="s">
        <v>180</v>
      </c>
      <c r="E245" s="159" t="s">
        <v>1</v>
      </c>
      <c r="F245" s="160" t="s">
        <v>1275</v>
      </c>
      <c r="H245" s="161">
        <v>16.5</v>
      </c>
      <c r="I245" s="162"/>
      <c r="L245" s="157"/>
      <c r="M245" s="163"/>
      <c r="T245" s="164"/>
      <c r="AT245" s="159" t="s">
        <v>180</v>
      </c>
      <c r="AU245" s="159" t="s">
        <v>87</v>
      </c>
      <c r="AV245" s="12" t="s">
        <v>87</v>
      </c>
      <c r="AW245" s="12" t="s">
        <v>30</v>
      </c>
      <c r="AX245" s="12" t="s">
        <v>75</v>
      </c>
      <c r="AY245" s="159" t="s">
        <v>172</v>
      </c>
    </row>
    <row r="246" spans="2:65" s="15" customFormat="1">
      <c r="B246" s="190"/>
      <c r="D246" s="158" t="s">
        <v>180</v>
      </c>
      <c r="E246" s="191" t="s">
        <v>1</v>
      </c>
      <c r="F246" s="192" t="s">
        <v>1276</v>
      </c>
      <c r="H246" s="191" t="s">
        <v>1</v>
      </c>
      <c r="I246" s="193"/>
      <c r="L246" s="190"/>
      <c r="M246" s="194"/>
      <c r="T246" s="195"/>
      <c r="AT246" s="191" t="s">
        <v>180</v>
      </c>
      <c r="AU246" s="191" t="s">
        <v>87</v>
      </c>
      <c r="AV246" s="15" t="s">
        <v>82</v>
      </c>
      <c r="AW246" s="15" t="s">
        <v>30</v>
      </c>
      <c r="AX246" s="15" t="s">
        <v>75</v>
      </c>
      <c r="AY246" s="191" t="s">
        <v>172</v>
      </c>
    </row>
    <row r="247" spans="2:65" s="12" customFormat="1">
      <c r="B247" s="157"/>
      <c r="D247" s="158" t="s">
        <v>180</v>
      </c>
      <c r="E247" s="159" t="s">
        <v>1</v>
      </c>
      <c r="F247" s="160" t="s">
        <v>1277</v>
      </c>
      <c r="H247" s="161">
        <v>26.7</v>
      </c>
      <c r="I247" s="162"/>
      <c r="L247" s="157"/>
      <c r="M247" s="163"/>
      <c r="T247" s="164"/>
      <c r="AT247" s="159" t="s">
        <v>180</v>
      </c>
      <c r="AU247" s="159" t="s">
        <v>87</v>
      </c>
      <c r="AV247" s="12" t="s">
        <v>87</v>
      </c>
      <c r="AW247" s="12" t="s">
        <v>30</v>
      </c>
      <c r="AX247" s="12" t="s">
        <v>75</v>
      </c>
      <c r="AY247" s="159" t="s">
        <v>172</v>
      </c>
    </row>
    <row r="248" spans="2:65" s="15" customFormat="1">
      <c r="B248" s="190"/>
      <c r="D248" s="158" t="s">
        <v>180</v>
      </c>
      <c r="E248" s="191" t="s">
        <v>1</v>
      </c>
      <c r="F248" s="192" t="s">
        <v>1278</v>
      </c>
      <c r="H248" s="191" t="s">
        <v>1</v>
      </c>
      <c r="I248" s="193"/>
      <c r="L248" s="190"/>
      <c r="M248" s="194"/>
      <c r="T248" s="195"/>
      <c r="AT248" s="191" t="s">
        <v>180</v>
      </c>
      <c r="AU248" s="191" t="s">
        <v>87</v>
      </c>
      <c r="AV248" s="15" t="s">
        <v>82</v>
      </c>
      <c r="AW248" s="15" t="s">
        <v>30</v>
      </c>
      <c r="AX248" s="15" t="s">
        <v>75</v>
      </c>
      <c r="AY248" s="191" t="s">
        <v>172</v>
      </c>
    </row>
    <row r="249" spans="2:65" s="12" customFormat="1">
      <c r="B249" s="157"/>
      <c r="D249" s="158" t="s">
        <v>180</v>
      </c>
      <c r="E249" s="159" t="s">
        <v>1</v>
      </c>
      <c r="F249" s="160" t="s">
        <v>1279</v>
      </c>
      <c r="H249" s="161">
        <v>40.950000000000003</v>
      </c>
      <c r="I249" s="162"/>
      <c r="L249" s="157"/>
      <c r="M249" s="163"/>
      <c r="T249" s="164"/>
      <c r="AT249" s="159" t="s">
        <v>180</v>
      </c>
      <c r="AU249" s="159" t="s">
        <v>87</v>
      </c>
      <c r="AV249" s="12" t="s">
        <v>87</v>
      </c>
      <c r="AW249" s="12" t="s">
        <v>30</v>
      </c>
      <c r="AX249" s="12" t="s">
        <v>75</v>
      </c>
      <c r="AY249" s="159" t="s">
        <v>172</v>
      </c>
    </row>
    <row r="250" spans="2:65" s="13" customFormat="1">
      <c r="B250" s="165"/>
      <c r="D250" s="158" t="s">
        <v>180</v>
      </c>
      <c r="E250" s="166" t="s">
        <v>1</v>
      </c>
      <c r="F250" s="167" t="s">
        <v>183</v>
      </c>
      <c r="H250" s="168">
        <v>84.15</v>
      </c>
      <c r="I250" s="169"/>
      <c r="L250" s="165"/>
      <c r="M250" s="170"/>
      <c r="T250" s="171"/>
      <c r="AT250" s="166" t="s">
        <v>180</v>
      </c>
      <c r="AU250" s="166" t="s">
        <v>87</v>
      </c>
      <c r="AV250" s="13" t="s">
        <v>184</v>
      </c>
      <c r="AW250" s="13" t="s">
        <v>30</v>
      </c>
      <c r="AX250" s="13" t="s">
        <v>75</v>
      </c>
      <c r="AY250" s="166" t="s">
        <v>172</v>
      </c>
    </row>
    <row r="251" spans="2:65" s="12" customFormat="1">
      <c r="B251" s="157"/>
      <c r="D251" s="158" t="s">
        <v>180</v>
      </c>
      <c r="E251" s="159" t="s">
        <v>1</v>
      </c>
      <c r="F251" s="160" t="s">
        <v>462</v>
      </c>
      <c r="H251" s="161">
        <v>0.05</v>
      </c>
      <c r="I251" s="162"/>
      <c r="L251" s="157"/>
      <c r="M251" s="163"/>
      <c r="T251" s="164"/>
      <c r="AT251" s="159" t="s">
        <v>180</v>
      </c>
      <c r="AU251" s="159" t="s">
        <v>87</v>
      </c>
      <c r="AV251" s="12" t="s">
        <v>87</v>
      </c>
      <c r="AW251" s="12" t="s">
        <v>30</v>
      </c>
      <c r="AX251" s="12" t="s">
        <v>75</v>
      </c>
      <c r="AY251" s="159" t="s">
        <v>172</v>
      </c>
    </row>
    <row r="252" spans="2:65" s="14" customFormat="1">
      <c r="B252" s="172"/>
      <c r="D252" s="158" t="s">
        <v>180</v>
      </c>
      <c r="E252" s="173" t="s">
        <v>1</v>
      </c>
      <c r="F252" s="174" t="s">
        <v>186</v>
      </c>
      <c r="H252" s="175">
        <v>84.2</v>
      </c>
      <c r="I252" s="176"/>
      <c r="L252" s="172"/>
      <c r="M252" s="177"/>
      <c r="T252" s="178"/>
      <c r="AT252" s="173" t="s">
        <v>180</v>
      </c>
      <c r="AU252" s="173" t="s">
        <v>87</v>
      </c>
      <c r="AV252" s="14" t="s">
        <v>178</v>
      </c>
      <c r="AW252" s="14" t="s">
        <v>30</v>
      </c>
      <c r="AX252" s="14" t="s">
        <v>82</v>
      </c>
      <c r="AY252" s="173" t="s">
        <v>172</v>
      </c>
    </row>
    <row r="253" spans="2:65" s="1" customFormat="1" ht="16.5" customHeight="1">
      <c r="B253" s="32"/>
      <c r="C253" s="179" t="s">
        <v>7</v>
      </c>
      <c r="D253" s="179" t="s">
        <v>223</v>
      </c>
      <c r="E253" s="180" t="s">
        <v>1280</v>
      </c>
      <c r="F253" s="181" t="s">
        <v>1281</v>
      </c>
      <c r="G253" s="182" t="s">
        <v>177</v>
      </c>
      <c r="H253" s="183">
        <v>2.13</v>
      </c>
      <c r="I253" s="184"/>
      <c r="J253" s="185">
        <f>ROUND(I253*H253,2)</f>
        <v>0</v>
      </c>
      <c r="K253" s="186"/>
      <c r="L253" s="187"/>
      <c r="M253" s="188" t="s">
        <v>1</v>
      </c>
      <c r="N253" s="189" t="s">
        <v>41</v>
      </c>
      <c r="P253" s="153">
        <f>O253*H253</f>
        <v>0</v>
      </c>
      <c r="Q253" s="153">
        <v>0.45</v>
      </c>
      <c r="R253" s="153">
        <f>Q253*H253</f>
        <v>0.95850000000000002</v>
      </c>
      <c r="S253" s="153">
        <v>0</v>
      </c>
      <c r="T253" s="154">
        <f>S253*H253</f>
        <v>0</v>
      </c>
      <c r="AR253" s="155" t="s">
        <v>385</v>
      </c>
      <c r="AT253" s="155" t="s">
        <v>223</v>
      </c>
      <c r="AU253" s="155" t="s">
        <v>87</v>
      </c>
      <c r="AY253" s="17" t="s">
        <v>172</v>
      </c>
      <c r="BE253" s="156">
        <f>IF(N253="základná",J253,0)</f>
        <v>0</v>
      </c>
      <c r="BF253" s="156">
        <f>IF(N253="znížená",J253,0)</f>
        <v>0</v>
      </c>
      <c r="BG253" s="156">
        <f>IF(N253="zákl. prenesená",J253,0)</f>
        <v>0</v>
      </c>
      <c r="BH253" s="156">
        <f>IF(N253="zníž. prenesená",J253,0)</f>
        <v>0</v>
      </c>
      <c r="BI253" s="156">
        <f>IF(N253="nulová",J253,0)</f>
        <v>0</v>
      </c>
      <c r="BJ253" s="17" t="s">
        <v>87</v>
      </c>
      <c r="BK253" s="156">
        <f>ROUND(I253*H253,2)</f>
        <v>0</v>
      </c>
      <c r="BL253" s="17" t="s">
        <v>275</v>
      </c>
      <c r="BM253" s="155" t="s">
        <v>1282</v>
      </c>
    </row>
    <row r="254" spans="2:65" s="15" customFormat="1">
      <c r="B254" s="190"/>
      <c r="D254" s="158" t="s">
        <v>180</v>
      </c>
      <c r="E254" s="191" t="s">
        <v>1</v>
      </c>
      <c r="F254" s="192" t="s">
        <v>1274</v>
      </c>
      <c r="H254" s="191" t="s">
        <v>1</v>
      </c>
      <c r="I254" s="193"/>
      <c r="L254" s="190"/>
      <c r="M254" s="194"/>
      <c r="T254" s="195"/>
      <c r="AT254" s="191" t="s">
        <v>180</v>
      </c>
      <c r="AU254" s="191" t="s">
        <v>87</v>
      </c>
      <c r="AV254" s="15" t="s">
        <v>82</v>
      </c>
      <c r="AW254" s="15" t="s">
        <v>30</v>
      </c>
      <c r="AX254" s="15" t="s">
        <v>75</v>
      </c>
      <c r="AY254" s="191" t="s">
        <v>172</v>
      </c>
    </row>
    <row r="255" spans="2:65" s="12" customFormat="1">
      <c r="B255" s="157"/>
      <c r="D255" s="158" t="s">
        <v>180</v>
      </c>
      <c r="E255" s="159" t="s">
        <v>1</v>
      </c>
      <c r="F255" s="160" t="s">
        <v>1283</v>
      </c>
      <c r="H255" s="161">
        <v>0.51800000000000002</v>
      </c>
      <c r="I255" s="162"/>
      <c r="L255" s="157"/>
      <c r="M255" s="163"/>
      <c r="T255" s="164"/>
      <c r="AT255" s="159" t="s">
        <v>180</v>
      </c>
      <c r="AU255" s="159" t="s">
        <v>87</v>
      </c>
      <c r="AV255" s="12" t="s">
        <v>87</v>
      </c>
      <c r="AW255" s="12" t="s">
        <v>30</v>
      </c>
      <c r="AX255" s="12" t="s">
        <v>75</v>
      </c>
      <c r="AY255" s="159" t="s">
        <v>172</v>
      </c>
    </row>
    <row r="256" spans="2:65" s="15" customFormat="1">
      <c r="B256" s="190"/>
      <c r="D256" s="158" t="s">
        <v>180</v>
      </c>
      <c r="E256" s="191" t="s">
        <v>1</v>
      </c>
      <c r="F256" s="192" t="s">
        <v>1276</v>
      </c>
      <c r="H256" s="191" t="s">
        <v>1</v>
      </c>
      <c r="I256" s="193"/>
      <c r="L256" s="190"/>
      <c r="M256" s="194"/>
      <c r="T256" s="195"/>
      <c r="AT256" s="191" t="s">
        <v>180</v>
      </c>
      <c r="AU256" s="191" t="s">
        <v>87</v>
      </c>
      <c r="AV256" s="15" t="s">
        <v>82</v>
      </c>
      <c r="AW256" s="15" t="s">
        <v>30</v>
      </c>
      <c r="AX256" s="15" t="s">
        <v>75</v>
      </c>
      <c r="AY256" s="191" t="s">
        <v>172</v>
      </c>
    </row>
    <row r="257" spans="2:65" s="12" customFormat="1">
      <c r="B257" s="157"/>
      <c r="D257" s="158" t="s">
        <v>180</v>
      </c>
      <c r="E257" s="159" t="s">
        <v>1</v>
      </c>
      <c r="F257" s="160" t="s">
        <v>1284</v>
      </c>
      <c r="H257" s="161">
        <v>0.80100000000000005</v>
      </c>
      <c r="I257" s="162"/>
      <c r="L257" s="157"/>
      <c r="M257" s="163"/>
      <c r="T257" s="164"/>
      <c r="AT257" s="159" t="s">
        <v>180</v>
      </c>
      <c r="AU257" s="159" t="s">
        <v>87</v>
      </c>
      <c r="AV257" s="12" t="s">
        <v>87</v>
      </c>
      <c r="AW257" s="12" t="s">
        <v>30</v>
      </c>
      <c r="AX257" s="12" t="s">
        <v>75</v>
      </c>
      <c r="AY257" s="159" t="s">
        <v>172</v>
      </c>
    </row>
    <row r="258" spans="2:65" s="15" customFormat="1">
      <c r="B258" s="190"/>
      <c r="D258" s="158" t="s">
        <v>180</v>
      </c>
      <c r="E258" s="191" t="s">
        <v>1</v>
      </c>
      <c r="F258" s="192" t="s">
        <v>1278</v>
      </c>
      <c r="H258" s="191" t="s">
        <v>1</v>
      </c>
      <c r="I258" s="193"/>
      <c r="L258" s="190"/>
      <c r="M258" s="194"/>
      <c r="T258" s="195"/>
      <c r="AT258" s="191" t="s">
        <v>180</v>
      </c>
      <c r="AU258" s="191" t="s">
        <v>87</v>
      </c>
      <c r="AV258" s="15" t="s">
        <v>82</v>
      </c>
      <c r="AW258" s="15" t="s">
        <v>30</v>
      </c>
      <c r="AX258" s="15" t="s">
        <v>75</v>
      </c>
      <c r="AY258" s="191" t="s">
        <v>172</v>
      </c>
    </row>
    <row r="259" spans="2:65" s="12" customFormat="1">
      <c r="B259" s="157"/>
      <c r="D259" s="158" t="s">
        <v>180</v>
      </c>
      <c r="E259" s="159" t="s">
        <v>1</v>
      </c>
      <c r="F259" s="160" t="s">
        <v>1285</v>
      </c>
      <c r="H259" s="161">
        <v>0.61399999999999999</v>
      </c>
      <c r="I259" s="162"/>
      <c r="L259" s="157"/>
      <c r="M259" s="163"/>
      <c r="T259" s="164"/>
      <c r="AT259" s="159" t="s">
        <v>180</v>
      </c>
      <c r="AU259" s="159" t="s">
        <v>87</v>
      </c>
      <c r="AV259" s="12" t="s">
        <v>87</v>
      </c>
      <c r="AW259" s="12" t="s">
        <v>30</v>
      </c>
      <c r="AX259" s="12" t="s">
        <v>75</v>
      </c>
      <c r="AY259" s="159" t="s">
        <v>172</v>
      </c>
    </row>
    <row r="260" spans="2:65" s="13" customFormat="1">
      <c r="B260" s="165"/>
      <c r="D260" s="158" t="s">
        <v>180</v>
      </c>
      <c r="E260" s="166" t="s">
        <v>1</v>
      </c>
      <c r="F260" s="167" t="s">
        <v>183</v>
      </c>
      <c r="H260" s="168">
        <v>1.9329999999999998</v>
      </c>
      <c r="I260" s="169"/>
      <c r="L260" s="165"/>
      <c r="M260" s="170"/>
      <c r="T260" s="171"/>
      <c r="AT260" s="166" t="s">
        <v>180</v>
      </c>
      <c r="AU260" s="166" t="s">
        <v>87</v>
      </c>
      <c r="AV260" s="13" t="s">
        <v>184</v>
      </c>
      <c r="AW260" s="13" t="s">
        <v>30</v>
      </c>
      <c r="AX260" s="13" t="s">
        <v>75</v>
      </c>
      <c r="AY260" s="166" t="s">
        <v>172</v>
      </c>
    </row>
    <row r="261" spans="2:65" s="12" customFormat="1">
      <c r="B261" s="157"/>
      <c r="D261" s="158" t="s">
        <v>180</v>
      </c>
      <c r="E261" s="159" t="s">
        <v>1</v>
      </c>
      <c r="F261" s="160" t="s">
        <v>1286</v>
      </c>
      <c r="H261" s="161">
        <v>0.193</v>
      </c>
      <c r="I261" s="162"/>
      <c r="L261" s="157"/>
      <c r="M261" s="163"/>
      <c r="T261" s="164"/>
      <c r="AT261" s="159" t="s">
        <v>180</v>
      </c>
      <c r="AU261" s="159" t="s">
        <v>87</v>
      </c>
      <c r="AV261" s="12" t="s">
        <v>87</v>
      </c>
      <c r="AW261" s="12" t="s">
        <v>30</v>
      </c>
      <c r="AX261" s="12" t="s">
        <v>75</v>
      </c>
      <c r="AY261" s="159" t="s">
        <v>172</v>
      </c>
    </row>
    <row r="262" spans="2:65" s="12" customFormat="1">
      <c r="B262" s="157"/>
      <c r="D262" s="158" t="s">
        <v>180</v>
      </c>
      <c r="E262" s="159" t="s">
        <v>1</v>
      </c>
      <c r="F262" s="160" t="s">
        <v>301</v>
      </c>
      <c r="H262" s="161">
        <v>4.0000000000000001E-3</v>
      </c>
      <c r="I262" s="162"/>
      <c r="L262" s="157"/>
      <c r="M262" s="163"/>
      <c r="T262" s="164"/>
      <c r="AT262" s="159" t="s">
        <v>180</v>
      </c>
      <c r="AU262" s="159" t="s">
        <v>87</v>
      </c>
      <c r="AV262" s="12" t="s">
        <v>87</v>
      </c>
      <c r="AW262" s="12" t="s">
        <v>30</v>
      </c>
      <c r="AX262" s="12" t="s">
        <v>75</v>
      </c>
      <c r="AY262" s="159" t="s">
        <v>172</v>
      </c>
    </row>
    <row r="263" spans="2:65" s="14" customFormat="1">
      <c r="B263" s="172"/>
      <c r="D263" s="158" t="s">
        <v>180</v>
      </c>
      <c r="E263" s="173" t="s">
        <v>1</v>
      </c>
      <c r="F263" s="174" t="s">
        <v>186</v>
      </c>
      <c r="H263" s="175">
        <v>2.13</v>
      </c>
      <c r="I263" s="176"/>
      <c r="L263" s="172"/>
      <c r="M263" s="177"/>
      <c r="T263" s="178"/>
      <c r="AT263" s="173" t="s">
        <v>180</v>
      </c>
      <c r="AU263" s="173" t="s">
        <v>87</v>
      </c>
      <c r="AV263" s="14" t="s">
        <v>178</v>
      </c>
      <c r="AW263" s="14" t="s">
        <v>30</v>
      </c>
      <c r="AX263" s="14" t="s">
        <v>82</v>
      </c>
      <c r="AY263" s="173" t="s">
        <v>172</v>
      </c>
    </row>
    <row r="264" spans="2:65" s="1" customFormat="1" ht="24.2" customHeight="1">
      <c r="B264" s="32"/>
      <c r="C264" s="143" t="s">
        <v>313</v>
      </c>
      <c r="D264" s="143" t="s">
        <v>174</v>
      </c>
      <c r="E264" s="144" t="s">
        <v>1287</v>
      </c>
      <c r="F264" s="145" t="s">
        <v>1288</v>
      </c>
      <c r="G264" s="146" t="s">
        <v>177</v>
      </c>
      <c r="H264" s="147">
        <v>2.13</v>
      </c>
      <c r="I264" s="148"/>
      <c r="J264" s="149">
        <f>ROUND(I264*H264,2)</f>
        <v>0</v>
      </c>
      <c r="K264" s="150"/>
      <c r="L264" s="32"/>
      <c r="M264" s="151" t="s">
        <v>1</v>
      </c>
      <c r="N264" s="152" t="s">
        <v>41</v>
      </c>
      <c r="P264" s="153">
        <f>O264*H264</f>
        <v>0</v>
      </c>
      <c r="Q264" s="153">
        <v>2.5776E-2</v>
      </c>
      <c r="R264" s="153">
        <f>Q264*H264</f>
        <v>5.4902880000000001E-2</v>
      </c>
      <c r="S264" s="153">
        <v>0</v>
      </c>
      <c r="T264" s="154">
        <f>S264*H264</f>
        <v>0</v>
      </c>
      <c r="AR264" s="155" t="s">
        <v>275</v>
      </c>
      <c r="AT264" s="155" t="s">
        <v>174</v>
      </c>
      <c r="AU264" s="155" t="s">
        <v>87</v>
      </c>
      <c r="AY264" s="17" t="s">
        <v>172</v>
      </c>
      <c r="BE264" s="156">
        <f>IF(N264="základná",J264,0)</f>
        <v>0</v>
      </c>
      <c r="BF264" s="156">
        <f>IF(N264="znížená",J264,0)</f>
        <v>0</v>
      </c>
      <c r="BG264" s="156">
        <f>IF(N264="zákl. prenesená",J264,0)</f>
        <v>0</v>
      </c>
      <c r="BH264" s="156">
        <f>IF(N264="zníž. prenesená",J264,0)</f>
        <v>0</v>
      </c>
      <c r="BI264" s="156">
        <f>IF(N264="nulová",J264,0)</f>
        <v>0</v>
      </c>
      <c r="BJ264" s="17" t="s">
        <v>87</v>
      </c>
      <c r="BK264" s="156">
        <f>ROUND(I264*H264,2)</f>
        <v>0</v>
      </c>
      <c r="BL264" s="17" t="s">
        <v>275</v>
      </c>
      <c r="BM264" s="155" t="s">
        <v>1289</v>
      </c>
    </row>
    <row r="265" spans="2:65" s="1" customFormat="1" ht="24.2" customHeight="1">
      <c r="B265" s="32"/>
      <c r="C265" s="143" t="s">
        <v>319</v>
      </c>
      <c r="D265" s="143" t="s">
        <v>174</v>
      </c>
      <c r="E265" s="144" t="s">
        <v>817</v>
      </c>
      <c r="F265" s="145" t="s">
        <v>818</v>
      </c>
      <c r="G265" s="146" t="s">
        <v>226</v>
      </c>
      <c r="H265" s="147">
        <v>3.2370000000000001</v>
      </c>
      <c r="I265" s="148"/>
      <c r="J265" s="149">
        <f>ROUND(I265*H265,2)</f>
        <v>0</v>
      </c>
      <c r="K265" s="150"/>
      <c r="L265" s="32"/>
      <c r="M265" s="151" t="s">
        <v>1</v>
      </c>
      <c r="N265" s="152" t="s">
        <v>41</v>
      </c>
      <c r="P265" s="153">
        <f>O265*H265</f>
        <v>0</v>
      </c>
      <c r="Q265" s="153">
        <v>0</v>
      </c>
      <c r="R265" s="153">
        <f>Q265*H265</f>
        <v>0</v>
      </c>
      <c r="S265" s="153">
        <v>0</v>
      </c>
      <c r="T265" s="154">
        <f>S265*H265</f>
        <v>0</v>
      </c>
      <c r="AR265" s="155" t="s">
        <v>275</v>
      </c>
      <c r="AT265" s="155" t="s">
        <v>174</v>
      </c>
      <c r="AU265" s="155" t="s">
        <v>87</v>
      </c>
      <c r="AY265" s="17" t="s">
        <v>172</v>
      </c>
      <c r="BE265" s="156">
        <f>IF(N265="základná",J265,0)</f>
        <v>0</v>
      </c>
      <c r="BF265" s="156">
        <f>IF(N265="znížená",J265,0)</f>
        <v>0</v>
      </c>
      <c r="BG265" s="156">
        <f>IF(N265="zákl. prenesená",J265,0)</f>
        <v>0</v>
      </c>
      <c r="BH265" s="156">
        <f>IF(N265="zníž. prenesená",J265,0)</f>
        <v>0</v>
      </c>
      <c r="BI265" s="156">
        <f>IF(N265="nulová",J265,0)</f>
        <v>0</v>
      </c>
      <c r="BJ265" s="17" t="s">
        <v>87</v>
      </c>
      <c r="BK265" s="156">
        <f>ROUND(I265*H265,2)</f>
        <v>0</v>
      </c>
      <c r="BL265" s="17" t="s">
        <v>275</v>
      </c>
      <c r="BM265" s="155" t="s">
        <v>1290</v>
      </c>
    </row>
    <row r="266" spans="2:65" s="11" customFormat="1" ht="22.9" customHeight="1">
      <c r="B266" s="131"/>
      <c r="D266" s="132" t="s">
        <v>74</v>
      </c>
      <c r="E266" s="141" t="s">
        <v>860</v>
      </c>
      <c r="F266" s="141" t="s">
        <v>861</v>
      </c>
      <c r="I266" s="134"/>
      <c r="J266" s="142">
        <f>BK266</f>
        <v>0</v>
      </c>
      <c r="L266" s="131"/>
      <c r="M266" s="136"/>
      <c r="P266" s="137">
        <f>SUM(P267:P270)</f>
        <v>0</v>
      </c>
      <c r="R266" s="137">
        <f>SUM(R267:R270)</f>
        <v>2.1466840000000001E-2</v>
      </c>
      <c r="T266" s="138">
        <f>SUM(T267:T270)</f>
        <v>0</v>
      </c>
      <c r="AR266" s="132" t="s">
        <v>87</v>
      </c>
      <c r="AT266" s="139" t="s">
        <v>74</v>
      </c>
      <c r="AU266" s="139" t="s">
        <v>82</v>
      </c>
      <c r="AY266" s="132" t="s">
        <v>172</v>
      </c>
      <c r="BK266" s="140">
        <f>SUM(BK267:BK270)</f>
        <v>0</v>
      </c>
    </row>
    <row r="267" spans="2:65" s="1" customFormat="1" ht="24.2" customHeight="1">
      <c r="B267" s="32"/>
      <c r="C267" s="143" t="s">
        <v>328</v>
      </c>
      <c r="D267" s="143" t="s">
        <v>174</v>
      </c>
      <c r="E267" s="144" t="s">
        <v>863</v>
      </c>
      <c r="F267" s="145" t="s">
        <v>864</v>
      </c>
      <c r="G267" s="146" t="s">
        <v>331</v>
      </c>
      <c r="H267" s="147">
        <v>7.5</v>
      </c>
      <c r="I267" s="148"/>
      <c r="J267" s="149">
        <f>ROUND(I267*H267,2)</f>
        <v>0</v>
      </c>
      <c r="K267" s="150"/>
      <c r="L267" s="32"/>
      <c r="M267" s="151" t="s">
        <v>1</v>
      </c>
      <c r="N267" s="152" t="s">
        <v>41</v>
      </c>
      <c r="P267" s="153">
        <f>O267*H267</f>
        <v>0</v>
      </c>
      <c r="Q267" s="153">
        <v>2.16E-3</v>
      </c>
      <c r="R267" s="153">
        <f>Q267*H267</f>
        <v>1.6199999999999999E-2</v>
      </c>
      <c r="S267" s="153">
        <v>0</v>
      </c>
      <c r="T267" s="154">
        <f>S267*H267</f>
        <v>0</v>
      </c>
      <c r="AR267" s="155" t="s">
        <v>275</v>
      </c>
      <c r="AT267" s="155" t="s">
        <v>174</v>
      </c>
      <c r="AU267" s="155" t="s">
        <v>87</v>
      </c>
      <c r="AY267" s="17" t="s">
        <v>172</v>
      </c>
      <c r="BE267" s="156">
        <f>IF(N267="základná",J267,0)</f>
        <v>0</v>
      </c>
      <c r="BF267" s="156">
        <f>IF(N267="znížená",J267,0)</f>
        <v>0</v>
      </c>
      <c r="BG267" s="156">
        <f>IF(N267="zákl. prenesená",J267,0)</f>
        <v>0</v>
      </c>
      <c r="BH267" s="156">
        <f>IF(N267="zníž. prenesená",J267,0)</f>
        <v>0</v>
      </c>
      <c r="BI267" s="156">
        <f>IF(N267="nulová",J267,0)</f>
        <v>0</v>
      </c>
      <c r="BJ267" s="17" t="s">
        <v>87</v>
      </c>
      <c r="BK267" s="156">
        <f>ROUND(I267*H267,2)</f>
        <v>0</v>
      </c>
      <c r="BL267" s="17" t="s">
        <v>275</v>
      </c>
      <c r="BM267" s="155" t="s">
        <v>1291</v>
      </c>
    </row>
    <row r="268" spans="2:65" s="12" customFormat="1">
      <c r="B268" s="157"/>
      <c r="D268" s="158" t="s">
        <v>180</v>
      </c>
      <c r="E268" s="159" t="s">
        <v>1</v>
      </c>
      <c r="F268" s="160" t="s">
        <v>1292</v>
      </c>
      <c r="H268" s="161">
        <v>7.5</v>
      </c>
      <c r="I268" s="162"/>
      <c r="L268" s="157"/>
      <c r="M268" s="163"/>
      <c r="T268" s="164"/>
      <c r="AT268" s="159" t="s">
        <v>180</v>
      </c>
      <c r="AU268" s="159" t="s">
        <v>87</v>
      </c>
      <c r="AV268" s="12" t="s">
        <v>87</v>
      </c>
      <c r="AW268" s="12" t="s">
        <v>30</v>
      </c>
      <c r="AX268" s="12" t="s">
        <v>82</v>
      </c>
      <c r="AY268" s="159" t="s">
        <v>172</v>
      </c>
    </row>
    <row r="269" spans="2:65" s="1" customFormat="1" ht="33" customHeight="1">
      <c r="B269" s="32"/>
      <c r="C269" s="143" t="s">
        <v>336</v>
      </c>
      <c r="D269" s="143" t="s">
        <v>174</v>
      </c>
      <c r="E269" s="144" t="s">
        <v>1293</v>
      </c>
      <c r="F269" s="145" t="s">
        <v>1294</v>
      </c>
      <c r="G269" s="146" t="s">
        <v>310</v>
      </c>
      <c r="H269" s="147">
        <v>2</v>
      </c>
      <c r="I269" s="148"/>
      <c r="J269" s="149">
        <f>ROUND(I269*H269,2)</f>
        <v>0</v>
      </c>
      <c r="K269" s="150"/>
      <c r="L269" s="32"/>
      <c r="M269" s="151" t="s">
        <v>1</v>
      </c>
      <c r="N269" s="152" t="s">
        <v>41</v>
      </c>
      <c r="P269" s="153">
        <f>O269*H269</f>
        <v>0</v>
      </c>
      <c r="Q269" s="153">
        <v>2.63342E-3</v>
      </c>
      <c r="R269" s="153">
        <f>Q269*H269</f>
        <v>5.2668400000000001E-3</v>
      </c>
      <c r="S269" s="153">
        <v>0</v>
      </c>
      <c r="T269" s="154">
        <f>S269*H269</f>
        <v>0</v>
      </c>
      <c r="AR269" s="155" t="s">
        <v>275</v>
      </c>
      <c r="AT269" s="155" t="s">
        <v>174</v>
      </c>
      <c r="AU269" s="155" t="s">
        <v>87</v>
      </c>
      <c r="AY269" s="17" t="s">
        <v>172</v>
      </c>
      <c r="BE269" s="156">
        <f>IF(N269="základná",J269,0)</f>
        <v>0</v>
      </c>
      <c r="BF269" s="156">
        <f>IF(N269="znížená",J269,0)</f>
        <v>0</v>
      </c>
      <c r="BG269" s="156">
        <f>IF(N269="zákl. prenesená",J269,0)</f>
        <v>0</v>
      </c>
      <c r="BH269" s="156">
        <f>IF(N269="zníž. prenesená",J269,0)</f>
        <v>0</v>
      </c>
      <c r="BI269" s="156">
        <f>IF(N269="nulová",J269,0)</f>
        <v>0</v>
      </c>
      <c r="BJ269" s="17" t="s">
        <v>87</v>
      </c>
      <c r="BK269" s="156">
        <f>ROUND(I269*H269,2)</f>
        <v>0</v>
      </c>
      <c r="BL269" s="17" t="s">
        <v>275</v>
      </c>
      <c r="BM269" s="155" t="s">
        <v>1295</v>
      </c>
    </row>
    <row r="270" spans="2:65" s="1" customFormat="1" ht="24.2" customHeight="1">
      <c r="B270" s="32"/>
      <c r="C270" s="143" t="s">
        <v>340</v>
      </c>
      <c r="D270" s="143" t="s">
        <v>174</v>
      </c>
      <c r="E270" s="144" t="s">
        <v>882</v>
      </c>
      <c r="F270" s="145" t="s">
        <v>883</v>
      </c>
      <c r="G270" s="146" t="s">
        <v>226</v>
      </c>
      <c r="H270" s="147">
        <v>2.1000000000000001E-2</v>
      </c>
      <c r="I270" s="148"/>
      <c r="J270" s="149">
        <f>ROUND(I270*H270,2)</f>
        <v>0</v>
      </c>
      <c r="K270" s="150"/>
      <c r="L270" s="32"/>
      <c r="M270" s="151" t="s">
        <v>1</v>
      </c>
      <c r="N270" s="152" t="s">
        <v>41</v>
      </c>
      <c r="P270" s="153">
        <f>O270*H270</f>
        <v>0</v>
      </c>
      <c r="Q270" s="153">
        <v>0</v>
      </c>
      <c r="R270" s="153">
        <f>Q270*H270</f>
        <v>0</v>
      </c>
      <c r="S270" s="153">
        <v>0</v>
      </c>
      <c r="T270" s="154">
        <f>S270*H270</f>
        <v>0</v>
      </c>
      <c r="AR270" s="155" t="s">
        <v>275</v>
      </c>
      <c r="AT270" s="155" t="s">
        <v>174</v>
      </c>
      <c r="AU270" s="155" t="s">
        <v>87</v>
      </c>
      <c r="AY270" s="17" t="s">
        <v>172</v>
      </c>
      <c r="BE270" s="156">
        <f>IF(N270="základná",J270,0)</f>
        <v>0</v>
      </c>
      <c r="BF270" s="156">
        <f>IF(N270="znížená",J270,0)</f>
        <v>0</v>
      </c>
      <c r="BG270" s="156">
        <f>IF(N270="zákl. prenesená",J270,0)</f>
        <v>0</v>
      </c>
      <c r="BH270" s="156">
        <f>IF(N270="zníž. prenesená",J270,0)</f>
        <v>0</v>
      </c>
      <c r="BI270" s="156">
        <f>IF(N270="nulová",J270,0)</f>
        <v>0</v>
      </c>
      <c r="BJ270" s="17" t="s">
        <v>87</v>
      </c>
      <c r="BK270" s="156">
        <f>ROUND(I270*H270,2)</f>
        <v>0</v>
      </c>
      <c r="BL270" s="17" t="s">
        <v>275</v>
      </c>
      <c r="BM270" s="155" t="s">
        <v>1296</v>
      </c>
    </row>
    <row r="271" spans="2:65" s="11" customFormat="1" ht="22.9" customHeight="1">
      <c r="B271" s="131"/>
      <c r="D271" s="132" t="s">
        <v>74</v>
      </c>
      <c r="E271" s="141" t="s">
        <v>885</v>
      </c>
      <c r="F271" s="141" t="s">
        <v>886</v>
      </c>
      <c r="I271" s="134"/>
      <c r="J271" s="142">
        <f>BK271</f>
        <v>0</v>
      </c>
      <c r="L271" s="131"/>
      <c r="M271" s="136"/>
      <c r="P271" s="137">
        <f>SUM(P272:P285)</f>
        <v>0</v>
      </c>
      <c r="R271" s="137">
        <f>SUM(R272:R285)</f>
        <v>1.31414184</v>
      </c>
      <c r="T271" s="138">
        <f>SUM(T272:T285)</f>
        <v>0</v>
      </c>
      <c r="AR271" s="132" t="s">
        <v>87</v>
      </c>
      <c r="AT271" s="139" t="s">
        <v>74</v>
      </c>
      <c r="AU271" s="139" t="s">
        <v>82</v>
      </c>
      <c r="AY271" s="132" t="s">
        <v>172</v>
      </c>
      <c r="BK271" s="140">
        <f>SUM(BK272:BK285)</f>
        <v>0</v>
      </c>
    </row>
    <row r="272" spans="2:65" s="1" customFormat="1" ht="37.9" customHeight="1">
      <c r="B272" s="32"/>
      <c r="C272" s="143" t="s">
        <v>349</v>
      </c>
      <c r="D272" s="143" t="s">
        <v>174</v>
      </c>
      <c r="E272" s="144" t="s">
        <v>1297</v>
      </c>
      <c r="F272" s="145" t="s">
        <v>1298</v>
      </c>
      <c r="G272" s="146" t="s">
        <v>234</v>
      </c>
      <c r="H272" s="147">
        <v>30</v>
      </c>
      <c r="I272" s="148"/>
      <c r="J272" s="149">
        <f>ROUND(I272*H272,2)</f>
        <v>0</v>
      </c>
      <c r="K272" s="150"/>
      <c r="L272" s="32"/>
      <c r="M272" s="151" t="s">
        <v>1</v>
      </c>
      <c r="N272" s="152" t="s">
        <v>41</v>
      </c>
      <c r="P272" s="153">
        <f>O272*H272</f>
        <v>0</v>
      </c>
      <c r="Q272" s="153">
        <v>3.8237399999999998E-2</v>
      </c>
      <c r="R272" s="153">
        <f>Q272*H272</f>
        <v>1.147122</v>
      </c>
      <c r="S272" s="153">
        <v>0</v>
      </c>
      <c r="T272" s="154">
        <f>S272*H272</f>
        <v>0</v>
      </c>
      <c r="AR272" s="155" t="s">
        <v>275</v>
      </c>
      <c r="AT272" s="155" t="s">
        <v>174</v>
      </c>
      <c r="AU272" s="155" t="s">
        <v>87</v>
      </c>
      <c r="AY272" s="17" t="s">
        <v>172</v>
      </c>
      <c r="BE272" s="156">
        <f>IF(N272="základná",J272,0)</f>
        <v>0</v>
      </c>
      <c r="BF272" s="156">
        <f>IF(N272="znížená",J272,0)</f>
        <v>0</v>
      </c>
      <c r="BG272" s="156">
        <f>IF(N272="zákl. prenesená",J272,0)</f>
        <v>0</v>
      </c>
      <c r="BH272" s="156">
        <f>IF(N272="zníž. prenesená",J272,0)</f>
        <v>0</v>
      </c>
      <c r="BI272" s="156">
        <f>IF(N272="nulová",J272,0)</f>
        <v>0</v>
      </c>
      <c r="BJ272" s="17" t="s">
        <v>87</v>
      </c>
      <c r="BK272" s="156">
        <f>ROUND(I272*H272,2)</f>
        <v>0</v>
      </c>
      <c r="BL272" s="17" t="s">
        <v>275</v>
      </c>
      <c r="BM272" s="155" t="s">
        <v>1299</v>
      </c>
    </row>
    <row r="273" spans="2:65" s="12" customFormat="1">
      <c r="B273" s="157"/>
      <c r="D273" s="158" t="s">
        <v>180</v>
      </c>
      <c r="E273" s="159" t="s">
        <v>1</v>
      </c>
      <c r="F273" s="160" t="s">
        <v>1238</v>
      </c>
      <c r="H273" s="161">
        <v>17.25</v>
      </c>
      <c r="I273" s="162"/>
      <c r="L273" s="157"/>
      <c r="M273" s="163"/>
      <c r="T273" s="164"/>
      <c r="AT273" s="159" t="s">
        <v>180</v>
      </c>
      <c r="AU273" s="159" t="s">
        <v>87</v>
      </c>
      <c r="AV273" s="12" t="s">
        <v>87</v>
      </c>
      <c r="AW273" s="12" t="s">
        <v>30</v>
      </c>
      <c r="AX273" s="12" t="s">
        <v>75</v>
      </c>
      <c r="AY273" s="159" t="s">
        <v>172</v>
      </c>
    </row>
    <row r="274" spans="2:65" s="12" customFormat="1">
      <c r="B274" s="157"/>
      <c r="D274" s="158" t="s">
        <v>180</v>
      </c>
      <c r="E274" s="159" t="s">
        <v>1</v>
      </c>
      <c r="F274" s="160" t="s">
        <v>1239</v>
      </c>
      <c r="H274" s="161">
        <v>7.5</v>
      </c>
      <c r="I274" s="162"/>
      <c r="L274" s="157"/>
      <c r="M274" s="163"/>
      <c r="T274" s="164"/>
      <c r="AT274" s="159" t="s">
        <v>180</v>
      </c>
      <c r="AU274" s="159" t="s">
        <v>87</v>
      </c>
      <c r="AV274" s="12" t="s">
        <v>87</v>
      </c>
      <c r="AW274" s="12" t="s">
        <v>30</v>
      </c>
      <c r="AX274" s="12" t="s">
        <v>75</v>
      </c>
      <c r="AY274" s="159" t="s">
        <v>172</v>
      </c>
    </row>
    <row r="275" spans="2:65" s="12" customFormat="1">
      <c r="B275" s="157"/>
      <c r="D275" s="158" t="s">
        <v>180</v>
      </c>
      <c r="E275" s="159" t="s">
        <v>1</v>
      </c>
      <c r="F275" s="160" t="s">
        <v>1240</v>
      </c>
      <c r="H275" s="161">
        <v>5.25</v>
      </c>
      <c r="I275" s="162"/>
      <c r="L275" s="157"/>
      <c r="M275" s="163"/>
      <c r="T275" s="164"/>
      <c r="AT275" s="159" t="s">
        <v>180</v>
      </c>
      <c r="AU275" s="159" t="s">
        <v>87</v>
      </c>
      <c r="AV275" s="12" t="s">
        <v>87</v>
      </c>
      <c r="AW275" s="12" t="s">
        <v>30</v>
      </c>
      <c r="AX275" s="12" t="s">
        <v>75</v>
      </c>
      <c r="AY275" s="159" t="s">
        <v>172</v>
      </c>
    </row>
    <row r="276" spans="2:65" s="14" customFormat="1">
      <c r="B276" s="172"/>
      <c r="D276" s="158" t="s">
        <v>180</v>
      </c>
      <c r="E276" s="173" t="s">
        <v>1</v>
      </c>
      <c r="F276" s="174" t="s">
        <v>186</v>
      </c>
      <c r="H276" s="175">
        <v>30</v>
      </c>
      <c r="I276" s="176"/>
      <c r="L276" s="172"/>
      <c r="M276" s="177"/>
      <c r="T276" s="178"/>
      <c r="AT276" s="173" t="s">
        <v>180</v>
      </c>
      <c r="AU276" s="173" t="s">
        <v>87</v>
      </c>
      <c r="AV276" s="14" t="s">
        <v>178</v>
      </c>
      <c r="AW276" s="14" t="s">
        <v>30</v>
      </c>
      <c r="AX276" s="14" t="s">
        <v>82</v>
      </c>
      <c r="AY276" s="173" t="s">
        <v>172</v>
      </c>
    </row>
    <row r="277" spans="2:65" s="1" customFormat="1" ht="37.9" customHeight="1">
      <c r="B277" s="32"/>
      <c r="C277" s="143" t="s">
        <v>356</v>
      </c>
      <c r="D277" s="143" t="s">
        <v>174</v>
      </c>
      <c r="E277" s="144" t="s">
        <v>1300</v>
      </c>
      <c r="F277" s="145" t="s">
        <v>1301</v>
      </c>
      <c r="G277" s="146" t="s">
        <v>331</v>
      </c>
      <c r="H277" s="147">
        <v>3.6</v>
      </c>
      <c r="I277" s="148"/>
      <c r="J277" s="149">
        <f>ROUND(I277*H277,2)</f>
        <v>0</v>
      </c>
      <c r="K277" s="150"/>
      <c r="L277" s="32"/>
      <c r="M277" s="151" t="s">
        <v>1</v>
      </c>
      <c r="N277" s="152" t="s">
        <v>41</v>
      </c>
      <c r="P277" s="153">
        <f>O277*H277</f>
        <v>0</v>
      </c>
      <c r="Q277" s="153">
        <v>8.2903999999999999E-3</v>
      </c>
      <c r="R277" s="153">
        <f>Q277*H277</f>
        <v>2.9845440000000001E-2</v>
      </c>
      <c r="S277" s="153">
        <v>0</v>
      </c>
      <c r="T277" s="154">
        <f>S277*H277</f>
        <v>0</v>
      </c>
      <c r="AR277" s="155" t="s">
        <v>275</v>
      </c>
      <c r="AT277" s="155" t="s">
        <v>174</v>
      </c>
      <c r="AU277" s="155" t="s">
        <v>87</v>
      </c>
      <c r="AY277" s="17" t="s">
        <v>172</v>
      </c>
      <c r="BE277" s="156">
        <f>IF(N277="základná",J277,0)</f>
        <v>0</v>
      </c>
      <c r="BF277" s="156">
        <f>IF(N277="znížená",J277,0)</f>
        <v>0</v>
      </c>
      <c r="BG277" s="156">
        <f>IF(N277="zákl. prenesená",J277,0)</f>
        <v>0</v>
      </c>
      <c r="BH277" s="156">
        <f>IF(N277="zníž. prenesená",J277,0)</f>
        <v>0</v>
      </c>
      <c r="BI277" s="156">
        <f>IF(N277="nulová",J277,0)</f>
        <v>0</v>
      </c>
      <c r="BJ277" s="17" t="s">
        <v>87</v>
      </c>
      <c r="BK277" s="156">
        <f>ROUND(I277*H277,2)</f>
        <v>0</v>
      </c>
      <c r="BL277" s="17" t="s">
        <v>275</v>
      </c>
      <c r="BM277" s="155" t="s">
        <v>1302</v>
      </c>
    </row>
    <row r="278" spans="2:65" s="1" customFormat="1" ht="24.2" customHeight="1">
      <c r="B278" s="32"/>
      <c r="C278" s="143" t="s">
        <v>365</v>
      </c>
      <c r="D278" s="143" t="s">
        <v>174</v>
      </c>
      <c r="E278" s="144" t="s">
        <v>898</v>
      </c>
      <c r="F278" s="145" t="s">
        <v>1303</v>
      </c>
      <c r="G278" s="146" t="s">
        <v>331</v>
      </c>
      <c r="H278" s="147">
        <v>10</v>
      </c>
      <c r="I278" s="148"/>
      <c r="J278" s="149">
        <f>ROUND(I278*H278,2)</f>
        <v>0</v>
      </c>
      <c r="K278" s="150"/>
      <c r="L278" s="32"/>
      <c r="M278" s="151" t="s">
        <v>1</v>
      </c>
      <c r="N278" s="152" t="s">
        <v>41</v>
      </c>
      <c r="P278" s="153">
        <f>O278*H278</f>
        <v>0</v>
      </c>
      <c r="Q278" s="153">
        <v>1.2051600000000001E-2</v>
      </c>
      <c r="R278" s="153">
        <f>Q278*H278</f>
        <v>0.12051600000000001</v>
      </c>
      <c r="S278" s="153">
        <v>0</v>
      </c>
      <c r="T278" s="154">
        <f>S278*H278</f>
        <v>0</v>
      </c>
      <c r="AR278" s="155" t="s">
        <v>275</v>
      </c>
      <c r="AT278" s="155" t="s">
        <v>174</v>
      </c>
      <c r="AU278" s="155" t="s">
        <v>87</v>
      </c>
      <c r="AY278" s="17" t="s">
        <v>172</v>
      </c>
      <c r="BE278" s="156">
        <f>IF(N278="základná",J278,0)</f>
        <v>0</v>
      </c>
      <c r="BF278" s="156">
        <f>IF(N278="znížená",J278,0)</f>
        <v>0</v>
      </c>
      <c r="BG278" s="156">
        <f>IF(N278="zákl. prenesená",J278,0)</f>
        <v>0</v>
      </c>
      <c r="BH278" s="156">
        <f>IF(N278="zníž. prenesená",J278,0)</f>
        <v>0</v>
      </c>
      <c r="BI278" s="156">
        <f>IF(N278="nulová",J278,0)</f>
        <v>0</v>
      </c>
      <c r="BJ278" s="17" t="s">
        <v>87</v>
      </c>
      <c r="BK278" s="156">
        <f>ROUND(I278*H278,2)</f>
        <v>0</v>
      </c>
      <c r="BL278" s="17" t="s">
        <v>275</v>
      </c>
      <c r="BM278" s="155" t="s">
        <v>1304</v>
      </c>
    </row>
    <row r="279" spans="2:65" s="12" customFormat="1">
      <c r="B279" s="157"/>
      <c r="D279" s="158" t="s">
        <v>180</v>
      </c>
      <c r="E279" s="159" t="s">
        <v>1</v>
      </c>
      <c r="F279" s="160" t="s">
        <v>1305</v>
      </c>
      <c r="H279" s="161">
        <v>5</v>
      </c>
      <c r="I279" s="162"/>
      <c r="L279" s="157"/>
      <c r="M279" s="163"/>
      <c r="T279" s="164"/>
      <c r="AT279" s="159" t="s">
        <v>180</v>
      </c>
      <c r="AU279" s="159" t="s">
        <v>87</v>
      </c>
      <c r="AV279" s="12" t="s">
        <v>87</v>
      </c>
      <c r="AW279" s="12" t="s">
        <v>30</v>
      </c>
      <c r="AX279" s="12" t="s">
        <v>75</v>
      </c>
      <c r="AY279" s="159" t="s">
        <v>172</v>
      </c>
    </row>
    <row r="280" spans="2:65" s="12" customFormat="1">
      <c r="B280" s="157"/>
      <c r="D280" s="158" t="s">
        <v>180</v>
      </c>
      <c r="E280" s="159" t="s">
        <v>1</v>
      </c>
      <c r="F280" s="160" t="s">
        <v>1306</v>
      </c>
      <c r="H280" s="161">
        <v>5</v>
      </c>
      <c r="I280" s="162"/>
      <c r="L280" s="157"/>
      <c r="M280" s="163"/>
      <c r="T280" s="164"/>
      <c r="AT280" s="159" t="s">
        <v>180</v>
      </c>
      <c r="AU280" s="159" t="s">
        <v>87</v>
      </c>
      <c r="AV280" s="12" t="s">
        <v>87</v>
      </c>
      <c r="AW280" s="12" t="s">
        <v>30</v>
      </c>
      <c r="AX280" s="12" t="s">
        <v>75</v>
      </c>
      <c r="AY280" s="159" t="s">
        <v>172</v>
      </c>
    </row>
    <row r="281" spans="2:65" s="14" customFormat="1">
      <c r="B281" s="172"/>
      <c r="D281" s="158" t="s">
        <v>180</v>
      </c>
      <c r="E281" s="173" t="s">
        <v>1</v>
      </c>
      <c r="F281" s="174" t="s">
        <v>186</v>
      </c>
      <c r="H281" s="175">
        <v>10</v>
      </c>
      <c r="I281" s="176"/>
      <c r="L281" s="172"/>
      <c r="M281" s="177"/>
      <c r="T281" s="178"/>
      <c r="AT281" s="173" t="s">
        <v>180</v>
      </c>
      <c r="AU281" s="173" t="s">
        <v>87</v>
      </c>
      <c r="AV281" s="14" t="s">
        <v>178</v>
      </c>
      <c r="AW281" s="14" t="s">
        <v>30</v>
      </c>
      <c r="AX281" s="14" t="s">
        <v>82</v>
      </c>
      <c r="AY281" s="173" t="s">
        <v>172</v>
      </c>
    </row>
    <row r="282" spans="2:65" s="1" customFormat="1" ht="33" customHeight="1">
      <c r="B282" s="32"/>
      <c r="C282" s="143" t="s">
        <v>369</v>
      </c>
      <c r="D282" s="143" t="s">
        <v>174</v>
      </c>
      <c r="E282" s="144" t="s">
        <v>903</v>
      </c>
      <c r="F282" s="145" t="s">
        <v>904</v>
      </c>
      <c r="G282" s="146" t="s">
        <v>331</v>
      </c>
      <c r="H282" s="147">
        <v>7.5</v>
      </c>
      <c r="I282" s="148"/>
      <c r="J282" s="149">
        <f>ROUND(I282*H282,2)</f>
        <v>0</v>
      </c>
      <c r="K282" s="150"/>
      <c r="L282" s="32"/>
      <c r="M282" s="151" t="s">
        <v>1</v>
      </c>
      <c r="N282" s="152" t="s">
        <v>41</v>
      </c>
      <c r="P282" s="153">
        <f>O282*H282</f>
        <v>0</v>
      </c>
      <c r="Q282" s="153">
        <v>1.47E-3</v>
      </c>
      <c r="R282" s="153">
        <f>Q282*H282</f>
        <v>1.1025E-2</v>
      </c>
      <c r="S282" s="153">
        <v>0</v>
      </c>
      <c r="T282" s="154">
        <f>S282*H282</f>
        <v>0</v>
      </c>
      <c r="AR282" s="155" t="s">
        <v>275</v>
      </c>
      <c r="AT282" s="155" t="s">
        <v>174</v>
      </c>
      <c r="AU282" s="155" t="s">
        <v>87</v>
      </c>
      <c r="AY282" s="17" t="s">
        <v>172</v>
      </c>
      <c r="BE282" s="156">
        <f>IF(N282="základná",J282,0)</f>
        <v>0</v>
      </c>
      <c r="BF282" s="156">
        <f>IF(N282="znížená",J282,0)</f>
        <v>0</v>
      </c>
      <c r="BG282" s="156">
        <f>IF(N282="zákl. prenesená",J282,0)</f>
        <v>0</v>
      </c>
      <c r="BH282" s="156">
        <f>IF(N282="zníž. prenesená",J282,0)</f>
        <v>0</v>
      </c>
      <c r="BI282" s="156">
        <f>IF(N282="nulová",J282,0)</f>
        <v>0</v>
      </c>
      <c r="BJ282" s="17" t="s">
        <v>87</v>
      </c>
      <c r="BK282" s="156">
        <f>ROUND(I282*H282,2)</f>
        <v>0</v>
      </c>
      <c r="BL282" s="17" t="s">
        <v>275</v>
      </c>
      <c r="BM282" s="155" t="s">
        <v>1307</v>
      </c>
    </row>
    <row r="283" spans="2:65" s="12" customFormat="1">
      <c r="B283" s="157"/>
      <c r="D283" s="158" t="s">
        <v>180</v>
      </c>
      <c r="E283" s="159" t="s">
        <v>1</v>
      </c>
      <c r="F283" s="160" t="s">
        <v>1292</v>
      </c>
      <c r="H283" s="161">
        <v>7.5</v>
      </c>
      <c r="I283" s="162"/>
      <c r="L283" s="157"/>
      <c r="M283" s="163"/>
      <c r="T283" s="164"/>
      <c r="AT283" s="159" t="s">
        <v>180</v>
      </c>
      <c r="AU283" s="159" t="s">
        <v>87</v>
      </c>
      <c r="AV283" s="12" t="s">
        <v>87</v>
      </c>
      <c r="AW283" s="12" t="s">
        <v>30</v>
      </c>
      <c r="AX283" s="12" t="s">
        <v>82</v>
      </c>
      <c r="AY283" s="159" t="s">
        <v>172</v>
      </c>
    </row>
    <row r="284" spans="2:65" s="1" customFormat="1" ht="24.2" customHeight="1">
      <c r="B284" s="32"/>
      <c r="C284" s="143" t="s">
        <v>375</v>
      </c>
      <c r="D284" s="143" t="s">
        <v>174</v>
      </c>
      <c r="E284" s="144" t="s">
        <v>1308</v>
      </c>
      <c r="F284" s="145" t="s">
        <v>1309</v>
      </c>
      <c r="G284" s="146" t="s">
        <v>234</v>
      </c>
      <c r="H284" s="147">
        <v>30</v>
      </c>
      <c r="I284" s="148"/>
      <c r="J284" s="149">
        <f>ROUND(I284*H284,2)</f>
        <v>0</v>
      </c>
      <c r="K284" s="150"/>
      <c r="L284" s="32"/>
      <c r="M284" s="151" t="s">
        <v>1</v>
      </c>
      <c r="N284" s="152" t="s">
        <v>41</v>
      </c>
      <c r="P284" s="153">
        <f>O284*H284</f>
        <v>0</v>
      </c>
      <c r="Q284" s="153">
        <v>1.8777999999999999E-4</v>
      </c>
      <c r="R284" s="153">
        <f>Q284*H284</f>
        <v>5.6334000000000002E-3</v>
      </c>
      <c r="S284" s="153">
        <v>0</v>
      </c>
      <c r="T284" s="154">
        <f>S284*H284</f>
        <v>0</v>
      </c>
      <c r="AR284" s="155" t="s">
        <v>275</v>
      </c>
      <c r="AT284" s="155" t="s">
        <v>174</v>
      </c>
      <c r="AU284" s="155" t="s">
        <v>87</v>
      </c>
      <c r="AY284" s="17" t="s">
        <v>172</v>
      </c>
      <c r="BE284" s="156">
        <f>IF(N284="základná",J284,0)</f>
        <v>0</v>
      </c>
      <c r="BF284" s="156">
        <f>IF(N284="znížená",J284,0)</f>
        <v>0</v>
      </c>
      <c r="BG284" s="156">
        <f>IF(N284="zákl. prenesená",J284,0)</f>
        <v>0</v>
      </c>
      <c r="BH284" s="156">
        <f>IF(N284="zníž. prenesená",J284,0)</f>
        <v>0</v>
      </c>
      <c r="BI284" s="156">
        <f>IF(N284="nulová",J284,0)</f>
        <v>0</v>
      </c>
      <c r="BJ284" s="17" t="s">
        <v>87</v>
      </c>
      <c r="BK284" s="156">
        <f>ROUND(I284*H284,2)</f>
        <v>0</v>
      </c>
      <c r="BL284" s="17" t="s">
        <v>275</v>
      </c>
      <c r="BM284" s="155" t="s">
        <v>1310</v>
      </c>
    </row>
    <row r="285" spans="2:65" s="1" customFormat="1" ht="24.2" customHeight="1">
      <c r="B285" s="32"/>
      <c r="C285" s="143" t="s">
        <v>381</v>
      </c>
      <c r="D285" s="143" t="s">
        <v>174</v>
      </c>
      <c r="E285" s="144" t="s">
        <v>911</v>
      </c>
      <c r="F285" s="145" t="s">
        <v>912</v>
      </c>
      <c r="G285" s="146" t="s">
        <v>226</v>
      </c>
      <c r="H285" s="147">
        <v>1.3140000000000001</v>
      </c>
      <c r="I285" s="148"/>
      <c r="J285" s="149">
        <f>ROUND(I285*H285,2)</f>
        <v>0</v>
      </c>
      <c r="K285" s="150"/>
      <c r="L285" s="32"/>
      <c r="M285" s="151" t="s">
        <v>1</v>
      </c>
      <c r="N285" s="152" t="s">
        <v>41</v>
      </c>
      <c r="P285" s="153">
        <f>O285*H285</f>
        <v>0</v>
      </c>
      <c r="Q285" s="153">
        <v>0</v>
      </c>
      <c r="R285" s="153">
        <f>Q285*H285</f>
        <v>0</v>
      </c>
      <c r="S285" s="153">
        <v>0</v>
      </c>
      <c r="T285" s="154">
        <f>S285*H285</f>
        <v>0</v>
      </c>
      <c r="AR285" s="155" t="s">
        <v>275</v>
      </c>
      <c r="AT285" s="155" t="s">
        <v>174</v>
      </c>
      <c r="AU285" s="155" t="s">
        <v>87</v>
      </c>
      <c r="AY285" s="17" t="s">
        <v>172</v>
      </c>
      <c r="BE285" s="156">
        <f>IF(N285="základná",J285,0)</f>
        <v>0</v>
      </c>
      <c r="BF285" s="156">
        <f>IF(N285="znížená",J285,0)</f>
        <v>0</v>
      </c>
      <c r="BG285" s="156">
        <f>IF(N285="zákl. prenesená",J285,0)</f>
        <v>0</v>
      </c>
      <c r="BH285" s="156">
        <f>IF(N285="zníž. prenesená",J285,0)</f>
        <v>0</v>
      </c>
      <c r="BI285" s="156">
        <f>IF(N285="nulová",J285,0)</f>
        <v>0</v>
      </c>
      <c r="BJ285" s="17" t="s">
        <v>87</v>
      </c>
      <c r="BK285" s="156">
        <f>ROUND(I285*H285,2)</f>
        <v>0</v>
      </c>
      <c r="BL285" s="17" t="s">
        <v>275</v>
      </c>
      <c r="BM285" s="155" t="s">
        <v>1311</v>
      </c>
    </row>
    <row r="286" spans="2:65" s="11" customFormat="1" ht="22.9" customHeight="1">
      <c r="B286" s="131"/>
      <c r="D286" s="132" t="s">
        <v>74</v>
      </c>
      <c r="E286" s="141" t="s">
        <v>1124</v>
      </c>
      <c r="F286" s="141" t="s">
        <v>1125</v>
      </c>
      <c r="I286" s="134"/>
      <c r="J286" s="142">
        <f>BK286</f>
        <v>0</v>
      </c>
      <c r="L286" s="131"/>
      <c r="M286" s="136"/>
      <c r="P286" s="137">
        <f>SUM(P287:P308)</f>
        <v>0</v>
      </c>
      <c r="R286" s="137">
        <f>SUM(R287:R308)</f>
        <v>1.3014E-2</v>
      </c>
      <c r="T286" s="138">
        <f>SUM(T287:T308)</f>
        <v>0</v>
      </c>
      <c r="AR286" s="132" t="s">
        <v>87</v>
      </c>
      <c r="AT286" s="139" t="s">
        <v>74</v>
      </c>
      <c r="AU286" s="139" t="s">
        <v>82</v>
      </c>
      <c r="AY286" s="132" t="s">
        <v>172</v>
      </c>
      <c r="BK286" s="140">
        <f>SUM(BK287:BK308)</f>
        <v>0</v>
      </c>
    </row>
    <row r="287" spans="2:65" s="1" customFormat="1" ht="49.15" customHeight="1">
      <c r="B287" s="32"/>
      <c r="C287" s="143" t="s">
        <v>385</v>
      </c>
      <c r="D287" s="143" t="s">
        <v>174</v>
      </c>
      <c r="E287" s="144" t="s">
        <v>1147</v>
      </c>
      <c r="F287" s="145" t="s">
        <v>1148</v>
      </c>
      <c r="G287" s="146" t="s">
        <v>234</v>
      </c>
      <c r="H287" s="147">
        <v>144.6</v>
      </c>
      <c r="I287" s="148"/>
      <c r="J287" s="149">
        <f>ROUND(I287*H287,2)</f>
        <v>0</v>
      </c>
      <c r="K287" s="150"/>
      <c r="L287" s="32"/>
      <c r="M287" s="151" t="s">
        <v>1</v>
      </c>
      <c r="N287" s="152" t="s">
        <v>41</v>
      </c>
      <c r="P287" s="153">
        <f>O287*H287</f>
        <v>0</v>
      </c>
      <c r="Q287" s="153">
        <v>9.0000000000000006E-5</v>
      </c>
      <c r="R287" s="153">
        <f>Q287*H287</f>
        <v>1.3014E-2</v>
      </c>
      <c r="S287" s="153">
        <v>0</v>
      </c>
      <c r="T287" s="154">
        <f>S287*H287</f>
        <v>0</v>
      </c>
      <c r="AR287" s="155" t="s">
        <v>275</v>
      </c>
      <c r="AT287" s="155" t="s">
        <v>174</v>
      </c>
      <c r="AU287" s="155" t="s">
        <v>87</v>
      </c>
      <c r="AY287" s="17" t="s">
        <v>172</v>
      </c>
      <c r="BE287" s="156">
        <f>IF(N287="základná",J287,0)</f>
        <v>0</v>
      </c>
      <c r="BF287" s="156">
        <f>IF(N287="znížená",J287,0)</f>
        <v>0</v>
      </c>
      <c r="BG287" s="156">
        <f>IF(N287="zákl. prenesená",J287,0)</f>
        <v>0</v>
      </c>
      <c r="BH287" s="156">
        <f>IF(N287="zníž. prenesená",J287,0)</f>
        <v>0</v>
      </c>
      <c r="BI287" s="156">
        <f>IF(N287="nulová",J287,0)</f>
        <v>0</v>
      </c>
      <c r="BJ287" s="17" t="s">
        <v>87</v>
      </c>
      <c r="BK287" s="156">
        <f>ROUND(I287*H287,2)</f>
        <v>0</v>
      </c>
      <c r="BL287" s="17" t="s">
        <v>275</v>
      </c>
      <c r="BM287" s="155" t="s">
        <v>1312</v>
      </c>
    </row>
    <row r="288" spans="2:65" s="15" customFormat="1">
      <c r="B288" s="190"/>
      <c r="D288" s="158" t="s">
        <v>180</v>
      </c>
      <c r="E288" s="191" t="s">
        <v>1</v>
      </c>
      <c r="F288" s="192" t="s">
        <v>1192</v>
      </c>
      <c r="H288" s="191" t="s">
        <v>1</v>
      </c>
      <c r="I288" s="193"/>
      <c r="L288" s="190"/>
      <c r="M288" s="194"/>
      <c r="T288" s="195"/>
      <c r="AT288" s="191" t="s">
        <v>180</v>
      </c>
      <c r="AU288" s="191" t="s">
        <v>87</v>
      </c>
      <c r="AV288" s="15" t="s">
        <v>82</v>
      </c>
      <c r="AW288" s="15" t="s">
        <v>30</v>
      </c>
      <c r="AX288" s="15" t="s">
        <v>75</v>
      </c>
      <c r="AY288" s="191" t="s">
        <v>172</v>
      </c>
    </row>
    <row r="289" spans="2:51" s="12" customFormat="1">
      <c r="B289" s="157"/>
      <c r="D289" s="158" t="s">
        <v>180</v>
      </c>
      <c r="E289" s="159" t="s">
        <v>1</v>
      </c>
      <c r="F289" s="160" t="s">
        <v>1193</v>
      </c>
      <c r="H289" s="161">
        <v>9.2159999999999993</v>
      </c>
      <c r="I289" s="162"/>
      <c r="L289" s="157"/>
      <c r="M289" s="163"/>
      <c r="T289" s="164"/>
      <c r="AT289" s="159" t="s">
        <v>180</v>
      </c>
      <c r="AU289" s="159" t="s">
        <v>87</v>
      </c>
      <c r="AV289" s="12" t="s">
        <v>87</v>
      </c>
      <c r="AW289" s="12" t="s">
        <v>30</v>
      </c>
      <c r="AX289" s="12" t="s">
        <v>75</v>
      </c>
      <c r="AY289" s="159" t="s">
        <v>172</v>
      </c>
    </row>
    <row r="290" spans="2:51" s="15" customFormat="1">
      <c r="B290" s="190"/>
      <c r="D290" s="158" t="s">
        <v>180</v>
      </c>
      <c r="E290" s="191" t="s">
        <v>1</v>
      </c>
      <c r="F290" s="192" t="s">
        <v>1194</v>
      </c>
      <c r="H290" s="191" t="s">
        <v>1</v>
      </c>
      <c r="I290" s="193"/>
      <c r="L290" s="190"/>
      <c r="M290" s="194"/>
      <c r="T290" s="195"/>
      <c r="AT290" s="191" t="s">
        <v>180</v>
      </c>
      <c r="AU290" s="191" t="s">
        <v>87</v>
      </c>
      <c r="AV290" s="15" t="s">
        <v>82</v>
      </c>
      <c r="AW290" s="15" t="s">
        <v>30</v>
      </c>
      <c r="AX290" s="15" t="s">
        <v>75</v>
      </c>
      <c r="AY290" s="191" t="s">
        <v>172</v>
      </c>
    </row>
    <row r="291" spans="2:51" s="12" customFormat="1">
      <c r="B291" s="157"/>
      <c r="D291" s="158" t="s">
        <v>180</v>
      </c>
      <c r="E291" s="159" t="s">
        <v>1</v>
      </c>
      <c r="F291" s="160" t="s">
        <v>1195</v>
      </c>
      <c r="H291" s="161">
        <v>0.9</v>
      </c>
      <c r="I291" s="162"/>
      <c r="L291" s="157"/>
      <c r="M291" s="163"/>
      <c r="T291" s="164"/>
      <c r="AT291" s="159" t="s">
        <v>180</v>
      </c>
      <c r="AU291" s="159" t="s">
        <v>87</v>
      </c>
      <c r="AV291" s="12" t="s">
        <v>87</v>
      </c>
      <c r="AW291" s="12" t="s">
        <v>30</v>
      </c>
      <c r="AX291" s="12" t="s">
        <v>75</v>
      </c>
      <c r="AY291" s="159" t="s">
        <v>172</v>
      </c>
    </row>
    <row r="292" spans="2:51" s="15" customFormat="1">
      <c r="B292" s="190"/>
      <c r="D292" s="158" t="s">
        <v>180</v>
      </c>
      <c r="E292" s="191" t="s">
        <v>1</v>
      </c>
      <c r="F292" s="192" t="s">
        <v>1196</v>
      </c>
      <c r="H292" s="191" t="s">
        <v>1</v>
      </c>
      <c r="I292" s="193"/>
      <c r="L292" s="190"/>
      <c r="M292" s="194"/>
      <c r="T292" s="195"/>
      <c r="AT292" s="191" t="s">
        <v>180</v>
      </c>
      <c r="AU292" s="191" t="s">
        <v>87</v>
      </c>
      <c r="AV292" s="15" t="s">
        <v>82</v>
      </c>
      <c r="AW292" s="15" t="s">
        <v>30</v>
      </c>
      <c r="AX292" s="15" t="s">
        <v>75</v>
      </c>
      <c r="AY292" s="191" t="s">
        <v>172</v>
      </c>
    </row>
    <row r="293" spans="2:51" s="12" customFormat="1">
      <c r="B293" s="157"/>
      <c r="D293" s="158" t="s">
        <v>180</v>
      </c>
      <c r="E293" s="159" t="s">
        <v>1</v>
      </c>
      <c r="F293" s="160" t="s">
        <v>1197</v>
      </c>
      <c r="H293" s="161">
        <v>25.3</v>
      </c>
      <c r="I293" s="162"/>
      <c r="L293" s="157"/>
      <c r="M293" s="163"/>
      <c r="T293" s="164"/>
      <c r="AT293" s="159" t="s">
        <v>180</v>
      </c>
      <c r="AU293" s="159" t="s">
        <v>87</v>
      </c>
      <c r="AV293" s="12" t="s">
        <v>87</v>
      </c>
      <c r="AW293" s="12" t="s">
        <v>30</v>
      </c>
      <c r="AX293" s="12" t="s">
        <v>75</v>
      </c>
      <c r="AY293" s="159" t="s">
        <v>172</v>
      </c>
    </row>
    <row r="294" spans="2:51" s="15" customFormat="1">
      <c r="B294" s="190"/>
      <c r="D294" s="158" t="s">
        <v>180</v>
      </c>
      <c r="E294" s="191" t="s">
        <v>1</v>
      </c>
      <c r="F294" s="192" t="s">
        <v>694</v>
      </c>
      <c r="H294" s="191" t="s">
        <v>1</v>
      </c>
      <c r="I294" s="193"/>
      <c r="L294" s="190"/>
      <c r="M294" s="194"/>
      <c r="T294" s="195"/>
      <c r="AT294" s="191" t="s">
        <v>180</v>
      </c>
      <c r="AU294" s="191" t="s">
        <v>87</v>
      </c>
      <c r="AV294" s="15" t="s">
        <v>82</v>
      </c>
      <c r="AW294" s="15" t="s">
        <v>30</v>
      </c>
      <c r="AX294" s="15" t="s">
        <v>75</v>
      </c>
      <c r="AY294" s="191" t="s">
        <v>172</v>
      </c>
    </row>
    <row r="295" spans="2:51" s="12" customFormat="1">
      <c r="B295" s="157"/>
      <c r="D295" s="158" t="s">
        <v>180</v>
      </c>
      <c r="E295" s="159" t="s">
        <v>1</v>
      </c>
      <c r="F295" s="160" t="s">
        <v>1198</v>
      </c>
      <c r="H295" s="161">
        <v>6.48</v>
      </c>
      <c r="I295" s="162"/>
      <c r="L295" s="157"/>
      <c r="M295" s="163"/>
      <c r="T295" s="164"/>
      <c r="AT295" s="159" t="s">
        <v>180</v>
      </c>
      <c r="AU295" s="159" t="s">
        <v>87</v>
      </c>
      <c r="AV295" s="12" t="s">
        <v>87</v>
      </c>
      <c r="AW295" s="12" t="s">
        <v>30</v>
      </c>
      <c r="AX295" s="12" t="s">
        <v>75</v>
      </c>
      <c r="AY295" s="159" t="s">
        <v>172</v>
      </c>
    </row>
    <row r="296" spans="2:51" s="15" customFormat="1">
      <c r="B296" s="190"/>
      <c r="D296" s="158" t="s">
        <v>180</v>
      </c>
      <c r="E296" s="191" t="s">
        <v>1</v>
      </c>
      <c r="F296" s="192" t="s">
        <v>1199</v>
      </c>
      <c r="H296" s="191" t="s">
        <v>1</v>
      </c>
      <c r="I296" s="193"/>
      <c r="L296" s="190"/>
      <c r="M296" s="194"/>
      <c r="T296" s="195"/>
      <c r="AT296" s="191" t="s">
        <v>180</v>
      </c>
      <c r="AU296" s="191" t="s">
        <v>87</v>
      </c>
      <c r="AV296" s="15" t="s">
        <v>82</v>
      </c>
      <c r="AW296" s="15" t="s">
        <v>30</v>
      </c>
      <c r="AX296" s="15" t="s">
        <v>75</v>
      </c>
      <c r="AY296" s="191" t="s">
        <v>172</v>
      </c>
    </row>
    <row r="297" spans="2:51" s="12" customFormat="1">
      <c r="B297" s="157"/>
      <c r="D297" s="158" t="s">
        <v>180</v>
      </c>
      <c r="E297" s="159" t="s">
        <v>1</v>
      </c>
      <c r="F297" s="160" t="s">
        <v>1200</v>
      </c>
      <c r="H297" s="161">
        <v>4.5</v>
      </c>
      <c r="I297" s="162"/>
      <c r="L297" s="157"/>
      <c r="M297" s="163"/>
      <c r="T297" s="164"/>
      <c r="AT297" s="159" t="s">
        <v>180</v>
      </c>
      <c r="AU297" s="159" t="s">
        <v>87</v>
      </c>
      <c r="AV297" s="12" t="s">
        <v>87</v>
      </c>
      <c r="AW297" s="12" t="s">
        <v>30</v>
      </c>
      <c r="AX297" s="12" t="s">
        <v>75</v>
      </c>
      <c r="AY297" s="159" t="s">
        <v>172</v>
      </c>
    </row>
    <row r="298" spans="2:51" s="15" customFormat="1">
      <c r="B298" s="190"/>
      <c r="D298" s="158" t="s">
        <v>180</v>
      </c>
      <c r="E298" s="191" t="s">
        <v>1</v>
      </c>
      <c r="F298" s="192" t="s">
        <v>1201</v>
      </c>
      <c r="H298" s="191" t="s">
        <v>1</v>
      </c>
      <c r="I298" s="193"/>
      <c r="L298" s="190"/>
      <c r="M298" s="194"/>
      <c r="T298" s="195"/>
      <c r="AT298" s="191" t="s">
        <v>180</v>
      </c>
      <c r="AU298" s="191" t="s">
        <v>87</v>
      </c>
      <c r="AV298" s="15" t="s">
        <v>82</v>
      </c>
      <c r="AW298" s="15" t="s">
        <v>30</v>
      </c>
      <c r="AX298" s="15" t="s">
        <v>75</v>
      </c>
      <c r="AY298" s="191" t="s">
        <v>172</v>
      </c>
    </row>
    <row r="299" spans="2:51" s="12" customFormat="1">
      <c r="B299" s="157"/>
      <c r="D299" s="158" t="s">
        <v>180</v>
      </c>
      <c r="E299" s="159" t="s">
        <v>1</v>
      </c>
      <c r="F299" s="160" t="s">
        <v>1202</v>
      </c>
      <c r="H299" s="161">
        <v>2.16</v>
      </c>
      <c r="I299" s="162"/>
      <c r="L299" s="157"/>
      <c r="M299" s="163"/>
      <c r="T299" s="164"/>
      <c r="AT299" s="159" t="s">
        <v>180</v>
      </c>
      <c r="AU299" s="159" t="s">
        <v>87</v>
      </c>
      <c r="AV299" s="12" t="s">
        <v>87</v>
      </c>
      <c r="AW299" s="12" t="s">
        <v>30</v>
      </c>
      <c r="AX299" s="12" t="s">
        <v>75</v>
      </c>
      <c r="AY299" s="159" t="s">
        <v>172</v>
      </c>
    </row>
    <row r="300" spans="2:51" s="15" customFormat="1">
      <c r="B300" s="190"/>
      <c r="D300" s="158" t="s">
        <v>180</v>
      </c>
      <c r="E300" s="191" t="s">
        <v>1</v>
      </c>
      <c r="F300" s="192" t="s">
        <v>641</v>
      </c>
      <c r="H300" s="191" t="s">
        <v>1</v>
      </c>
      <c r="I300" s="193"/>
      <c r="L300" s="190"/>
      <c r="M300" s="194"/>
      <c r="T300" s="195"/>
      <c r="AT300" s="191" t="s">
        <v>180</v>
      </c>
      <c r="AU300" s="191" t="s">
        <v>87</v>
      </c>
      <c r="AV300" s="15" t="s">
        <v>82</v>
      </c>
      <c r="AW300" s="15" t="s">
        <v>30</v>
      </c>
      <c r="AX300" s="15" t="s">
        <v>75</v>
      </c>
      <c r="AY300" s="191" t="s">
        <v>172</v>
      </c>
    </row>
    <row r="301" spans="2:51" s="12" customFormat="1">
      <c r="B301" s="157"/>
      <c r="D301" s="158" t="s">
        <v>180</v>
      </c>
      <c r="E301" s="159" t="s">
        <v>1</v>
      </c>
      <c r="F301" s="160" t="s">
        <v>1203</v>
      </c>
      <c r="H301" s="161">
        <v>2.4</v>
      </c>
      <c r="I301" s="162"/>
      <c r="L301" s="157"/>
      <c r="M301" s="163"/>
      <c r="T301" s="164"/>
      <c r="AT301" s="159" t="s">
        <v>180</v>
      </c>
      <c r="AU301" s="159" t="s">
        <v>87</v>
      </c>
      <c r="AV301" s="12" t="s">
        <v>87</v>
      </c>
      <c r="AW301" s="12" t="s">
        <v>30</v>
      </c>
      <c r="AX301" s="12" t="s">
        <v>75</v>
      </c>
      <c r="AY301" s="159" t="s">
        <v>172</v>
      </c>
    </row>
    <row r="302" spans="2:51" s="15" customFormat="1">
      <c r="B302" s="190"/>
      <c r="D302" s="158" t="s">
        <v>180</v>
      </c>
      <c r="E302" s="191" t="s">
        <v>1</v>
      </c>
      <c r="F302" s="192" t="s">
        <v>644</v>
      </c>
      <c r="H302" s="191" t="s">
        <v>1</v>
      </c>
      <c r="I302" s="193"/>
      <c r="L302" s="190"/>
      <c r="M302" s="194"/>
      <c r="T302" s="195"/>
      <c r="AT302" s="191" t="s">
        <v>180</v>
      </c>
      <c r="AU302" s="191" t="s">
        <v>87</v>
      </c>
      <c r="AV302" s="15" t="s">
        <v>82</v>
      </c>
      <c r="AW302" s="15" t="s">
        <v>30</v>
      </c>
      <c r="AX302" s="15" t="s">
        <v>75</v>
      </c>
      <c r="AY302" s="191" t="s">
        <v>172</v>
      </c>
    </row>
    <row r="303" spans="2:51" s="12" customFormat="1">
      <c r="B303" s="157"/>
      <c r="D303" s="158" t="s">
        <v>180</v>
      </c>
      <c r="E303" s="159" t="s">
        <v>1</v>
      </c>
      <c r="F303" s="160" t="s">
        <v>1204</v>
      </c>
      <c r="H303" s="161">
        <v>6.05</v>
      </c>
      <c r="I303" s="162"/>
      <c r="L303" s="157"/>
      <c r="M303" s="163"/>
      <c r="T303" s="164"/>
      <c r="AT303" s="159" t="s">
        <v>180</v>
      </c>
      <c r="AU303" s="159" t="s">
        <v>87</v>
      </c>
      <c r="AV303" s="12" t="s">
        <v>87</v>
      </c>
      <c r="AW303" s="12" t="s">
        <v>30</v>
      </c>
      <c r="AX303" s="12" t="s">
        <v>75</v>
      </c>
      <c r="AY303" s="159" t="s">
        <v>172</v>
      </c>
    </row>
    <row r="304" spans="2:51" s="13" customFormat="1">
      <c r="B304" s="165"/>
      <c r="D304" s="158" t="s">
        <v>180</v>
      </c>
      <c r="E304" s="166" t="s">
        <v>1</v>
      </c>
      <c r="F304" s="167" t="s">
        <v>1144</v>
      </c>
      <c r="H304" s="168">
        <v>57.005999999999993</v>
      </c>
      <c r="I304" s="169"/>
      <c r="L304" s="165"/>
      <c r="M304" s="170"/>
      <c r="T304" s="171"/>
      <c r="AT304" s="166" t="s">
        <v>180</v>
      </c>
      <c r="AU304" s="166" t="s">
        <v>87</v>
      </c>
      <c r="AV304" s="13" t="s">
        <v>184</v>
      </c>
      <c r="AW304" s="13" t="s">
        <v>30</v>
      </c>
      <c r="AX304" s="13" t="s">
        <v>75</v>
      </c>
      <c r="AY304" s="166" t="s">
        <v>172</v>
      </c>
    </row>
    <row r="305" spans="2:51" s="12" customFormat="1">
      <c r="B305" s="157"/>
      <c r="D305" s="158" t="s">
        <v>180</v>
      </c>
      <c r="E305" s="159" t="s">
        <v>1</v>
      </c>
      <c r="F305" s="160" t="s">
        <v>1205</v>
      </c>
      <c r="H305" s="161">
        <v>57.6</v>
      </c>
      <c r="I305" s="162"/>
      <c r="L305" s="157"/>
      <c r="M305" s="163"/>
      <c r="T305" s="164"/>
      <c r="AT305" s="159" t="s">
        <v>180</v>
      </c>
      <c r="AU305" s="159" t="s">
        <v>87</v>
      </c>
      <c r="AV305" s="12" t="s">
        <v>87</v>
      </c>
      <c r="AW305" s="12" t="s">
        <v>30</v>
      </c>
      <c r="AX305" s="12" t="s">
        <v>75</v>
      </c>
      <c r="AY305" s="159" t="s">
        <v>172</v>
      </c>
    </row>
    <row r="306" spans="2:51" s="12" customFormat="1">
      <c r="B306" s="157"/>
      <c r="D306" s="158" t="s">
        <v>180</v>
      </c>
      <c r="E306" s="159" t="s">
        <v>1</v>
      </c>
      <c r="F306" s="160" t="s">
        <v>1313</v>
      </c>
      <c r="H306" s="161">
        <v>30</v>
      </c>
      <c r="I306" s="162"/>
      <c r="L306" s="157"/>
      <c r="M306" s="163"/>
      <c r="T306" s="164"/>
      <c r="AT306" s="159" t="s">
        <v>180</v>
      </c>
      <c r="AU306" s="159" t="s">
        <v>87</v>
      </c>
      <c r="AV306" s="12" t="s">
        <v>87</v>
      </c>
      <c r="AW306" s="12" t="s">
        <v>30</v>
      </c>
      <c r="AX306" s="12" t="s">
        <v>75</v>
      </c>
      <c r="AY306" s="159" t="s">
        <v>172</v>
      </c>
    </row>
    <row r="307" spans="2:51" s="12" customFormat="1">
      <c r="B307" s="157"/>
      <c r="D307" s="158" t="s">
        <v>180</v>
      </c>
      <c r="E307" s="159" t="s">
        <v>1</v>
      </c>
      <c r="F307" s="160" t="s">
        <v>1206</v>
      </c>
      <c r="H307" s="161">
        <v>-6.0000000000000001E-3</v>
      </c>
      <c r="I307" s="162"/>
      <c r="L307" s="157"/>
      <c r="M307" s="163"/>
      <c r="T307" s="164"/>
      <c r="AT307" s="159" t="s">
        <v>180</v>
      </c>
      <c r="AU307" s="159" t="s">
        <v>87</v>
      </c>
      <c r="AV307" s="12" t="s">
        <v>87</v>
      </c>
      <c r="AW307" s="12" t="s">
        <v>30</v>
      </c>
      <c r="AX307" s="12" t="s">
        <v>75</v>
      </c>
      <c r="AY307" s="159" t="s">
        <v>172</v>
      </c>
    </row>
    <row r="308" spans="2:51" s="14" customFormat="1">
      <c r="B308" s="172"/>
      <c r="D308" s="158" t="s">
        <v>180</v>
      </c>
      <c r="E308" s="173" t="s">
        <v>1</v>
      </c>
      <c r="F308" s="174" t="s">
        <v>186</v>
      </c>
      <c r="H308" s="175">
        <v>144.6</v>
      </c>
      <c r="I308" s="176"/>
      <c r="L308" s="172"/>
      <c r="M308" s="196"/>
      <c r="N308" s="197"/>
      <c r="O308" s="197"/>
      <c r="P308" s="197"/>
      <c r="Q308" s="197"/>
      <c r="R308" s="197"/>
      <c r="S308" s="197"/>
      <c r="T308" s="198"/>
      <c r="AT308" s="173" t="s">
        <v>180</v>
      </c>
      <c r="AU308" s="173" t="s">
        <v>87</v>
      </c>
      <c r="AV308" s="14" t="s">
        <v>178</v>
      </c>
      <c r="AW308" s="14" t="s">
        <v>30</v>
      </c>
      <c r="AX308" s="14" t="s">
        <v>82</v>
      </c>
      <c r="AY308" s="173" t="s">
        <v>172</v>
      </c>
    </row>
    <row r="309" spans="2:51" s="1" customFormat="1" ht="6.95" customHeight="1">
      <c r="B309" s="47"/>
      <c r="C309" s="48"/>
      <c r="D309" s="48"/>
      <c r="E309" s="48"/>
      <c r="F309" s="48"/>
      <c r="G309" s="48"/>
      <c r="H309" s="48"/>
      <c r="I309" s="48"/>
      <c r="J309" s="48"/>
      <c r="K309" s="48"/>
      <c r="L309" s="32"/>
    </row>
  </sheetData>
  <sheetProtection algorithmName="SHA-512" hashValue="UjSOr3EzN6eSIICsDhYgZUluSkLCLzW0edjdg0oLgmUfMhWKrfsA8qfGfdZuWpCbqGq4QbsPzHsMsJBR4qyBUw==" saltValue="bbTHT77fEqGuxvX2GwqWTk8tMdiOJfomif+cH7YjMDqtIPBHKk0u6tt26JF7uJPBra/zx/+bVqWneElKmdsdIw==" spinCount="100000" sheet="1" objects="1" scenarios="1" formatColumns="0" formatRows="0" autoFilter="0"/>
  <autoFilter ref="C127:K308" xr:uid="{00000000-0009-0000-0000-000002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92"/>
  <sheetViews>
    <sheetView showGridLines="0" topLeftCell="A22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127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1314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ROUND(J129,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ROUND((SUM(BE129:BE291)),  2)</f>
        <v>0</v>
      </c>
      <c r="G35" s="100"/>
      <c r="H35" s="100"/>
      <c r="I35" s="101">
        <v>0.2</v>
      </c>
      <c r="J35" s="99">
        <f>ROUND(((SUM(BE129:BE291))*I35),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ROUND((SUM(BF129:BF291)),  2)</f>
        <v>0</v>
      </c>
      <c r="G36" s="100"/>
      <c r="H36" s="100"/>
      <c r="I36" s="101">
        <v>0.2</v>
      </c>
      <c r="J36" s="99">
        <f>ROUND(((SUM(BF129:BF291))*I36),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ROUND((SUM(BG129:BG291)),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ROUND((SUM(BH129:BH291)),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ROUND((SUM(BI129:BI291)),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127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03 - SO-01.3  Zdravotechnika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J129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J130</f>
        <v>0</v>
      </c>
      <c r="L99" s="114"/>
    </row>
    <row r="100" spans="2:47" s="9" customFormat="1" ht="19.899999999999999" customHeight="1">
      <c r="B100" s="118"/>
      <c r="D100" s="119" t="s">
        <v>1315</v>
      </c>
      <c r="E100" s="120"/>
      <c r="F100" s="120"/>
      <c r="G100" s="120"/>
      <c r="H100" s="120"/>
      <c r="I100" s="120"/>
      <c r="J100" s="121">
        <f>J131</f>
        <v>0</v>
      </c>
      <c r="L100" s="118"/>
    </row>
    <row r="101" spans="2:47" s="9" customFormat="1" ht="19.899999999999999" customHeight="1">
      <c r="B101" s="118"/>
      <c r="D101" s="119" t="s">
        <v>141</v>
      </c>
      <c r="E101" s="120"/>
      <c r="F101" s="120"/>
      <c r="G101" s="120"/>
      <c r="H101" s="120"/>
      <c r="I101" s="120"/>
      <c r="J101" s="121">
        <f>J145</f>
        <v>0</v>
      </c>
      <c r="L101" s="118"/>
    </row>
    <row r="102" spans="2:47" s="8" customFormat="1" ht="24.95" customHeight="1">
      <c r="B102" s="114"/>
      <c r="D102" s="115" t="s">
        <v>142</v>
      </c>
      <c r="E102" s="116"/>
      <c r="F102" s="116"/>
      <c r="G102" s="116"/>
      <c r="H102" s="116"/>
      <c r="I102" s="116"/>
      <c r="J102" s="117">
        <f>J147</f>
        <v>0</v>
      </c>
      <c r="L102" s="114"/>
    </row>
    <row r="103" spans="2:47" s="9" customFormat="1" ht="19.899999999999999" customHeight="1">
      <c r="B103" s="118"/>
      <c r="D103" s="119" t="s">
        <v>145</v>
      </c>
      <c r="E103" s="120"/>
      <c r="F103" s="120"/>
      <c r="G103" s="120"/>
      <c r="H103" s="120"/>
      <c r="I103" s="120"/>
      <c r="J103" s="121">
        <f>J148</f>
        <v>0</v>
      </c>
      <c r="L103" s="118"/>
    </row>
    <row r="104" spans="2:47" s="9" customFormat="1" ht="19.899999999999999" customHeight="1">
      <c r="B104" s="118"/>
      <c r="D104" s="119" t="s">
        <v>1316</v>
      </c>
      <c r="E104" s="120"/>
      <c r="F104" s="120"/>
      <c r="G104" s="120"/>
      <c r="H104" s="120"/>
      <c r="I104" s="120"/>
      <c r="J104" s="121">
        <f>J161</f>
        <v>0</v>
      </c>
      <c r="L104" s="118"/>
    </row>
    <row r="105" spans="2:47" s="9" customFormat="1" ht="19.899999999999999" customHeight="1">
      <c r="B105" s="118"/>
      <c r="D105" s="119" t="s">
        <v>146</v>
      </c>
      <c r="E105" s="120"/>
      <c r="F105" s="120"/>
      <c r="G105" s="120"/>
      <c r="H105" s="120"/>
      <c r="I105" s="120"/>
      <c r="J105" s="121">
        <f>J220</f>
        <v>0</v>
      </c>
      <c r="L105" s="118"/>
    </row>
    <row r="106" spans="2:47" s="9" customFormat="1" ht="19.899999999999999" customHeight="1">
      <c r="B106" s="118"/>
      <c r="D106" s="119" t="s">
        <v>1317</v>
      </c>
      <c r="E106" s="120"/>
      <c r="F106" s="120"/>
      <c r="G106" s="120"/>
      <c r="H106" s="120"/>
      <c r="I106" s="120"/>
      <c r="J106" s="121">
        <f>J257</f>
        <v>0</v>
      </c>
      <c r="L106" s="118"/>
    </row>
    <row r="107" spans="2:47" s="8" customFormat="1" ht="24.95" customHeight="1">
      <c r="B107" s="114"/>
      <c r="D107" s="115" t="s">
        <v>1318</v>
      </c>
      <c r="E107" s="116"/>
      <c r="F107" s="116"/>
      <c r="G107" s="116"/>
      <c r="H107" s="116"/>
      <c r="I107" s="116"/>
      <c r="J107" s="117">
        <f>J289</f>
        <v>0</v>
      </c>
      <c r="L107" s="114"/>
    </row>
    <row r="108" spans="2:47" s="1" customFormat="1" ht="21.75" customHeight="1">
      <c r="B108" s="32"/>
      <c r="L108" s="32"/>
    </row>
    <row r="109" spans="2:47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20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20" s="1" customFormat="1" ht="24.95" customHeight="1">
      <c r="B114" s="32"/>
      <c r="C114" s="21" t="s">
        <v>158</v>
      </c>
      <c r="L114" s="32"/>
    </row>
    <row r="115" spans="2:20" s="1" customFormat="1" ht="6.95" customHeight="1">
      <c r="B115" s="32"/>
      <c r="L115" s="32"/>
    </row>
    <row r="116" spans="2:20" s="1" customFormat="1" ht="12" customHeight="1">
      <c r="B116" s="32"/>
      <c r="C116" s="27" t="s">
        <v>15</v>
      </c>
      <c r="L116" s="32"/>
    </row>
    <row r="117" spans="2:20" s="1" customFormat="1" ht="16.5" customHeight="1">
      <c r="B117" s="32"/>
      <c r="E117" s="254" t="str">
        <f>E7</f>
        <v>Rekreačná chata</v>
      </c>
      <c r="F117" s="255"/>
      <c r="G117" s="255"/>
      <c r="H117" s="255"/>
      <c r="L117" s="32"/>
    </row>
    <row r="118" spans="2:20" ht="12" customHeight="1">
      <c r="B118" s="20"/>
      <c r="C118" s="27" t="s">
        <v>126</v>
      </c>
      <c r="L118" s="20"/>
    </row>
    <row r="119" spans="2:20" s="1" customFormat="1" ht="16.5" customHeight="1">
      <c r="B119" s="32"/>
      <c r="E119" s="254" t="s">
        <v>127</v>
      </c>
      <c r="F119" s="253"/>
      <c r="G119" s="253"/>
      <c r="H119" s="253"/>
      <c r="L119" s="32"/>
    </row>
    <row r="120" spans="2:20" s="1" customFormat="1" ht="12" customHeight="1">
      <c r="B120" s="32"/>
      <c r="C120" s="27" t="s">
        <v>128</v>
      </c>
      <c r="L120" s="32"/>
    </row>
    <row r="121" spans="2:20" s="1" customFormat="1" ht="16.5" customHeight="1">
      <c r="B121" s="32"/>
      <c r="E121" s="250" t="str">
        <f>E11</f>
        <v>03 - SO-01.3  Zdravotechnika</v>
      </c>
      <c r="F121" s="253"/>
      <c r="G121" s="253"/>
      <c r="H121" s="253"/>
      <c r="L121" s="32"/>
    </row>
    <row r="122" spans="2:20" s="1" customFormat="1" ht="6.95" customHeight="1">
      <c r="B122" s="32"/>
      <c r="L122" s="32"/>
    </row>
    <row r="123" spans="2:20" s="1" customFormat="1" ht="12" customHeight="1">
      <c r="B123" s="32"/>
      <c r="C123" s="27" t="s">
        <v>19</v>
      </c>
      <c r="F123" s="25" t="str">
        <f>F14</f>
        <v>Martovce, p. č. 6231/1, 6231/2</v>
      </c>
      <c r="I123" s="27" t="s">
        <v>21</v>
      </c>
      <c r="J123" s="55">
        <f>IF(J14="","",J14)</f>
        <v>0</v>
      </c>
      <c r="L123" s="32"/>
    </row>
    <row r="124" spans="2:20" s="1" customFormat="1" ht="6.95" customHeight="1">
      <c r="B124" s="32"/>
      <c r="L124" s="32"/>
    </row>
    <row r="125" spans="2:20" s="1" customFormat="1" ht="15.2" customHeight="1">
      <c r="B125" s="32"/>
      <c r="C125" s="27" t="s">
        <v>22</v>
      </c>
      <c r="F125" s="25" t="str">
        <f>E17</f>
        <v>MARTEVENT s.r.o., Martovce č. 14</v>
      </c>
      <c r="I125" s="27" t="s">
        <v>28</v>
      </c>
      <c r="J125" s="30" t="str">
        <f>E23</f>
        <v>Szilvia Vörös Dócza</v>
      </c>
      <c r="L125" s="32"/>
    </row>
    <row r="126" spans="2:20" s="1" customFormat="1" ht="15.2" customHeight="1">
      <c r="B126" s="32"/>
      <c r="C126" s="27" t="s">
        <v>26</v>
      </c>
      <c r="F126" s="25" t="str">
        <f>IF(E20="","",E20)</f>
        <v>Vyplň údaj</v>
      </c>
      <c r="I126" s="27" t="s">
        <v>31</v>
      </c>
      <c r="J126" s="30" t="str">
        <f>E26</f>
        <v xml:space="preserve"> </v>
      </c>
      <c r="L126" s="32"/>
    </row>
    <row r="127" spans="2:20" s="1" customFormat="1" ht="10.35" customHeight="1">
      <c r="B127" s="32"/>
      <c r="L127" s="32"/>
    </row>
    <row r="128" spans="2:20" s="10" customFormat="1" ht="29.25" customHeight="1">
      <c r="B128" s="122"/>
      <c r="C128" s="123" t="s">
        <v>159</v>
      </c>
      <c r="D128" s="124" t="s">
        <v>60</v>
      </c>
      <c r="E128" s="124" t="s">
        <v>56</v>
      </c>
      <c r="F128" s="124" t="s">
        <v>57</v>
      </c>
      <c r="G128" s="124" t="s">
        <v>160</v>
      </c>
      <c r="H128" s="124" t="s">
        <v>161</v>
      </c>
      <c r="I128" s="124" t="s">
        <v>162</v>
      </c>
      <c r="J128" s="125" t="s">
        <v>133</v>
      </c>
      <c r="K128" s="126" t="s">
        <v>163</v>
      </c>
      <c r="L128" s="122"/>
      <c r="M128" s="62" t="s">
        <v>1</v>
      </c>
      <c r="N128" s="63" t="s">
        <v>39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</row>
    <row r="129" spans="2:65" s="1" customFormat="1" ht="22.9" customHeight="1">
      <c r="B129" s="32"/>
      <c r="C129" s="67" t="s">
        <v>134</v>
      </c>
      <c r="J129" s="127">
        <f>BK129</f>
        <v>0</v>
      </c>
      <c r="L129" s="32"/>
      <c r="M129" s="65"/>
      <c r="N129" s="56"/>
      <c r="O129" s="56"/>
      <c r="P129" s="128">
        <f>P130+P147+P289</f>
        <v>0</v>
      </c>
      <c r="Q129" s="56"/>
      <c r="R129" s="128">
        <f>R130+R147+R289</f>
        <v>0.31502295999999996</v>
      </c>
      <c r="S129" s="56"/>
      <c r="T129" s="129">
        <f>T130+T147+T289</f>
        <v>0</v>
      </c>
      <c r="AT129" s="17" t="s">
        <v>74</v>
      </c>
      <c r="AU129" s="17" t="s">
        <v>135</v>
      </c>
      <c r="BK129" s="130">
        <f>BK130+BK147+BK289</f>
        <v>0</v>
      </c>
    </row>
    <row r="130" spans="2:65" s="11" customFormat="1" ht="25.9" customHeight="1">
      <c r="B130" s="131"/>
      <c r="D130" s="132" t="s">
        <v>74</v>
      </c>
      <c r="E130" s="133" t="s">
        <v>170</v>
      </c>
      <c r="F130" s="133" t="s">
        <v>171</v>
      </c>
      <c r="I130" s="134"/>
      <c r="J130" s="135">
        <f>BK130</f>
        <v>0</v>
      </c>
      <c r="L130" s="131"/>
      <c r="M130" s="136"/>
      <c r="P130" s="137">
        <f>P131+P145</f>
        <v>0</v>
      </c>
      <c r="R130" s="137">
        <f>R131+R145</f>
        <v>3.4188000000000003E-2</v>
      </c>
      <c r="T130" s="138">
        <f>T131+T145</f>
        <v>0</v>
      </c>
      <c r="AR130" s="132" t="s">
        <v>82</v>
      </c>
      <c r="AT130" s="139" t="s">
        <v>74</v>
      </c>
      <c r="AU130" s="139" t="s">
        <v>75</v>
      </c>
      <c r="AY130" s="132" t="s">
        <v>172</v>
      </c>
      <c r="BK130" s="140">
        <f>BK131+BK145</f>
        <v>0</v>
      </c>
    </row>
    <row r="131" spans="2:65" s="11" customFormat="1" ht="22.9" customHeight="1">
      <c r="B131" s="131"/>
      <c r="D131" s="132" t="s">
        <v>74</v>
      </c>
      <c r="E131" s="141" t="s">
        <v>222</v>
      </c>
      <c r="F131" s="141" t="s">
        <v>1319</v>
      </c>
      <c r="I131" s="134"/>
      <c r="J131" s="142">
        <f>BK131</f>
        <v>0</v>
      </c>
      <c r="L131" s="131"/>
      <c r="M131" s="136"/>
      <c r="P131" s="137">
        <f>SUM(P132:P144)</f>
        <v>0</v>
      </c>
      <c r="R131" s="137">
        <f>SUM(R132:R144)</f>
        <v>3.4188000000000003E-2</v>
      </c>
      <c r="T131" s="138">
        <f>SUM(T132:T144)</f>
        <v>0</v>
      </c>
      <c r="AR131" s="132" t="s">
        <v>82</v>
      </c>
      <c r="AT131" s="139" t="s">
        <v>74</v>
      </c>
      <c r="AU131" s="139" t="s">
        <v>82</v>
      </c>
      <c r="AY131" s="132" t="s">
        <v>172</v>
      </c>
      <c r="BK131" s="140">
        <f>SUM(BK132:BK144)</f>
        <v>0</v>
      </c>
    </row>
    <row r="132" spans="2:65" s="1" customFormat="1" ht="33" customHeight="1">
      <c r="B132" s="32"/>
      <c r="C132" s="143" t="s">
        <v>82</v>
      </c>
      <c r="D132" s="143" t="s">
        <v>174</v>
      </c>
      <c r="E132" s="144" t="s">
        <v>1320</v>
      </c>
      <c r="F132" s="145" t="s">
        <v>1321</v>
      </c>
      <c r="G132" s="146" t="s">
        <v>331</v>
      </c>
      <c r="H132" s="147">
        <v>5.2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178</v>
      </c>
      <c r="AT132" s="155" t="s">
        <v>174</v>
      </c>
      <c r="AU132" s="155" t="s">
        <v>87</v>
      </c>
      <c r="AY132" s="17" t="s">
        <v>172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87</v>
      </c>
      <c r="BK132" s="156">
        <f>ROUND(I132*H132,2)</f>
        <v>0</v>
      </c>
      <c r="BL132" s="17" t="s">
        <v>178</v>
      </c>
      <c r="BM132" s="155" t="s">
        <v>1322</v>
      </c>
    </row>
    <row r="133" spans="2:65" s="12" customFormat="1">
      <c r="B133" s="157"/>
      <c r="D133" s="158" t="s">
        <v>180</v>
      </c>
      <c r="E133" s="159" t="s">
        <v>1</v>
      </c>
      <c r="F133" s="160" t="s">
        <v>1323</v>
      </c>
      <c r="H133" s="161">
        <v>2.8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75</v>
      </c>
      <c r="AY133" s="159" t="s">
        <v>172</v>
      </c>
    </row>
    <row r="134" spans="2:65" s="12" customFormat="1">
      <c r="B134" s="157"/>
      <c r="D134" s="158" t="s">
        <v>180</v>
      </c>
      <c r="E134" s="159" t="s">
        <v>1</v>
      </c>
      <c r="F134" s="160" t="s">
        <v>1324</v>
      </c>
      <c r="H134" s="161">
        <v>2.4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75</v>
      </c>
      <c r="AY134" s="159" t="s">
        <v>172</v>
      </c>
    </row>
    <row r="135" spans="2:65" s="14" customFormat="1">
      <c r="B135" s="172"/>
      <c r="D135" s="158" t="s">
        <v>180</v>
      </c>
      <c r="E135" s="173" t="s">
        <v>1</v>
      </c>
      <c r="F135" s="174" t="s">
        <v>186</v>
      </c>
      <c r="H135" s="175">
        <v>5.1999999999999993</v>
      </c>
      <c r="I135" s="176"/>
      <c r="L135" s="172"/>
      <c r="M135" s="177"/>
      <c r="T135" s="178"/>
      <c r="AT135" s="173" t="s">
        <v>180</v>
      </c>
      <c r="AU135" s="173" t="s">
        <v>87</v>
      </c>
      <c r="AV135" s="14" t="s">
        <v>178</v>
      </c>
      <c r="AW135" s="14" t="s">
        <v>30</v>
      </c>
      <c r="AX135" s="14" t="s">
        <v>82</v>
      </c>
      <c r="AY135" s="173" t="s">
        <v>172</v>
      </c>
    </row>
    <row r="136" spans="2:65" s="1" customFormat="1" ht="24.2" customHeight="1">
      <c r="B136" s="32"/>
      <c r="C136" s="179" t="s">
        <v>87</v>
      </c>
      <c r="D136" s="179" t="s">
        <v>223</v>
      </c>
      <c r="E136" s="180" t="s">
        <v>1325</v>
      </c>
      <c r="F136" s="181" t="s">
        <v>1326</v>
      </c>
      <c r="G136" s="182" t="s">
        <v>331</v>
      </c>
      <c r="H136" s="183">
        <v>5.5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41</v>
      </c>
      <c r="P136" s="153">
        <f>O136*H136</f>
        <v>0</v>
      </c>
      <c r="Q136" s="153">
        <v>2.7999999999999998E-4</v>
      </c>
      <c r="R136" s="153">
        <f>Q136*H136</f>
        <v>1.5399999999999999E-3</v>
      </c>
      <c r="S136" s="153">
        <v>0</v>
      </c>
      <c r="T136" s="154">
        <f>S136*H136</f>
        <v>0</v>
      </c>
      <c r="AR136" s="155" t="s">
        <v>222</v>
      </c>
      <c r="AT136" s="155" t="s">
        <v>223</v>
      </c>
      <c r="AU136" s="155" t="s">
        <v>87</v>
      </c>
      <c r="AY136" s="17" t="s">
        <v>172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87</v>
      </c>
      <c r="BK136" s="156">
        <f>ROUND(I136*H136,2)</f>
        <v>0</v>
      </c>
      <c r="BL136" s="17" t="s">
        <v>178</v>
      </c>
      <c r="BM136" s="155" t="s">
        <v>1327</v>
      </c>
    </row>
    <row r="137" spans="2:65" s="12" customFormat="1">
      <c r="B137" s="157"/>
      <c r="D137" s="158" t="s">
        <v>180</v>
      </c>
      <c r="E137" s="159" t="s">
        <v>1</v>
      </c>
      <c r="F137" s="160" t="s">
        <v>1328</v>
      </c>
      <c r="H137" s="161">
        <v>5.46</v>
      </c>
      <c r="I137" s="162"/>
      <c r="L137" s="157"/>
      <c r="M137" s="163"/>
      <c r="T137" s="164"/>
      <c r="AT137" s="159" t="s">
        <v>180</v>
      </c>
      <c r="AU137" s="159" t="s">
        <v>87</v>
      </c>
      <c r="AV137" s="12" t="s">
        <v>87</v>
      </c>
      <c r="AW137" s="12" t="s">
        <v>30</v>
      </c>
      <c r="AX137" s="12" t="s">
        <v>75</v>
      </c>
      <c r="AY137" s="159" t="s">
        <v>172</v>
      </c>
    </row>
    <row r="138" spans="2:65" s="12" customFormat="1">
      <c r="B138" s="157"/>
      <c r="D138" s="158" t="s">
        <v>180</v>
      </c>
      <c r="E138" s="159" t="s">
        <v>1</v>
      </c>
      <c r="F138" s="160" t="s">
        <v>479</v>
      </c>
      <c r="H138" s="161">
        <v>0.04</v>
      </c>
      <c r="I138" s="162"/>
      <c r="L138" s="157"/>
      <c r="M138" s="163"/>
      <c r="T138" s="164"/>
      <c r="AT138" s="159" t="s">
        <v>180</v>
      </c>
      <c r="AU138" s="159" t="s">
        <v>87</v>
      </c>
      <c r="AV138" s="12" t="s">
        <v>87</v>
      </c>
      <c r="AW138" s="12" t="s">
        <v>30</v>
      </c>
      <c r="AX138" s="12" t="s">
        <v>75</v>
      </c>
      <c r="AY138" s="159" t="s">
        <v>172</v>
      </c>
    </row>
    <row r="139" spans="2:65" s="14" customFormat="1">
      <c r="B139" s="172"/>
      <c r="D139" s="158" t="s">
        <v>180</v>
      </c>
      <c r="E139" s="173" t="s">
        <v>1</v>
      </c>
      <c r="F139" s="174" t="s">
        <v>186</v>
      </c>
      <c r="H139" s="175">
        <v>5.5</v>
      </c>
      <c r="I139" s="176"/>
      <c r="L139" s="172"/>
      <c r="M139" s="177"/>
      <c r="T139" s="178"/>
      <c r="AT139" s="173" t="s">
        <v>180</v>
      </c>
      <c r="AU139" s="173" t="s">
        <v>87</v>
      </c>
      <c r="AV139" s="14" t="s">
        <v>178</v>
      </c>
      <c r="AW139" s="14" t="s">
        <v>30</v>
      </c>
      <c r="AX139" s="14" t="s">
        <v>82</v>
      </c>
      <c r="AY139" s="173" t="s">
        <v>172</v>
      </c>
    </row>
    <row r="140" spans="2:65" s="1" customFormat="1" ht="24.2" customHeight="1">
      <c r="B140" s="32"/>
      <c r="C140" s="143" t="s">
        <v>184</v>
      </c>
      <c r="D140" s="143" t="s">
        <v>174</v>
      </c>
      <c r="E140" s="144" t="s">
        <v>1329</v>
      </c>
      <c r="F140" s="145" t="s">
        <v>1330</v>
      </c>
      <c r="G140" s="146" t="s">
        <v>331</v>
      </c>
      <c r="H140" s="147">
        <v>5.2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178</v>
      </c>
      <c r="AT140" s="155" t="s">
        <v>174</v>
      </c>
      <c r="AU140" s="155" t="s">
        <v>87</v>
      </c>
      <c r="AY140" s="17" t="s">
        <v>172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87</v>
      </c>
      <c r="BK140" s="156">
        <f>ROUND(I140*H140,2)</f>
        <v>0</v>
      </c>
      <c r="BL140" s="17" t="s">
        <v>178</v>
      </c>
      <c r="BM140" s="155" t="s">
        <v>1331</v>
      </c>
    </row>
    <row r="141" spans="2:65" s="1" customFormat="1" ht="24.2" customHeight="1">
      <c r="B141" s="32"/>
      <c r="C141" s="143" t="s">
        <v>178</v>
      </c>
      <c r="D141" s="143" t="s">
        <v>174</v>
      </c>
      <c r="E141" s="144" t="s">
        <v>1332</v>
      </c>
      <c r="F141" s="145" t="s">
        <v>1333</v>
      </c>
      <c r="G141" s="146" t="s">
        <v>331</v>
      </c>
      <c r="H141" s="147">
        <v>5.2</v>
      </c>
      <c r="I141" s="148"/>
      <c r="J141" s="149">
        <f>ROUND(I141*H141,2)</f>
        <v>0</v>
      </c>
      <c r="K141" s="150"/>
      <c r="L141" s="32"/>
      <c r="M141" s="151" t="s">
        <v>1</v>
      </c>
      <c r="N141" s="152" t="s">
        <v>41</v>
      </c>
      <c r="P141" s="153">
        <f>O141*H141</f>
        <v>0</v>
      </c>
      <c r="Q141" s="153">
        <v>0</v>
      </c>
      <c r="R141" s="153">
        <f>Q141*H141</f>
        <v>0</v>
      </c>
      <c r="S141" s="153">
        <v>0</v>
      </c>
      <c r="T141" s="154">
        <f>S141*H141</f>
        <v>0</v>
      </c>
      <c r="AR141" s="155" t="s">
        <v>178</v>
      </c>
      <c r="AT141" s="155" t="s">
        <v>174</v>
      </c>
      <c r="AU141" s="155" t="s">
        <v>87</v>
      </c>
      <c r="AY141" s="17" t="s">
        <v>172</v>
      </c>
      <c r="BE141" s="156">
        <f>IF(N141="základná",J141,0)</f>
        <v>0</v>
      </c>
      <c r="BF141" s="156">
        <f>IF(N141="znížená",J141,0)</f>
        <v>0</v>
      </c>
      <c r="BG141" s="156">
        <f>IF(N141="zákl. prenesená",J141,0)</f>
        <v>0</v>
      </c>
      <c r="BH141" s="156">
        <f>IF(N141="zníž. prenesená",J141,0)</f>
        <v>0</v>
      </c>
      <c r="BI141" s="156">
        <f>IF(N141="nulová",J141,0)</f>
        <v>0</v>
      </c>
      <c r="BJ141" s="17" t="s">
        <v>87</v>
      </c>
      <c r="BK141" s="156">
        <f>ROUND(I141*H141,2)</f>
        <v>0</v>
      </c>
      <c r="BL141" s="17" t="s">
        <v>178</v>
      </c>
      <c r="BM141" s="155" t="s">
        <v>1334</v>
      </c>
    </row>
    <row r="142" spans="2:65" s="1" customFormat="1" ht="24.2" customHeight="1">
      <c r="B142" s="32"/>
      <c r="C142" s="143" t="s">
        <v>203</v>
      </c>
      <c r="D142" s="143" t="s">
        <v>174</v>
      </c>
      <c r="E142" s="144" t="s">
        <v>1335</v>
      </c>
      <c r="F142" s="145" t="s">
        <v>1336</v>
      </c>
      <c r="G142" s="146" t="s">
        <v>310</v>
      </c>
      <c r="H142" s="147">
        <v>2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41</v>
      </c>
      <c r="P142" s="153">
        <f>O142*H142</f>
        <v>0</v>
      </c>
      <c r="Q142" s="153">
        <v>1.583E-2</v>
      </c>
      <c r="R142" s="153">
        <f>Q142*H142</f>
        <v>3.1660000000000001E-2</v>
      </c>
      <c r="S142" s="153">
        <v>0</v>
      </c>
      <c r="T142" s="154">
        <f>S142*H142</f>
        <v>0</v>
      </c>
      <c r="AR142" s="155" t="s">
        <v>178</v>
      </c>
      <c r="AT142" s="155" t="s">
        <v>174</v>
      </c>
      <c r="AU142" s="155" t="s">
        <v>87</v>
      </c>
      <c r="AY142" s="17" t="s">
        <v>172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87</v>
      </c>
      <c r="BK142" s="156">
        <f>ROUND(I142*H142,2)</f>
        <v>0</v>
      </c>
      <c r="BL142" s="17" t="s">
        <v>178</v>
      </c>
      <c r="BM142" s="155" t="s">
        <v>1337</v>
      </c>
    </row>
    <row r="143" spans="2:65" s="1" customFormat="1" ht="16.5" customHeight="1">
      <c r="B143" s="32"/>
      <c r="C143" s="143" t="s">
        <v>209</v>
      </c>
      <c r="D143" s="143" t="s">
        <v>174</v>
      </c>
      <c r="E143" s="144" t="s">
        <v>1338</v>
      </c>
      <c r="F143" s="145" t="s">
        <v>1339</v>
      </c>
      <c r="G143" s="146" t="s">
        <v>331</v>
      </c>
      <c r="H143" s="147">
        <v>5.2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9.0000000000000006E-5</v>
      </c>
      <c r="R143" s="153">
        <f>Q143*H143</f>
        <v>4.6800000000000005E-4</v>
      </c>
      <c r="S143" s="153">
        <v>0</v>
      </c>
      <c r="T143" s="154">
        <f>S143*H143</f>
        <v>0</v>
      </c>
      <c r="AR143" s="155" t="s">
        <v>178</v>
      </c>
      <c r="AT143" s="155" t="s">
        <v>174</v>
      </c>
      <c r="AU143" s="155" t="s">
        <v>87</v>
      </c>
      <c r="AY143" s="17" t="s">
        <v>172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87</v>
      </c>
      <c r="BK143" s="156">
        <f>ROUND(I143*H143,2)</f>
        <v>0</v>
      </c>
      <c r="BL143" s="17" t="s">
        <v>178</v>
      </c>
      <c r="BM143" s="155" t="s">
        <v>1340</v>
      </c>
    </row>
    <row r="144" spans="2:65" s="1" customFormat="1" ht="24.2" customHeight="1">
      <c r="B144" s="32"/>
      <c r="C144" s="143" t="s">
        <v>213</v>
      </c>
      <c r="D144" s="143" t="s">
        <v>174</v>
      </c>
      <c r="E144" s="144" t="s">
        <v>1341</v>
      </c>
      <c r="F144" s="145" t="s">
        <v>1342</v>
      </c>
      <c r="G144" s="146" t="s">
        <v>331</v>
      </c>
      <c r="H144" s="147">
        <v>5.2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41</v>
      </c>
      <c r="P144" s="153">
        <f>O144*H144</f>
        <v>0</v>
      </c>
      <c r="Q144" s="153">
        <v>1E-4</v>
      </c>
      <c r="R144" s="153">
        <f>Q144*H144</f>
        <v>5.2000000000000006E-4</v>
      </c>
      <c r="S144" s="153">
        <v>0</v>
      </c>
      <c r="T144" s="154">
        <f>S144*H144</f>
        <v>0</v>
      </c>
      <c r="AR144" s="155" t="s">
        <v>178</v>
      </c>
      <c r="AT144" s="155" t="s">
        <v>174</v>
      </c>
      <c r="AU144" s="155" t="s">
        <v>87</v>
      </c>
      <c r="AY144" s="17" t="s">
        <v>172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87</v>
      </c>
      <c r="BK144" s="156">
        <f>ROUND(I144*H144,2)</f>
        <v>0</v>
      </c>
      <c r="BL144" s="17" t="s">
        <v>178</v>
      </c>
      <c r="BM144" s="155" t="s">
        <v>1343</v>
      </c>
    </row>
    <row r="145" spans="2:65" s="11" customFormat="1" ht="22.9" customHeight="1">
      <c r="B145" s="131"/>
      <c r="D145" s="132" t="s">
        <v>74</v>
      </c>
      <c r="E145" s="141" t="s">
        <v>437</v>
      </c>
      <c r="F145" s="141" t="s">
        <v>438</v>
      </c>
      <c r="I145" s="134"/>
      <c r="J145" s="142">
        <f>BK145</f>
        <v>0</v>
      </c>
      <c r="L145" s="131"/>
      <c r="M145" s="136"/>
      <c r="P145" s="137">
        <f>P146</f>
        <v>0</v>
      </c>
      <c r="R145" s="137">
        <f>R146</f>
        <v>0</v>
      </c>
      <c r="T145" s="138">
        <f>T146</f>
        <v>0</v>
      </c>
      <c r="AR145" s="132" t="s">
        <v>82</v>
      </c>
      <c r="AT145" s="139" t="s">
        <v>74</v>
      </c>
      <c r="AU145" s="139" t="s">
        <v>82</v>
      </c>
      <c r="AY145" s="132" t="s">
        <v>172</v>
      </c>
      <c r="BK145" s="140">
        <f>BK146</f>
        <v>0</v>
      </c>
    </row>
    <row r="146" spans="2:65" s="1" customFormat="1" ht="33" customHeight="1">
      <c r="B146" s="32"/>
      <c r="C146" s="143" t="s">
        <v>222</v>
      </c>
      <c r="D146" s="143" t="s">
        <v>174</v>
      </c>
      <c r="E146" s="144" t="s">
        <v>1344</v>
      </c>
      <c r="F146" s="145" t="s">
        <v>1345</v>
      </c>
      <c r="G146" s="146" t="s">
        <v>226</v>
      </c>
      <c r="H146" s="147">
        <v>3.4000000000000002E-2</v>
      </c>
      <c r="I146" s="148"/>
      <c r="J146" s="149">
        <f>ROUND(I146*H146,2)</f>
        <v>0</v>
      </c>
      <c r="K146" s="150"/>
      <c r="L146" s="32"/>
      <c r="M146" s="151" t="s">
        <v>1</v>
      </c>
      <c r="N146" s="152" t="s">
        <v>41</v>
      </c>
      <c r="P146" s="153">
        <f>O146*H146</f>
        <v>0</v>
      </c>
      <c r="Q146" s="153">
        <v>0</v>
      </c>
      <c r="R146" s="153">
        <f>Q146*H146</f>
        <v>0</v>
      </c>
      <c r="S146" s="153">
        <v>0</v>
      </c>
      <c r="T146" s="154">
        <f>S146*H146</f>
        <v>0</v>
      </c>
      <c r="AR146" s="155" t="s">
        <v>178</v>
      </c>
      <c r="AT146" s="155" t="s">
        <v>174</v>
      </c>
      <c r="AU146" s="155" t="s">
        <v>87</v>
      </c>
      <c r="AY146" s="17" t="s">
        <v>172</v>
      </c>
      <c r="BE146" s="156">
        <f>IF(N146="základná",J146,0)</f>
        <v>0</v>
      </c>
      <c r="BF146" s="156">
        <f>IF(N146="znížená",J146,0)</f>
        <v>0</v>
      </c>
      <c r="BG146" s="156">
        <f>IF(N146="zákl. prenesená",J146,0)</f>
        <v>0</v>
      </c>
      <c r="BH146" s="156">
        <f>IF(N146="zníž. prenesená",J146,0)</f>
        <v>0</v>
      </c>
      <c r="BI146" s="156">
        <f>IF(N146="nulová",J146,0)</f>
        <v>0</v>
      </c>
      <c r="BJ146" s="17" t="s">
        <v>87</v>
      </c>
      <c r="BK146" s="156">
        <f>ROUND(I146*H146,2)</f>
        <v>0</v>
      </c>
      <c r="BL146" s="17" t="s">
        <v>178</v>
      </c>
      <c r="BM146" s="155" t="s">
        <v>1346</v>
      </c>
    </row>
    <row r="147" spans="2:65" s="11" customFormat="1" ht="25.9" customHeight="1">
      <c r="B147" s="131"/>
      <c r="D147" s="132" t="s">
        <v>74</v>
      </c>
      <c r="E147" s="133" t="s">
        <v>443</v>
      </c>
      <c r="F147" s="133" t="s">
        <v>444</v>
      </c>
      <c r="I147" s="134"/>
      <c r="J147" s="135">
        <f>BK147</f>
        <v>0</v>
      </c>
      <c r="L147" s="131"/>
      <c r="M147" s="136"/>
      <c r="P147" s="137">
        <f>P148+P161+P220+P257</f>
        <v>0</v>
      </c>
      <c r="R147" s="137">
        <f>R148+R161+R220+R257</f>
        <v>0.28083495999999997</v>
      </c>
      <c r="T147" s="138">
        <f>T148+T161+T220+T257</f>
        <v>0</v>
      </c>
      <c r="AR147" s="132" t="s">
        <v>87</v>
      </c>
      <c r="AT147" s="139" t="s">
        <v>74</v>
      </c>
      <c r="AU147" s="139" t="s">
        <v>75</v>
      </c>
      <c r="AY147" s="132" t="s">
        <v>172</v>
      </c>
      <c r="BK147" s="140">
        <f>BK148+BK161+BK220+BK257</f>
        <v>0</v>
      </c>
    </row>
    <row r="148" spans="2:65" s="11" customFormat="1" ht="22.9" customHeight="1">
      <c r="B148" s="131"/>
      <c r="D148" s="132" t="s">
        <v>74</v>
      </c>
      <c r="E148" s="141" t="s">
        <v>528</v>
      </c>
      <c r="F148" s="141" t="s">
        <v>529</v>
      </c>
      <c r="I148" s="134"/>
      <c r="J148" s="142">
        <f>BK148</f>
        <v>0</v>
      </c>
      <c r="L148" s="131"/>
      <c r="M148" s="136"/>
      <c r="P148" s="137">
        <f>SUM(P149:P160)</f>
        <v>0</v>
      </c>
      <c r="R148" s="137">
        <f>SUM(R149:R160)</f>
        <v>2.4039999999999999E-3</v>
      </c>
      <c r="T148" s="138">
        <f>SUM(T149:T160)</f>
        <v>0</v>
      </c>
      <c r="AR148" s="132" t="s">
        <v>87</v>
      </c>
      <c r="AT148" s="139" t="s">
        <v>74</v>
      </c>
      <c r="AU148" s="139" t="s">
        <v>82</v>
      </c>
      <c r="AY148" s="132" t="s">
        <v>172</v>
      </c>
      <c r="BK148" s="140">
        <f>SUM(BK149:BK160)</f>
        <v>0</v>
      </c>
    </row>
    <row r="149" spans="2:65" s="1" customFormat="1" ht="24.2" customHeight="1">
      <c r="B149" s="32"/>
      <c r="C149" s="143" t="s">
        <v>231</v>
      </c>
      <c r="D149" s="143" t="s">
        <v>174</v>
      </c>
      <c r="E149" s="144" t="s">
        <v>1347</v>
      </c>
      <c r="F149" s="145" t="s">
        <v>1348</v>
      </c>
      <c r="G149" s="146" t="s">
        <v>331</v>
      </c>
      <c r="H149" s="147">
        <v>32</v>
      </c>
      <c r="I149" s="148"/>
      <c r="J149" s="149">
        <f>ROUND(I149*H149,2)</f>
        <v>0</v>
      </c>
      <c r="K149" s="150"/>
      <c r="L149" s="32"/>
      <c r="M149" s="151" t="s">
        <v>1</v>
      </c>
      <c r="N149" s="152" t="s">
        <v>41</v>
      </c>
      <c r="P149" s="153">
        <f>O149*H149</f>
        <v>0</v>
      </c>
      <c r="Q149" s="153">
        <v>2.0000000000000002E-5</v>
      </c>
      <c r="R149" s="153">
        <f>Q149*H149</f>
        <v>6.4000000000000005E-4</v>
      </c>
      <c r="S149" s="153">
        <v>0</v>
      </c>
      <c r="T149" s="154">
        <f>S149*H149</f>
        <v>0</v>
      </c>
      <c r="AR149" s="155" t="s">
        <v>275</v>
      </c>
      <c r="AT149" s="155" t="s">
        <v>174</v>
      </c>
      <c r="AU149" s="155" t="s">
        <v>87</v>
      </c>
      <c r="AY149" s="17" t="s">
        <v>172</v>
      </c>
      <c r="BE149" s="156">
        <f>IF(N149="základná",J149,0)</f>
        <v>0</v>
      </c>
      <c r="BF149" s="156">
        <f>IF(N149="znížená",J149,0)</f>
        <v>0</v>
      </c>
      <c r="BG149" s="156">
        <f>IF(N149="zákl. prenesená",J149,0)</f>
        <v>0</v>
      </c>
      <c r="BH149" s="156">
        <f>IF(N149="zníž. prenesená",J149,0)</f>
        <v>0</v>
      </c>
      <c r="BI149" s="156">
        <f>IF(N149="nulová",J149,0)</f>
        <v>0</v>
      </c>
      <c r="BJ149" s="17" t="s">
        <v>87</v>
      </c>
      <c r="BK149" s="156">
        <f>ROUND(I149*H149,2)</f>
        <v>0</v>
      </c>
      <c r="BL149" s="17" t="s">
        <v>275</v>
      </c>
      <c r="BM149" s="155" t="s">
        <v>1349</v>
      </c>
    </row>
    <row r="150" spans="2:65" s="1" customFormat="1" ht="24.2" customHeight="1">
      <c r="B150" s="32"/>
      <c r="C150" s="179" t="s">
        <v>239</v>
      </c>
      <c r="D150" s="179" t="s">
        <v>223</v>
      </c>
      <c r="E150" s="180" t="s">
        <v>1350</v>
      </c>
      <c r="F150" s="181" t="s">
        <v>1351</v>
      </c>
      <c r="G150" s="182" t="s">
        <v>331</v>
      </c>
      <c r="H150" s="183">
        <v>10.199999999999999</v>
      </c>
      <c r="I150" s="184"/>
      <c r="J150" s="185">
        <f>ROUND(I150*H150,2)</f>
        <v>0</v>
      </c>
      <c r="K150" s="186"/>
      <c r="L150" s="187"/>
      <c r="M150" s="188" t="s">
        <v>1</v>
      </c>
      <c r="N150" s="189" t="s">
        <v>41</v>
      </c>
      <c r="P150" s="153">
        <f>O150*H150</f>
        <v>0</v>
      </c>
      <c r="Q150" s="153">
        <v>1.3999999999999999E-4</v>
      </c>
      <c r="R150" s="153">
        <f>Q150*H150</f>
        <v>1.4279999999999998E-3</v>
      </c>
      <c r="S150" s="153">
        <v>0</v>
      </c>
      <c r="T150" s="154">
        <f>S150*H150</f>
        <v>0</v>
      </c>
      <c r="AR150" s="155" t="s">
        <v>385</v>
      </c>
      <c r="AT150" s="155" t="s">
        <v>223</v>
      </c>
      <c r="AU150" s="155" t="s">
        <v>87</v>
      </c>
      <c r="AY150" s="17" t="s">
        <v>172</v>
      </c>
      <c r="BE150" s="156">
        <f>IF(N150="základná",J150,0)</f>
        <v>0</v>
      </c>
      <c r="BF150" s="156">
        <f>IF(N150="znížená",J150,0)</f>
        <v>0</v>
      </c>
      <c r="BG150" s="156">
        <f>IF(N150="zákl. prenesená",J150,0)</f>
        <v>0</v>
      </c>
      <c r="BH150" s="156">
        <f>IF(N150="zníž. prenesená",J150,0)</f>
        <v>0</v>
      </c>
      <c r="BI150" s="156">
        <f>IF(N150="nulová",J150,0)</f>
        <v>0</v>
      </c>
      <c r="BJ150" s="17" t="s">
        <v>87</v>
      </c>
      <c r="BK150" s="156">
        <f>ROUND(I150*H150,2)</f>
        <v>0</v>
      </c>
      <c r="BL150" s="17" t="s">
        <v>275</v>
      </c>
      <c r="BM150" s="155" t="s">
        <v>1352</v>
      </c>
    </row>
    <row r="151" spans="2:65" s="12" customFormat="1">
      <c r="B151" s="157"/>
      <c r="D151" s="158" t="s">
        <v>180</v>
      </c>
      <c r="E151" s="159" t="s">
        <v>1</v>
      </c>
      <c r="F151" s="160" t="s">
        <v>1353</v>
      </c>
      <c r="H151" s="161">
        <v>10.199999999999999</v>
      </c>
      <c r="I151" s="162"/>
      <c r="L151" s="157"/>
      <c r="M151" s="163"/>
      <c r="T151" s="164"/>
      <c r="AT151" s="159" t="s">
        <v>180</v>
      </c>
      <c r="AU151" s="159" t="s">
        <v>87</v>
      </c>
      <c r="AV151" s="12" t="s">
        <v>87</v>
      </c>
      <c r="AW151" s="12" t="s">
        <v>30</v>
      </c>
      <c r="AX151" s="12" t="s">
        <v>82</v>
      </c>
      <c r="AY151" s="159" t="s">
        <v>172</v>
      </c>
    </row>
    <row r="152" spans="2:65" s="1" customFormat="1" ht="24.2" customHeight="1">
      <c r="B152" s="32"/>
      <c r="C152" s="179" t="s">
        <v>244</v>
      </c>
      <c r="D152" s="179" t="s">
        <v>223</v>
      </c>
      <c r="E152" s="180" t="s">
        <v>1354</v>
      </c>
      <c r="F152" s="181" t="s">
        <v>1355</v>
      </c>
      <c r="G152" s="182" t="s">
        <v>331</v>
      </c>
      <c r="H152" s="183">
        <v>11.2</v>
      </c>
      <c r="I152" s="184"/>
      <c r="J152" s="185">
        <f>ROUND(I152*H152,2)</f>
        <v>0</v>
      </c>
      <c r="K152" s="186"/>
      <c r="L152" s="187"/>
      <c r="M152" s="188" t="s">
        <v>1</v>
      </c>
      <c r="N152" s="189" t="s">
        <v>41</v>
      </c>
      <c r="P152" s="153">
        <f>O152*H152</f>
        <v>0</v>
      </c>
      <c r="Q152" s="153">
        <v>1.0000000000000001E-5</v>
      </c>
      <c r="R152" s="153">
        <f>Q152*H152</f>
        <v>1.12E-4</v>
      </c>
      <c r="S152" s="153">
        <v>0</v>
      </c>
      <c r="T152" s="154">
        <f>S152*H152</f>
        <v>0</v>
      </c>
      <c r="AR152" s="155" t="s">
        <v>385</v>
      </c>
      <c r="AT152" s="155" t="s">
        <v>223</v>
      </c>
      <c r="AU152" s="155" t="s">
        <v>87</v>
      </c>
      <c r="AY152" s="17" t="s">
        <v>172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87</v>
      </c>
      <c r="BK152" s="156">
        <f>ROUND(I152*H152,2)</f>
        <v>0</v>
      </c>
      <c r="BL152" s="17" t="s">
        <v>275</v>
      </c>
      <c r="BM152" s="155" t="s">
        <v>1356</v>
      </c>
    </row>
    <row r="153" spans="2:65" s="12" customFormat="1">
      <c r="B153" s="157"/>
      <c r="D153" s="158" t="s">
        <v>180</v>
      </c>
      <c r="E153" s="159" t="s">
        <v>1</v>
      </c>
      <c r="F153" s="160" t="s">
        <v>1357</v>
      </c>
      <c r="H153" s="161">
        <v>11.22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2" customFormat="1">
      <c r="B154" s="157"/>
      <c r="D154" s="158" t="s">
        <v>180</v>
      </c>
      <c r="E154" s="159" t="s">
        <v>1</v>
      </c>
      <c r="F154" s="160" t="s">
        <v>220</v>
      </c>
      <c r="H154" s="161">
        <v>-0.02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75</v>
      </c>
      <c r="AY154" s="159" t="s">
        <v>172</v>
      </c>
    </row>
    <row r="155" spans="2:65" s="14" customFormat="1">
      <c r="B155" s="172"/>
      <c r="D155" s="158" t="s">
        <v>180</v>
      </c>
      <c r="E155" s="173" t="s">
        <v>1</v>
      </c>
      <c r="F155" s="174" t="s">
        <v>186</v>
      </c>
      <c r="H155" s="175">
        <v>11.200000000000001</v>
      </c>
      <c r="I155" s="176"/>
      <c r="L155" s="172"/>
      <c r="M155" s="177"/>
      <c r="T155" s="178"/>
      <c r="AT155" s="173" t="s">
        <v>180</v>
      </c>
      <c r="AU155" s="173" t="s">
        <v>87</v>
      </c>
      <c r="AV155" s="14" t="s">
        <v>178</v>
      </c>
      <c r="AW155" s="14" t="s">
        <v>30</v>
      </c>
      <c r="AX155" s="14" t="s">
        <v>82</v>
      </c>
      <c r="AY155" s="173" t="s">
        <v>172</v>
      </c>
    </row>
    <row r="156" spans="2:65" s="1" customFormat="1" ht="24.2" customHeight="1">
      <c r="B156" s="32"/>
      <c r="C156" s="179" t="s">
        <v>251</v>
      </c>
      <c r="D156" s="179" t="s">
        <v>223</v>
      </c>
      <c r="E156" s="180" t="s">
        <v>1358</v>
      </c>
      <c r="F156" s="181" t="s">
        <v>1359</v>
      </c>
      <c r="G156" s="182" t="s">
        <v>331</v>
      </c>
      <c r="H156" s="183">
        <v>11.2</v>
      </c>
      <c r="I156" s="184"/>
      <c r="J156" s="185">
        <f>ROUND(I156*H156,2)</f>
        <v>0</v>
      </c>
      <c r="K156" s="186"/>
      <c r="L156" s="187"/>
      <c r="M156" s="188" t="s">
        <v>1</v>
      </c>
      <c r="N156" s="189" t="s">
        <v>41</v>
      </c>
      <c r="P156" s="153">
        <f>O156*H156</f>
        <v>0</v>
      </c>
      <c r="Q156" s="153">
        <v>2.0000000000000002E-5</v>
      </c>
      <c r="R156" s="153">
        <f>Q156*H156</f>
        <v>2.24E-4</v>
      </c>
      <c r="S156" s="153">
        <v>0</v>
      </c>
      <c r="T156" s="154">
        <f>S156*H156</f>
        <v>0</v>
      </c>
      <c r="AR156" s="155" t="s">
        <v>385</v>
      </c>
      <c r="AT156" s="155" t="s">
        <v>223</v>
      </c>
      <c r="AU156" s="155" t="s">
        <v>87</v>
      </c>
      <c r="AY156" s="17" t="s">
        <v>172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87</v>
      </c>
      <c r="BK156" s="156">
        <f>ROUND(I156*H156,2)</f>
        <v>0</v>
      </c>
      <c r="BL156" s="17" t="s">
        <v>275</v>
      </c>
      <c r="BM156" s="155" t="s">
        <v>1360</v>
      </c>
    </row>
    <row r="157" spans="2:65" s="12" customFormat="1">
      <c r="B157" s="157"/>
      <c r="D157" s="158" t="s">
        <v>180</v>
      </c>
      <c r="E157" s="159" t="s">
        <v>1</v>
      </c>
      <c r="F157" s="160" t="s">
        <v>1357</v>
      </c>
      <c r="H157" s="161">
        <v>11.22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2" customFormat="1">
      <c r="B158" s="157"/>
      <c r="D158" s="158" t="s">
        <v>180</v>
      </c>
      <c r="E158" s="159" t="s">
        <v>1</v>
      </c>
      <c r="F158" s="160" t="s">
        <v>220</v>
      </c>
      <c r="H158" s="161">
        <v>-0.02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4" customFormat="1">
      <c r="B159" s="172"/>
      <c r="D159" s="158" t="s">
        <v>180</v>
      </c>
      <c r="E159" s="173" t="s">
        <v>1</v>
      </c>
      <c r="F159" s="174" t="s">
        <v>186</v>
      </c>
      <c r="H159" s="175">
        <v>11.200000000000001</v>
      </c>
      <c r="I159" s="176"/>
      <c r="L159" s="172"/>
      <c r="M159" s="177"/>
      <c r="T159" s="178"/>
      <c r="AT159" s="173" t="s">
        <v>180</v>
      </c>
      <c r="AU159" s="173" t="s">
        <v>87</v>
      </c>
      <c r="AV159" s="14" t="s">
        <v>178</v>
      </c>
      <c r="AW159" s="14" t="s">
        <v>30</v>
      </c>
      <c r="AX159" s="14" t="s">
        <v>82</v>
      </c>
      <c r="AY159" s="173" t="s">
        <v>172</v>
      </c>
    </row>
    <row r="160" spans="2:65" s="1" customFormat="1" ht="24.2" customHeight="1">
      <c r="B160" s="32"/>
      <c r="C160" s="143" t="s">
        <v>257</v>
      </c>
      <c r="D160" s="143" t="s">
        <v>174</v>
      </c>
      <c r="E160" s="144" t="s">
        <v>616</v>
      </c>
      <c r="F160" s="145" t="s">
        <v>617</v>
      </c>
      <c r="G160" s="146" t="s">
        <v>226</v>
      </c>
      <c r="H160" s="147">
        <v>2E-3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41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275</v>
      </c>
      <c r="AT160" s="155" t="s">
        <v>174</v>
      </c>
      <c r="AU160" s="155" t="s">
        <v>87</v>
      </c>
      <c r="AY160" s="17" t="s">
        <v>172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87</v>
      </c>
      <c r="BK160" s="156">
        <f>ROUND(I160*H160,2)</f>
        <v>0</v>
      </c>
      <c r="BL160" s="17" t="s">
        <v>275</v>
      </c>
      <c r="BM160" s="155" t="s">
        <v>1361</v>
      </c>
    </row>
    <row r="161" spans="2:65" s="11" customFormat="1" ht="22.9" customHeight="1">
      <c r="B161" s="131"/>
      <c r="D161" s="132" t="s">
        <v>74</v>
      </c>
      <c r="E161" s="141" t="s">
        <v>1362</v>
      </c>
      <c r="F161" s="141" t="s">
        <v>1363</v>
      </c>
      <c r="I161" s="134"/>
      <c r="J161" s="142">
        <f>BK161</f>
        <v>0</v>
      </c>
      <c r="L161" s="131"/>
      <c r="M161" s="136"/>
      <c r="P161" s="137">
        <f>SUM(P162:P219)</f>
        <v>0</v>
      </c>
      <c r="R161" s="137">
        <f>SUM(R162:R219)</f>
        <v>4.5056889999999988E-2</v>
      </c>
      <c r="T161" s="138">
        <f>SUM(T162:T219)</f>
        <v>0</v>
      </c>
      <c r="AR161" s="132" t="s">
        <v>87</v>
      </c>
      <c r="AT161" s="139" t="s">
        <v>74</v>
      </c>
      <c r="AU161" s="139" t="s">
        <v>82</v>
      </c>
      <c r="AY161" s="132" t="s">
        <v>172</v>
      </c>
      <c r="BK161" s="140">
        <f>SUM(BK162:BK219)</f>
        <v>0</v>
      </c>
    </row>
    <row r="162" spans="2:65" s="1" customFormat="1" ht="24.2" customHeight="1">
      <c r="B162" s="32"/>
      <c r="C162" s="143" t="s">
        <v>261</v>
      </c>
      <c r="D162" s="143" t="s">
        <v>174</v>
      </c>
      <c r="E162" s="144" t="s">
        <v>1364</v>
      </c>
      <c r="F162" s="145" t="s">
        <v>1365</v>
      </c>
      <c r="G162" s="146" t="s">
        <v>331</v>
      </c>
      <c r="H162" s="147">
        <v>3.5</v>
      </c>
      <c r="I162" s="148"/>
      <c r="J162" s="149">
        <f>ROUND(I162*H162,2)</f>
        <v>0</v>
      </c>
      <c r="K162" s="150"/>
      <c r="L162" s="32"/>
      <c r="M162" s="151" t="s">
        <v>1</v>
      </c>
      <c r="N162" s="152" t="s">
        <v>41</v>
      </c>
      <c r="P162" s="153">
        <f>O162*H162</f>
        <v>0</v>
      </c>
      <c r="Q162" s="153">
        <v>1.57E-3</v>
      </c>
      <c r="R162" s="153">
        <f>Q162*H162</f>
        <v>5.4949999999999999E-3</v>
      </c>
      <c r="S162" s="153">
        <v>0</v>
      </c>
      <c r="T162" s="154">
        <f>S162*H162</f>
        <v>0</v>
      </c>
      <c r="AR162" s="155" t="s">
        <v>275</v>
      </c>
      <c r="AT162" s="155" t="s">
        <v>174</v>
      </c>
      <c r="AU162" s="155" t="s">
        <v>87</v>
      </c>
      <c r="AY162" s="17" t="s">
        <v>172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7" t="s">
        <v>87</v>
      </c>
      <c r="BK162" s="156">
        <f>ROUND(I162*H162,2)</f>
        <v>0</v>
      </c>
      <c r="BL162" s="17" t="s">
        <v>275</v>
      </c>
      <c r="BM162" s="155" t="s">
        <v>1366</v>
      </c>
    </row>
    <row r="163" spans="2:65" s="12" customFormat="1">
      <c r="B163" s="157"/>
      <c r="D163" s="158" t="s">
        <v>180</v>
      </c>
      <c r="E163" s="159" t="s">
        <v>1</v>
      </c>
      <c r="F163" s="160" t="s">
        <v>1367</v>
      </c>
      <c r="H163" s="161">
        <v>1.5</v>
      </c>
      <c r="I163" s="162"/>
      <c r="L163" s="157"/>
      <c r="M163" s="163"/>
      <c r="T163" s="164"/>
      <c r="AT163" s="159" t="s">
        <v>180</v>
      </c>
      <c r="AU163" s="159" t="s">
        <v>87</v>
      </c>
      <c r="AV163" s="12" t="s">
        <v>87</v>
      </c>
      <c r="AW163" s="12" t="s">
        <v>30</v>
      </c>
      <c r="AX163" s="12" t="s">
        <v>75</v>
      </c>
      <c r="AY163" s="159" t="s">
        <v>172</v>
      </c>
    </row>
    <row r="164" spans="2:65" s="12" customFormat="1">
      <c r="B164" s="157"/>
      <c r="D164" s="158" t="s">
        <v>180</v>
      </c>
      <c r="E164" s="159" t="s">
        <v>1</v>
      </c>
      <c r="F164" s="160" t="s">
        <v>1368</v>
      </c>
      <c r="H164" s="161">
        <v>0.9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2" customFormat="1">
      <c r="B165" s="157"/>
      <c r="D165" s="158" t="s">
        <v>180</v>
      </c>
      <c r="E165" s="159" t="s">
        <v>1</v>
      </c>
      <c r="F165" s="160" t="s">
        <v>1369</v>
      </c>
      <c r="H165" s="161">
        <v>0.9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3" customFormat="1">
      <c r="B166" s="165"/>
      <c r="D166" s="158" t="s">
        <v>180</v>
      </c>
      <c r="E166" s="166" t="s">
        <v>1</v>
      </c>
      <c r="F166" s="167" t="s">
        <v>183</v>
      </c>
      <c r="H166" s="168">
        <v>3.3</v>
      </c>
      <c r="I166" s="169"/>
      <c r="L166" s="165"/>
      <c r="M166" s="170"/>
      <c r="T166" s="171"/>
      <c r="AT166" s="166" t="s">
        <v>180</v>
      </c>
      <c r="AU166" s="166" t="s">
        <v>87</v>
      </c>
      <c r="AV166" s="13" t="s">
        <v>184</v>
      </c>
      <c r="AW166" s="13" t="s">
        <v>30</v>
      </c>
      <c r="AX166" s="13" t="s">
        <v>75</v>
      </c>
      <c r="AY166" s="166" t="s">
        <v>172</v>
      </c>
    </row>
    <row r="167" spans="2:65" s="12" customFormat="1">
      <c r="B167" s="157"/>
      <c r="D167" s="158" t="s">
        <v>180</v>
      </c>
      <c r="E167" s="159" t="s">
        <v>1</v>
      </c>
      <c r="F167" s="160" t="s">
        <v>1370</v>
      </c>
      <c r="H167" s="161">
        <v>0.2</v>
      </c>
      <c r="I167" s="162"/>
      <c r="L167" s="157"/>
      <c r="M167" s="163"/>
      <c r="T167" s="164"/>
      <c r="AT167" s="159" t="s">
        <v>180</v>
      </c>
      <c r="AU167" s="159" t="s">
        <v>87</v>
      </c>
      <c r="AV167" s="12" t="s">
        <v>87</v>
      </c>
      <c r="AW167" s="12" t="s">
        <v>30</v>
      </c>
      <c r="AX167" s="12" t="s">
        <v>75</v>
      </c>
      <c r="AY167" s="159" t="s">
        <v>172</v>
      </c>
    </row>
    <row r="168" spans="2:65" s="14" customFormat="1">
      <c r="B168" s="172"/>
      <c r="D168" s="158" t="s">
        <v>180</v>
      </c>
      <c r="E168" s="173" t="s">
        <v>1</v>
      </c>
      <c r="F168" s="174" t="s">
        <v>1371</v>
      </c>
      <c r="H168" s="175">
        <v>3.5</v>
      </c>
      <c r="I168" s="176"/>
      <c r="L168" s="172"/>
      <c r="M168" s="177"/>
      <c r="T168" s="178"/>
      <c r="AT168" s="173" t="s">
        <v>180</v>
      </c>
      <c r="AU168" s="173" t="s">
        <v>87</v>
      </c>
      <c r="AV168" s="14" t="s">
        <v>178</v>
      </c>
      <c r="AW168" s="14" t="s">
        <v>30</v>
      </c>
      <c r="AX168" s="14" t="s">
        <v>82</v>
      </c>
      <c r="AY168" s="173" t="s">
        <v>172</v>
      </c>
    </row>
    <row r="169" spans="2:65" s="1" customFormat="1" ht="24.2" customHeight="1">
      <c r="B169" s="32"/>
      <c r="C169" s="143" t="s">
        <v>269</v>
      </c>
      <c r="D169" s="143" t="s">
        <v>174</v>
      </c>
      <c r="E169" s="144" t="s">
        <v>1372</v>
      </c>
      <c r="F169" s="145" t="s">
        <v>1373</v>
      </c>
      <c r="G169" s="146" t="s">
        <v>331</v>
      </c>
      <c r="H169" s="147">
        <v>9.5</v>
      </c>
      <c r="I169" s="148"/>
      <c r="J169" s="149">
        <f>ROUND(I169*H169,2)</f>
        <v>0</v>
      </c>
      <c r="K169" s="150"/>
      <c r="L169" s="32"/>
      <c r="M169" s="151" t="s">
        <v>1</v>
      </c>
      <c r="N169" s="152" t="s">
        <v>41</v>
      </c>
      <c r="P169" s="153">
        <f>O169*H169</f>
        <v>0</v>
      </c>
      <c r="Q169" s="153">
        <v>1.70262E-3</v>
      </c>
      <c r="R169" s="153">
        <f>Q169*H169</f>
        <v>1.6174890000000001E-2</v>
      </c>
      <c r="S169" s="153">
        <v>0</v>
      </c>
      <c r="T169" s="154">
        <f>S169*H169</f>
        <v>0</v>
      </c>
      <c r="AR169" s="155" t="s">
        <v>275</v>
      </c>
      <c r="AT169" s="155" t="s">
        <v>174</v>
      </c>
      <c r="AU169" s="155" t="s">
        <v>87</v>
      </c>
      <c r="AY169" s="17" t="s">
        <v>172</v>
      </c>
      <c r="BE169" s="156">
        <f>IF(N169="základná",J169,0)</f>
        <v>0</v>
      </c>
      <c r="BF169" s="156">
        <f>IF(N169="znížená",J169,0)</f>
        <v>0</v>
      </c>
      <c r="BG169" s="156">
        <f>IF(N169="zákl. prenesená",J169,0)</f>
        <v>0</v>
      </c>
      <c r="BH169" s="156">
        <f>IF(N169="zníž. prenesená",J169,0)</f>
        <v>0</v>
      </c>
      <c r="BI169" s="156">
        <f>IF(N169="nulová",J169,0)</f>
        <v>0</v>
      </c>
      <c r="BJ169" s="17" t="s">
        <v>87</v>
      </c>
      <c r="BK169" s="156">
        <f>ROUND(I169*H169,2)</f>
        <v>0</v>
      </c>
      <c r="BL169" s="17" t="s">
        <v>275</v>
      </c>
      <c r="BM169" s="155" t="s">
        <v>1374</v>
      </c>
    </row>
    <row r="170" spans="2:65" s="12" customFormat="1">
      <c r="B170" s="157"/>
      <c r="D170" s="158" t="s">
        <v>180</v>
      </c>
      <c r="E170" s="159" t="s">
        <v>1</v>
      </c>
      <c r="F170" s="160" t="s">
        <v>1375</v>
      </c>
      <c r="H170" s="161">
        <v>1.3</v>
      </c>
      <c r="I170" s="162"/>
      <c r="L170" s="157"/>
      <c r="M170" s="163"/>
      <c r="T170" s="164"/>
      <c r="AT170" s="159" t="s">
        <v>180</v>
      </c>
      <c r="AU170" s="159" t="s">
        <v>87</v>
      </c>
      <c r="AV170" s="12" t="s">
        <v>87</v>
      </c>
      <c r="AW170" s="12" t="s">
        <v>30</v>
      </c>
      <c r="AX170" s="12" t="s">
        <v>75</v>
      </c>
      <c r="AY170" s="159" t="s">
        <v>172</v>
      </c>
    </row>
    <row r="171" spans="2:65" s="12" customFormat="1">
      <c r="B171" s="157"/>
      <c r="D171" s="158" t="s">
        <v>180</v>
      </c>
      <c r="E171" s="159" t="s">
        <v>1</v>
      </c>
      <c r="F171" s="160" t="s">
        <v>1376</v>
      </c>
      <c r="H171" s="161">
        <v>8</v>
      </c>
      <c r="I171" s="162"/>
      <c r="L171" s="157"/>
      <c r="M171" s="163"/>
      <c r="T171" s="164"/>
      <c r="AT171" s="159" t="s">
        <v>180</v>
      </c>
      <c r="AU171" s="159" t="s">
        <v>87</v>
      </c>
      <c r="AV171" s="12" t="s">
        <v>87</v>
      </c>
      <c r="AW171" s="12" t="s">
        <v>30</v>
      </c>
      <c r="AX171" s="12" t="s">
        <v>75</v>
      </c>
      <c r="AY171" s="159" t="s">
        <v>172</v>
      </c>
    </row>
    <row r="172" spans="2:65" s="13" customFormat="1">
      <c r="B172" s="165"/>
      <c r="D172" s="158" t="s">
        <v>180</v>
      </c>
      <c r="E172" s="166" t="s">
        <v>1</v>
      </c>
      <c r="F172" s="167" t="s">
        <v>183</v>
      </c>
      <c r="H172" s="168">
        <v>9.3000000000000007</v>
      </c>
      <c r="I172" s="169"/>
      <c r="L172" s="165"/>
      <c r="M172" s="170"/>
      <c r="T172" s="171"/>
      <c r="AT172" s="166" t="s">
        <v>180</v>
      </c>
      <c r="AU172" s="166" t="s">
        <v>87</v>
      </c>
      <c r="AV172" s="13" t="s">
        <v>184</v>
      </c>
      <c r="AW172" s="13" t="s">
        <v>30</v>
      </c>
      <c r="AX172" s="13" t="s">
        <v>75</v>
      </c>
      <c r="AY172" s="166" t="s">
        <v>172</v>
      </c>
    </row>
    <row r="173" spans="2:65" s="12" customFormat="1">
      <c r="B173" s="157"/>
      <c r="D173" s="158" t="s">
        <v>180</v>
      </c>
      <c r="E173" s="159" t="s">
        <v>1</v>
      </c>
      <c r="F173" s="160" t="s">
        <v>1370</v>
      </c>
      <c r="H173" s="161">
        <v>0.2</v>
      </c>
      <c r="I173" s="162"/>
      <c r="L173" s="157"/>
      <c r="M173" s="163"/>
      <c r="T173" s="164"/>
      <c r="AT173" s="159" t="s">
        <v>180</v>
      </c>
      <c r="AU173" s="159" t="s">
        <v>87</v>
      </c>
      <c r="AV173" s="12" t="s">
        <v>87</v>
      </c>
      <c r="AW173" s="12" t="s">
        <v>30</v>
      </c>
      <c r="AX173" s="12" t="s">
        <v>75</v>
      </c>
      <c r="AY173" s="159" t="s">
        <v>172</v>
      </c>
    </row>
    <row r="174" spans="2:65" s="14" customFormat="1">
      <c r="B174" s="172"/>
      <c r="D174" s="158" t="s">
        <v>180</v>
      </c>
      <c r="E174" s="173" t="s">
        <v>1</v>
      </c>
      <c r="F174" s="174" t="s">
        <v>1371</v>
      </c>
      <c r="H174" s="175">
        <v>9.5</v>
      </c>
      <c r="I174" s="176"/>
      <c r="L174" s="172"/>
      <c r="M174" s="177"/>
      <c r="T174" s="178"/>
      <c r="AT174" s="173" t="s">
        <v>180</v>
      </c>
      <c r="AU174" s="173" t="s">
        <v>87</v>
      </c>
      <c r="AV174" s="14" t="s">
        <v>178</v>
      </c>
      <c r="AW174" s="14" t="s">
        <v>30</v>
      </c>
      <c r="AX174" s="14" t="s">
        <v>82</v>
      </c>
      <c r="AY174" s="173" t="s">
        <v>172</v>
      </c>
    </row>
    <row r="175" spans="2:65" s="1" customFormat="1" ht="24.2" customHeight="1">
      <c r="B175" s="32"/>
      <c r="C175" s="143" t="s">
        <v>275</v>
      </c>
      <c r="D175" s="143" t="s">
        <v>174</v>
      </c>
      <c r="E175" s="144" t="s">
        <v>1377</v>
      </c>
      <c r="F175" s="145" t="s">
        <v>1378</v>
      </c>
      <c r="G175" s="146" t="s">
        <v>331</v>
      </c>
      <c r="H175" s="147">
        <v>3.5</v>
      </c>
      <c r="I175" s="148"/>
      <c r="J175" s="149">
        <f>ROUND(I175*H175,2)</f>
        <v>0</v>
      </c>
      <c r="K175" s="150"/>
      <c r="L175" s="32"/>
      <c r="M175" s="151" t="s">
        <v>1</v>
      </c>
      <c r="N175" s="152" t="s">
        <v>41</v>
      </c>
      <c r="P175" s="153">
        <f>O175*H175</f>
        <v>0</v>
      </c>
      <c r="Q175" s="153">
        <v>1.0300000000000001E-3</v>
      </c>
      <c r="R175" s="153">
        <f>Q175*H175</f>
        <v>3.6050000000000006E-3</v>
      </c>
      <c r="S175" s="153">
        <v>0</v>
      </c>
      <c r="T175" s="154">
        <f>S175*H175</f>
        <v>0</v>
      </c>
      <c r="AR175" s="155" t="s">
        <v>275</v>
      </c>
      <c r="AT175" s="155" t="s">
        <v>174</v>
      </c>
      <c r="AU175" s="155" t="s">
        <v>87</v>
      </c>
      <c r="AY175" s="17" t="s">
        <v>172</v>
      </c>
      <c r="BE175" s="156">
        <f>IF(N175="základná",J175,0)</f>
        <v>0</v>
      </c>
      <c r="BF175" s="156">
        <f>IF(N175="znížená",J175,0)</f>
        <v>0</v>
      </c>
      <c r="BG175" s="156">
        <f>IF(N175="zákl. prenesená",J175,0)</f>
        <v>0</v>
      </c>
      <c r="BH175" s="156">
        <f>IF(N175="zníž. prenesená",J175,0)</f>
        <v>0</v>
      </c>
      <c r="BI175" s="156">
        <f>IF(N175="nulová",J175,0)</f>
        <v>0</v>
      </c>
      <c r="BJ175" s="17" t="s">
        <v>87</v>
      </c>
      <c r="BK175" s="156">
        <f>ROUND(I175*H175,2)</f>
        <v>0</v>
      </c>
      <c r="BL175" s="17" t="s">
        <v>275</v>
      </c>
      <c r="BM175" s="155" t="s">
        <v>1379</v>
      </c>
    </row>
    <row r="176" spans="2:65" s="12" customFormat="1">
      <c r="B176" s="157"/>
      <c r="D176" s="158" t="s">
        <v>180</v>
      </c>
      <c r="E176" s="159" t="s">
        <v>1</v>
      </c>
      <c r="F176" s="160" t="s">
        <v>1380</v>
      </c>
      <c r="H176" s="161">
        <v>3.3</v>
      </c>
      <c r="I176" s="162"/>
      <c r="L176" s="157"/>
      <c r="M176" s="163"/>
      <c r="T176" s="164"/>
      <c r="AT176" s="159" t="s">
        <v>180</v>
      </c>
      <c r="AU176" s="159" t="s">
        <v>87</v>
      </c>
      <c r="AV176" s="12" t="s">
        <v>87</v>
      </c>
      <c r="AW176" s="12" t="s">
        <v>30</v>
      </c>
      <c r="AX176" s="12" t="s">
        <v>75</v>
      </c>
      <c r="AY176" s="159" t="s">
        <v>172</v>
      </c>
    </row>
    <row r="177" spans="2:65" s="12" customFormat="1">
      <c r="B177" s="157"/>
      <c r="D177" s="158" t="s">
        <v>180</v>
      </c>
      <c r="E177" s="159" t="s">
        <v>1</v>
      </c>
      <c r="F177" s="160" t="s">
        <v>1370</v>
      </c>
      <c r="H177" s="161">
        <v>0.2</v>
      </c>
      <c r="I177" s="162"/>
      <c r="L177" s="157"/>
      <c r="M177" s="163"/>
      <c r="T177" s="164"/>
      <c r="AT177" s="159" t="s">
        <v>180</v>
      </c>
      <c r="AU177" s="159" t="s">
        <v>87</v>
      </c>
      <c r="AV177" s="12" t="s">
        <v>87</v>
      </c>
      <c r="AW177" s="12" t="s">
        <v>30</v>
      </c>
      <c r="AX177" s="12" t="s">
        <v>75</v>
      </c>
      <c r="AY177" s="159" t="s">
        <v>172</v>
      </c>
    </row>
    <row r="178" spans="2:65" s="14" customFormat="1">
      <c r="B178" s="172"/>
      <c r="D178" s="158" t="s">
        <v>180</v>
      </c>
      <c r="E178" s="173" t="s">
        <v>1</v>
      </c>
      <c r="F178" s="174" t="s">
        <v>186</v>
      </c>
      <c r="H178" s="175">
        <v>3.5</v>
      </c>
      <c r="I178" s="176"/>
      <c r="L178" s="172"/>
      <c r="M178" s="177"/>
      <c r="T178" s="178"/>
      <c r="AT178" s="173" t="s">
        <v>180</v>
      </c>
      <c r="AU178" s="173" t="s">
        <v>87</v>
      </c>
      <c r="AV178" s="14" t="s">
        <v>178</v>
      </c>
      <c r="AW178" s="14" t="s">
        <v>30</v>
      </c>
      <c r="AX178" s="14" t="s">
        <v>82</v>
      </c>
      <c r="AY178" s="173" t="s">
        <v>172</v>
      </c>
    </row>
    <row r="179" spans="2:65" s="1" customFormat="1" ht="24.2" customHeight="1">
      <c r="B179" s="32"/>
      <c r="C179" s="179" t="s">
        <v>282</v>
      </c>
      <c r="D179" s="179" t="s">
        <v>223</v>
      </c>
      <c r="E179" s="180" t="s">
        <v>1381</v>
      </c>
      <c r="F179" s="181" t="s">
        <v>1382</v>
      </c>
      <c r="G179" s="182" t="s">
        <v>310</v>
      </c>
      <c r="H179" s="183">
        <v>1</v>
      </c>
      <c r="I179" s="184"/>
      <c r="J179" s="185">
        <f>ROUND(I179*H179,2)</f>
        <v>0</v>
      </c>
      <c r="K179" s="186"/>
      <c r="L179" s="187"/>
      <c r="M179" s="188" t="s">
        <v>1</v>
      </c>
      <c r="N179" s="189" t="s">
        <v>41</v>
      </c>
      <c r="P179" s="153">
        <f>O179*H179</f>
        <v>0</v>
      </c>
      <c r="Q179" s="153">
        <v>6.7000000000000002E-4</v>
      </c>
      <c r="R179" s="153">
        <f>Q179*H179</f>
        <v>6.7000000000000002E-4</v>
      </c>
      <c r="S179" s="153">
        <v>0</v>
      </c>
      <c r="T179" s="154">
        <f>S179*H179</f>
        <v>0</v>
      </c>
      <c r="AR179" s="155" t="s">
        <v>385</v>
      </c>
      <c r="AT179" s="155" t="s">
        <v>223</v>
      </c>
      <c r="AU179" s="155" t="s">
        <v>87</v>
      </c>
      <c r="AY179" s="17" t="s">
        <v>172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87</v>
      </c>
      <c r="BK179" s="156">
        <f>ROUND(I179*H179,2)</f>
        <v>0</v>
      </c>
      <c r="BL179" s="17" t="s">
        <v>275</v>
      </c>
      <c r="BM179" s="155" t="s">
        <v>1383</v>
      </c>
    </row>
    <row r="180" spans="2:65" s="1" customFormat="1" ht="24.2" customHeight="1">
      <c r="B180" s="32"/>
      <c r="C180" s="143" t="s">
        <v>296</v>
      </c>
      <c r="D180" s="143" t="s">
        <v>174</v>
      </c>
      <c r="E180" s="144" t="s">
        <v>1384</v>
      </c>
      <c r="F180" s="145" t="s">
        <v>1385</v>
      </c>
      <c r="G180" s="146" t="s">
        <v>331</v>
      </c>
      <c r="H180" s="147">
        <v>3.5</v>
      </c>
      <c r="I180" s="148"/>
      <c r="J180" s="149">
        <f>ROUND(I180*H180,2)</f>
        <v>0</v>
      </c>
      <c r="K180" s="150"/>
      <c r="L180" s="32"/>
      <c r="M180" s="151" t="s">
        <v>1</v>
      </c>
      <c r="N180" s="152" t="s">
        <v>41</v>
      </c>
      <c r="P180" s="153">
        <f>O180*H180</f>
        <v>0</v>
      </c>
      <c r="Q180" s="153">
        <v>1.64E-3</v>
      </c>
      <c r="R180" s="153">
        <f>Q180*H180</f>
        <v>5.7400000000000003E-3</v>
      </c>
      <c r="S180" s="153">
        <v>0</v>
      </c>
      <c r="T180" s="154">
        <f>S180*H180</f>
        <v>0</v>
      </c>
      <c r="AR180" s="155" t="s">
        <v>275</v>
      </c>
      <c r="AT180" s="155" t="s">
        <v>174</v>
      </c>
      <c r="AU180" s="155" t="s">
        <v>87</v>
      </c>
      <c r="AY180" s="17" t="s">
        <v>172</v>
      </c>
      <c r="BE180" s="156">
        <f>IF(N180="základná",J180,0)</f>
        <v>0</v>
      </c>
      <c r="BF180" s="156">
        <f>IF(N180="znížená",J180,0)</f>
        <v>0</v>
      </c>
      <c r="BG180" s="156">
        <f>IF(N180="zákl. prenesená",J180,0)</f>
        <v>0</v>
      </c>
      <c r="BH180" s="156">
        <f>IF(N180="zníž. prenesená",J180,0)</f>
        <v>0</v>
      </c>
      <c r="BI180" s="156">
        <f>IF(N180="nulová",J180,0)</f>
        <v>0</v>
      </c>
      <c r="BJ180" s="17" t="s">
        <v>87</v>
      </c>
      <c r="BK180" s="156">
        <f>ROUND(I180*H180,2)</f>
        <v>0</v>
      </c>
      <c r="BL180" s="17" t="s">
        <v>275</v>
      </c>
      <c r="BM180" s="155" t="s">
        <v>1386</v>
      </c>
    </row>
    <row r="181" spans="2:65" s="12" customFormat="1">
      <c r="B181" s="157"/>
      <c r="D181" s="158" t="s">
        <v>180</v>
      </c>
      <c r="E181" s="159" t="s">
        <v>1</v>
      </c>
      <c r="F181" s="160" t="s">
        <v>1387</v>
      </c>
      <c r="H181" s="161">
        <v>3.3</v>
      </c>
      <c r="I181" s="162"/>
      <c r="L181" s="157"/>
      <c r="M181" s="163"/>
      <c r="T181" s="164"/>
      <c r="AT181" s="159" t="s">
        <v>180</v>
      </c>
      <c r="AU181" s="159" t="s">
        <v>87</v>
      </c>
      <c r="AV181" s="12" t="s">
        <v>87</v>
      </c>
      <c r="AW181" s="12" t="s">
        <v>30</v>
      </c>
      <c r="AX181" s="12" t="s">
        <v>75</v>
      </c>
      <c r="AY181" s="159" t="s">
        <v>172</v>
      </c>
    </row>
    <row r="182" spans="2:65" s="12" customFormat="1">
      <c r="B182" s="157"/>
      <c r="D182" s="158" t="s">
        <v>180</v>
      </c>
      <c r="E182" s="159" t="s">
        <v>1</v>
      </c>
      <c r="F182" s="160" t="s">
        <v>1370</v>
      </c>
      <c r="H182" s="161">
        <v>0.2</v>
      </c>
      <c r="I182" s="162"/>
      <c r="L182" s="157"/>
      <c r="M182" s="163"/>
      <c r="T182" s="164"/>
      <c r="AT182" s="159" t="s">
        <v>180</v>
      </c>
      <c r="AU182" s="159" t="s">
        <v>87</v>
      </c>
      <c r="AV182" s="12" t="s">
        <v>87</v>
      </c>
      <c r="AW182" s="12" t="s">
        <v>30</v>
      </c>
      <c r="AX182" s="12" t="s">
        <v>75</v>
      </c>
      <c r="AY182" s="159" t="s">
        <v>172</v>
      </c>
    </row>
    <row r="183" spans="2:65" s="14" customFormat="1">
      <c r="B183" s="172"/>
      <c r="D183" s="158" t="s">
        <v>180</v>
      </c>
      <c r="E183" s="173" t="s">
        <v>1</v>
      </c>
      <c r="F183" s="174" t="s">
        <v>186</v>
      </c>
      <c r="H183" s="175">
        <v>3.5</v>
      </c>
      <c r="I183" s="176"/>
      <c r="L183" s="172"/>
      <c r="M183" s="177"/>
      <c r="T183" s="178"/>
      <c r="AT183" s="173" t="s">
        <v>180</v>
      </c>
      <c r="AU183" s="173" t="s">
        <v>87</v>
      </c>
      <c r="AV183" s="14" t="s">
        <v>178</v>
      </c>
      <c r="AW183" s="14" t="s">
        <v>30</v>
      </c>
      <c r="AX183" s="14" t="s">
        <v>82</v>
      </c>
      <c r="AY183" s="173" t="s">
        <v>172</v>
      </c>
    </row>
    <row r="184" spans="2:65" s="1" customFormat="1" ht="24.2" customHeight="1">
      <c r="B184" s="32"/>
      <c r="C184" s="179" t="s">
        <v>302</v>
      </c>
      <c r="D184" s="179" t="s">
        <v>223</v>
      </c>
      <c r="E184" s="180" t="s">
        <v>1388</v>
      </c>
      <c r="F184" s="181" t="s">
        <v>1389</v>
      </c>
      <c r="G184" s="182" t="s">
        <v>310</v>
      </c>
      <c r="H184" s="183">
        <v>1</v>
      </c>
      <c r="I184" s="184"/>
      <c r="J184" s="185">
        <f>ROUND(I184*H184,2)</f>
        <v>0</v>
      </c>
      <c r="K184" s="186"/>
      <c r="L184" s="187"/>
      <c r="M184" s="188" t="s">
        <v>1</v>
      </c>
      <c r="N184" s="189" t="s">
        <v>41</v>
      </c>
      <c r="P184" s="153">
        <f>O184*H184</f>
        <v>0</v>
      </c>
      <c r="Q184" s="153">
        <v>6.7000000000000002E-4</v>
      </c>
      <c r="R184" s="153">
        <f>Q184*H184</f>
        <v>6.7000000000000002E-4</v>
      </c>
      <c r="S184" s="153">
        <v>0</v>
      </c>
      <c r="T184" s="154">
        <f>S184*H184</f>
        <v>0</v>
      </c>
      <c r="AR184" s="155" t="s">
        <v>385</v>
      </c>
      <c r="AT184" s="155" t="s">
        <v>223</v>
      </c>
      <c r="AU184" s="155" t="s">
        <v>87</v>
      </c>
      <c r="AY184" s="17" t="s">
        <v>172</v>
      </c>
      <c r="BE184" s="156">
        <f>IF(N184="základná",J184,0)</f>
        <v>0</v>
      </c>
      <c r="BF184" s="156">
        <f>IF(N184="znížená",J184,0)</f>
        <v>0</v>
      </c>
      <c r="BG184" s="156">
        <f>IF(N184="zákl. prenesená",J184,0)</f>
        <v>0</v>
      </c>
      <c r="BH184" s="156">
        <f>IF(N184="zníž. prenesená",J184,0)</f>
        <v>0</v>
      </c>
      <c r="BI184" s="156">
        <f>IF(N184="nulová",J184,0)</f>
        <v>0</v>
      </c>
      <c r="BJ184" s="17" t="s">
        <v>87</v>
      </c>
      <c r="BK184" s="156">
        <f>ROUND(I184*H184,2)</f>
        <v>0</v>
      </c>
      <c r="BL184" s="17" t="s">
        <v>275</v>
      </c>
      <c r="BM184" s="155" t="s">
        <v>1390</v>
      </c>
    </row>
    <row r="185" spans="2:65" s="1" customFormat="1" ht="21.75" customHeight="1">
      <c r="B185" s="32"/>
      <c r="C185" s="143" t="s">
        <v>7</v>
      </c>
      <c r="D185" s="143" t="s">
        <v>174</v>
      </c>
      <c r="E185" s="144" t="s">
        <v>1391</v>
      </c>
      <c r="F185" s="145" t="s">
        <v>1392</v>
      </c>
      <c r="G185" s="146" t="s">
        <v>331</v>
      </c>
      <c r="H185" s="147">
        <v>1</v>
      </c>
      <c r="I185" s="148"/>
      <c r="J185" s="149">
        <f>ROUND(I185*H185,2)</f>
        <v>0</v>
      </c>
      <c r="K185" s="150"/>
      <c r="L185" s="32"/>
      <c r="M185" s="151" t="s">
        <v>1</v>
      </c>
      <c r="N185" s="152" t="s">
        <v>41</v>
      </c>
      <c r="P185" s="153">
        <f>O185*H185</f>
        <v>0</v>
      </c>
      <c r="Q185" s="153">
        <v>4.6999999999999999E-4</v>
      </c>
      <c r="R185" s="153">
        <f>Q185*H185</f>
        <v>4.6999999999999999E-4</v>
      </c>
      <c r="S185" s="153">
        <v>0</v>
      </c>
      <c r="T185" s="154">
        <f>S185*H185</f>
        <v>0</v>
      </c>
      <c r="AR185" s="155" t="s">
        <v>275</v>
      </c>
      <c r="AT185" s="155" t="s">
        <v>174</v>
      </c>
      <c r="AU185" s="155" t="s">
        <v>87</v>
      </c>
      <c r="AY185" s="17" t="s">
        <v>172</v>
      </c>
      <c r="BE185" s="156">
        <f>IF(N185="základná",J185,0)</f>
        <v>0</v>
      </c>
      <c r="BF185" s="156">
        <f>IF(N185="znížená",J185,0)</f>
        <v>0</v>
      </c>
      <c r="BG185" s="156">
        <f>IF(N185="zákl. prenesená",J185,0)</f>
        <v>0</v>
      </c>
      <c r="BH185" s="156">
        <f>IF(N185="zníž. prenesená",J185,0)</f>
        <v>0</v>
      </c>
      <c r="BI185" s="156">
        <f>IF(N185="nulová",J185,0)</f>
        <v>0</v>
      </c>
      <c r="BJ185" s="17" t="s">
        <v>87</v>
      </c>
      <c r="BK185" s="156">
        <f>ROUND(I185*H185,2)</f>
        <v>0</v>
      </c>
      <c r="BL185" s="17" t="s">
        <v>275</v>
      </c>
      <c r="BM185" s="155" t="s">
        <v>1393</v>
      </c>
    </row>
    <row r="186" spans="2:65" s="12" customFormat="1">
      <c r="B186" s="157"/>
      <c r="D186" s="158" t="s">
        <v>180</v>
      </c>
      <c r="E186" s="159" t="s">
        <v>1</v>
      </c>
      <c r="F186" s="160" t="s">
        <v>1394</v>
      </c>
      <c r="H186" s="161">
        <v>0.9</v>
      </c>
      <c r="I186" s="162"/>
      <c r="L186" s="157"/>
      <c r="M186" s="163"/>
      <c r="T186" s="164"/>
      <c r="AT186" s="159" t="s">
        <v>180</v>
      </c>
      <c r="AU186" s="159" t="s">
        <v>87</v>
      </c>
      <c r="AV186" s="12" t="s">
        <v>87</v>
      </c>
      <c r="AW186" s="12" t="s">
        <v>30</v>
      </c>
      <c r="AX186" s="12" t="s">
        <v>75</v>
      </c>
      <c r="AY186" s="159" t="s">
        <v>172</v>
      </c>
    </row>
    <row r="187" spans="2:65" s="12" customFormat="1">
      <c r="B187" s="157"/>
      <c r="D187" s="158" t="s">
        <v>180</v>
      </c>
      <c r="E187" s="159" t="s">
        <v>1</v>
      </c>
      <c r="F187" s="160" t="s">
        <v>1395</v>
      </c>
      <c r="H187" s="161">
        <v>0.1</v>
      </c>
      <c r="I187" s="162"/>
      <c r="L187" s="157"/>
      <c r="M187" s="163"/>
      <c r="T187" s="164"/>
      <c r="AT187" s="159" t="s">
        <v>180</v>
      </c>
      <c r="AU187" s="159" t="s">
        <v>87</v>
      </c>
      <c r="AV187" s="12" t="s">
        <v>87</v>
      </c>
      <c r="AW187" s="12" t="s">
        <v>30</v>
      </c>
      <c r="AX187" s="12" t="s">
        <v>75</v>
      </c>
      <c r="AY187" s="159" t="s">
        <v>172</v>
      </c>
    </row>
    <row r="188" spans="2:65" s="14" customFormat="1">
      <c r="B188" s="172"/>
      <c r="D188" s="158" t="s">
        <v>180</v>
      </c>
      <c r="E188" s="173" t="s">
        <v>1</v>
      </c>
      <c r="F188" s="174" t="s">
        <v>186</v>
      </c>
      <c r="H188" s="175">
        <v>1</v>
      </c>
      <c r="I188" s="176"/>
      <c r="L188" s="172"/>
      <c r="M188" s="177"/>
      <c r="T188" s="178"/>
      <c r="AT188" s="173" t="s">
        <v>180</v>
      </c>
      <c r="AU188" s="173" t="s">
        <v>87</v>
      </c>
      <c r="AV188" s="14" t="s">
        <v>178</v>
      </c>
      <c r="AW188" s="14" t="s">
        <v>30</v>
      </c>
      <c r="AX188" s="14" t="s">
        <v>82</v>
      </c>
      <c r="AY188" s="173" t="s">
        <v>172</v>
      </c>
    </row>
    <row r="189" spans="2:65" s="1" customFormat="1" ht="21.75" customHeight="1">
      <c r="B189" s="32"/>
      <c r="C189" s="143" t="s">
        <v>313</v>
      </c>
      <c r="D189" s="143" t="s">
        <v>174</v>
      </c>
      <c r="E189" s="144" t="s">
        <v>1396</v>
      </c>
      <c r="F189" s="145" t="s">
        <v>1397</v>
      </c>
      <c r="G189" s="146" t="s">
        <v>331</v>
      </c>
      <c r="H189" s="147">
        <v>8.5</v>
      </c>
      <c r="I189" s="148"/>
      <c r="J189" s="149">
        <f>ROUND(I189*H189,2)</f>
        <v>0</v>
      </c>
      <c r="K189" s="150"/>
      <c r="L189" s="32"/>
      <c r="M189" s="151" t="s">
        <v>1</v>
      </c>
      <c r="N189" s="152" t="s">
        <v>41</v>
      </c>
      <c r="P189" s="153">
        <f>O189*H189</f>
        <v>0</v>
      </c>
      <c r="Q189" s="153">
        <v>6.4000000000000005E-4</v>
      </c>
      <c r="R189" s="153">
        <f>Q189*H189</f>
        <v>5.4400000000000004E-3</v>
      </c>
      <c r="S189" s="153">
        <v>0</v>
      </c>
      <c r="T189" s="154">
        <f>S189*H189</f>
        <v>0</v>
      </c>
      <c r="AR189" s="155" t="s">
        <v>275</v>
      </c>
      <c r="AT189" s="155" t="s">
        <v>174</v>
      </c>
      <c r="AU189" s="155" t="s">
        <v>87</v>
      </c>
      <c r="AY189" s="17" t="s">
        <v>172</v>
      </c>
      <c r="BE189" s="156">
        <f>IF(N189="základná",J189,0)</f>
        <v>0</v>
      </c>
      <c r="BF189" s="156">
        <f>IF(N189="znížená",J189,0)</f>
        <v>0</v>
      </c>
      <c r="BG189" s="156">
        <f>IF(N189="zákl. prenesená",J189,0)</f>
        <v>0</v>
      </c>
      <c r="BH189" s="156">
        <f>IF(N189="zníž. prenesená",J189,0)</f>
        <v>0</v>
      </c>
      <c r="BI189" s="156">
        <f>IF(N189="nulová",J189,0)</f>
        <v>0</v>
      </c>
      <c r="BJ189" s="17" t="s">
        <v>87</v>
      </c>
      <c r="BK189" s="156">
        <f>ROUND(I189*H189,2)</f>
        <v>0</v>
      </c>
      <c r="BL189" s="17" t="s">
        <v>275</v>
      </c>
      <c r="BM189" s="155" t="s">
        <v>1398</v>
      </c>
    </row>
    <row r="190" spans="2:65" s="12" customFormat="1">
      <c r="B190" s="157"/>
      <c r="D190" s="158" t="s">
        <v>180</v>
      </c>
      <c r="E190" s="159" t="s">
        <v>1</v>
      </c>
      <c r="F190" s="160" t="s">
        <v>1399</v>
      </c>
      <c r="H190" s="161">
        <v>2.8</v>
      </c>
      <c r="I190" s="162"/>
      <c r="L190" s="157"/>
      <c r="M190" s="163"/>
      <c r="T190" s="164"/>
      <c r="AT190" s="159" t="s">
        <v>180</v>
      </c>
      <c r="AU190" s="159" t="s">
        <v>87</v>
      </c>
      <c r="AV190" s="12" t="s">
        <v>87</v>
      </c>
      <c r="AW190" s="12" t="s">
        <v>30</v>
      </c>
      <c r="AX190" s="12" t="s">
        <v>75</v>
      </c>
      <c r="AY190" s="159" t="s">
        <v>172</v>
      </c>
    </row>
    <row r="191" spans="2:65" s="12" customFormat="1">
      <c r="B191" s="157"/>
      <c r="D191" s="158" t="s">
        <v>180</v>
      </c>
      <c r="E191" s="159" t="s">
        <v>1</v>
      </c>
      <c r="F191" s="160" t="s">
        <v>1400</v>
      </c>
      <c r="H191" s="161">
        <v>5.3</v>
      </c>
      <c r="I191" s="162"/>
      <c r="L191" s="157"/>
      <c r="M191" s="163"/>
      <c r="T191" s="164"/>
      <c r="AT191" s="159" t="s">
        <v>180</v>
      </c>
      <c r="AU191" s="159" t="s">
        <v>87</v>
      </c>
      <c r="AV191" s="12" t="s">
        <v>87</v>
      </c>
      <c r="AW191" s="12" t="s">
        <v>30</v>
      </c>
      <c r="AX191" s="12" t="s">
        <v>75</v>
      </c>
      <c r="AY191" s="159" t="s">
        <v>172</v>
      </c>
    </row>
    <row r="192" spans="2:65" s="13" customFormat="1">
      <c r="B192" s="165"/>
      <c r="D192" s="158" t="s">
        <v>180</v>
      </c>
      <c r="E192" s="166" t="s">
        <v>1</v>
      </c>
      <c r="F192" s="167" t="s">
        <v>183</v>
      </c>
      <c r="H192" s="168">
        <v>8.1</v>
      </c>
      <c r="I192" s="169"/>
      <c r="L192" s="165"/>
      <c r="M192" s="170"/>
      <c r="T192" s="171"/>
      <c r="AT192" s="166" t="s">
        <v>180</v>
      </c>
      <c r="AU192" s="166" t="s">
        <v>87</v>
      </c>
      <c r="AV192" s="13" t="s">
        <v>184</v>
      </c>
      <c r="AW192" s="13" t="s">
        <v>30</v>
      </c>
      <c r="AX192" s="13" t="s">
        <v>75</v>
      </c>
      <c r="AY192" s="166" t="s">
        <v>172</v>
      </c>
    </row>
    <row r="193" spans="2:65" s="12" customFormat="1">
      <c r="B193" s="157"/>
      <c r="D193" s="158" t="s">
        <v>180</v>
      </c>
      <c r="E193" s="159" t="s">
        <v>1</v>
      </c>
      <c r="F193" s="160" t="s">
        <v>1401</v>
      </c>
      <c r="H193" s="161">
        <v>0.4</v>
      </c>
      <c r="I193" s="162"/>
      <c r="L193" s="157"/>
      <c r="M193" s="163"/>
      <c r="T193" s="164"/>
      <c r="AT193" s="159" t="s">
        <v>180</v>
      </c>
      <c r="AU193" s="159" t="s">
        <v>87</v>
      </c>
      <c r="AV193" s="12" t="s">
        <v>87</v>
      </c>
      <c r="AW193" s="12" t="s">
        <v>30</v>
      </c>
      <c r="AX193" s="12" t="s">
        <v>75</v>
      </c>
      <c r="AY193" s="159" t="s">
        <v>172</v>
      </c>
    </row>
    <row r="194" spans="2:65" s="14" customFormat="1">
      <c r="B194" s="172"/>
      <c r="D194" s="158" t="s">
        <v>180</v>
      </c>
      <c r="E194" s="173" t="s">
        <v>1</v>
      </c>
      <c r="F194" s="174" t="s">
        <v>186</v>
      </c>
      <c r="H194" s="175">
        <v>8.5</v>
      </c>
      <c r="I194" s="176"/>
      <c r="L194" s="172"/>
      <c r="M194" s="177"/>
      <c r="T194" s="178"/>
      <c r="AT194" s="173" t="s">
        <v>180</v>
      </c>
      <c r="AU194" s="173" t="s">
        <v>87</v>
      </c>
      <c r="AV194" s="14" t="s">
        <v>178</v>
      </c>
      <c r="AW194" s="14" t="s">
        <v>30</v>
      </c>
      <c r="AX194" s="14" t="s">
        <v>82</v>
      </c>
      <c r="AY194" s="173" t="s">
        <v>172</v>
      </c>
    </row>
    <row r="195" spans="2:65" s="1" customFormat="1" ht="21.75" customHeight="1">
      <c r="B195" s="32"/>
      <c r="C195" s="143" t="s">
        <v>319</v>
      </c>
      <c r="D195" s="143" t="s">
        <v>174</v>
      </c>
      <c r="E195" s="144" t="s">
        <v>1402</v>
      </c>
      <c r="F195" s="145" t="s">
        <v>1403</v>
      </c>
      <c r="G195" s="146" t="s">
        <v>331</v>
      </c>
      <c r="H195" s="147">
        <v>2</v>
      </c>
      <c r="I195" s="148"/>
      <c r="J195" s="149">
        <f>ROUND(I195*H195,2)</f>
        <v>0</v>
      </c>
      <c r="K195" s="150"/>
      <c r="L195" s="32"/>
      <c r="M195" s="151" t="s">
        <v>1</v>
      </c>
      <c r="N195" s="152" t="s">
        <v>41</v>
      </c>
      <c r="P195" s="153">
        <f>O195*H195</f>
        <v>0</v>
      </c>
      <c r="Q195" s="153">
        <v>1.57E-3</v>
      </c>
      <c r="R195" s="153">
        <f>Q195*H195</f>
        <v>3.14E-3</v>
      </c>
      <c r="S195" s="153">
        <v>0</v>
      </c>
      <c r="T195" s="154">
        <f>S195*H195</f>
        <v>0</v>
      </c>
      <c r="AR195" s="155" t="s">
        <v>275</v>
      </c>
      <c r="AT195" s="155" t="s">
        <v>174</v>
      </c>
      <c r="AU195" s="155" t="s">
        <v>87</v>
      </c>
      <c r="AY195" s="17" t="s">
        <v>172</v>
      </c>
      <c r="BE195" s="156">
        <f>IF(N195="základná",J195,0)</f>
        <v>0</v>
      </c>
      <c r="BF195" s="156">
        <f>IF(N195="znížená",J195,0)</f>
        <v>0</v>
      </c>
      <c r="BG195" s="156">
        <f>IF(N195="zákl. prenesená",J195,0)</f>
        <v>0</v>
      </c>
      <c r="BH195" s="156">
        <f>IF(N195="zníž. prenesená",J195,0)</f>
        <v>0</v>
      </c>
      <c r="BI195" s="156">
        <f>IF(N195="nulová",J195,0)</f>
        <v>0</v>
      </c>
      <c r="BJ195" s="17" t="s">
        <v>87</v>
      </c>
      <c r="BK195" s="156">
        <f>ROUND(I195*H195,2)</f>
        <v>0</v>
      </c>
      <c r="BL195" s="17" t="s">
        <v>275</v>
      </c>
      <c r="BM195" s="155" t="s">
        <v>1404</v>
      </c>
    </row>
    <row r="196" spans="2:65" s="12" customFormat="1">
      <c r="B196" s="157"/>
      <c r="D196" s="158" t="s">
        <v>180</v>
      </c>
      <c r="E196" s="159" t="s">
        <v>1</v>
      </c>
      <c r="F196" s="160" t="s">
        <v>1405</v>
      </c>
      <c r="H196" s="161">
        <v>1</v>
      </c>
      <c r="I196" s="162"/>
      <c r="L196" s="157"/>
      <c r="M196" s="163"/>
      <c r="T196" s="164"/>
      <c r="AT196" s="159" t="s">
        <v>180</v>
      </c>
      <c r="AU196" s="159" t="s">
        <v>87</v>
      </c>
      <c r="AV196" s="12" t="s">
        <v>87</v>
      </c>
      <c r="AW196" s="12" t="s">
        <v>30</v>
      </c>
      <c r="AX196" s="12" t="s">
        <v>75</v>
      </c>
      <c r="AY196" s="159" t="s">
        <v>172</v>
      </c>
    </row>
    <row r="197" spans="2:65" s="12" customFormat="1">
      <c r="B197" s="157"/>
      <c r="D197" s="158" t="s">
        <v>180</v>
      </c>
      <c r="E197" s="159" t="s">
        <v>1</v>
      </c>
      <c r="F197" s="160" t="s">
        <v>1406</v>
      </c>
      <c r="H197" s="161">
        <v>0.8</v>
      </c>
      <c r="I197" s="162"/>
      <c r="L197" s="157"/>
      <c r="M197" s="163"/>
      <c r="T197" s="164"/>
      <c r="AT197" s="159" t="s">
        <v>180</v>
      </c>
      <c r="AU197" s="159" t="s">
        <v>87</v>
      </c>
      <c r="AV197" s="12" t="s">
        <v>87</v>
      </c>
      <c r="AW197" s="12" t="s">
        <v>30</v>
      </c>
      <c r="AX197" s="12" t="s">
        <v>75</v>
      </c>
      <c r="AY197" s="159" t="s">
        <v>172</v>
      </c>
    </row>
    <row r="198" spans="2:65" s="13" customFormat="1">
      <c r="B198" s="165"/>
      <c r="D198" s="158" t="s">
        <v>180</v>
      </c>
      <c r="E198" s="166" t="s">
        <v>1</v>
      </c>
      <c r="F198" s="167" t="s">
        <v>183</v>
      </c>
      <c r="H198" s="168">
        <v>1.8</v>
      </c>
      <c r="I198" s="169"/>
      <c r="L198" s="165"/>
      <c r="M198" s="170"/>
      <c r="T198" s="171"/>
      <c r="AT198" s="166" t="s">
        <v>180</v>
      </c>
      <c r="AU198" s="166" t="s">
        <v>87</v>
      </c>
      <c r="AV198" s="13" t="s">
        <v>184</v>
      </c>
      <c r="AW198" s="13" t="s">
        <v>30</v>
      </c>
      <c r="AX198" s="13" t="s">
        <v>75</v>
      </c>
      <c r="AY198" s="166" t="s">
        <v>172</v>
      </c>
    </row>
    <row r="199" spans="2:65" s="12" customFormat="1">
      <c r="B199" s="157"/>
      <c r="D199" s="158" t="s">
        <v>180</v>
      </c>
      <c r="E199" s="159" t="s">
        <v>1</v>
      </c>
      <c r="F199" s="160" t="s">
        <v>1370</v>
      </c>
      <c r="H199" s="161">
        <v>0.2</v>
      </c>
      <c r="I199" s="162"/>
      <c r="L199" s="157"/>
      <c r="M199" s="163"/>
      <c r="T199" s="164"/>
      <c r="AT199" s="159" t="s">
        <v>180</v>
      </c>
      <c r="AU199" s="159" t="s">
        <v>87</v>
      </c>
      <c r="AV199" s="12" t="s">
        <v>87</v>
      </c>
      <c r="AW199" s="12" t="s">
        <v>30</v>
      </c>
      <c r="AX199" s="12" t="s">
        <v>75</v>
      </c>
      <c r="AY199" s="159" t="s">
        <v>172</v>
      </c>
    </row>
    <row r="200" spans="2:65" s="14" customFormat="1">
      <c r="B200" s="172"/>
      <c r="D200" s="158" t="s">
        <v>180</v>
      </c>
      <c r="E200" s="173" t="s">
        <v>1</v>
      </c>
      <c r="F200" s="174" t="s">
        <v>186</v>
      </c>
      <c r="H200" s="175">
        <v>2</v>
      </c>
      <c r="I200" s="176"/>
      <c r="L200" s="172"/>
      <c r="M200" s="177"/>
      <c r="T200" s="178"/>
      <c r="AT200" s="173" t="s">
        <v>180</v>
      </c>
      <c r="AU200" s="173" t="s">
        <v>87</v>
      </c>
      <c r="AV200" s="14" t="s">
        <v>178</v>
      </c>
      <c r="AW200" s="14" t="s">
        <v>30</v>
      </c>
      <c r="AX200" s="14" t="s">
        <v>82</v>
      </c>
      <c r="AY200" s="173" t="s">
        <v>172</v>
      </c>
    </row>
    <row r="201" spans="2:65" s="1" customFormat="1" ht="24.2" customHeight="1">
      <c r="B201" s="32"/>
      <c r="C201" s="143" t="s">
        <v>328</v>
      </c>
      <c r="D201" s="143" t="s">
        <v>174</v>
      </c>
      <c r="E201" s="144" t="s">
        <v>1407</v>
      </c>
      <c r="F201" s="145" t="s">
        <v>1408</v>
      </c>
      <c r="G201" s="146" t="s">
        <v>310</v>
      </c>
      <c r="H201" s="147">
        <v>1</v>
      </c>
      <c r="I201" s="148"/>
      <c r="J201" s="149">
        <f>ROUND(I201*H201,2)</f>
        <v>0</v>
      </c>
      <c r="K201" s="150"/>
      <c r="L201" s="32"/>
      <c r="M201" s="151" t="s">
        <v>1</v>
      </c>
      <c r="N201" s="152" t="s">
        <v>41</v>
      </c>
      <c r="P201" s="153">
        <f>O201*H201</f>
        <v>0</v>
      </c>
      <c r="Q201" s="153">
        <v>0</v>
      </c>
      <c r="R201" s="153">
        <f>Q201*H201</f>
        <v>0</v>
      </c>
      <c r="S201" s="153">
        <v>0</v>
      </c>
      <c r="T201" s="154">
        <f>S201*H201</f>
        <v>0</v>
      </c>
      <c r="AR201" s="155" t="s">
        <v>275</v>
      </c>
      <c r="AT201" s="155" t="s">
        <v>174</v>
      </c>
      <c r="AU201" s="155" t="s">
        <v>87</v>
      </c>
      <c r="AY201" s="17" t="s">
        <v>172</v>
      </c>
      <c r="BE201" s="156">
        <f>IF(N201="základná",J201,0)</f>
        <v>0</v>
      </c>
      <c r="BF201" s="156">
        <f>IF(N201="znížená",J201,0)</f>
        <v>0</v>
      </c>
      <c r="BG201" s="156">
        <f>IF(N201="zákl. prenesená",J201,0)</f>
        <v>0</v>
      </c>
      <c r="BH201" s="156">
        <f>IF(N201="zníž. prenesená",J201,0)</f>
        <v>0</v>
      </c>
      <c r="BI201" s="156">
        <f>IF(N201="nulová",J201,0)</f>
        <v>0</v>
      </c>
      <c r="BJ201" s="17" t="s">
        <v>87</v>
      </c>
      <c r="BK201" s="156">
        <f>ROUND(I201*H201,2)</f>
        <v>0</v>
      </c>
      <c r="BL201" s="17" t="s">
        <v>275</v>
      </c>
      <c r="BM201" s="155" t="s">
        <v>1409</v>
      </c>
    </row>
    <row r="202" spans="2:65" s="12" customFormat="1">
      <c r="B202" s="157"/>
      <c r="D202" s="158" t="s">
        <v>180</v>
      </c>
      <c r="E202" s="159" t="s">
        <v>1</v>
      </c>
      <c r="F202" s="160" t="s">
        <v>1410</v>
      </c>
      <c r="H202" s="161">
        <v>1</v>
      </c>
      <c r="I202" s="162"/>
      <c r="L202" s="157"/>
      <c r="M202" s="163"/>
      <c r="T202" s="164"/>
      <c r="AT202" s="159" t="s">
        <v>180</v>
      </c>
      <c r="AU202" s="159" t="s">
        <v>87</v>
      </c>
      <c r="AV202" s="12" t="s">
        <v>87</v>
      </c>
      <c r="AW202" s="12" t="s">
        <v>30</v>
      </c>
      <c r="AX202" s="12" t="s">
        <v>82</v>
      </c>
      <c r="AY202" s="159" t="s">
        <v>172</v>
      </c>
    </row>
    <row r="203" spans="2:65" s="1" customFormat="1" ht="24.2" customHeight="1">
      <c r="B203" s="32"/>
      <c r="C203" s="143" t="s">
        <v>336</v>
      </c>
      <c r="D203" s="143" t="s">
        <v>174</v>
      </c>
      <c r="E203" s="144" t="s">
        <v>1411</v>
      </c>
      <c r="F203" s="145" t="s">
        <v>1412</v>
      </c>
      <c r="G203" s="146" t="s">
        <v>310</v>
      </c>
      <c r="H203" s="147">
        <v>4</v>
      </c>
      <c r="I203" s="148"/>
      <c r="J203" s="149">
        <f>ROUND(I203*H203,2)</f>
        <v>0</v>
      </c>
      <c r="K203" s="150"/>
      <c r="L203" s="32"/>
      <c r="M203" s="151" t="s">
        <v>1</v>
      </c>
      <c r="N203" s="152" t="s">
        <v>41</v>
      </c>
      <c r="P203" s="153">
        <f>O203*H203</f>
        <v>0</v>
      </c>
      <c r="Q203" s="153">
        <v>0</v>
      </c>
      <c r="R203" s="153">
        <f>Q203*H203</f>
        <v>0</v>
      </c>
      <c r="S203" s="153">
        <v>0</v>
      </c>
      <c r="T203" s="154">
        <f>S203*H203</f>
        <v>0</v>
      </c>
      <c r="AR203" s="155" t="s">
        <v>275</v>
      </c>
      <c r="AT203" s="155" t="s">
        <v>174</v>
      </c>
      <c r="AU203" s="155" t="s">
        <v>87</v>
      </c>
      <c r="AY203" s="17" t="s">
        <v>172</v>
      </c>
      <c r="BE203" s="156">
        <f>IF(N203="základná",J203,0)</f>
        <v>0</v>
      </c>
      <c r="BF203" s="156">
        <f>IF(N203="znížená",J203,0)</f>
        <v>0</v>
      </c>
      <c r="BG203" s="156">
        <f>IF(N203="zákl. prenesená",J203,0)</f>
        <v>0</v>
      </c>
      <c r="BH203" s="156">
        <f>IF(N203="zníž. prenesená",J203,0)</f>
        <v>0</v>
      </c>
      <c r="BI203" s="156">
        <f>IF(N203="nulová",J203,0)</f>
        <v>0</v>
      </c>
      <c r="BJ203" s="17" t="s">
        <v>87</v>
      </c>
      <c r="BK203" s="156">
        <f>ROUND(I203*H203,2)</f>
        <v>0</v>
      </c>
      <c r="BL203" s="17" t="s">
        <v>275</v>
      </c>
      <c r="BM203" s="155" t="s">
        <v>1413</v>
      </c>
    </row>
    <row r="204" spans="2:65" s="12" customFormat="1">
      <c r="B204" s="157"/>
      <c r="D204" s="158" t="s">
        <v>180</v>
      </c>
      <c r="E204" s="159" t="s">
        <v>1</v>
      </c>
      <c r="F204" s="160" t="s">
        <v>1414</v>
      </c>
      <c r="H204" s="161">
        <v>4</v>
      </c>
      <c r="I204" s="162"/>
      <c r="L204" s="157"/>
      <c r="M204" s="163"/>
      <c r="T204" s="164"/>
      <c r="AT204" s="159" t="s">
        <v>180</v>
      </c>
      <c r="AU204" s="159" t="s">
        <v>87</v>
      </c>
      <c r="AV204" s="12" t="s">
        <v>87</v>
      </c>
      <c r="AW204" s="12" t="s">
        <v>30</v>
      </c>
      <c r="AX204" s="12" t="s">
        <v>82</v>
      </c>
      <c r="AY204" s="159" t="s">
        <v>172</v>
      </c>
    </row>
    <row r="205" spans="2:65" s="1" customFormat="1" ht="24.2" customHeight="1">
      <c r="B205" s="32"/>
      <c r="C205" s="143" t="s">
        <v>340</v>
      </c>
      <c r="D205" s="143" t="s">
        <v>174</v>
      </c>
      <c r="E205" s="144" t="s">
        <v>1415</v>
      </c>
      <c r="F205" s="145" t="s">
        <v>1416</v>
      </c>
      <c r="G205" s="146" t="s">
        <v>310</v>
      </c>
      <c r="H205" s="147">
        <v>2</v>
      </c>
      <c r="I205" s="148"/>
      <c r="J205" s="149">
        <f>ROUND(I205*H205,2)</f>
        <v>0</v>
      </c>
      <c r="K205" s="150"/>
      <c r="L205" s="32"/>
      <c r="M205" s="151" t="s">
        <v>1</v>
      </c>
      <c r="N205" s="152" t="s">
        <v>41</v>
      </c>
      <c r="P205" s="153">
        <f>O205*H205</f>
        <v>0</v>
      </c>
      <c r="Q205" s="153">
        <v>0</v>
      </c>
      <c r="R205" s="153">
        <f>Q205*H205</f>
        <v>0</v>
      </c>
      <c r="S205" s="153">
        <v>0</v>
      </c>
      <c r="T205" s="154">
        <f>S205*H205</f>
        <v>0</v>
      </c>
      <c r="AR205" s="155" t="s">
        <v>275</v>
      </c>
      <c r="AT205" s="155" t="s">
        <v>174</v>
      </c>
      <c r="AU205" s="155" t="s">
        <v>87</v>
      </c>
      <c r="AY205" s="17" t="s">
        <v>172</v>
      </c>
      <c r="BE205" s="156">
        <f>IF(N205="základná",J205,0)</f>
        <v>0</v>
      </c>
      <c r="BF205" s="156">
        <f>IF(N205="znížená",J205,0)</f>
        <v>0</v>
      </c>
      <c r="BG205" s="156">
        <f>IF(N205="zákl. prenesená",J205,0)</f>
        <v>0</v>
      </c>
      <c r="BH205" s="156">
        <f>IF(N205="zníž. prenesená",J205,0)</f>
        <v>0</v>
      </c>
      <c r="BI205" s="156">
        <f>IF(N205="nulová",J205,0)</f>
        <v>0</v>
      </c>
      <c r="BJ205" s="17" t="s">
        <v>87</v>
      </c>
      <c r="BK205" s="156">
        <f>ROUND(I205*H205,2)</f>
        <v>0</v>
      </c>
      <c r="BL205" s="17" t="s">
        <v>275</v>
      </c>
      <c r="BM205" s="155" t="s">
        <v>1417</v>
      </c>
    </row>
    <row r="206" spans="2:65" s="12" customFormat="1">
      <c r="B206" s="157"/>
      <c r="D206" s="158" t="s">
        <v>180</v>
      </c>
      <c r="E206" s="159" t="s">
        <v>1</v>
      </c>
      <c r="F206" s="160" t="s">
        <v>1418</v>
      </c>
      <c r="H206" s="161">
        <v>2</v>
      </c>
      <c r="I206" s="162"/>
      <c r="L206" s="157"/>
      <c r="M206" s="163"/>
      <c r="T206" s="164"/>
      <c r="AT206" s="159" t="s">
        <v>180</v>
      </c>
      <c r="AU206" s="159" t="s">
        <v>87</v>
      </c>
      <c r="AV206" s="12" t="s">
        <v>87</v>
      </c>
      <c r="AW206" s="12" t="s">
        <v>30</v>
      </c>
      <c r="AX206" s="12" t="s">
        <v>82</v>
      </c>
      <c r="AY206" s="159" t="s">
        <v>172</v>
      </c>
    </row>
    <row r="207" spans="2:65" s="1" customFormat="1" ht="24.2" customHeight="1">
      <c r="B207" s="32"/>
      <c r="C207" s="143" t="s">
        <v>349</v>
      </c>
      <c r="D207" s="143" t="s">
        <v>174</v>
      </c>
      <c r="E207" s="144" t="s">
        <v>1419</v>
      </c>
      <c r="F207" s="145" t="s">
        <v>1420</v>
      </c>
      <c r="G207" s="146" t="s">
        <v>310</v>
      </c>
      <c r="H207" s="147">
        <v>2</v>
      </c>
      <c r="I207" s="148"/>
      <c r="J207" s="149">
        <f>ROUND(I207*H207,2)</f>
        <v>0</v>
      </c>
      <c r="K207" s="150"/>
      <c r="L207" s="32"/>
      <c r="M207" s="151" t="s">
        <v>1</v>
      </c>
      <c r="N207" s="152" t="s">
        <v>41</v>
      </c>
      <c r="P207" s="153">
        <f>O207*H207</f>
        <v>0</v>
      </c>
      <c r="Q207" s="153">
        <v>1E-4</v>
      </c>
      <c r="R207" s="153">
        <f>Q207*H207</f>
        <v>2.0000000000000001E-4</v>
      </c>
      <c r="S207" s="153">
        <v>0</v>
      </c>
      <c r="T207" s="154">
        <f>S207*H207</f>
        <v>0</v>
      </c>
      <c r="AR207" s="155" t="s">
        <v>275</v>
      </c>
      <c r="AT207" s="155" t="s">
        <v>174</v>
      </c>
      <c r="AU207" s="155" t="s">
        <v>87</v>
      </c>
      <c r="AY207" s="17" t="s">
        <v>172</v>
      </c>
      <c r="BE207" s="156">
        <f>IF(N207="základná",J207,0)</f>
        <v>0</v>
      </c>
      <c r="BF207" s="156">
        <f>IF(N207="znížená",J207,0)</f>
        <v>0</v>
      </c>
      <c r="BG207" s="156">
        <f>IF(N207="zákl. prenesená",J207,0)</f>
        <v>0</v>
      </c>
      <c r="BH207" s="156">
        <f>IF(N207="zníž. prenesená",J207,0)</f>
        <v>0</v>
      </c>
      <c r="BI207" s="156">
        <f>IF(N207="nulová",J207,0)</f>
        <v>0</v>
      </c>
      <c r="BJ207" s="17" t="s">
        <v>87</v>
      </c>
      <c r="BK207" s="156">
        <f>ROUND(I207*H207,2)</f>
        <v>0</v>
      </c>
      <c r="BL207" s="17" t="s">
        <v>275</v>
      </c>
      <c r="BM207" s="155" t="s">
        <v>1421</v>
      </c>
    </row>
    <row r="208" spans="2:65" s="12" customFormat="1">
      <c r="B208" s="157"/>
      <c r="D208" s="158" t="s">
        <v>180</v>
      </c>
      <c r="E208" s="159" t="s">
        <v>1</v>
      </c>
      <c r="F208" s="160" t="s">
        <v>1422</v>
      </c>
      <c r="H208" s="161">
        <v>2</v>
      </c>
      <c r="I208" s="162"/>
      <c r="L208" s="157"/>
      <c r="M208" s="163"/>
      <c r="T208" s="164"/>
      <c r="AT208" s="159" t="s">
        <v>180</v>
      </c>
      <c r="AU208" s="159" t="s">
        <v>87</v>
      </c>
      <c r="AV208" s="12" t="s">
        <v>87</v>
      </c>
      <c r="AW208" s="12" t="s">
        <v>30</v>
      </c>
      <c r="AX208" s="12" t="s">
        <v>82</v>
      </c>
      <c r="AY208" s="159" t="s">
        <v>172</v>
      </c>
    </row>
    <row r="209" spans="2:65" s="1" customFormat="1" ht="24.2" customHeight="1">
      <c r="B209" s="32"/>
      <c r="C209" s="179" t="s">
        <v>356</v>
      </c>
      <c r="D209" s="179" t="s">
        <v>223</v>
      </c>
      <c r="E209" s="180" t="s">
        <v>1423</v>
      </c>
      <c r="F209" s="181" t="s">
        <v>1424</v>
      </c>
      <c r="G209" s="182" t="s">
        <v>310</v>
      </c>
      <c r="H209" s="183">
        <v>2</v>
      </c>
      <c r="I209" s="184"/>
      <c r="J209" s="185">
        <f t="shared" ref="J209:J214" si="0">ROUND(I209*H209,2)</f>
        <v>0</v>
      </c>
      <c r="K209" s="186"/>
      <c r="L209" s="187"/>
      <c r="M209" s="188" t="s">
        <v>1</v>
      </c>
      <c r="N209" s="189" t="s">
        <v>41</v>
      </c>
      <c r="P209" s="153">
        <f t="shared" ref="P209:P214" si="1">O209*H209</f>
        <v>0</v>
      </c>
      <c r="Q209" s="153">
        <v>7.1000000000000002E-4</v>
      </c>
      <c r="R209" s="153">
        <f t="shared" ref="R209:R214" si="2">Q209*H209</f>
        <v>1.42E-3</v>
      </c>
      <c r="S209" s="153">
        <v>0</v>
      </c>
      <c r="T209" s="154">
        <f t="shared" ref="T209:T214" si="3">S209*H209</f>
        <v>0</v>
      </c>
      <c r="AR209" s="155" t="s">
        <v>385</v>
      </c>
      <c r="AT209" s="155" t="s">
        <v>223</v>
      </c>
      <c r="AU209" s="155" t="s">
        <v>87</v>
      </c>
      <c r="AY209" s="17" t="s">
        <v>172</v>
      </c>
      <c r="BE209" s="156">
        <f t="shared" ref="BE209:BE214" si="4">IF(N209="základná",J209,0)</f>
        <v>0</v>
      </c>
      <c r="BF209" s="156">
        <f t="shared" ref="BF209:BF214" si="5">IF(N209="znížená",J209,0)</f>
        <v>0</v>
      </c>
      <c r="BG209" s="156">
        <f t="shared" ref="BG209:BG214" si="6">IF(N209="zákl. prenesená",J209,0)</f>
        <v>0</v>
      </c>
      <c r="BH209" s="156">
        <f t="shared" ref="BH209:BH214" si="7">IF(N209="zníž. prenesená",J209,0)</f>
        <v>0</v>
      </c>
      <c r="BI209" s="156">
        <f t="shared" ref="BI209:BI214" si="8">IF(N209="nulová",J209,0)</f>
        <v>0</v>
      </c>
      <c r="BJ209" s="17" t="s">
        <v>87</v>
      </c>
      <c r="BK209" s="156">
        <f t="shared" ref="BK209:BK214" si="9">ROUND(I209*H209,2)</f>
        <v>0</v>
      </c>
      <c r="BL209" s="17" t="s">
        <v>275</v>
      </c>
      <c r="BM209" s="155" t="s">
        <v>1425</v>
      </c>
    </row>
    <row r="210" spans="2:65" s="1" customFormat="1" ht="21.75" customHeight="1">
      <c r="B210" s="32"/>
      <c r="C210" s="143" t="s">
        <v>365</v>
      </c>
      <c r="D210" s="143" t="s">
        <v>174</v>
      </c>
      <c r="E210" s="144" t="s">
        <v>1426</v>
      </c>
      <c r="F210" s="145" t="s">
        <v>1427</v>
      </c>
      <c r="G210" s="146" t="s">
        <v>310</v>
      </c>
      <c r="H210" s="147">
        <v>1</v>
      </c>
      <c r="I210" s="148"/>
      <c r="J210" s="149">
        <f t="shared" si="0"/>
        <v>0</v>
      </c>
      <c r="K210" s="150"/>
      <c r="L210" s="32"/>
      <c r="M210" s="151" t="s">
        <v>1</v>
      </c>
      <c r="N210" s="152" t="s">
        <v>41</v>
      </c>
      <c r="P210" s="153">
        <f t="shared" si="1"/>
        <v>0</v>
      </c>
      <c r="Q210" s="153">
        <v>4.6200000000000001E-4</v>
      </c>
      <c r="R210" s="153">
        <f t="shared" si="2"/>
        <v>4.6200000000000001E-4</v>
      </c>
      <c r="S210" s="153">
        <v>0</v>
      </c>
      <c r="T210" s="154">
        <f t="shared" si="3"/>
        <v>0</v>
      </c>
      <c r="AR210" s="155" t="s">
        <v>275</v>
      </c>
      <c r="AT210" s="155" t="s">
        <v>174</v>
      </c>
      <c r="AU210" s="155" t="s">
        <v>87</v>
      </c>
      <c r="AY210" s="17" t="s">
        <v>172</v>
      </c>
      <c r="BE210" s="156">
        <f t="shared" si="4"/>
        <v>0</v>
      </c>
      <c r="BF210" s="156">
        <f t="shared" si="5"/>
        <v>0</v>
      </c>
      <c r="BG210" s="156">
        <f t="shared" si="6"/>
        <v>0</v>
      </c>
      <c r="BH210" s="156">
        <f t="shared" si="7"/>
        <v>0</v>
      </c>
      <c r="BI210" s="156">
        <f t="shared" si="8"/>
        <v>0</v>
      </c>
      <c r="BJ210" s="17" t="s">
        <v>87</v>
      </c>
      <c r="BK210" s="156">
        <f t="shared" si="9"/>
        <v>0</v>
      </c>
      <c r="BL210" s="17" t="s">
        <v>275</v>
      </c>
      <c r="BM210" s="155" t="s">
        <v>1428</v>
      </c>
    </row>
    <row r="211" spans="2:65" s="1" customFormat="1" ht="24.2" customHeight="1">
      <c r="B211" s="32"/>
      <c r="C211" s="179" t="s">
        <v>369</v>
      </c>
      <c r="D211" s="179" t="s">
        <v>223</v>
      </c>
      <c r="E211" s="180" t="s">
        <v>1429</v>
      </c>
      <c r="F211" s="181" t="s">
        <v>1430</v>
      </c>
      <c r="G211" s="182" t="s">
        <v>310</v>
      </c>
      <c r="H211" s="183">
        <v>1</v>
      </c>
      <c r="I211" s="184"/>
      <c r="J211" s="185">
        <f t="shared" si="0"/>
        <v>0</v>
      </c>
      <c r="K211" s="186"/>
      <c r="L211" s="187"/>
      <c r="M211" s="188" t="s">
        <v>1</v>
      </c>
      <c r="N211" s="189" t="s">
        <v>41</v>
      </c>
      <c r="P211" s="153">
        <f t="shared" si="1"/>
        <v>0</v>
      </c>
      <c r="Q211" s="153">
        <v>1.08E-3</v>
      </c>
      <c r="R211" s="153">
        <f t="shared" si="2"/>
        <v>1.08E-3</v>
      </c>
      <c r="S211" s="153">
        <v>0</v>
      </c>
      <c r="T211" s="154">
        <f t="shared" si="3"/>
        <v>0</v>
      </c>
      <c r="AR211" s="155" t="s">
        <v>385</v>
      </c>
      <c r="AT211" s="155" t="s">
        <v>223</v>
      </c>
      <c r="AU211" s="155" t="s">
        <v>87</v>
      </c>
      <c r="AY211" s="17" t="s">
        <v>172</v>
      </c>
      <c r="BE211" s="156">
        <f t="shared" si="4"/>
        <v>0</v>
      </c>
      <c r="BF211" s="156">
        <f t="shared" si="5"/>
        <v>0</v>
      </c>
      <c r="BG211" s="156">
        <f t="shared" si="6"/>
        <v>0</v>
      </c>
      <c r="BH211" s="156">
        <f t="shared" si="7"/>
        <v>0</v>
      </c>
      <c r="BI211" s="156">
        <f t="shared" si="8"/>
        <v>0</v>
      </c>
      <c r="BJ211" s="17" t="s">
        <v>87</v>
      </c>
      <c r="BK211" s="156">
        <f t="shared" si="9"/>
        <v>0</v>
      </c>
      <c r="BL211" s="17" t="s">
        <v>275</v>
      </c>
      <c r="BM211" s="155" t="s">
        <v>1431</v>
      </c>
    </row>
    <row r="212" spans="2:65" s="1" customFormat="1" ht="24.2" customHeight="1">
      <c r="B212" s="32"/>
      <c r="C212" s="143" t="s">
        <v>375</v>
      </c>
      <c r="D212" s="143" t="s">
        <v>174</v>
      </c>
      <c r="E212" s="144" t="s">
        <v>1432</v>
      </c>
      <c r="F212" s="145" t="s">
        <v>1433</v>
      </c>
      <c r="G212" s="146" t="s">
        <v>310</v>
      </c>
      <c r="H212" s="147">
        <v>1</v>
      </c>
      <c r="I212" s="148"/>
      <c r="J212" s="149">
        <f t="shared" si="0"/>
        <v>0</v>
      </c>
      <c r="K212" s="150"/>
      <c r="L212" s="32"/>
      <c r="M212" s="151" t="s">
        <v>1</v>
      </c>
      <c r="N212" s="152" t="s">
        <v>41</v>
      </c>
      <c r="P212" s="153">
        <f t="shared" si="1"/>
        <v>0</v>
      </c>
      <c r="Q212" s="153">
        <v>1.0000000000000001E-5</v>
      </c>
      <c r="R212" s="153">
        <f t="shared" si="2"/>
        <v>1.0000000000000001E-5</v>
      </c>
      <c r="S212" s="153">
        <v>0</v>
      </c>
      <c r="T212" s="154">
        <f t="shared" si="3"/>
        <v>0</v>
      </c>
      <c r="AR212" s="155" t="s">
        <v>275</v>
      </c>
      <c r="AT212" s="155" t="s">
        <v>174</v>
      </c>
      <c r="AU212" s="155" t="s">
        <v>87</v>
      </c>
      <c r="AY212" s="17" t="s">
        <v>172</v>
      </c>
      <c r="BE212" s="156">
        <f t="shared" si="4"/>
        <v>0</v>
      </c>
      <c r="BF212" s="156">
        <f t="shared" si="5"/>
        <v>0</v>
      </c>
      <c r="BG212" s="156">
        <f t="shared" si="6"/>
        <v>0</v>
      </c>
      <c r="BH212" s="156">
        <f t="shared" si="7"/>
        <v>0</v>
      </c>
      <c r="BI212" s="156">
        <f t="shared" si="8"/>
        <v>0</v>
      </c>
      <c r="BJ212" s="17" t="s">
        <v>87</v>
      </c>
      <c r="BK212" s="156">
        <f t="shared" si="9"/>
        <v>0</v>
      </c>
      <c r="BL212" s="17" t="s">
        <v>275</v>
      </c>
      <c r="BM212" s="155" t="s">
        <v>1434</v>
      </c>
    </row>
    <row r="213" spans="2:65" s="1" customFormat="1" ht="37.9" customHeight="1">
      <c r="B213" s="32"/>
      <c r="C213" s="179" t="s">
        <v>381</v>
      </c>
      <c r="D213" s="179" t="s">
        <v>223</v>
      </c>
      <c r="E213" s="180" t="s">
        <v>1435</v>
      </c>
      <c r="F213" s="181" t="s">
        <v>1436</v>
      </c>
      <c r="G213" s="182" t="s">
        <v>310</v>
      </c>
      <c r="H213" s="183">
        <v>1</v>
      </c>
      <c r="I213" s="184"/>
      <c r="J213" s="185">
        <f t="shared" si="0"/>
        <v>0</v>
      </c>
      <c r="K213" s="186"/>
      <c r="L213" s="187"/>
      <c r="M213" s="188" t="s">
        <v>1</v>
      </c>
      <c r="N213" s="189" t="s">
        <v>41</v>
      </c>
      <c r="P213" s="153">
        <f t="shared" si="1"/>
        <v>0</v>
      </c>
      <c r="Q213" s="153">
        <v>4.8000000000000001E-4</v>
      </c>
      <c r="R213" s="153">
        <f t="shared" si="2"/>
        <v>4.8000000000000001E-4</v>
      </c>
      <c r="S213" s="153">
        <v>0</v>
      </c>
      <c r="T213" s="154">
        <f t="shared" si="3"/>
        <v>0</v>
      </c>
      <c r="AR213" s="155" t="s">
        <v>385</v>
      </c>
      <c r="AT213" s="155" t="s">
        <v>223</v>
      </c>
      <c r="AU213" s="155" t="s">
        <v>87</v>
      </c>
      <c r="AY213" s="17" t="s">
        <v>172</v>
      </c>
      <c r="BE213" s="156">
        <f t="shared" si="4"/>
        <v>0</v>
      </c>
      <c r="BF213" s="156">
        <f t="shared" si="5"/>
        <v>0</v>
      </c>
      <c r="BG213" s="156">
        <f t="shared" si="6"/>
        <v>0</v>
      </c>
      <c r="BH213" s="156">
        <f t="shared" si="7"/>
        <v>0</v>
      </c>
      <c r="BI213" s="156">
        <f t="shared" si="8"/>
        <v>0</v>
      </c>
      <c r="BJ213" s="17" t="s">
        <v>87</v>
      </c>
      <c r="BK213" s="156">
        <f t="shared" si="9"/>
        <v>0</v>
      </c>
      <c r="BL213" s="17" t="s">
        <v>275</v>
      </c>
      <c r="BM213" s="155" t="s">
        <v>1437</v>
      </c>
    </row>
    <row r="214" spans="2:65" s="1" customFormat="1" ht="24.2" customHeight="1">
      <c r="B214" s="32"/>
      <c r="C214" s="143" t="s">
        <v>385</v>
      </c>
      <c r="D214" s="143" t="s">
        <v>174</v>
      </c>
      <c r="E214" s="144" t="s">
        <v>1438</v>
      </c>
      <c r="F214" s="145" t="s">
        <v>1439</v>
      </c>
      <c r="G214" s="146" t="s">
        <v>331</v>
      </c>
      <c r="H214" s="147">
        <v>31.5</v>
      </c>
      <c r="I214" s="148"/>
      <c r="J214" s="149">
        <f t="shared" si="0"/>
        <v>0</v>
      </c>
      <c r="K214" s="150"/>
      <c r="L214" s="32"/>
      <c r="M214" s="151" t="s">
        <v>1</v>
      </c>
      <c r="N214" s="152" t="s">
        <v>41</v>
      </c>
      <c r="P214" s="153">
        <f t="shared" si="1"/>
        <v>0</v>
      </c>
      <c r="Q214" s="153">
        <v>0</v>
      </c>
      <c r="R214" s="153">
        <f t="shared" si="2"/>
        <v>0</v>
      </c>
      <c r="S214" s="153">
        <v>0</v>
      </c>
      <c r="T214" s="154">
        <f t="shared" si="3"/>
        <v>0</v>
      </c>
      <c r="AR214" s="155" t="s">
        <v>275</v>
      </c>
      <c r="AT214" s="155" t="s">
        <v>174</v>
      </c>
      <c r="AU214" s="155" t="s">
        <v>87</v>
      </c>
      <c r="AY214" s="17" t="s">
        <v>172</v>
      </c>
      <c r="BE214" s="156">
        <f t="shared" si="4"/>
        <v>0</v>
      </c>
      <c r="BF214" s="156">
        <f t="shared" si="5"/>
        <v>0</v>
      </c>
      <c r="BG214" s="156">
        <f t="shared" si="6"/>
        <v>0</v>
      </c>
      <c r="BH214" s="156">
        <f t="shared" si="7"/>
        <v>0</v>
      </c>
      <c r="BI214" s="156">
        <f t="shared" si="8"/>
        <v>0</v>
      </c>
      <c r="BJ214" s="17" t="s">
        <v>87</v>
      </c>
      <c r="BK214" s="156">
        <f t="shared" si="9"/>
        <v>0</v>
      </c>
      <c r="BL214" s="17" t="s">
        <v>275</v>
      </c>
      <c r="BM214" s="155" t="s">
        <v>1440</v>
      </c>
    </row>
    <row r="215" spans="2:65" s="12" customFormat="1">
      <c r="B215" s="157"/>
      <c r="D215" s="158" t="s">
        <v>180</v>
      </c>
      <c r="E215" s="159" t="s">
        <v>1</v>
      </c>
      <c r="F215" s="160" t="s">
        <v>1441</v>
      </c>
      <c r="H215" s="161">
        <v>13</v>
      </c>
      <c r="I215" s="162"/>
      <c r="L215" s="157"/>
      <c r="M215" s="163"/>
      <c r="T215" s="164"/>
      <c r="AT215" s="159" t="s">
        <v>180</v>
      </c>
      <c r="AU215" s="159" t="s">
        <v>87</v>
      </c>
      <c r="AV215" s="12" t="s">
        <v>87</v>
      </c>
      <c r="AW215" s="12" t="s">
        <v>30</v>
      </c>
      <c r="AX215" s="12" t="s">
        <v>75</v>
      </c>
      <c r="AY215" s="159" t="s">
        <v>172</v>
      </c>
    </row>
    <row r="216" spans="2:65" s="12" customFormat="1">
      <c r="B216" s="157"/>
      <c r="D216" s="158" t="s">
        <v>180</v>
      </c>
      <c r="E216" s="159" t="s">
        <v>1</v>
      </c>
      <c r="F216" s="160" t="s">
        <v>1442</v>
      </c>
      <c r="H216" s="161">
        <v>7</v>
      </c>
      <c r="I216" s="162"/>
      <c r="L216" s="157"/>
      <c r="M216" s="163"/>
      <c r="T216" s="164"/>
      <c r="AT216" s="159" t="s">
        <v>180</v>
      </c>
      <c r="AU216" s="159" t="s">
        <v>87</v>
      </c>
      <c r="AV216" s="12" t="s">
        <v>87</v>
      </c>
      <c r="AW216" s="12" t="s">
        <v>30</v>
      </c>
      <c r="AX216" s="12" t="s">
        <v>75</v>
      </c>
      <c r="AY216" s="159" t="s">
        <v>172</v>
      </c>
    </row>
    <row r="217" spans="2:65" s="12" customFormat="1">
      <c r="B217" s="157"/>
      <c r="D217" s="158" t="s">
        <v>180</v>
      </c>
      <c r="E217" s="159" t="s">
        <v>1</v>
      </c>
      <c r="F217" s="160" t="s">
        <v>1443</v>
      </c>
      <c r="H217" s="161">
        <v>11.5</v>
      </c>
      <c r="I217" s="162"/>
      <c r="L217" s="157"/>
      <c r="M217" s="163"/>
      <c r="T217" s="164"/>
      <c r="AT217" s="159" t="s">
        <v>180</v>
      </c>
      <c r="AU217" s="159" t="s">
        <v>87</v>
      </c>
      <c r="AV217" s="12" t="s">
        <v>87</v>
      </c>
      <c r="AW217" s="12" t="s">
        <v>30</v>
      </c>
      <c r="AX217" s="12" t="s">
        <v>75</v>
      </c>
      <c r="AY217" s="159" t="s">
        <v>172</v>
      </c>
    </row>
    <row r="218" spans="2:65" s="14" customFormat="1">
      <c r="B218" s="172"/>
      <c r="D218" s="158" t="s">
        <v>180</v>
      </c>
      <c r="E218" s="173" t="s">
        <v>1</v>
      </c>
      <c r="F218" s="174" t="s">
        <v>186</v>
      </c>
      <c r="H218" s="175">
        <v>31.5</v>
      </c>
      <c r="I218" s="176"/>
      <c r="L218" s="172"/>
      <c r="M218" s="177"/>
      <c r="T218" s="178"/>
      <c r="AT218" s="173" t="s">
        <v>180</v>
      </c>
      <c r="AU218" s="173" t="s">
        <v>87</v>
      </c>
      <c r="AV218" s="14" t="s">
        <v>178</v>
      </c>
      <c r="AW218" s="14" t="s">
        <v>30</v>
      </c>
      <c r="AX218" s="14" t="s">
        <v>82</v>
      </c>
      <c r="AY218" s="173" t="s">
        <v>172</v>
      </c>
    </row>
    <row r="219" spans="2:65" s="1" customFormat="1" ht="24.2" customHeight="1">
      <c r="B219" s="32"/>
      <c r="C219" s="143" t="s">
        <v>389</v>
      </c>
      <c r="D219" s="143" t="s">
        <v>174</v>
      </c>
      <c r="E219" s="144" t="s">
        <v>1444</v>
      </c>
      <c r="F219" s="145" t="s">
        <v>1445</v>
      </c>
      <c r="G219" s="146" t="s">
        <v>226</v>
      </c>
      <c r="H219" s="147">
        <v>4.4999999999999998E-2</v>
      </c>
      <c r="I219" s="148"/>
      <c r="J219" s="149">
        <f>ROUND(I219*H219,2)</f>
        <v>0</v>
      </c>
      <c r="K219" s="150"/>
      <c r="L219" s="32"/>
      <c r="M219" s="151" t="s">
        <v>1</v>
      </c>
      <c r="N219" s="152" t="s">
        <v>41</v>
      </c>
      <c r="P219" s="153">
        <f>O219*H219</f>
        <v>0</v>
      </c>
      <c r="Q219" s="153">
        <v>0</v>
      </c>
      <c r="R219" s="153">
        <f>Q219*H219</f>
        <v>0</v>
      </c>
      <c r="S219" s="153">
        <v>0</v>
      </c>
      <c r="T219" s="154">
        <f>S219*H219</f>
        <v>0</v>
      </c>
      <c r="AR219" s="155" t="s">
        <v>275</v>
      </c>
      <c r="AT219" s="155" t="s">
        <v>174</v>
      </c>
      <c r="AU219" s="155" t="s">
        <v>87</v>
      </c>
      <c r="AY219" s="17" t="s">
        <v>172</v>
      </c>
      <c r="BE219" s="156">
        <f>IF(N219="základná",J219,0)</f>
        <v>0</v>
      </c>
      <c r="BF219" s="156">
        <f>IF(N219="znížená",J219,0)</f>
        <v>0</v>
      </c>
      <c r="BG219" s="156">
        <f>IF(N219="zákl. prenesená",J219,0)</f>
        <v>0</v>
      </c>
      <c r="BH219" s="156">
        <f>IF(N219="zníž. prenesená",J219,0)</f>
        <v>0</v>
      </c>
      <c r="BI219" s="156">
        <f>IF(N219="nulová",J219,0)</f>
        <v>0</v>
      </c>
      <c r="BJ219" s="17" t="s">
        <v>87</v>
      </c>
      <c r="BK219" s="156">
        <f>ROUND(I219*H219,2)</f>
        <v>0</v>
      </c>
      <c r="BL219" s="17" t="s">
        <v>275</v>
      </c>
      <c r="BM219" s="155" t="s">
        <v>1446</v>
      </c>
    </row>
    <row r="220" spans="2:65" s="11" customFormat="1" ht="22.9" customHeight="1">
      <c r="B220" s="131"/>
      <c r="D220" s="132" t="s">
        <v>74</v>
      </c>
      <c r="E220" s="141" t="s">
        <v>619</v>
      </c>
      <c r="F220" s="141" t="s">
        <v>620</v>
      </c>
      <c r="I220" s="134"/>
      <c r="J220" s="142">
        <f>BK220</f>
        <v>0</v>
      </c>
      <c r="L220" s="131"/>
      <c r="M220" s="136"/>
      <c r="P220" s="137">
        <f>SUM(P221:P256)</f>
        <v>0</v>
      </c>
      <c r="R220" s="137">
        <f>SUM(R221:R256)</f>
        <v>2.2461760000000004E-2</v>
      </c>
      <c r="T220" s="138">
        <f>SUM(T221:T256)</f>
        <v>0</v>
      </c>
      <c r="AR220" s="132" t="s">
        <v>87</v>
      </c>
      <c r="AT220" s="139" t="s">
        <v>74</v>
      </c>
      <c r="AU220" s="139" t="s">
        <v>82</v>
      </c>
      <c r="AY220" s="132" t="s">
        <v>172</v>
      </c>
      <c r="BK220" s="140">
        <f>SUM(BK221:BK256)</f>
        <v>0</v>
      </c>
    </row>
    <row r="221" spans="2:65" s="1" customFormat="1" ht="33" customHeight="1">
      <c r="B221" s="32"/>
      <c r="C221" s="143" t="s">
        <v>393</v>
      </c>
      <c r="D221" s="143" t="s">
        <v>174</v>
      </c>
      <c r="E221" s="144" t="s">
        <v>1447</v>
      </c>
      <c r="F221" s="145" t="s">
        <v>1448</v>
      </c>
      <c r="G221" s="146" t="s">
        <v>331</v>
      </c>
      <c r="H221" s="147">
        <v>10</v>
      </c>
      <c r="I221" s="148"/>
      <c r="J221" s="149">
        <f>ROUND(I221*H221,2)</f>
        <v>0</v>
      </c>
      <c r="K221" s="150"/>
      <c r="L221" s="32"/>
      <c r="M221" s="151" t="s">
        <v>1</v>
      </c>
      <c r="N221" s="152" t="s">
        <v>41</v>
      </c>
      <c r="P221" s="153">
        <f>O221*H221</f>
        <v>0</v>
      </c>
      <c r="Q221" s="153">
        <v>3.2000000000000003E-4</v>
      </c>
      <c r="R221" s="153">
        <f>Q221*H221</f>
        <v>3.2000000000000002E-3</v>
      </c>
      <c r="S221" s="153">
        <v>0</v>
      </c>
      <c r="T221" s="154">
        <f>S221*H221</f>
        <v>0</v>
      </c>
      <c r="AR221" s="155" t="s">
        <v>275</v>
      </c>
      <c r="AT221" s="155" t="s">
        <v>174</v>
      </c>
      <c r="AU221" s="155" t="s">
        <v>87</v>
      </c>
      <c r="AY221" s="17" t="s">
        <v>172</v>
      </c>
      <c r="BE221" s="156">
        <f>IF(N221="základná",J221,0)</f>
        <v>0</v>
      </c>
      <c r="BF221" s="156">
        <f>IF(N221="znížená",J221,0)</f>
        <v>0</v>
      </c>
      <c r="BG221" s="156">
        <f>IF(N221="zákl. prenesená",J221,0)</f>
        <v>0</v>
      </c>
      <c r="BH221" s="156">
        <f>IF(N221="zníž. prenesená",J221,0)</f>
        <v>0</v>
      </c>
      <c r="BI221" s="156">
        <f>IF(N221="nulová",J221,0)</f>
        <v>0</v>
      </c>
      <c r="BJ221" s="17" t="s">
        <v>87</v>
      </c>
      <c r="BK221" s="156">
        <f>ROUND(I221*H221,2)</f>
        <v>0</v>
      </c>
      <c r="BL221" s="17" t="s">
        <v>275</v>
      </c>
      <c r="BM221" s="155" t="s">
        <v>1449</v>
      </c>
    </row>
    <row r="222" spans="2:65" s="12" customFormat="1">
      <c r="B222" s="157"/>
      <c r="D222" s="158" t="s">
        <v>180</v>
      </c>
      <c r="E222" s="159" t="s">
        <v>1</v>
      </c>
      <c r="F222" s="160" t="s">
        <v>1450</v>
      </c>
      <c r="H222" s="161">
        <v>1</v>
      </c>
      <c r="I222" s="162"/>
      <c r="L222" s="157"/>
      <c r="M222" s="163"/>
      <c r="T222" s="164"/>
      <c r="AT222" s="159" t="s">
        <v>180</v>
      </c>
      <c r="AU222" s="159" t="s">
        <v>87</v>
      </c>
      <c r="AV222" s="12" t="s">
        <v>87</v>
      </c>
      <c r="AW222" s="12" t="s">
        <v>30</v>
      </c>
      <c r="AX222" s="12" t="s">
        <v>75</v>
      </c>
      <c r="AY222" s="159" t="s">
        <v>172</v>
      </c>
    </row>
    <row r="223" spans="2:65" s="12" customFormat="1">
      <c r="B223" s="157"/>
      <c r="D223" s="158" t="s">
        <v>180</v>
      </c>
      <c r="E223" s="159" t="s">
        <v>1</v>
      </c>
      <c r="F223" s="160" t="s">
        <v>1451</v>
      </c>
      <c r="H223" s="161">
        <v>1.8</v>
      </c>
      <c r="I223" s="162"/>
      <c r="L223" s="157"/>
      <c r="M223" s="163"/>
      <c r="T223" s="164"/>
      <c r="AT223" s="159" t="s">
        <v>180</v>
      </c>
      <c r="AU223" s="159" t="s">
        <v>87</v>
      </c>
      <c r="AV223" s="12" t="s">
        <v>87</v>
      </c>
      <c r="AW223" s="12" t="s">
        <v>30</v>
      </c>
      <c r="AX223" s="12" t="s">
        <v>75</v>
      </c>
      <c r="AY223" s="159" t="s">
        <v>172</v>
      </c>
    </row>
    <row r="224" spans="2:65" s="12" customFormat="1">
      <c r="B224" s="157"/>
      <c r="D224" s="158" t="s">
        <v>180</v>
      </c>
      <c r="E224" s="159" t="s">
        <v>1</v>
      </c>
      <c r="F224" s="160" t="s">
        <v>1452</v>
      </c>
      <c r="H224" s="161">
        <v>4.4000000000000004</v>
      </c>
      <c r="I224" s="162"/>
      <c r="L224" s="157"/>
      <c r="M224" s="163"/>
      <c r="T224" s="164"/>
      <c r="AT224" s="159" t="s">
        <v>180</v>
      </c>
      <c r="AU224" s="159" t="s">
        <v>87</v>
      </c>
      <c r="AV224" s="12" t="s">
        <v>87</v>
      </c>
      <c r="AW224" s="12" t="s">
        <v>30</v>
      </c>
      <c r="AX224" s="12" t="s">
        <v>75</v>
      </c>
      <c r="AY224" s="159" t="s">
        <v>172</v>
      </c>
    </row>
    <row r="225" spans="2:65" s="12" customFormat="1">
      <c r="B225" s="157"/>
      <c r="D225" s="158" t="s">
        <v>180</v>
      </c>
      <c r="E225" s="159" t="s">
        <v>1</v>
      </c>
      <c r="F225" s="160" t="s">
        <v>1453</v>
      </c>
      <c r="H225" s="161">
        <v>1</v>
      </c>
      <c r="I225" s="162"/>
      <c r="L225" s="157"/>
      <c r="M225" s="163"/>
      <c r="T225" s="164"/>
      <c r="AT225" s="159" t="s">
        <v>180</v>
      </c>
      <c r="AU225" s="159" t="s">
        <v>87</v>
      </c>
      <c r="AV225" s="12" t="s">
        <v>87</v>
      </c>
      <c r="AW225" s="12" t="s">
        <v>30</v>
      </c>
      <c r="AX225" s="12" t="s">
        <v>75</v>
      </c>
      <c r="AY225" s="159" t="s">
        <v>172</v>
      </c>
    </row>
    <row r="226" spans="2:65" s="13" customFormat="1">
      <c r="B226" s="165"/>
      <c r="D226" s="158" t="s">
        <v>180</v>
      </c>
      <c r="E226" s="166" t="s">
        <v>1</v>
      </c>
      <c r="F226" s="167" t="s">
        <v>183</v>
      </c>
      <c r="H226" s="168">
        <v>8.1999999999999993</v>
      </c>
      <c r="I226" s="169"/>
      <c r="L226" s="165"/>
      <c r="M226" s="170"/>
      <c r="T226" s="171"/>
      <c r="AT226" s="166" t="s">
        <v>180</v>
      </c>
      <c r="AU226" s="166" t="s">
        <v>87</v>
      </c>
      <c r="AV226" s="13" t="s">
        <v>184</v>
      </c>
      <c r="AW226" s="13" t="s">
        <v>30</v>
      </c>
      <c r="AX226" s="13" t="s">
        <v>75</v>
      </c>
      <c r="AY226" s="166" t="s">
        <v>172</v>
      </c>
    </row>
    <row r="227" spans="2:65" s="12" customFormat="1">
      <c r="B227" s="157"/>
      <c r="D227" s="158" t="s">
        <v>180</v>
      </c>
      <c r="E227" s="159" t="s">
        <v>1</v>
      </c>
      <c r="F227" s="160" t="s">
        <v>1454</v>
      </c>
      <c r="H227" s="161">
        <v>1.8</v>
      </c>
      <c r="I227" s="162"/>
      <c r="L227" s="157"/>
      <c r="M227" s="163"/>
      <c r="T227" s="164"/>
      <c r="AT227" s="159" t="s">
        <v>180</v>
      </c>
      <c r="AU227" s="159" t="s">
        <v>87</v>
      </c>
      <c r="AV227" s="12" t="s">
        <v>87</v>
      </c>
      <c r="AW227" s="12" t="s">
        <v>30</v>
      </c>
      <c r="AX227" s="12" t="s">
        <v>75</v>
      </c>
      <c r="AY227" s="159" t="s">
        <v>172</v>
      </c>
    </row>
    <row r="228" spans="2:65" s="14" customFormat="1">
      <c r="B228" s="172"/>
      <c r="D228" s="158" t="s">
        <v>180</v>
      </c>
      <c r="E228" s="173" t="s">
        <v>1</v>
      </c>
      <c r="F228" s="174" t="s">
        <v>186</v>
      </c>
      <c r="H228" s="175">
        <v>10</v>
      </c>
      <c r="I228" s="176"/>
      <c r="L228" s="172"/>
      <c r="M228" s="177"/>
      <c r="T228" s="178"/>
      <c r="AT228" s="173" t="s">
        <v>180</v>
      </c>
      <c r="AU228" s="173" t="s">
        <v>87</v>
      </c>
      <c r="AV228" s="14" t="s">
        <v>178</v>
      </c>
      <c r="AW228" s="14" t="s">
        <v>30</v>
      </c>
      <c r="AX228" s="14" t="s">
        <v>82</v>
      </c>
      <c r="AY228" s="173" t="s">
        <v>172</v>
      </c>
    </row>
    <row r="229" spans="2:65" s="1" customFormat="1" ht="33" customHeight="1">
      <c r="B229" s="32"/>
      <c r="C229" s="143" t="s">
        <v>398</v>
      </c>
      <c r="D229" s="143" t="s">
        <v>174</v>
      </c>
      <c r="E229" s="144" t="s">
        <v>1455</v>
      </c>
      <c r="F229" s="145" t="s">
        <v>1456</v>
      </c>
      <c r="G229" s="146" t="s">
        <v>331</v>
      </c>
      <c r="H229" s="147">
        <v>11</v>
      </c>
      <c r="I229" s="148"/>
      <c r="J229" s="149">
        <f>ROUND(I229*H229,2)</f>
        <v>0</v>
      </c>
      <c r="K229" s="150"/>
      <c r="L229" s="32"/>
      <c r="M229" s="151" t="s">
        <v>1</v>
      </c>
      <c r="N229" s="152" t="s">
        <v>41</v>
      </c>
      <c r="P229" s="153">
        <f>O229*H229</f>
        <v>0</v>
      </c>
      <c r="Q229" s="153">
        <v>4.0000000000000002E-4</v>
      </c>
      <c r="R229" s="153">
        <f>Q229*H229</f>
        <v>4.4000000000000003E-3</v>
      </c>
      <c r="S229" s="153">
        <v>0</v>
      </c>
      <c r="T229" s="154">
        <f>S229*H229</f>
        <v>0</v>
      </c>
      <c r="AR229" s="155" t="s">
        <v>275</v>
      </c>
      <c r="AT229" s="155" t="s">
        <v>174</v>
      </c>
      <c r="AU229" s="155" t="s">
        <v>87</v>
      </c>
      <c r="AY229" s="17" t="s">
        <v>172</v>
      </c>
      <c r="BE229" s="156">
        <f>IF(N229="základná",J229,0)</f>
        <v>0</v>
      </c>
      <c r="BF229" s="156">
        <f>IF(N229="znížená",J229,0)</f>
        <v>0</v>
      </c>
      <c r="BG229" s="156">
        <f>IF(N229="zákl. prenesená",J229,0)</f>
        <v>0</v>
      </c>
      <c r="BH229" s="156">
        <f>IF(N229="zníž. prenesená",J229,0)</f>
        <v>0</v>
      </c>
      <c r="BI229" s="156">
        <f>IF(N229="nulová",J229,0)</f>
        <v>0</v>
      </c>
      <c r="BJ229" s="17" t="s">
        <v>87</v>
      </c>
      <c r="BK229" s="156">
        <f>ROUND(I229*H229,2)</f>
        <v>0</v>
      </c>
      <c r="BL229" s="17" t="s">
        <v>275</v>
      </c>
      <c r="BM229" s="155" t="s">
        <v>1457</v>
      </c>
    </row>
    <row r="230" spans="2:65" s="12" customFormat="1">
      <c r="B230" s="157"/>
      <c r="D230" s="158" t="s">
        <v>180</v>
      </c>
      <c r="E230" s="159" t="s">
        <v>1</v>
      </c>
      <c r="F230" s="160" t="s">
        <v>1458</v>
      </c>
      <c r="H230" s="161">
        <v>3</v>
      </c>
      <c r="I230" s="162"/>
      <c r="L230" s="157"/>
      <c r="M230" s="163"/>
      <c r="T230" s="164"/>
      <c r="AT230" s="159" t="s">
        <v>180</v>
      </c>
      <c r="AU230" s="159" t="s">
        <v>87</v>
      </c>
      <c r="AV230" s="12" t="s">
        <v>87</v>
      </c>
      <c r="AW230" s="12" t="s">
        <v>30</v>
      </c>
      <c r="AX230" s="12" t="s">
        <v>75</v>
      </c>
      <c r="AY230" s="159" t="s">
        <v>172</v>
      </c>
    </row>
    <row r="231" spans="2:65" s="12" customFormat="1">
      <c r="B231" s="157"/>
      <c r="D231" s="158" t="s">
        <v>180</v>
      </c>
      <c r="E231" s="159" t="s">
        <v>1</v>
      </c>
      <c r="F231" s="160" t="s">
        <v>1459</v>
      </c>
      <c r="H231" s="161">
        <v>7.7</v>
      </c>
      <c r="I231" s="162"/>
      <c r="L231" s="157"/>
      <c r="M231" s="163"/>
      <c r="T231" s="164"/>
      <c r="AT231" s="159" t="s">
        <v>180</v>
      </c>
      <c r="AU231" s="159" t="s">
        <v>87</v>
      </c>
      <c r="AV231" s="12" t="s">
        <v>87</v>
      </c>
      <c r="AW231" s="12" t="s">
        <v>30</v>
      </c>
      <c r="AX231" s="12" t="s">
        <v>75</v>
      </c>
      <c r="AY231" s="159" t="s">
        <v>172</v>
      </c>
    </row>
    <row r="232" spans="2:65" s="13" customFormat="1">
      <c r="B232" s="165"/>
      <c r="D232" s="158" t="s">
        <v>180</v>
      </c>
      <c r="E232" s="166" t="s">
        <v>1</v>
      </c>
      <c r="F232" s="167" t="s">
        <v>183</v>
      </c>
      <c r="H232" s="168">
        <v>10.7</v>
      </c>
      <c r="I232" s="169"/>
      <c r="L232" s="165"/>
      <c r="M232" s="170"/>
      <c r="T232" s="171"/>
      <c r="AT232" s="166" t="s">
        <v>180</v>
      </c>
      <c r="AU232" s="166" t="s">
        <v>87</v>
      </c>
      <c r="AV232" s="13" t="s">
        <v>184</v>
      </c>
      <c r="AW232" s="13" t="s">
        <v>30</v>
      </c>
      <c r="AX232" s="13" t="s">
        <v>75</v>
      </c>
      <c r="AY232" s="166" t="s">
        <v>172</v>
      </c>
    </row>
    <row r="233" spans="2:65" s="12" customFormat="1">
      <c r="B233" s="157"/>
      <c r="D233" s="158" t="s">
        <v>180</v>
      </c>
      <c r="E233" s="159" t="s">
        <v>1</v>
      </c>
      <c r="F233" s="160" t="s">
        <v>1460</v>
      </c>
      <c r="H233" s="161">
        <v>0.3</v>
      </c>
      <c r="I233" s="162"/>
      <c r="L233" s="157"/>
      <c r="M233" s="163"/>
      <c r="T233" s="164"/>
      <c r="AT233" s="159" t="s">
        <v>180</v>
      </c>
      <c r="AU233" s="159" t="s">
        <v>87</v>
      </c>
      <c r="AV233" s="12" t="s">
        <v>87</v>
      </c>
      <c r="AW233" s="12" t="s">
        <v>30</v>
      </c>
      <c r="AX233" s="12" t="s">
        <v>75</v>
      </c>
      <c r="AY233" s="159" t="s">
        <v>172</v>
      </c>
    </row>
    <row r="234" spans="2:65" s="14" customFormat="1">
      <c r="B234" s="172"/>
      <c r="D234" s="158" t="s">
        <v>180</v>
      </c>
      <c r="E234" s="173" t="s">
        <v>1</v>
      </c>
      <c r="F234" s="174" t="s">
        <v>186</v>
      </c>
      <c r="H234" s="175">
        <v>11</v>
      </c>
      <c r="I234" s="176"/>
      <c r="L234" s="172"/>
      <c r="M234" s="177"/>
      <c r="T234" s="178"/>
      <c r="AT234" s="173" t="s">
        <v>180</v>
      </c>
      <c r="AU234" s="173" t="s">
        <v>87</v>
      </c>
      <c r="AV234" s="14" t="s">
        <v>178</v>
      </c>
      <c r="AW234" s="14" t="s">
        <v>30</v>
      </c>
      <c r="AX234" s="14" t="s">
        <v>82</v>
      </c>
      <c r="AY234" s="173" t="s">
        <v>172</v>
      </c>
    </row>
    <row r="235" spans="2:65" s="1" customFormat="1" ht="33" customHeight="1">
      <c r="B235" s="32"/>
      <c r="C235" s="143" t="s">
        <v>405</v>
      </c>
      <c r="D235" s="143" t="s">
        <v>174</v>
      </c>
      <c r="E235" s="144" t="s">
        <v>1461</v>
      </c>
      <c r="F235" s="145" t="s">
        <v>1462</v>
      </c>
      <c r="G235" s="146" t="s">
        <v>331</v>
      </c>
      <c r="H235" s="147">
        <v>11</v>
      </c>
      <c r="I235" s="148"/>
      <c r="J235" s="149">
        <f>ROUND(I235*H235,2)</f>
        <v>0</v>
      </c>
      <c r="K235" s="150"/>
      <c r="L235" s="32"/>
      <c r="M235" s="151" t="s">
        <v>1</v>
      </c>
      <c r="N235" s="152" t="s">
        <v>41</v>
      </c>
      <c r="P235" s="153">
        <f>O235*H235</f>
        <v>0</v>
      </c>
      <c r="Q235" s="153">
        <v>4.6000000000000001E-4</v>
      </c>
      <c r="R235" s="153">
        <f>Q235*H235</f>
        <v>5.0600000000000003E-3</v>
      </c>
      <c r="S235" s="153">
        <v>0</v>
      </c>
      <c r="T235" s="154">
        <f>S235*H235</f>
        <v>0</v>
      </c>
      <c r="AR235" s="155" t="s">
        <v>275</v>
      </c>
      <c r="AT235" s="155" t="s">
        <v>174</v>
      </c>
      <c r="AU235" s="155" t="s">
        <v>87</v>
      </c>
      <c r="AY235" s="17" t="s">
        <v>172</v>
      </c>
      <c r="BE235" s="156">
        <f>IF(N235="základná",J235,0)</f>
        <v>0</v>
      </c>
      <c r="BF235" s="156">
        <f>IF(N235="znížená",J235,0)</f>
        <v>0</v>
      </c>
      <c r="BG235" s="156">
        <f>IF(N235="zákl. prenesená",J235,0)</f>
        <v>0</v>
      </c>
      <c r="BH235" s="156">
        <f>IF(N235="zníž. prenesená",J235,0)</f>
        <v>0</v>
      </c>
      <c r="BI235" s="156">
        <f>IF(N235="nulová",J235,0)</f>
        <v>0</v>
      </c>
      <c r="BJ235" s="17" t="s">
        <v>87</v>
      </c>
      <c r="BK235" s="156">
        <f>ROUND(I235*H235,2)</f>
        <v>0</v>
      </c>
      <c r="BL235" s="17" t="s">
        <v>275</v>
      </c>
      <c r="BM235" s="155" t="s">
        <v>1463</v>
      </c>
    </row>
    <row r="236" spans="2:65" s="12" customFormat="1">
      <c r="B236" s="157"/>
      <c r="D236" s="158" t="s">
        <v>180</v>
      </c>
      <c r="E236" s="159" t="s">
        <v>1</v>
      </c>
      <c r="F236" s="160" t="s">
        <v>1464</v>
      </c>
      <c r="H236" s="161">
        <v>10.7</v>
      </c>
      <c r="I236" s="162"/>
      <c r="L236" s="157"/>
      <c r="M236" s="163"/>
      <c r="T236" s="164"/>
      <c r="AT236" s="159" t="s">
        <v>180</v>
      </c>
      <c r="AU236" s="159" t="s">
        <v>87</v>
      </c>
      <c r="AV236" s="12" t="s">
        <v>87</v>
      </c>
      <c r="AW236" s="12" t="s">
        <v>30</v>
      </c>
      <c r="AX236" s="12" t="s">
        <v>75</v>
      </c>
      <c r="AY236" s="159" t="s">
        <v>172</v>
      </c>
    </row>
    <row r="237" spans="2:65" s="12" customFormat="1">
      <c r="B237" s="157"/>
      <c r="D237" s="158" t="s">
        <v>180</v>
      </c>
      <c r="E237" s="159" t="s">
        <v>1</v>
      </c>
      <c r="F237" s="160" t="s">
        <v>1460</v>
      </c>
      <c r="H237" s="161">
        <v>0.3</v>
      </c>
      <c r="I237" s="162"/>
      <c r="L237" s="157"/>
      <c r="M237" s="163"/>
      <c r="T237" s="164"/>
      <c r="AT237" s="159" t="s">
        <v>180</v>
      </c>
      <c r="AU237" s="159" t="s">
        <v>87</v>
      </c>
      <c r="AV237" s="12" t="s">
        <v>87</v>
      </c>
      <c r="AW237" s="12" t="s">
        <v>30</v>
      </c>
      <c r="AX237" s="12" t="s">
        <v>75</v>
      </c>
      <c r="AY237" s="159" t="s">
        <v>172</v>
      </c>
    </row>
    <row r="238" spans="2:65" s="14" customFormat="1">
      <c r="B238" s="172"/>
      <c r="D238" s="158" t="s">
        <v>180</v>
      </c>
      <c r="E238" s="173" t="s">
        <v>1</v>
      </c>
      <c r="F238" s="174" t="s">
        <v>186</v>
      </c>
      <c r="H238" s="175">
        <v>11</v>
      </c>
      <c r="I238" s="176"/>
      <c r="L238" s="172"/>
      <c r="M238" s="177"/>
      <c r="T238" s="178"/>
      <c r="AT238" s="173" t="s">
        <v>180</v>
      </c>
      <c r="AU238" s="173" t="s">
        <v>87</v>
      </c>
      <c r="AV238" s="14" t="s">
        <v>178</v>
      </c>
      <c r="AW238" s="14" t="s">
        <v>30</v>
      </c>
      <c r="AX238" s="14" t="s">
        <v>82</v>
      </c>
      <c r="AY238" s="173" t="s">
        <v>172</v>
      </c>
    </row>
    <row r="239" spans="2:65" s="1" customFormat="1" ht="16.5" customHeight="1">
      <c r="B239" s="32"/>
      <c r="C239" s="143" t="s">
        <v>409</v>
      </c>
      <c r="D239" s="143" t="s">
        <v>174</v>
      </c>
      <c r="E239" s="144" t="s">
        <v>1465</v>
      </c>
      <c r="F239" s="145" t="s">
        <v>1466</v>
      </c>
      <c r="G239" s="146" t="s">
        <v>310</v>
      </c>
      <c r="H239" s="147">
        <v>10</v>
      </c>
      <c r="I239" s="148"/>
      <c r="J239" s="149">
        <f>ROUND(I239*H239,2)</f>
        <v>0</v>
      </c>
      <c r="K239" s="150"/>
      <c r="L239" s="32"/>
      <c r="M239" s="151" t="s">
        <v>1</v>
      </c>
      <c r="N239" s="152" t="s">
        <v>41</v>
      </c>
      <c r="P239" s="153">
        <f>O239*H239</f>
        <v>0</v>
      </c>
      <c r="Q239" s="153">
        <v>0</v>
      </c>
      <c r="R239" s="153">
        <f>Q239*H239</f>
        <v>0</v>
      </c>
      <c r="S239" s="153">
        <v>0</v>
      </c>
      <c r="T239" s="154">
        <f>S239*H239</f>
        <v>0</v>
      </c>
      <c r="AR239" s="155" t="s">
        <v>275</v>
      </c>
      <c r="AT239" s="155" t="s">
        <v>174</v>
      </c>
      <c r="AU239" s="155" t="s">
        <v>87</v>
      </c>
      <c r="AY239" s="17" t="s">
        <v>172</v>
      </c>
      <c r="BE239" s="156">
        <f>IF(N239="základná",J239,0)</f>
        <v>0</v>
      </c>
      <c r="BF239" s="156">
        <f>IF(N239="znížená",J239,0)</f>
        <v>0</v>
      </c>
      <c r="BG239" s="156">
        <f>IF(N239="zákl. prenesená",J239,0)</f>
        <v>0</v>
      </c>
      <c r="BH239" s="156">
        <f>IF(N239="zníž. prenesená",J239,0)</f>
        <v>0</v>
      </c>
      <c r="BI239" s="156">
        <f>IF(N239="nulová",J239,0)</f>
        <v>0</v>
      </c>
      <c r="BJ239" s="17" t="s">
        <v>87</v>
      </c>
      <c r="BK239" s="156">
        <f>ROUND(I239*H239,2)</f>
        <v>0</v>
      </c>
      <c r="BL239" s="17" t="s">
        <v>275</v>
      </c>
      <c r="BM239" s="155" t="s">
        <v>1467</v>
      </c>
    </row>
    <row r="240" spans="2:65" s="12" customFormat="1">
      <c r="B240" s="157"/>
      <c r="D240" s="158" t="s">
        <v>180</v>
      </c>
      <c r="E240" s="159" t="s">
        <v>1</v>
      </c>
      <c r="F240" s="160" t="s">
        <v>1468</v>
      </c>
      <c r="H240" s="161">
        <v>10</v>
      </c>
      <c r="I240" s="162"/>
      <c r="L240" s="157"/>
      <c r="M240" s="163"/>
      <c r="T240" s="164"/>
      <c r="AT240" s="159" t="s">
        <v>180</v>
      </c>
      <c r="AU240" s="159" t="s">
        <v>87</v>
      </c>
      <c r="AV240" s="12" t="s">
        <v>87</v>
      </c>
      <c r="AW240" s="12" t="s">
        <v>30</v>
      </c>
      <c r="AX240" s="12" t="s">
        <v>82</v>
      </c>
      <c r="AY240" s="159" t="s">
        <v>172</v>
      </c>
    </row>
    <row r="241" spans="2:65" s="1" customFormat="1" ht="24.2" customHeight="1">
      <c r="B241" s="32"/>
      <c r="C241" s="143" t="s">
        <v>413</v>
      </c>
      <c r="D241" s="143" t="s">
        <v>174</v>
      </c>
      <c r="E241" s="144" t="s">
        <v>1469</v>
      </c>
      <c r="F241" s="145" t="s">
        <v>1470</v>
      </c>
      <c r="G241" s="146" t="s">
        <v>310</v>
      </c>
      <c r="H241" s="147">
        <v>6</v>
      </c>
      <c r="I241" s="148"/>
      <c r="J241" s="149">
        <f t="shared" ref="J241:J253" si="10">ROUND(I241*H241,2)</f>
        <v>0</v>
      </c>
      <c r="K241" s="150"/>
      <c r="L241" s="32"/>
      <c r="M241" s="151" t="s">
        <v>1</v>
      </c>
      <c r="N241" s="152" t="s">
        <v>41</v>
      </c>
      <c r="P241" s="153">
        <f t="shared" ref="P241:P253" si="11">O241*H241</f>
        <v>0</v>
      </c>
      <c r="Q241" s="153">
        <v>1.2999999999999999E-4</v>
      </c>
      <c r="R241" s="153">
        <f t="shared" ref="R241:R253" si="12">Q241*H241</f>
        <v>7.7999999999999988E-4</v>
      </c>
      <c r="S241" s="153">
        <v>0</v>
      </c>
      <c r="T241" s="154">
        <f t="shared" ref="T241:T253" si="13">S241*H241</f>
        <v>0</v>
      </c>
      <c r="AR241" s="155" t="s">
        <v>275</v>
      </c>
      <c r="AT241" s="155" t="s">
        <v>174</v>
      </c>
      <c r="AU241" s="155" t="s">
        <v>87</v>
      </c>
      <c r="AY241" s="17" t="s">
        <v>172</v>
      </c>
      <c r="BE241" s="156">
        <f t="shared" ref="BE241:BE253" si="14">IF(N241="základná",J241,0)</f>
        <v>0</v>
      </c>
      <c r="BF241" s="156">
        <f t="shared" ref="BF241:BF253" si="15">IF(N241="znížená",J241,0)</f>
        <v>0</v>
      </c>
      <c r="BG241" s="156">
        <f t="shared" ref="BG241:BG253" si="16">IF(N241="zákl. prenesená",J241,0)</f>
        <v>0</v>
      </c>
      <c r="BH241" s="156">
        <f t="shared" ref="BH241:BH253" si="17">IF(N241="zníž. prenesená",J241,0)</f>
        <v>0</v>
      </c>
      <c r="BI241" s="156">
        <f t="shared" ref="BI241:BI253" si="18">IF(N241="nulová",J241,0)</f>
        <v>0</v>
      </c>
      <c r="BJ241" s="17" t="s">
        <v>87</v>
      </c>
      <c r="BK241" s="156">
        <f t="shared" ref="BK241:BK253" si="19">ROUND(I241*H241,2)</f>
        <v>0</v>
      </c>
      <c r="BL241" s="17" t="s">
        <v>275</v>
      </c>
      <c r="BM241" s="155" t="s">
        <v>1471</v>
      </c>
    </row>
    <row r="242" spans="2:65" s="1" customFormat="1" ht="24.2" customHeight="1">
      <c r="B242" s="32"/>
      <c r="C242" s="143" t="s">
        <v>418</v>
      </c>
      <c r="D242" s="143" t="s">
        <v>174</v>
      </c>
      <c r="E242" s="144" t="s">
        <v>1472</v>
      </c>
      <c r="F242" s="145" t="s">
        <v>1473</v>
      </c>
      <c r="G242" s="146" t="s">
        <v>1008</v>
      </c>
      <c r="H242" s="147">
        <v>2</v>
      </c>
      <c r="I242" s="148"/>
      <c r="J242" s="149">
        <f t="shared" si="10"/>
        <v>0</v>
      </c>
      <c r="K242" s="150"/>
      <c r="L242" s="32"/>
      <c r="M242" s="151" t="s">
        <v>1</v>
      </c>
      <c r="N242" s="152" t="s">
        <v>41</v>
      </c>
      <c r="P242" s="153">
        <f t="shared" si="11"/>
        <v>0</v>
      </c>
      <c r="Q242" s="153">
        <v>2.5999999999999998E-4</v>
      </c>
      <c r="R242" s="153">
        <f t="shared" si="12"/>
        <v>5.1999999999999995E-4</v>
      </c>
      <c r="S242" s="153">
        <v>0</v>
      </c>
      <c r="T242" s="154">
        <f t="shared" si="13"/>
        <v>0</v>
      </c>
      <c r="AR242" s="155" t="s">
        <v>275</v>
      </c>
      <c r="AT242" s="155" t="s">
        <v>174</v>
      </c>
      <c r="AU242" s="155" t="s">
        <v>87</v>
      </c>
      <c r="AY242" s="17" t="s">
        <v>172</v>
      </c>
      <c r="BE242" s="156">
        <f t="shared" si="14"/>
        <v>0</v>
      </c>
      <c r="BF242" s="156">
        <f t="shared" si="15"/>
        <v>0</v>
      </c>
      <c r="BG242" s="156">
        <f t="shared" si="16"/>
        <v>0</v>
      </c>
      <c r="BH242" s="156">
        <f t="shared" si="17"/>
        <v>0</v>
      </c>
      <c r="BI242" s="156">
        <f t="shared" si="18"/>
        <v>0</v>
      </c>
      <c r="BJ242" s="17" t="s">
        <v>87</v>
      </c>
      <c r="BK242" s="156">
        <f t="shared" si="19"/>
        <v>0</v>
      </c>
      <c r="BL242" s="17" t="s">
        <v>275</v>
      </c>
      <c r="BM242" s="155" t="s">
        <v>1474</v>
      </c>
    </row>
    <row r="243" spans="2:65" s="1" customFormat="1" ht="24.2" customHeight="1">
      <c r="B243" s="32"/>
      <c r="C243" s="143" t="s">
        <v>423</v>
      </c>
      <c r="D243" s="143" t="s">
        <v>174</v>
      </c>
      <c r="E243" s="144" t="s">
        <v>1475</v>
      </c>
      <c r="F243" s="145" t="s">
        <v>1476</v>
      </c>
      <c r="G243" s="146" t="s">
        <v>310</v>
      </c>
      <c r="H243" s="147">
        <v>1</v>
      </c>
      <c r="I243" s="148"/>
      <c r="J243" s="149">
        <f t="shared" si="10"/>
        <v>0</v>
      </c>
      <c r="K243" s="150"/>
      <c r="L243" s="32"/>
      <c r="M243" s="151" t="s">
        <v>1</v>
      </c>
      <c r="N243" s="152" t="s">
        <v>41</v>
      </c>
      <c r="P243" s="153">
        <f t="shared" si="11"/>
        <v>0</v>
      </c>
      <c r="Q243" s="153">
        <v>2.0000000000000002E-5</v>
      </c>
      <c r="R243" s="153">
        <f t="shared" si="12"/>
        <v>2.0000000000000002E-5</v>
      </c>
      <c r="S243" s="153">
        <v>0</v>
      </c>
      <c r="T243" s="154">
        <f t="shared" si="13"/>
        <v>0</v>
      </c>
      <c r="AR243" s="155" t="s">
        <v>275</v>
      </c>
      <c r="AT243" s="155" t="s">
        <v>174</v>
      </c>
      <c r="AU243" s="155" t="s">
        <v>87</v>
      </c>
      <c r="AY243" s="17" t="s">
        <v>172</v>
      </c>
      <c r="BE243" s="156">
        <f t="shared" si="14"/>
        <v>0</v>
      </c>
      <c r="BF243" s="156">
        <f t="shared" si="15"/>
        <v>0</v>
      </c>
      <c r="BG243" s="156">
        <f t="shared" si="16"/>
        <v>0</v>
      </c>
      <c r="BH243" s="156">
        <f t="shared" si="17"/>
        <v>0</v>
      </c>
      <c r="BI243" s="156">
        <f t="shared" si="18"/>
        <v>0</v>
      </c>
      <c r="BJ243" s="17" t="s">
        <v>87</v>
      </c>
      <c r="BK243" s="156">
        <f t="shared" si="19"/>
        <v>0</v>
      </c>
      <c r="BL243" s="17" t="s">
        <v>275</v>
      </c>
      <c r="BM243" s="155" t="s">
        <v>1477</v>
      </c>
    </row>
    <row r="244" spans="2:65" s="1" customFormat="1" ht="21.75" customHeight="1">
      <c r="B244" s="32"/>
      <c r="C244" s="179" t="s">
        <v>433</v>
      </c>
      <c r="D244" s="179" t="s">
        <v>223</v>
      </c>
      <c r="E244" s="180" t="s">
        <v>1478</v>
      </c>
      <c r="F244" s="181" t="s">
        <v>1479</v>
      </c>
      <c r="G244" s="182" t="s">
        <v>310</v>
      </c>
      <c r="H244" s="183">
        <v>1</v>
      </c>
      <c r="I244" s="184"/>
      <c r="J244" s="185">
        <f t="shared" si="10"/>
        <v>0</v>
      </c>
      <c r="K244" s="186"/>
      <c r="L244" s="187"/>
      <c r="M244" s="188" t="s">
        <v>1</v>
      </c>
      <c r="N244" s="189" t="s">
        <v>41</v>
      </c>
      <c r="P244" s="153">
        <f t="shared" si="11"/>
        <v>0</v>
      </c>
      <c r="Q244" s="153">
        <v>8.0000000000000007E-5</v>
      </c>
      <c r="R244" s="153">
        <f t="shared" si="12"/>
        <v>8.0000000000000007E-5</v>
      </c>
      <c r="S244" s="153">
        <v>0</v>
      </c>
      <c r="T244" s="154">
        <f t="shared" si="13"/>
        <v>0</v>
      </c>
      <c r="AR244" s="155" t="s">
        <v>385</v>
      </c>
      <c r="AT244" s="155" t="s">
        <v>223</v>
      </c>
      <c r="AU244" s="155" t="s">
        <v>87</v>
      </c>
      <c r="AY244" s="17" t="s">
        <v>172</v>
      </c>
      <c r="BE244" s="156">
        <f t="shared" si="14"/>
        <v>0</v>
      </c>
      <c r="BF244" s="156">
        <f t="shared" si="15"/>
        <v>0</v>
      </c>
      <c r="BG244" s="156">
        <f t="shared" si="16"/>
        <v>0</v>
      </c>
      <c r="BH244" s="156">
        <f t="shared" si="17"/>
        <v>0</v>
      </c>
      <c r="BI244" s="156">
        <f t="shared" si="18"/>
        <v>0</v>
      </c>
      <c r="BJ244" s="17" t="s">
        <v>87</v>
      </c>
      <c r="BK244" s="156">
        <f t="shared" si="19"/>
        <v>0</v>
      </c>
      <c r="BL244" s="17" t="s">
        <v>275</v>
      </c>
      <c r="BM244" s="155" t="s">
        <v>1480</v>
      </c>
    </row>
    <row r="245" spans="2:65" s="1" customFormat="1" ht="24.2" customHeight="1">
      <c r="B245" s="32"/>
      <c r="C245" s="143" t="s">
        <v>439</v>
      </c>
      <c r="D245" s="143" t="s">
        <v>174</v>
      </c>
      <c r="E245" s="144" t="s">
        <v>1481</v>
      </c>
      <c r="F245" s="145" t="s">
        <v>1482</v>
      </c>
      <c r="G245" s="146" t="s">
        <v>310</v>
      </c>
      <c r="H245" s="147">
        <v>1</v>
      </c>
      <c r="I245" s="148"/>
      <c r="J245" s="149">
        <f t="shared" si="10"/>
        <v>0</v>
      </c>
      <c r="K245" s="150"/>
      <c r="L245" s="32"/>
      <c r="M245" s="151" t="s">
        <v>1</v>
      </c>
      <c r="N245" s="152" t="s">
        <v>41</v>
      </c>
      <c r="P245" s="153">
        <f t="shared" si="11"/>
        <v>0</v>
      </c>
      <c r="Q245" s="153">
        <v>5.0000000000000002E-5</v>
      </c>
      <c r="R245" s="153">
        <f t="shared" si="12"/>
        <v>5.0000000000000002E-5</v>
      </c>
      <c r="S245" s="153">
        <v>0</v>
      </c>
      <c r="T245" s="154">
        <f t="shared" si="13"/>
        <v>0</v>
      </c>
      <c r="AR245" s="155" t="s">
        <v>275</v>
      </c>
      <c r="AT245" s="155" t="s">
        <v>174</v>
      </c>
      <c r="AU245" s="155" t="s">
        <v>87</v>
      </c>
      <c r="AY245" s="17" t="s">
        <v>172</v>
      </c>
      <c r="BE245" s="156">
        <f t="shared" si="14"/>
        <v>0</v>
      </c>
      <c r="BF245" s="156">
        <f t="shared" si="15"/>
        <v>0</v>
      </c>
      <c r="BG245" s="156">
        <f t="shared" si="16"/>
        <v>0</v>
      </c>
      <c r="BH245" s="156">
        <f t="shared" si="17"/>
        <v>0</v>
      </c>
      <c r="BI245" s="156">
        <f t="shared" si="18"/>
        <v>0</v>
      </c>
      <c r="BJ245" s="17" t="s">
        <v>87</v>
      </c>
      <c r="BK245" s="156">
        <f t="shared" si="19"/>
        <v>0</v>
      </c>
      <c r="BL245" s="17" t="s">
        <v>275</v>
      </c>
      <c r="BM245" s="155" t="s">
        <v>1483</v>
      </c>
    </row>
    <row r="246" spans="2:65" s="1" customFormat="1" ht="16.5" customHeight="1">
      <c r="B246" s="32"/>
      <c r="C246" s="179" t="s">
        <v>447</v>
      </c>
      <c r="D246" s="179" t="s">
        <v>223</v>
      </c>
      <c r="E246" s="180" t="s">
        <v>1484</v>
      </c>
      <c r="F246" s="181" t="s">
        <v>1485</v>
      </c>
      <c r="G246" s="182" t="s">
        <v>310</v>
      </c>
      <c r="H246" s="183">
        <v>1</v>
      </c>
      <c r="I246" s="184"/>
      <c r="J246" s="185">
        <f t="shared" si="10"/>
        <v>0</v>
      </c>
      <c r="K246" s="186"/>
      <c r="L246" s="187"/>
      <c r="M246" s="188" t="s">
        <v>1</v>
      </c>
      <c r="N246" s="189" t="s">
        <v>41</v>
      </c>
      <c r="P246" s="153">
        <f t="shared" si="11"/>
        <v>0</v>
      </c>
      <c r="Q246" s="153">
        <v>5.9000000000000003E-4</v>
      </c>
      <c r="R246" s="153">
        <f t="shared" si="12"/>
        <v>5.9000000000000003E-4</v>
      </c>
      <c r="S246" s="153">
        <v>0</v>
      </c>
      <c r="T246" s="154">
        <f t="shared" si="13"/>
        <v>0</v>
      </c>
      <c r="AR246" s="155" t="s">
        <v>385</v>
      </c>
      <c r="AT246" s="155" t="s">
        <v>223</v>
      </c>
      <c r="AU246" s="155" t="s">
        <v>87</v>
      </c>
      <c r="AY246" s="17" t="s">
        <v>172</v>
      </c>
      <c r="BE246" s="156">
        <f t="shared" si="14"/>
        <v>0</v>
      </c>
      <c r="BF246" s="156">
        <f t="shared" si="15"/>
        <v>0</v>
      </c>
      <c r="BG246" s="156">
        <f t="shared" si="16"/>
        <v>0</v>
      </c>
      <c r="BH246" s="156">
        <f t="shared" si="17"/>
        <v>0</v>
      </c>
      <c r="BI246" s="156">
        <f t="shared" si="18"/>
        <v>0</v>
      </c>
      <c r="BJ246" s="17" t="s">
        <v>87</v>
      </c>
      <c r="BK246" s="156">
        <f t="shared" si="19"/>
        <v>0</v>
      </c>
      <c r="BL246" s="17" t="s">
        <v>275</v>
      </c>
      <c r="BM246" s="155" t="s">
        <v>1486</v>
      </c>
    </row>
    <row r="247" spans="2:65" s="1" customFormat="1" ht="21.75" customHeight="1">
      <c r="B247" s="32"/>
      <c r="C247" s="143" t="s">
        <v>452</v>
      </c>
      <c r="D247" s="143" t="s">
        <v>174</v>
      </c>
      <c r="E247" s="144" t="s">
        <v>1487</v>
      </c>
      <c r="F247" s="145" t="s">
        <v>1488</v>
      </c>
      <c r="G247" s="146" t="s">
        <v>310</v>
      </c>
      <c r="H247" s="147">
        <v>1</v>
      </c>
      <c r="I247" s="148"/>
      <c r="J247" s="149">
        <f t="shared" si="10"/>
        <v>0</v>
      </c>
      <c r="K247" s="150"/>
      <c r="L247" s="32"/>
      <c r="M247" s="151" t="s">
        <v>1</v>
      </c>
      <c r="N247" s="152" t="s">
        <v>41</v>
      </c>
      <c r="P247" s="153">
        <f t="shared" si="11"/>
        <v>0</v>
      </c>
      <c r="Q247" s="153">
        <v>4.5479999999999998E-5</v>
      </c>
      <c r="R247" s="153">
        <f t="shared" si="12"/>
        <v>4.5479999999999998E-5</v>
      </c>
      <c r="S247" s="153">
        <v>0</v>
      </c>
      <c r="T247" s="154">
        <f t="shared" si="13"/>
        <v>0</v>
      </c>
      <c r="AR247" s="155" t="s">
        <v>275</v>
      </c>
      <c r="AT247" s="155" t="s">
        <v>174</v>
      </c>
      <c r="AU247" s="155" t="s">
        <v>87</v>
      </c>
      <c r="AY247" s="17" t="s">
        <v>172</v>
      </c>
      <c r="BE247" s="156">
        <f t="shared" si="14"/>
        <v>0</v>
      </c>
      <c r="BF247" s="156">
        <f t="shared" si="15"/>
        <v>0</v>
      </c>
      <c r="BG247" s="156">
        <f t="shared" si="16"/>
        <v>0</v>
      </c>
      <c r="BH247" s="156">
        <f t="shared" si="17"/>
        <v>0</v>
      </c>
      <c r="BI247" s="156">
        <f t="shared" si="18"/>
        <v>0</v>
      </c>
      <c r="BJ247" s="17" t="s">
        <v>87</v>
      </c>
      <c r="BK247" s="156">
        <f t="shared" si="19"/>
        <v>0</v>
      </c>
      <c r="BL247" s="17" t="s">
        <v>275</v>
      </c>
      <c r="BM247" s="155" t="s">
        <v>1489</v>
      </c>
    </row>
    <row r="248" spans="2:65" s="1" customFormat="1" ht="16.5" customHeight="1">
      <c r="B248" s="32"/>
      <c r="C248" s="179" t="s">
        <v>457</v>
      </c>
      <c r="D248" s="179" t="s">
        <v>223</v>
      </c>
      <c r="E248" s="180" t="s">
        <v>1490</v>
      </c>
      <c r="F248" s="181" t="s">
        <v>1491</v>
      </c>
      <c r="G248" s="182" t="s">
        <v>310</v>
      </c>
      <c r="H248" s="183">
        <v>1</v>
      </c>
      <c r="I248" s="184"/>
      <c r="J248" s="185">
        <f t="shared" si="10"/>
        <v>0</v>
      </c>
      <c r="K248" s="186"/>
      <c r="L248" s="187"/>
      <c r="M248" s="188" t="s">
        <v>1</v>
      </c>
      <c r="N248" s="189" t="s">
        <v>41</v>
      </c>
      <c r="P248" s="153">
        <f t="shared" si="11"/>
        <v>0</v>
      </c>
      <c r="Q248" s="153">
        <v>1.2999999999999999E-4</v>
      </c>
      <c r="R248" s="153">
        <f t="shared" si="12"/>
        <v>1.2999999999999999E-4</v>
      </c>
      <c r="S248" s="153">
        <v>0</v>
      </c>
      <c r="T248" s="154">
        <f t="shared" si="13"/>
        <v>0</v>
      </c>
      <c r="AR248" s="155" t="s">
        <v>385</v>
      </c>
      <c r="AT248" s="155" t="s">
        <v>223</v>
      </c>
      <c r="AU248" s="155" t="s">
        <v>87</v>
      </c>
      <c r="AY248" s="17" t="s">
        <v>172</v>
      </c>
      <c r="BE248" s="156">
        <f t="shared" si="14"/>
        <v>0</v>
      </c>
      <c r="BF248" s="156">
        <f t="shared" si="15"/>
        <v>0</v>
      </c>
      <c r="BG248" s="156">
        <f t="shared" si="16"/>
        <v>0</v>
      </c>
      <c r="BH248" s="156">
        <f t="shared" si="17"/>
        <v>0</v>
      </c>
      <c r="BI248" s="156">
        <f t="shared" si="18"/>
        <v>0</v>
      </c>
      <c r="BJ248" s="17" t="s">
        <v>87</v>
      </c>
      <c r="BK248" s="156">
        <f t="shared" si="19"/>
        <v>0</v>
      </c>
      <c r="BL248" s="17" t="s">
        <v>275</v>
      </c>
      <c r="BM248" s="155" t="s">
        <v>1492</v>
      </c>
    </row>
    <row r="249" spans="2:65" s="1" customFormat="1" ht="21.75" customHeight="1">
      <c r="B249" s="32"/>
      <c r="C249" s="143" t="s">
        <v>463</v>
      </c>
      <c r="D249" s="143" t="s">
        <v>174</v>
      </c>
      <c r="E249" s="144" t="s">
        <v>1493</v>
      </c>
      <c r="F249" s="145" t="s">
        <v>1494</v>
      </c>
      <c r="G249" s="146" t="s">
        <v>310</v>
      </c>
      <c r="H249" s="147">
        <v>1</v>
      </c>
      <c r="I249" s="148"/>
      <c r="J249" s="149">
        <f t="shared" si="10"/>
        <v>0</v>
      </c>
      <c r="K249" s="150"/>
      <c r="L249" s="32"/>
      <c r="M249" s="151" t="s">
        <v>1</v>
      </c>
      <c r="N249" s="152" t="s">
        <v>41</v>
      </c>
      <c r="P249" s="153">
        <f t="shared" si="11"/>
        <v>0</v>
      </c>
      <c r="Q249" s="153">
        <v>4.5479999999999998E-5</v>
      </c>
      <c r="R249" s="153">
        <f t="shared" si="12"/>
        <v>4.5479999999999998E-5</v>
      </c>
      <c r="S249" s="153">
        <v>0</v>
      </c>
      <c r="T249" s="154">
        <f t="shared" si="13"/>
        <v>0</v>
      </c>
      <c r="AR249" s="155" t="s">
        <v>275</v>
      </c>
      <c r="AT249" s="155" t="s">
        <v>174</v>
      </c>
      <c r="AU249" s="155" t="s">
        <v>87</v>
      </c>
      <c r="AY249" s="17" t="s">
        <v>172</v>
      </c>
      <c r="BE249" s="156">
        <f t="shared" si="14"/>
        <v>0</v>
      </c>
      <c r="BF249" s="156">
        <f t="shared" si="15"/>
        <v>0</v>
      </c>
      <c r="BG249" s="156">
        <f t="shared" si="16"/>
        <v>0</v>
      </c>
      <c r="BH249" s="156">
        <f t="shared" si="17"/>
        <v>0</v>
      </c>
      <c r="BI249" s="156">
        <f t="shared" si="18"/>
        <v>0</v>
      </c>
      <c r="BJ249" s="17" t="s">
        <v>87</v>
      </c>
      <c r="BK249" s="156">
        <f t="shared" si="19"/>
        <v>0</v>
      </c>
      <c r="BL249" s="17" t="s">
        <v>275</v>
      </c>
      <c r="BM249" s="155" t="s">
        <v>1495</v>
      </c>
    </row>
    <row r="250" spans="2:65" s="1" customFormat="1" ht="16.5" customHeight="1">
      <c r="B250" s="32"/>
      <c r="C250" s="179" t="s">
        <v>466</v>
      </c>
      <c r="D250" s="179" t="s">
        <v>223</v>
      </c>
      <c r="E250" s="180" t="s">
        <v>1496</v>
      </c>
      <c r="F250" s="181" t="s">
        <v>1497</v>
      </c>
      <c r="G250" s="182" t="s">
        <v>310</v>
      </c>
      <c r="H250" s="183">
        <v>1</v>
      </c>
      <c r="I250" s="184"/>
      <c r="J250" s="185">
        <f t="shared" si="10"/>
        <v>0</v>
      </c>
      <c r="K250" s="186"/>
      <c r="L250" s="187"/>
      <c r="M250" s="188" t="s">
        <v>1</v>
      </c>
      <c r="N250" s="189" t="s">
        <v>41</v>
      </c>
      <c r="P250" s="153">
        <f t="shared" si="11"/>
        <v>0</v>
      </c>
      <c r="Q250" s="153">
        <v>4.2999999999999999E-4</v>
      </c>
      <c r="R250" s="153">
        <f t="shared" si="12"/>
        <v>4.2999999999999999E-4</v>
      </c>
      <c r="S250" s="153">
        <v>0</v>
      </c>
      <c r="T250" s="154">
        <f t="shared" si="13"/>
        <v>0</v>
      </c>
      <c r="AR250" s="155" t="s">
        <v>385</v>
      </c>
      <c r="AT250" s="155" t="s">
        <v>223</v>
      </c>
      <c r="AU250" s="155" t="s">
        <v>87</v>
      </c>
      <c r="AY250" s="17" t="s">
        <v>172</v>
      </c>
      <c r="BE250" s="156">
        <f t="shared" si="14"/>
        <v>0</v>
      </c>
      <c r="BF250" s="156">
        <f t="shared" si="15"/>
        <v>0</v>
      </c>
      <c r="BG250" s="156">
        <f t="shared" si="16"/>
        <v>0</v>
      </c>
      <c r="BH250" s="156">
        <f t="shared" si="17"/>
        <v>0</v>
      </c>
      <c r="BI250" s="156">
        <f t="shared" si="18"/>
        <v>0</v>
      </c>
      <c r="BJ250" s="17" t="s">
        <v>87</v>
      </c>
      <c r="BK250" s="156">
        <f t="shared" si="19"/>
        <v>0</v>
      </c>
      <c r="BL250" s="17" t="s">
        <v>275</v>
      </c>
      <c r="BM250" s="155" t="s">
        <v>1498</v>
      </c>
    </row>
    <row r="251" spans="2:65" s="1" customFormat="1" ht="24.2" customHeight="1">
      <c r="B251" s="32"/>
      <c r="C251" s="143" t="s">
        <v>474</v>
      </c>
      <c r="D251" s="143" t="s">
        <v>174</v>
      </c>
      <c r="E251" s="144" t="s">
        <v>1499</v>
      </c>
      <c r="F251" s="145" t="s">
        <v>1500</v>
      </c>
      <c r="G251" s="146" t="s">
        <v>310</v>
      </c>
      <c r="H251" s="147">
        <v>2</v>
      </c>
      <c r="I251" s="148"/>
      <c r="J251" s="149">
        <f t="shared" si="10"/>
        <v>0</v>
      </c>
      <c r="K251" s="150"/>
      <c r="L251" s="32"/>
      <c r="M251" s="151" t="s">
        <v>1</v>
      </c>
      <c r="N251" s="152" t="s">
        <v>41</v>
      </c>
      <c r="P251" s="153">
        <f t="shared" si="11"/>
        <v>0</v>
      </c>
      <c r="Q251" s="153">
        <v>5.4E-6</v>
      </c>
      <c r="R251" s="153">
        <f t="shared" si="12"/>
        <v>1.08E-5</v>
      </c>
      <c r="S251" s="153">
        <v>0</v>
      </c>
      <c r="T251" s="154">
        <f t="shared" si="13"/>
        <v>0</v>
      </c>
      <c r="AR251" s="155" t="s">
        <v>275</v>
      </c>
      <c r="AT251" s="155" t="s">
        <v>174</v>
      </c>
      <c r="AU251" s="155" t="s">
        <v>87</v>
      </c>
      <c r="AY251" s="17" t="s">
        <v>172</v>
      </c>
      <c r="BE251" s="156">
        <f t="shared" si="14"/>
        <v>0</v>
      </c>
      <c r="BF251" s="156">
        <f t="shared" si="15"/>
        <v>0</v>
      </c>
      <c r="BG251" s="156">
        <f t="shared" si="16"/>
        <v>0</v>
      </c>
      <c r="BH251" s="156">
        <f t="shared" si="17"/>
        <v>0</v>
      </c>
      <c r="BI251" s="156">
        <f t="shared" si="18"/>
        <v>0</v>
      </c>
      <c r="BJ251" s="17" t="s">
        <v>87</v>
      </c>
      <c r="BK251" s="156">
        <f t="shared" si="19"/>
        <v>0</v>
      </c>
      <c r="BL251" s="17" t="s">
        <v>275</v>
      </c>
      <c r="BM251" s="155" t="s">
        <v>1501</v>
      </c>
    </row>
    <row r="252" spans="2:65" s="1" customFormat="1" ht="16.5" customHeight="1">
      <c r="B252" s="32"/>
      <c r="C252" s="179" t="s">
        <v>480</v>
      </c>
      <c r="D252" s="179" t="s">
        <v>223</v>
      </c>
      <c r="E252" s="180" t="s">
        <v>1502</v>
      </c>
      <c r="F252" s="181" t="s">
        <v>1503</v>
      </c>
      <c r="G252" s="182" t="s">
        <v>310</v>
      </c>
      <c r="H252" s="183">
        <v>2</v>
      </c>
      <c r="I252" s="184"/>
      <c r="J252" s="185">
        <f t="shared" si="10"/>
        <v>0</v>
      </c>
      <c r="K252" s="186"/>
      <c r="L252" s="187"/>
      <c r="M252" s="188" t="s">
        <v>1</v>
      </c>
      <c r="N252" s="189" t="s">
        <v>41</v>
      </c>
      <c r="P252" s="153">
        <f t="shared" si="11"/>
        <v>0</v>
      </c>
      <c r="Q252" s="153">
        <v>5.1000000000000004E-4</v>
      </c>
      <c r="R252" s="153">
        <f t="shared" si="12"/>
        <v>1.0200000000000001E-3</v>
      </c>
      <c r="S252" s="153">
        <v>0</v>
      </c>
      <c r="T252" s="154">
        <f t="shared" si="13"/>
        <v>0</v>
      </c>
      <c r="AR252" s="155" t="s">
        <v>385</v>
      </c>
      <c r="AT252" s="155" t="s">
        <v>223</v>
      </c>
      <c r="AU252" s="155" t="s">
        <v>87</v>
      </c>
      <c r="AY252" s="17" t="s">
        <v>172</v>
      </c>
      <c r="BE252" s="156">
        <f t="shared" si="14"/>
        <v>0</v>
      </c>
      <c r="BF252" s="156">
        <f t="shared" si="15"/>
        <v>0</v>
      </c>
      <c r="BG252" s="156">
        <f t="shared" si="16"/>
        <v>0</v>
      </c>
      <c r="BH252" s="156">
        <f t="shared" si="17"/>
        <v>0</v>
      </c>
      <c r="BI252" s="156">
        <f t="shared" si="18"/>
        <v>0</v>
      </c>
      <c r="BJ252" s="17" t="s">
        <v>87</v>
      </c>
      <c r="BK252" s="156">
        <f t="shared" si="19"/>
        <v>0</v>
      </c>
      <c r="BL252" s="17" t="s">
        <v>275</v>
      </c>
      <c r="BM252" s="155" t="s">
        <v>1504</v>
      </c>
    </row>
    <row r="253" spans="2:65" s="1" customFormat="1" ht="24.2" customHeight="1">
      <c r="B253" s="32"/>
      <c r="C253" s="143" t="s">
        <v>485</v>
      </c>
      <c r="D253" s="143" t="s">
        <v>174</v>
      </c>
      <c r="E253" s="144" t="s">
        <v>1505</v>
      </c>
      <c r="F253" s="145" t="s">
        <v>1506</v>
      </c>
      <c r="G253" s="146" t="s">
        <v>331</v>
      </c>
      <c r="H253" s="147">
        <v>32</v>
      </c>
      <c r="I253" s="148"/>
      <c r="J253" s="149">
        <f t="shared" si="10"/>
        <v>0</v>
      </c>
      <c r="K253" s="150"/>
      <c r="L253" s="32"/>
      <c r="M253" s="151" t="s">
        <v>1</v>
      </c>
      <c r="N253" s="152" t="s">
        <v>41</v>
      </c>
      <c r="P253" s="153">
        <f t="shared" si="11"/>
        <v>0</v>
      </c>
      <c r="Q253" s="153">
        <v>1.8000000000000001E-4</v>
      </c>
      <c r="R253" s="153">
        <f t="shared" si="12"/>
        <v>5.7600000000000004E-3</v>
      </c>
      <c r="S253" s="153">
        <v>0</v>
      </c>
      <c r="T253" s="154">
        <f t="shared" si="13"/>
        <v>0</v>
      </c>
      <c r="AR253" s="155" t="s">
        <v>275</v>
      </c>
      <c r="AT253" s="155" t="s">
        <v>174</v>
      </c>
      <c r="AU253" s="155" t="s">
        <v>87</v>
      </c>
      <c r="AY253" s="17" t="s">
        <v>172</v>
      </c>
      <c r="BE253" s="156">
        <f t="shared" si="14"/>
        <v>0</v>
      </c>
      <c r="BF253" s="156">
        <f t="shared" si="15"/>
        <v>0</v>
      </c>
      <c r="BG253" s="156">
        <f t="shared" si="16"/>
        <v>0</v>
      </c>
      <c r="BH253" s="156">
        <f t="shared" si="17"/>
        <v>0</v>
      </c>
      <c r="BI253" s="156">
        <f t="shared" si="18"/>
        <v>0</v>
      </c>
      <c r="BJ253" s="17" t="s">
        <v>87</v>
      </c>
      <c r="BK253" s="156">
        <f t="shared" si="19"/>
        <v>0</v>
      </c>
      <c r="BL253" s="17" t="s">
        <v>275</v>
      </c>
      <c r="BM253" s="155" t="s">
        <v>1507</v>
      </c>
    </row>
    <row r="254" spans="2:65" s="12" customFormat="1">
      <c r="B254" s="157"/>
      <c r="D254" s="158" t="s">
        <v>180</v>
      </c>
      <c r="E254" s="159" t="s">
        <v>1</v>
      </c>
      <c r="F254" s="160" t="s">
        <v>1508</v>
      </c>
      <c r="H254" s="161">
        <v>32</v>
      </c>
      <c r="I254" s="162"/>
      <c r="L254" s="157"/>
      <c r="M254" s="163"/>
      <c r="T254" s="164"/>
      <c r="AT254" s="159" t="s">
        <v>180</v>
      </c>
      <c r="AU254" s="159" t="s">
        <v>87</v>
      </c>
      <c r="AV254" s="12" t="s">
        <v>87</v>
      </c>
      <c r="AW254" s="12" t="s">
        <v>30</v>
      </c>
      <c r="AX254" s="12" t="s">
        <v>82</v>
      </c>
      <c r="AY254" s="159" t="s">
        <v>172</v>
      </c>
    </row>
    <row r="255" spans="2:65" s="1" customFormat="1" ht="24.2" customHeight="1">
      <c r="B255" s="32"/>
      <c r="C255" s="143" t="s">
        <v>490</v>
      </c>
      <c r="D255" s="143" t="s">
        <v>174</v>
      </c>
      <c r="E255" s="144" t="s">
        <v>1509</v>
      </c>
      <c r="F255" s="145" t="s">
        <v>1510</v>
      </c>
      <c r="G255" s="146" t="s">
        <v>331</v>
      </c>
      <c r="H255" s="147">
        <v>32</v>
      </c>
      <c r="I255" s="148"/>
      <c r="J255" s="149">
        <f>ROUND(I255*H255,2)</f>
        <v>0</v>
      </c>
      <c r="K255" s="150"/>
      <c r="L255" s="32"/>
      <c r="M255" s="151" t="s">
        <v>1</v>
      </c>
      <c r="N255" s="152" t="s">
        <v>41</v>
      </c>
      <c r="P255" s="153">
        <f>O255*H255</f>
        <v>0</v>
      </c>
      <c r="Q255" s="153">
        <v>1.0000000000000001E-5</v>
      </c>
      <c r="R255" s="153">
        <f>Q255*H255</f>
        <v>3.2000000000000003E-4</v>
      </c>
      <c r="S255" s="153">
        <v>0</v>
      </c>
      <c r="T255" s="154">
        <f>S255*H255</f>
        <v>0</v>
      </c>
      <c r="AR255" s="155" t="s">
        <v>275</v>
      </c>
      <c r="AT255" s="155" t="s">
        <v>174</v>
      </c>
      <c r="AU255" s="155" t="s">
        <v>87</v>
      </c>
      <c r="AY255" s="17" t="s">
        <v>172</v>
      </c>
      <c r="BE255" s="156">
        <f>IF(N255="základná",J255,0)</f>
        <v>0</v>
      </c>
      <c r="BF255" s="156">
        <f>IF(N255="znížená",J255,0)</f>
        <v>0</v>
      </c>
      <c r="BG255" s="156">
        <f>IF(N255="zákl. prenesená",J255,0)</f>
        <v>0</v>
      </c>
      <c r="BH255" s="156">
        <f>IF(N255="zníž. prenesená",J255,0)</f>
        <v>0</v>
      </c>
      <c r="BI255" s="156">
        <f>IF(N255="nulová",J255,0)</f>
        <v>0</v>
      </c>
      <c r="BJ255" s="17" t="s">
        <v>87</v>
      </c>
      <c r="BK255" s="156">
        <f>ROUND(I255*H255,2)</f>
        <v>0</v>
      </c>
      <c r="BL255" s="17" t="s">
        <v>275</v>
      </c>
      <c r="BM255" s="155" t="s">
        <v>1511</v>
      </c>
    </row>
    <row r="256" spans="2:65" s="1" customFormat="1" ht="24.2" customHeight="1">
      <c r="B256" s="32"/>
      <c r="C256" s="143" t="s">
        <v>495</v>
      </c>
      <c r="D256" s="143" t="s">
        <v>174</v>
      </c>
      <c r="E256" s="144" t="s">
        <v>630</v>
      </c>
      <c r="F256" s="145" t="s">
        <v>631</v>
      </c>
      <c r="G256" s="146" t="s">
        <v>226</v>
      </c>
      <c r="H256" s="147">
        <v>2.1999999999999999E-2</v>
      </c>
      <c r="I256" s="148"/>
      <c r="J256" s="149">
        <f>ROUND(I256*H256,2)</f>
        <v>0</v>
      </c>
      <c r="K256" s="150"/>
      <c r="L256" s="32"/>
      <c r="M256" s="151" t="s">
        <v>1</v>
      </c>
      <c r="N256" s="152" t="s">
        <v>41</v>
      </c>
      <c r="P256" s="153">
        <f>O256*H256</f>
        <v>0</v>
      </c>
      <c r="Q256" s="153">
        <v>0</v>
      </c>
      <c r="R256" s="153">
        <f>Q256*H256</f>
        <v>0</v>
      </c>
      <c r="S256" s="153">
        <v>0</v>
      </c>
      <c r="T256" s="154">
        <f>S256*H256</f>
        <v>0</v>
      </c>
      <c r="AR256" s="155" t="s">
        <v>275</v>
      </c>
      <c r="AT256" s="155" t="s">
        <v>174</v>
      </c>
      <c r="AU256" s="155" t="s">
        <v>87</v>
      </c>
      <c r="AY256" s="17" t="s">
        <v>172</v>
      </c>
      <c r="BE256" s="156">
        <f>IF(N256="základná",J256,0)</f>
        <v>0</v>
      </c>
      <c r="BF256" s="156">
        <f>IF(N256="znížená",J256,0)</f>
        <v>0</v>
      </c>
      <c r="BG256" s="156">
        <f>IF(N256="zákl. prenesená",J256,0)</f>
        <v>0</v>
      </c>
      <c r="BH256" s="156">
        <f>IF(N256="zníž. prenesená",J256,0)</f>
        <v>0</v>
      </c>
      <c r="BI256" s="156">
        <f>IF(N256="nulová",J256,0)</f>
        <v>0</v>
      </c>
      <c r="BJ256" s="17" t="s">
        <v>87</v>
      </c>
      <c r="BK256" s="156">
        <f>ROUND(I256*H256,2)</f>
        <v>0</v>
      </c>
      <c r="BL256" s="17" t="s">
        <v>275</v>
      </c>
      <c r="BM256" s="155" t="s">
        <v>1512</v>
      </c>
    </row>
    <row r="257" spans="2:65" s="11" customFormat="1" ht="22.9" customHeight="1">
      <c r="B257" s="131"/>
      <c r="D257" s="132" t="s">
        <v>74</v>
      </c>
      <c r="E257" s="141" t="s">
        <v>1513</v>
      </c>
      <c r="F257" s="141" t="s">
        <v>1514</v>
      </c>
      <c r="I257" s="134"/>
      <c r="J257" s="142">
        <f>BK257</f>
        <v>0</v>
      </c>
      <c r="L257" s="131"/>
      <c r="M257" s="136"/>
      <c r="P257" s="137">
        <f>SUM(P258:P288)</f>
        <v>0</v>
      </c>
      <c r="R257" s="137">
        <f>SUM(R258:R288)</f>
        <v>0.21091230999999999</v>
      </c>
      <c r="T257" s="138">
        <f>SUM(T258:T288)</f>
        <v>0</v>
      </c>
      <c r="AR257" s="132" t="s">
        <v>87</v>
      </c>
      <c r="AT257" s="139" t="s">
        <v>74</v>
      </c>
      <c r="AU257" s="139" t="s">
        <v>82</v>
      </c>
      <c r="AY257" s="132" t="s">
        <v>172</v>
      </c>
      <c r="BK257" s="140">
        <f>SUM(BK258:BK288)</f>
        <v>0</v>
      </c>
    </row>
    <row r="258" spans="2:65" s="1" customFormat="1" ht="24.2" customHeight="1">
      <c r="B258" s="32"/>
      <c r="C258" s="143" t="s">
        <v>499</v>
      </c>
      <c r="D258" s="143" t="s">
        <v>174</v>
      </c>
      <c r="E258" s="144" t="s">
        <v>1515</v>
      </c>
      <c r="F258" s="145" t="s">
        <v>1516</v>
      </c>
      <c r="G258" s="146" t="s">
        <v>310</v>
      </c>
      <c r="H258" s="147">
        <v>1</v>
      </c>
      <c r="I258" s="148"/>
      <c r="J258" s="149">
        <f t="shared" ref="J258:J288" si="20">ROUND(I258*H258,2)</f>
        <v>0</v>
      </c>
      <c r="K258" s="150"/>
      <c r="L258" s="32"/>
      <c r="M258" s="151" t="s">
        <v>1</v>
      </c>
      <c r="N258" s="152" t="s">
        <v>41</v>
      </c>
      <c r="P258" s="153">
        <f t="shared" ref="P258:P288" si="21">O258*H258</f>
        <v>0</v>
      </c>
      <c r="Q258" s="153">
        <v>2.8420000000000002E-4</v>
      </c>
      <c r="R258" s="153">
        <f t="shared" ref="R258:R288" si="22">Q258*H258</f>
        <v>2.8420000000000002E-4</v>
      </c>
      <c r="S258" s="153">
        <v>0</v>
      </c>
      <c r="T258" s="154">
        <f t="shared" ref="T258:T288" si="23">S258*H258</f>
        <v>0</v>
      </c>
      <c r="AR258" s="155" t="s">
        <v>275</v>
      </c>
      <c r="AT258" s="155" t="s">
        <v>174</v>
      </c>
      <c r="AU258" s="155" t="s">
        <v>87</v>
      </c>
      <c r="AY258" s="17" t="s">
        <v>172</v>
      </c>
      <c r="BE258" s="156">
        <f t="shared" ref="BE258:BE288" si="24">IF(N258="základná",J258,0)</f>
        <v>0</v>
      </c>
      <c r="BF258" s="156">
        <f t="shared" ref="BF258:BF288" si="25">IF(N258="znížená",J258,0)</f>
        <v>0</v>
      </c>
      <c r="BG258" s="156">
        <f t="shared" ref="BG258:BG288" si="26">IF(N258="zákl. prenesená",J258,0)</f>
        <v>0</v>
      </c>
      <c r="BH258" s="156">
        <f t="shared" ref="BH258:BH288" si="27">IF(N258="zníž. prenesená",J258,0)</f>
        <v>0</v>
      </c>
      <c r="BI258" s="156">
        <f t="shared" ref="BI258:BI288" si="28">IF(N258="nulová",J258,0)</f>
        <v>0</v>
      </c>
      <c r="BJ258" s="17" t="s">
        <v>87</v>
      </c>
      <c r="BK258" s="156">
        <f t="shared" ref="BK258:BK288" si="29">ROUND(I258*H258,2)</f>
        <v>0</v>
      </c>
      <c r="BL258" s="17" t="s">
        <v>275</v>
      </c>
      <c r="BM258" s="155" t="s">
        <v>1517</v>
      </c>
    </row>
    <row r="259" spans="2:65" s="1" customFormat="1" ht="24.2" customHeight="1">
      <c r="B259" s="32"/>
      <c r="C259" s="179" t="s">
        <v>505</v>
      </c>
      <c r="D259" s="179" t="s">
        <v>223</v>
      </c>
      <c r="E259" s="180" t="s">
        <v>1518</v>
      </c>
      <c r="F259" s="181" t="s">
        <v>1519</v>
      </c>
      <c r="G259" s="182" t="s">
        <v>310</v>
      </c>
      <c r="H259" s="183">
        <v>1</v>
      </c>
      <c r="I259" s="184"/>
      <c r="J259" s="185">
        <f t="shared" si="20"/>
        <v>0</v>
      </c>
      <c r="K259" s="186"/>
      <c r="L259" s="187"/>
      <c r="M259" s="188" t="s">
        <v>1</v>
      </c>
      <c r="N259" s="189" t="s">
        <v>41</v>
      </c>
      <c r="P259" s="153">
        <f t="shared" si="21"/>
        <v>0</v>
      </c>
      <c r="Q259" s="153">
        <v>3.2000000000000001E-2</v>
      </c>
      <c r="R259" s="153">
        <f t="shared" si="22"/>
        <v>3.2000000000000001E-2</v>
      </c>
      <c r="S259" s="153">
        <v>0</v>
      </c>
      <c r="T259" s="154">
        <f t="shared" si="23"/>
        <v>0</v>
      </c>
      <c r="AR259" s="155" t="s">
        <v>385</v>
      </c>
      <c r="AT259" s="155" t="s">
        <v>223</v>
      </c>
      <c r="AU259" s="155" t="s">
        <v>87</v>
      </c>
      <c r="AY259" s="17" t="s">
        <v>172</v>
      </c>
      <c r="BE259" s="156">
        <f t="shared" si="24"/>
        <v>0</v>
      </c>
      <c r="BF259" s="156">
        <f t="shared" si="25"/>
        <v>0</v>
      </c>
      <c r="BG259" s="156">
        <f t="shared" si="26"/>
        <v>0</v>
      </c>
      <c r="BH259" s="156">
        <f t="shared" si="27"/>
        <v>0</v>
      </c>
      <c r="BI259" s="156">
        <f t="shared" si="28"/>
        <v>0</v>
      </c>
      <c r="BJ259" s="17" t="s">
        <v>87</v>
      </c>
      <c r="BK259" s="156">
        <f t="shared" si="29"/>
        <v>0</v>
      </c>
      <c r="BL259" s="17" t="s">
        <v>275</v>
      </c>
      <c r="BM259" s="155" t="s">
        <v>1520</v>
      </c>
    </row>
    <row r="260" spans="2:65" s="1" customFormat="1" ht="24.2" customHeight="1">
      <c r="B260" s="32"/>
      <c r="C260" s="143" t="s">
        <v>514</v>
      </c>
      <c r="D260" s="143" t="s">
        <v>174</v>
      </c>
      <c r="E260" s="144" t="s">
        <v>1521</v>
      </c>
      <c r="F260" s="145" t="s">
        <v>1522</v>
      </c>
      <c r="G260" s="146" t="s">
        <v>310</v>
      </c>
      <c r="H260" s="147">
        <v>1</v>
      </c>
      <c r="I260" s="148"/>
      <c r="J260" s="149">
        <f t="shared" si="20"/>
        <v>0</v>
      </c>
      <c r="K260" s="150"/>
      <c r="L260" s="32"/>
      <c r="M260" s="151" t="s">
        <v>1</v>
      </c>
      <c r="N260" s="152" t="s">
        <v>41</v>
      </c>
      <c r="P260" s="153">
        <f t="shared" si="21"/>
        <v>0</v>
      </c>
      <c r="Q260" s="153">
        <v>2.3E-3</v>
      </c>
      <c r="R260" s="153">
        <f t="shared" si="22"/>
        <v>2.3E-3</v>
      </c>
      <c r="S260" s="153">
        <v>0</v>
      </c>
      <c r="T260" s="154">
        <f t="shared" si="23"/>
        <v>0</v>
      </c>
      <c r="AR260" s="155" t="s">
        <v>275</v>
      </c>
      <c r="AT260" s="155" t="s">
        <v>174</v>
      </c>
      <c r="AU260" s="155" t="s">
        <v>87</v>
      </c>
      <c r="AY260" s="17" t="s">
        <v>172</v>
      </c>
      <c r="BE260" s="156">
        <f t="shared" si="24"/>
        <v>0</v>
      </c>
      <c r="BF260" s="156">
        <f t="shared" si="25"/>
        <v>0</v>
      </c>
      <c r="BG260" s="156">
        <f t="shared" si="26"/>
        <v>0</v>
      </c>
      <c r="BH260" s="156">
        <f t="shared" si="27"/>
        <v>0</v>
      </c>
      <c r="BI260" s="156">
        <f t="shared" si="28"/>
        <v>0</v>
      </c>
      <c r="BJ260" s="17" t="s">
        <v>87</v>
      </c>
      <c r="BK260" s="156">
        <f t="shared" si="29"/>
        <v>0</v>
      </c>
      <c r="BL260" s="17" t="s">
        <v>275</v>
      </c>
      <c r="BM260" s="155" t="s">
        <v>1523</v>
      </c>
    </row>
    <row r="261" spans="2:65" s="1" customFormat="1" ht="16.5" customHeight="1">
      <c r="B261" s="32"/>
      <c r="C261" s="179" t="s">
        <v>519</v>
      </c>
      <c r="D261" s="179" t="s">
        <v>223</v>
      </c>
      <c r="E261" s="180" t="s">
        <v>1524</v>
      </c>
      <c r="F261" s="181" t="s">
        <v>1525</v>
      </c>
      <c r="G261" s="182" t="s">
        <v>310</v>
      </c>
      <c r="H261" s="183">
        <v>1</v>
      </c>
      <c r="I261" s="184"/>
      <c r="J261" s="185">
        <f t="shared" si="20"/>
        <v>0</v>
      </c>
      <c r="K261" s="186"/>
      <c r="L261" s="187"/>
      <c r="M261" s="188" t="s">
        <v>1</v>
      </c>
      <c r="N261" s="189" t="s">
        <v>41</v>
      </c>
      <c r="P261" s="153">
        <f t="shared" si="21"/>
        <v>0</v>
      </c>
      <c r="Q261" s="153">
        <v>1.41E-2</v>
      </c>
      <c r="R261" s="153">
        <f t="shared" si="22"/>
        <v>1.41E-2</v>
      </c>
      <c r="S261" s="153">
        <v>0</v>
      </c>
      <c r="T261" s="154">
        <f t="shared" si="23"/>
        <v>0</v>
      </c>
      <c r="AR261" s="155" t="s">
        <v>385</v>
      </c>
      <c r="AT261" s="155" t="s">
        <v>223</v>
      </c>
      <c r="AU261" s="155" t="s">
        <v>87</v>
      </c>
      <c r="AY261" s="17" t="s">
        <v>172</v>
      </c>
      <c r="BE261" s="156">
        <f t="shared" si="24"/>
        <v>0</v>
      </c>
      <c r="BF261" s="156">
        <f t="shared" si="25"/>
        <v>0</v>
      </c>
      <c r="BG261" s="156">
        <f t="shared" si="26"/>
        <v>0</v>
      </c>
      <c r="BH261" s="156">
        <f t="shared" si="27"/>
        <v>0</v>
      </c>
      <c r="BI261" s="156">
        <f t="shared" si="28"/>
        <v>0</v>
      </c>
      <c r="BJ261" s="17" t="s">
        <v>87</v>
      </c>
      <c r="BK261" s="156">
        <f t="shared" si="29"/>
        <v>0</v>
      </c>
      <c r="BL261" s="17" t="s">
        <v>275</v>
      </c>
      <c r="BM261" s="155" t="s">
        <v>1526</v>
      </c>
    </row>
    <row r="262" spans="2:65" s="1" customFormat="1" ht="24.2" customHeight="1">
      <c r="B262" s="32"/>
      <c r="C262" s="143" t="s">
        <v>524</v>
      </c>
      <c r="D262" s="143" t="s">
        <v>174</v>
      </c>
      <c r="E262" s="144" t="s">
        <v>1527</v>
      </c>
      <c r="F262" s="145" t="s">
        <v>1528</v>
      </c>
      <c r="G262" s="146" t="s">
        <v>310</v>
      </c>
      <c r="H262" s="147">
        <v>2</v>
      </c>
      <c r="I262" s="148"/>
      <c r="J262" s="149">
        <f t="shared" si="20"/>
        <v>0</v>
      </c>
      <c r="K262" s="150"/>
      <c r="L262" s="32"/>
      <c r="M262" s="151" t="s">
        <v>1</v>
      </c>
      <c r="N262" s="152" t="s">
        <v>41</v>
      </c>
      <c r="P262" s="153">
        <f t="shared" si="21"/>
        <v>0</v>
      </c>
      <c r="Q262" s="153">
        <v>1.054E-3</v>
      </c>
      <c r="R262" s="153">
        <f t="shared" si="22"/>
        <v>2.1080000000000001E-3</v>
      </c>
      <c r="S262" s="153">
        <v>0</v>
      </c>
      <c r="T262" s="154">
        <f t="shared" si="23"/>
        <v>0</v>
      </c>
      <c r="AR262" s="155" t="s">
        <v>275</v>
      </c>
      <c r="AT262" s="155" t="s">
        <v>174</v>
      </c>
      <c r="AU262" s="155" t="s">
        <v>87</v>
      </c>
      <c r="AY262" s="17" t="s">
        <v>172</v>
      </c>
      <c r="BE262" s="156">
        <f t="shared" si="24"/>
        <v>0</v>
      </c>
      <c r="BF262" s="156">
        <f t="shared" si="25"/>
        <v>0</v>
      </c>
      <c r="BG262" s="156">
        <f t="shared" si="26"/>
        <v>0</v>
      </c>
      <c r="BH262" s="156">
        <f t="shared" si="27"/>
        <v>0</v>
      </c>
      <c r="BI262" s="156">
        <f t="shared" si="28"/>
        <v>0</v>
      </c>
      <c r="BJ262" s="17" t="s">
        <v>87</v>
      </c>
      <c r="BK262" s="156">
        <f t="shared" si="29"/>
        <v>0</v>
      </c>
      <c r="BL262" s="17" t="s">
        <v>275</v>
      </c>
      <c r="BM262" s="155" t="s">
        <v>1529</v>
      </c>
    </row>
    <row r="263" spans="2:65" s="1" customFormat="1" ht="33" customHeight="1">
      <c r="B263" s="32"/>
      <c r="C263" s="179" t="s">
        <v>530</v>
      </c>
      <c r="D263" s="179" t="s">
        <v>223</v>
      </c>
      <c r="E263" s="180" t="s">
        <v>1530</v>
      </c>
      <c r="F263" s="181" t="s">
        <v>1531</v>
      </c>
      <c r="G263" s="182" t="s">
        <v>310</v>
      </c>
      <c r="H263" s="183">
        <v>2</v>
      </c>
      <c r="I263" s="184"/>
      <c r="J263" s="185">
        <f t="shared" si="20"/>
        <v>0</v>
      </c>
      <c r="K263" s="186"/>
      <c r="L263" s="187"/>
      <c r="M263" s="188" t="s">
        <v>1</v>
      </c>
      <c r="N263" s="189" t="s">
        <v>41</v>
      </c>
      <c r="P263" s="153">
        <f t="shared" si="21"/>
        <v>0</v>
      </c>
      <c r="Q263" s="153">
        <v>5.3999999999999999E-2</v>
      </c>
      <c r="R263" s="153">
        <f t="shared" si="22"/>
        <v>0.108</v>
      </c>
      <c r="S263" s="153">
        <v>0</v>
      </c>
      <c r="T263" s="154">
        <f t="shared" si="23"/>
        <v>0</v>
      </c>
      <c r="AR263" s="155" t="s">
        <v>385</v>
      </c>
      <c r="AT263" s="155" t="s">
        <v>223</v>
      </c>
      <c r="AU263" s="155" t="s">
        <v>87</v>
      </c>
      <c r="AY263" s="17" t="s">
        <v>172</v>
      </c>
      <c r="BE263" s="156">
        <f t="shared" si="24"/>
        <v>0</v>
      </c>
      <c r="BF263" s="156">
        <f t="shared" si="25"/>
        <v>0</v>
      </c>
      <c r="BG263" s="156">
        <f t="shared" si="26"/>
        <v>0</v>
      </c>
      <c r="BH263" s="156">
        <f t="shared" si="27"/>
        <v>0</v>
      </c>
      <c r="BI263" s="156">
        <f t="shared" si="28"/>
        <v>0</v>
      </c>
      <c r="BJ263" s="17" t="s">
        <v>87</v>
      </c>
      <c r="BK263" s="156">
        <f t="shared" si="29"/>
        <v>0</v>
      </c>
      <c r="BL263" s="17" t="s">
        <v>275</v>
      </c>
      <c r="BM263" s="155" t="s">
        <v>1532</v>
      </c>
    </row>
    <row r="264" spans="2:65" s="1" customFormat="1" ht="16.5" customHeight="1">
      <c r="B264" s="32"/>
      <c r="C264" s="143" t="s">
        <v>534</v>
      </c>
      <c r="D264" s="143" t="s">
        <v>174</v>
      </c>
      <c r="E264" s="144" t="s">
        <v>1533</v>
      </c>
      <c r="F264" s="145" t="s">
        <v>1534</v>
      </c>
      <c r="G264" s="146" t="s">
        <v>310</v>
      </c>
      <c r="H264" s="147">
        <v>1</v>
      </c>
      <c r="I264" s="148"/>
      <c r="J264" s="149">
        <f t="shared" si="20"/>
        <v>0</v>
      </c>
      <c r="K264" s="150"/>
      <c r="L264" s="32"/>
      <c r="M264" s="151" t="s">
        <v>1</v>
      </c>
      <c r="N264" s="152" t="s">
        <v>41</v>
      </c>
      <c r="P264" s="153">
        <f t="shared" si="21"/>
        <v>0</v>
      </c>
      <c r="Q264" s="153">
        <v>0</v>
      </c>
      <c r="R264" s="153">
        <f t="shared" si="22"/>
        <v>0</v>
      </c>
      <c r="S264" s="153">
        <v>0</v>
      </c>
      <c r="T264" s="154">
        <f t="shared" si="23"/>
        <v>0</v>
      </c>
      <c r="AR264" s="155" t="s">
        <v>275</v>
      </c>
      <c r="AT264" s="155" t="s">
        <v>174</v>
      </c>
      <c r="AU264" s="155" t="s">
        <v>87</v>
      </c>
      <c r="AY264" s="17" t="s">
        <v>172</v>
      </c>
      <c r="BE264" s="156">
        <f t="shared" si="24"/>
        <v>0</v>
      </c>
      <c r="BF264" s="156">
        <f t="shared" si="25"/>
        <v>0</v>
      </c>
      <c r="BG264" s="156">
        <f t="shared" si="26"/>
        <v>0</v>
      </c>
      <c r="BH264" s="156">
        <f t="shared" si="27"/>
        <v>0</v>
      </c>
      <c r="BI264" s="156">
        <f t="shared" si="28"/>
        <v>0</v>
      </c>
      <c r="BJ264" s="17" t="s">
        <v>87</v>
      </c>
      <c r="BK264" s="156">
        <f t="shared" si="29"/>
        <v>0</v>
      </c>
      <c r="BL264" s="17" t="s">
        <v>275</v>
      </c>
      <c r="BM264" s="155" t="s">
        <v>1535</v>
      </c>
    </row>
    <row r="265" spans="2:65" s="1" customFormat="1" ht="16.5" customHeight="1">
      <c r="B265" s="32"/>
      <c r="C265" s="179" t="s">
        <v>540</v>
      </c>
      <c r="D265" s="179" t="s">
        <v>223</v>
      </c>
      <c r="E265" s="180" t="s">
        <v>1536</v>
      </c>
      <c r="F265" s="181" t="s">
        <v>1537</v>
      </c>
      <c r="G265" s="182" t="s">
        <v>310</v>
      </c>
      <c r="H265" s="183">
        <v>1</v>
      </c>
      <c r="I265" s="184"/>
      <c r="J265" s="185">
        <f t="shared" si="20"/>
        <v>0</v>
      </c>
      <c r="K265" s="186"/>
      <c r="L265" s="187"/>
      <c r="M265" s="188" t="s">
        <v>1</v>
      </c>
      <c r="N265" s="189" t="s">
        <v>41</v>
      </c>
      <c r="P265" s="153">
        <f t="shared" si="21"/>
        <v>0</v>
      </c>
      <c r="Q265" s="153">
        <v>2E-3</v>
      </c>
      <c r="R265" s="153">
        <f t="shared" si="22"/>
        <v>2E-3</v>
      </c>
      <c r="S265" s="153">
        <v>0</v>
      </c>
      <c r="T265" s="154">
        <f t="shared" si="23"/>
        <v>0</v>
      </c>
      <c r="AR265" s="155" t="s">
        <v>385</v>
      </c>
      <c r="AT265" s="155" t="s">
        <v>223</v>
      </c>
      <c r="AU265" s="155" t="s">
        <v>87</v>
      </c>
      <c r="AY265" s="17" t="s">
        <v>172</v>
      </c>
      <c r="BE265" s="156">
        <f t="shared" si="24"/>
        <v>0</v>
      </c>
      <c r="BF265" s="156">
        <f t="shared" si="25"/>
        <v>0</v>
      </c>
      <c r="BG265" s="156">
        <f t="shared" si="26"/>
        <v>0</v>
      </c>
      <c r="BH265" s="156">
        <f t="shared" si="27"/>
        <v>0</v>
      </c>
      <c r="BI265" s="156">
        <f t="shared" si="28"/>
        <v>0</v>
      </c>
      <c r="BJ265" s="17" t="s">
        <v>87</v>
      </c>
      <c r="BK265" s="156">
        <f t="shared" si="29"/>
        <v>0</v>
      </c>
      <c r="BL265" s="17" t="s">
        <v>275</v>
      </c>
      <c r="BM265" s="155" t="s">
        <v>1538</v>
      </c>
    </row>
    <row r="266" spans="2:65" s="1" customFormat="1" ht="24.2" customHeight="1">
      <c r="B266" s="32"/>
      <c r="C266" s="143" t="s">
        <v>545</v>
      </c>
      <c r="D266" s="143" t="s">
        <v>174</v>
      </c>
      <c r="E266" s="144" t="s">
        <v>1539</v>
      </c>
      <c r="F266" s="145" t="s">
        <v>1540</v>
      </c>
      <c r="G266" s="146" t="s">
        <v>310</v>
      </c>
      <c r="H266" s="147">
        <v>1</v>
      </c>
      <c r="I266" s="148"/>
      <c r="J266" s="149">
        <f t="shared" si="20"/>
        <v>0</v>
      </c>
      <c r="K266" s="150"/>
      <c r="L266" s="32"/>
      <c r="M266" s="151" t="s">
        <v>1</v>
      </c>
      <c r="N266" s="152" t="s">
        <v>41</v>
      </c>
      <c r="P266" s="153">
        <f t="shared" si="21"/>
        <v>0</v>
      </c>
      <c r="Q266" s="153">
        <v>7.9991999999999997E-4</v>
      </c>
      <c r="R266" s="153">
        <f t="shared" si="22"/>
        <v>7.9991999999999997E-4</v>
      </c>
      <c r="S266" s="153">
        <v>0</v>
      </c>
      <c r="T266" s="154">
        <f t="shared" si="23"/>
        <v>0</v>
      </c>
      <c r="AR266" s="155" t="s">
        <v>275</v>
      </c>
      <c r="AT266" s="155" t="s">
        <v>174</v>
      </c>
      <c r="AU266" s="155" t="s">
        <v>87</v>
      </c>
      <c r="AY266" s="17" t="s">
        <v>172</v>
      </c>
      <c r="BE266" s="156">
        <f t="shared" si="24"/>
        <v>0</v>
      </c>
      <c r="BF266" s="156">
        <f t="shared" si="25"/>
        <v>0</v>
      </c>
      <c r="BG266" s="156">
        <f t="shared" si="26"/>
        <v>0</v>
      </c>
      <c r="BH266" s="156">
        <f t="shared" si="27"/>
        <v>0</v>
      </c>
      <c r="BI266" s="156">
        <f t="shared" si="28"/>
        <v>0</v>
      </c>
      <c r="BJ266" s="17" t="s">
        <v>87</v>
      </c>
      <c r="BK266" s="156">
        <f t="shared" si="29"/>
        <v>0</v>
      </c>
      <c r="BL266" s="17" t="s">
        <v>275</v>
      </c>
      <c r="BM266" s="155" t="s">
        <v>1541</v>
      </c>
    </row>
    <row r="267" spans="2:65" s="1" customFormat="1" ht="16.5" customHeight="1">
      <c r="B267" s="32"/>
      <c r="C267" s="179" t="s">
        <v>551</v>
      </c>
      <c r="D267" s="179" t="s">
        <v>223</v>
      </c>
      <c r="E267" s="180" t="s">
        <v>1542</v>
      </c>
      <c r="F267" s="181" t="s">
        <v>1543</v>
      </c>
      <c r="G267" s="182" t="s">
        <v>310</v>
      </c>
      <c r="H267" s="183">
        <v>1</v>
      </c>
      <c r="I267" s="184"/>
      <c r="J267" s="185">
        <f t="shared" si="20"/>
        <v>0</v>
      </c>
      <c r="K267" s="186"/>
      <c r="L267" s="187"/>
      <c r="M267" s="188" t="s">
        <v>1</v>
      </c>
      <c r="N267" s="189" t="s">
        <v>41</v>
      </c>
      <c r="P267" s="153">
        <f t="shared" si="21"/>
        <v>0</v>
      </c>
      <c r="Q267" s="153">
        <v>3.1700000000000001E-3</v>
      </c>
      <c r="R267" s="153">
        <f t="shared" si="22"/>
        <v>3.1700000000000001E-3</v>
      </c>
      <c r="S267" s="153">
        <v>0</v>
      </c>
      <c r="T267" s="154">
        <f t="shared" si="23"/>
        <v>0</v>
      </c>
      <c r="AR267" s="155" t="s">
        <v>385</v>
      </c>
      <c r="AT267" s="155" t="s">
        <v>223</v>
      </c>
      <c r="AU267" s="155" t="s">
        <v>87</v>
      </c>
      <c r="AY267" s="17" t="s">
        <v>172</v>
      </c>
      <c r="BE267" s="156">
        <f t="shared" si="24"/>
        <v>0</v>
      </c>
      <c r="BF267" s="156">
        <f t="shared" si="25"/>
        <v>0</v>
      </c>
      <c r="BG267" s="156">
        <f t="shared" si="26"/>
        <v>0</v>
      </c>
      <c r="BH267" s="156">
        <f t="shared" si="27"/>
        <v>0</v>
      </c>
      <c r="BI267" s="156">
        <f t="shared" si="28"/>
        <v>0</v>
      </c>
      <c r="BJ267" s="17" t="s">
        <v>87</v>
      </c>
      <c r="BK267" s="156">
        <f t="shared" si="29"/>
        <v>0</v>
      </c>
      <c r="BL267" s="17" t="s">
        <v>275</v>
      </c>
      <c r="BM267" s="155" t="s">
        <v>1544</v>
      </c>
    </row>
    <row r="268" spans="2:65" s="1" customFormat="1" ht="24.2" customHeight="1">
      <c r="B268" s="32"/>
      <c r="C268" s="143" t="s">
        <v>556</v>
      </c>
      <c r="D268" s="143" t="s">
        <v>174</v>
      </c>
      <c r="E268" s="144" t="s">
        <v>1545</v>
      </c>
      <c r="F268" s="145" t="s">
        <v>1546</v>
      </c>
      <c r="G268" s="146" t="s">
        <v>310</v>
      </c>
      <c r="H268" s="147">
        <v>1</v>
      </c>
      <c r="I268" s="148"/>
      <c r="J268" s="149">
        <f t="shared" si="20"/>
        <v>0</v>
      </c>
      <c r="K268" s="150"/>
      <c r="L268" s="32"/>
      <c r="M268" s="151" t="s">
        <v>1</v>
      </c>
      <c r="N268" s="152" t="s">
        <v>41</v>
      </c>
      <c r="P268" s="153">
        <f t="shared" si="21"/>
        <v>0</v>
      </c>
      <c r="Q268" s="153">
        <v>1.0632E-3</v>
      </c>
      <c r="R268" s="153">
        <f t="shared" si="22"/>
        <v>1.0632E-3</v>
      </c>
      <c r="S268" s="153">
        <v>0</v>
      </c>
      <c r="T268" s="154">
        <f t="shared" si="23"/>
        <v>0</v>
      </c>
      <c r="AR268" s="155" t="s">
        <v>275</v>
      </c>
      <c r="AT268" s="155" t="s">
        <v>174</v>
      </c>
      <c r="AU268" s="155" t="s">
        <v>87</v>
      </c>
      <c r="AY268" s="17" t="s">
        <v>172</v>
      </c>
      <c r="BE268" s="156">
        <f t="shared" si="24"/>
        <v>0</v>
      </c>
      <c r="BF268" s="156">
        <f t="shared" si="25"/>
        <v>0</v>
      </c>
      <c r="BG268" s="156">
        <f t="shared" si="26"/>
        <v>0</v>
      </c>
      <c r="BH268" s="156">
        <f t="shared" si="27"/>
        <v>0</v>
      </c>
      <c r="BI268" s="156">
        <f t="shared" si="28"/>
        <v>0</v>
      </c>
      <c r="BJ268" s="17" t="s">
        <v>87</v>
      </c>
      <c r="BK268" s="156">
        <f t="shared" si="29"/>
        <v>0</v>
      </c>
      <c r="BL268" s="17" t="s">
        <v>275</v>
      </c>
      <c r="BM268" s="155" t="s">
        <v>1547</v>
      </c>
    </row>
    <row r="269" spans="2:65" s="1" customFormat="1" ht="24.2" customHeight="1">
      <c r="B269" s="32"/>
      <c r="C269" s="179" t="s">
        <v>559</v>
      </c>
      <c r="D269" s="179" t="s">
        <v>223</v>
      </c>
      <c r="E269" s="180" t="s">
        <v>1548</v>
      </c>
      <c r="F269" s="181" t="s">
        <v>1549</v>
      </c>
      <c r="G269" s="182" t="s">
        <v>310</v>
      </c>
      <c r="H269" s="183">
        <v>1</v>
      </c>
      <c r="I269" s="184"/>
      <c r="J269" s="185">
        <f t="shared" si="20"/>
        <v>0</v>
      </c>
      <c r="K269" s="186"/>
      <c r="L269" s="187"/>
      <c r="M269" s="188" t="s">
        <v>1</v>
      </c>
      <c r="N269" s="189" t="s">
        <v>41</v>
      </c>
      <c r="P269" s="153">
        <f t="shared" si="21"/>
        <v>0</v>
      </c>
      <c r="Q269" s="153">
        <v>3.5099999999999999E-2</v>
      </c>
      <c r="R269" s="153">
        <f t="shared" si="22"/>
        <v>3.5099999999999999E-2</v>
      </c>
      <c r="S269" s="153">
        <v>0</v>
      </c>
      <c r="T269" s="154">
        <f t="shared" si="23"/>
        <v>0</v>
      </c>
      <c r="AR269" s="155" t="s">
        <v>385</v>
      </c>
      <c r="AT269" s="155" t="s">
        <v>223</v>
      </c>
      <c r="AU269" s="155" t="s">
        <v>87</v>
      </c>
      <c r="AY269" s="17" t="s">
        <v>172</v>
      </c>
      <c r="BE269" s="156">
        <f t="shared" si="24"/>
        <v>0</v>
      </c>
      <c r="BF269" s="156">
        <f t="shared" si="25"/>
        <v>0</v>
      </c>
      <c r="BG269" s="156">
        <f t="shared" si="26"/>
        <v>0</v>
      </c>
      <c r="BH269" s="156">
        <f t="shared" si="27"/>
        <v>0</v>
      </c>
      <c r="BI269" s="156">
        <f t="shared" si="28"/>
        <v>0</v>
      </c>
      <c r="BJ269" s="17" t="s">
        <v>87</v>
      </c>
      <c r="BK269" s="156">
        <f t="shared" si="29"/>
        <v>0</v>
      </c>
      <c r="BL269" s="17" t="s">
        <v>275</v>
      </c>
      <c r="BM269" s="155" t="s">
        <v>1550</v>
      </c>
    </row>
    <row r="270" spans="2:65" s="1" customFormat="1" ht="16.5" customHeight="1">
      <c r="B270" s="32"/>
      <c r="C270" s="143" t="s">
        <v>566</v>
      </c>
      <c r="D270" s="143" t="s">
        <v>174</v>
      </c>
      <c r="E270" s="144" t="s">
        <v>1551</v>
      </c>
      <c r="F270" s="145" t="s">
        <v>1552</v>
      </c>
      <c r="G270" s="146" t="s">
        <v>310</v>
      </c>
      <c r="H270" s="147">
        <v>1</v>
      </c>
      <c r="I270" s="148"/>
      <c r="J270" s="149">
        <f t="shared" si="20"/>
        <v>0</v>
      </c>
      <c r="K270" s="150"/>
      <c r="L270" s="32"/>
      <c r="M270" s="151" t="s">
        <v>1</v>
      </c>
      <c r="N270" s="152" t="s">
        <v>41</v>
      </c>
      <c r="P270" s="153">
        <f t="shared" si="21"/>
        <v>0</v>
      </c>
      <c r="Q270" s="153">
        <v>8.0000000000000007E-5</v>
      </c>
      <c r="R270" s="153">
        <f t="shared" si="22"/>
        <v>8.0000000000000007E-5</v>
      </c>
      <c r="S270" s="153">
        <v>0</v>
      </c>
      <c r="T270" s="154">
        <f t="shared" si="23"/>
        <v>0</v>
      </c>
      <c r="AR270" s="155" t="s">
        <v>275</v>
      </c>
      <c r="AT270" s="155" t="s">
        <v>174</v>
      </c>
      <c r="AU270" s="155" t="s">
        <v>87</v>
      </c>
      <c r="AY270" s="17" t="s">
        <v>172</v>
      </c>
      <c r="BE270" s="156">
        <f t="shared" si="24"/>
        <v>0</v>
      </c>
      <c r="BF270" s="156">
        <f t="shared" si="25"/>
        <v>0</v>
      </c>
      <c r="BG270" s="156">
        <f t="shared" si="26"/>
        <v>0</v>
      </c>
      <c r="BH270" s="156">
        <f t="shared" si="27"/>
        <v>0</v>
      </c>
      <c r="BI270" s="156">
        <f t="shared" si="28"/>
        <v>0</v>
      </c>
      <c r="BJ270" s="17" t="s">
        <v>87</v>
      </c>
      <c r="BK270" s="156">
        <f t="shared" si="29"/>
        <v>0</v>
      </c>
      <c r="BL270" s="17" t="s">
        <v>275</v>
      </c>
      <c r="BM270" s="155" t="s">
        <v>1553</v>
      </c>
    </row>
    <row r="271" spans="2:65" s="1" customFormat="1" ht="24.2" customHeight="1">
      <c r="B271" s="32"/>
      <c r="C271" s="179" t="s">
        <v>572</v>
      </c>
      <c r="D271" s="179" t="s">
        <v>223</v>
      </c>
      <c r="E271" s="180" t="s">
        <v>1554</v>
      </c>
      <c r="F271" s="181" t="s">
        <v>1555</v>
      </c>
      <c r="G271" s="182" t="s">
        <v>310</v>
      </c>
      <c r="H271" s="183">
        <v>1</v>
      </c>
      <c r="I271" s="184"/>
      <c r="J271" s="185">
        <f t="shared" si="20"/>
        <v>0</v>
      </c>
      <c r="K271" s="186"/>
      <c r="L271" s="187"/>
      <c r="M271" s="188" t="s">
        <v>1</v>
      </c>
      <c r="N271" s="189" t="s">
        <v>41</v>
      </c>
      <c r="P271" s="153">
        <f t="shared" si="21"/>
        <v>0</v>
      </c>
      <c r="Q271" s="153">
        <v>2.4000000000000001E-4</v>
      </c>
      <c r="R271" s="153">
        <f t="shared" si="22"/>
        <v>2.4000000000000001E-4</v>
      </c>
      <c r="S271" s="153">
        <v>0</v>
      </c>
      <c r="T271" s="154">
        <f t="shared" si="23"/>
        <v>0</v>
      </c>
      <c r="AR271" s="155" t="s">
        <v>385</v>
      </c>
      <c r="AT271" s="155" t="s">
        <v>223</v>
      </c>
      <c r="AU271" s="155" t="s">
        <v>87</v>
      </c>
      <c r="AY271" s="17" t="s">
        <v>172</v>
      </c>
      <c r="BE271" s="156">
        <f t="shared" si="24"/>
        <v>0</v>
      </c>
      <c r="BF271" s="156">
        <f t="shared" si="25"/>
        <v>0</v>
      </c>
      <c r="BG271" s="156">
        <f t="shared" si="26"/>
        <v>0</v>
      </c>
      <c r="BH271" s="156">
        <f t="shared" si="27"/>
        <v>0</v>
      </c>
      <c r="BI271" s="156">
        <f t="shared" si="28"/>
        <v>0</v>
      </c>
      <c r="BJ271" s="17" t="s">
        <v>87</v>
      </c>
      <c r="BK271" s="156">
        <f t="shared" si="29"/>
        <v>0</v>
      </c>
      <c r="BL271" s="17" t="s">
        <v>275</v>
      </c>
      <c r="BM271" s="155" t="s">
        <v>1556</v>
      </c>
    </row>
    <row r="272" spans="2:65" s="1" customFormat="1" ht="21.75" customHeight="1">
      <c r="B272" s="32"/>
      <c r="C272" s="143" t="s">
        <v>578</v>
      </c>
      <c r="D272" s="143" t="s">
        <v>174</v>
      </c>
      <c r="E272" s="144" t="s">
        <v>1557</v>
      </c>
      <c r="F272" s="145" t="s">
        <v>1558</v>
      </c>
      <c r="G272" s="146" t="s">
        <v>310</v>
      </c>
      <c r="H272" s="147">
        <v>5</v>
      </c>
      <c r="I272" s="148"/>
      <c r="J272" s="149">
        <f t="shared" si="20"/>
        <v>0</v>
      </c>
      <c r="K272" s="150"/>
      <c r="L272" s="32"/>
      <c r="M272" s="151" t="s">
        <v>1</v>
      </c>
      <c r="N272" s="152" t="s">
        <v>41</v>
      </c>
      <c r="P272" s="153">
        <f t="shared" si="21"/>
        <v>0</v>
      </c>
      <c r="Q272" s="153">
        <v>8.0000000000000007E-5</v>
      </c>
      <c r="R272" s="153">
        <f t="shared" si="22"/>
        <v>4.0000000000000002E-4</v>
      </c>
      <c r="S272" s="153">
        <v>0</v>
      </c>
      <c r="T272" s="154">
        <f t="shared" si="23"/>
        <v>0</v>
      </c>
      <c r="AR272" s="155" t="s">
        <v>275</v>
      </c>
      <c r="AT272" s="155" t="s">
        <v>174</v>
      </c>
      <c r="AU272" s="155" t="s">
        <v>87</v>
      </c>
      <c r="AY272" s="17" t="s">
        <v>172</v>
      </c>
      <c r="BE272" s="156">
        <f t="shared" si="24"/>
        <v>0</v>
      </c>
      <c r="BF272" s="156">
        <f t="shared" si="25"/>
        <v>0</v>
      </c>
      <c r="BG272" s="156">
        <f t="shared" si="26"/>
        <v>0</v>
      </c>
      <c r="BH272" s="156">
        <f t="shared" si="27"/>
        <v>0</v>
      </c>
      <c r="BI272" s="156">
        <f t="shared" si="28"/>
        <v>0</v>
      </c>
      <c r="BJ272" s="17" t="s">
        <v>87</v>
      </c>
      <c r="BK272" s="156">
        <f t="shared" si="29"/>
        <v>0</v>
      </c>
      <c r="BL272" s="17" t="s">
        <v>275</v>
      </c>
      <c r="BM272" s="155" t="s">
        <v>1559</v>
      </c>
    </row>
    <row r="273" spans="2:65" s="1" customFormat="1" ht="24.2" customHeight="1">
      <c r="B273" s="32"/>
      <c r="C273" s="179" t="s">
        <v>585</v>
      </c>
      <c r="D273" s="179" t="s">
        <v>223</v>
      </c>
      <c r="E273" s="180" t="s">
        <v>1560</v>
      </c>
      <c r="F273" s="181" t="s">
        <v>1561</v>
      </c>
      <c r="G273" s="182" t="s">
        <v>310</v>
      </c>
      <c r="H273" s="183">
        <v>5</v>
      </c>
      <c r="I273" s="184"/>
      <c r="J273" s="185">
        <f t="shared" si="20"/>
        <v>0</v>
      </c>
      <c r="K273" s="186"/>
      <c r="L273" s="187"/>
      <c r="M273" s="188" t="s">
        <v>1</v>
      </c>
      <c r="N273" s="189" t="s">
        <v>41</v>
      </c>
      <c r="P273" s="153">
        <f t="shared" si="21"/>
        <v>0</v>
      </c>
      <c r="Q273" s="153">
        <v>1.6000000000000001E-4</v>
      </c>
      <c r="R273" s="153">
        <f t="shared" si="22"/>
        <v>8.0000000000000004E-4</v>
      </c>
      <c r="S273" s="153">
        <v>0</v>
      </c>
      <c r="T273" s="154">
        <f t="shared" si="23"/>
        <v>0</v>
      </c>
      <c r="AR273" s="155" t="s">
        <v>385</v>
      </c>
      <c r="AT273" s="155" t="s">
        <v>223</v>
      </c>
      <c r="AU273" s="155" t="s">
        <v>87</v>
      </c>
      <c r="AY273" s="17" t="s">
        <v>172</v>
      </c>
      <c r="BE273" s="156">
        <f t="shared" si="24"/>
        <v>0</v>
      </c>
      <c r="BF273" s="156">
        <f t="shared" si="25"/>
        <v>0</v>
      </c>
      <c r="BG273" s="156">
        <f t="shared" si="26"/>
        <v>0</v>
      </c>
      <c r="BH273" s="156">
        <f t="shared" si="27"/>
        <v>0</v>
      </c>
      <c r="BI273" s="156">
        <f t="shared" si="28"/>
        <v>0</v>
      </c>
      <c r="BJ273" s="17" t="s">
        <v>87</v>
      </c>
      <c r="BK273" s="156">
        <f t="shared" si="29"/>
        <v>0</v>
      </c>
      <c r="BL273" s="17" t="s">
        <v>275</v>
      </c>
      <c r="BM273" s="155" t="s">
        <v>1562</v>
      </c>
    </row>
    <row r="274" spans="2:65" s="1" customFormat="1" ht="33" customHeight="1">
      <c r="B274" s="32"/>
      <c r="C274" s="143" t="s">
        <v>590</v>
      </c>
      <c r="D274" s="143" t="s">
        <v>174</v>
      </c>
      <c r="E274" s="144" t="s">
        <v>1563</v>
      </c>
      <c r="F274" s="145" t="s">
        <v>1564</v>
      </c>
      <c r="G274" s="146" t="s">
        <v>310</v>
      </c>
      <c r="H274" s="147">
        <v>2</v>
      </c>
      <c r="I274" s="148"/>
      <c r="J274" s="149">
        <f t="shared" si="20"/>
        <v>0</v>
      </c>
      <c r="K274" s="150"/>
      <c r="L274" s="32"/>
      <c r="M274" s="151" t="s">
        <v>1</v>
      </c>
      <c r="N274" s="152" t="s">
        <v>41</v>
      </c>
      <c r="P274" s="153">
        <f t="shared" si="21"/>
        <v>0</v>
      </c>
      <c r="Q274" s="153">
        <v>1E-4</v>
      </c>
      <c r="R274" s="153">
        <f t="shared" si="22"/>
        <v>2.0000000000000001E-4</v>
      </c>
      <c r="S274" s="153">
        <v>0</v>
      </c>
      <c r="T274" s="154">
        <f t="shared" si="23"/>
        <v>0</v>
      </c>
      <c r="AR274" s="155" t="s">
        <v>275</v>
      </c>
      <c r="AT274" s="155" t="s">
        <v>174</v>
      </c>
      <c r="AU274" s="155" t="s">
        <v>87</v>
      </c>
      <c r="AY274" s="17" t="s">
        <v>172</v>
      </c>
      <c r="BE274" s="156">
        <f t="shared" si="24"/>
        <v>0</v>
      </c>
      <c r="BF274" s="156">
        <f t="shared" si="25"/>
        <v>0</v>
      </c>
      <c r="BG274" s="156">
        <f t="shared" si="26"/>
        <v>0</v>
      </c>
      <c r="BH274" s="156">
        <f t="shared" si="27"/>
        <v>0</v>
      </c>
      <c r="BI274" s="156">
        <f t="shared" si="28"/>
        <v>0</v>
      </c>
      <c r="BJ274" s="17" t="s">
        <v>87</v>
      </c>
      <c r="BK274" s="156">
        <f t="shared" si="29"/>
        <v>0</v>
      </c>
      <c r="BL274" s="17" t="s">
        <v>275</v>
      </c>
      <c r="BM274" s="155" t="s">
        <v>1565</v>
      </c>
    </row>
    <row r="275" spans="2:65" s="1" customFormat="1" ht="16.5" customHeight="1">
      <c r="B275" s="32"/>
      <c r="C275" s="179" t="s">
        <v>594</v>
      </c>
      <c r="D275" s="179" t="s">
        <v>223</v>
      </c>
      <c r="E275" s="180" t="s">
        <v>1566</v>
      </c>
      <c r="F275" s="181" t="s">
        <v>1567</v>
      </c>
      <c r="G275" s="182" t="s">
        <v>310</v>
      </c>
      <c r="H275" s="183">
        <v>1</v>
      </c>
      <c r="I275" s="184"/>
      <c r="J275" s="185">
        <f t="shared" si="20"/>
        <v>0</v>
      </c>
      <c r="K275" s="186"/>
      <c r="L275" s="187"/>
      <c r="M275" s="188" t="s">
        <v>1</v>
      </c>
      <c r="N275" s="189" t="s">
        <v>41</v>
      </c>
      <c r="P275" s="153">
        <f t="shared" si="21"/>
        <v>0</v>
      </c>
      <c r="Q275" s="153">
        <v>2E-3</v>
      </c>
      <c r="R275" s="153">
        <f t="shared" si="22"/>
        <v>2E-3</v>
      </c>
      <c r="S275" s="153">
        <v>0</v>
      </c>
      <c r="T275" s="154">
        <f t="shared" si="23"/>
        <v>0</v>
      </c>
      <c r="AR275" s="155" t="s">
        <v>385</v>
      </c>
      <c r="AT275" s="155" t="s">
        <v>223</v>
      </c>
      <c r="AU275" s="155" t="s">
        <v>87</v>
      </c>
      <c r="AY275" s="17" t="s">
        <v>172</v>
      </c>
      <c r="BE275" s="156">
        <f t="shared" si="24"/>
        <v>0</v>
      </c>
      <c r="BF275" s="156">
        <f t="shared" si="25"/>
        <v>0</v>
      </c>
      <c r="BG275" s="156">
        <f t="shared" si="26"/>
        <v>0</v>
      </c>
      <c r="BH275" s="156">
        <f t="shared" si="27"/>
        <v>0</v>
      </c>
      <c r="BI275" s="156">
        <f t="shared" si="28"/>
        <v>0</v>
      </c>
      <c r="BJ275" s="17" t="s">
        <v>87</v>
      </c>
      <c r="BK275" s="156">
        <f t="shared" si="29"/>
        <v>0</v>
      </c>
      <c r="BL275" s="17" t="s">
        <v>275</v>
      </c>
      <c r="BM275" s="155" t="s">
        <v>1568</v>
      </c>
    </row>
    <row r="276" spans="2:65" s="1" customFormat="1" ht="16.5" customHeight="1">
      <c r="B276" s="32"/>
      <c r="C276" s="179" t="s">
        <v>598</v>
      </c>
      <c r="D276" s="179" t="s">
        <v>223</v>
      </c>
      <c r="E276" s="180" t="s">
        <v>1569</v>
      </c>
      <c r="F276" s="181" t="s">
        <v>1570</v>
      </c>
      <c r="G276" s="182" t="s">
        <v>310</v>
      </c>
      <c r="H276" s="183">
        <v>1</v>
      </c>
      <c r="I276" s="184"/>
      <c r="J276" s="185">
        <f t="shared" si="20"/>
        <v>0</v>
      </c>
      <c r="K276" s="186"/>
      <c r="L276" s="187"/>
      <c r="M276" s="188" t="s">
        <v>1</v>
      </c>
      <c r="N276" s="189" t="s">
        <v>41</v>
      </c>
      <c r="P276" s="153">
        <f t="shared" si="21"/>
        <v>0</v>
      </c>
      <c r="Q276" s="153">
        <v>1.2999999999999999E-3</v>
      </c>
      <c r="R276" s="153">
        <f t="shared" si="22"/>
        <v>1.2999999999999999E-3</v>
      </c>
      <c r="S276" s="153">
        <v>0</v>
      </c>
      <c r="T276" s="154">
        <f t="shared" si="23"/>
        <v>0</v>
      </c>
      <c r="AR276" s="155" t="s">
        <v>385</v>
      </c>
      <c r="AT276" s="155" t="s">
        <v>223</v>
      </c>
      <c r="AU276" s="155" t="s">
        <v>87</v>
      </c>
      <c r="AY276" s="17" t="s">
        <v>172</v>
      </c>
      <c r="BE276" s="156">
        <f t="shared" si="24"/>
        <v>0</v>
      </c>
      <c r="BF276" s="156">
        <f t="shared" si="25"/>
        <v>0</v>
      </c>
      <c r="BG276" s="156">
        <f t="shared" si="26"/>
        <v>0</v>
      </c>
      <c r="BH276" s="156">
        <f t="shared" si="27"/>
        <v>0</v>
      </c>
      <c r="BI276" s="156">
        <f t="shared" si="28"/>
        <v>0</v>
      </c>
      <c r="BJ276" s="17" t="s">
        <v>87</v>
      </c>
      <c r="BK276" s="156">
        <f t="shared" si="29"/>
        <v>0</v>
      </c>
      <c r="BL276" s="17" t="s">
        <v>275</v>
      </c>
      <c r="BM276" s="155" t="s">
        <v>1571</v>
      </c>
    </row>
    <row r="277" spans="2:65" s="1" customFormat="1" ht="21.75" customHeight="1">
      <c r="B277" s="32"/>
      <c r="C277" s="143" t="s">
        <v>606</v>
      </c>
      <c r="D277" s="143" t="s">
        <v>174</v>
      </c>
      <c r="E277" s="144" t="s">
        <v>1572</v>
      </c>
      <c r="F277" s="145" t="s">
        <v>1573</v>
      </c>
      <c r="G277" s="146" t="s">
        <v>310</v>
      </c>
      <c r="H277" s="147">
        <v>2</v>
      </c>
      <c r="I277" s="148"/>
      <c r="J277" s="149">
        <f t="shared" si="20"/>
        <v>0</v>
      </c>
      <c r="K277" s="150"/>
      <c r="L277" s="32"/>
      <c r="M277" s="151" t="s">
        <v>1</v>
      </c>
      <c r="N277" s="152" t="s">
        <v>41</v>
      </c>
      <c r="P277" s="153">
        <f t="shared" si="21"/>
        <v>0</v>
      </c>
      <c r="Q277" s="153">
        <v>0</v>
      </c>
      <c r="R277" s="153">
        <f t="shared" si="22"/>
        <v>0</v>
      </c>
      <c r="S277" s="153">
        <v>0</v>
      </c>
      <c r="T277" s="154">
        <f t="shared" si="23"/>
        <v>0</v>
      </c>
      <c r="AR277" s="155" t="s">
        <v>275</v>
      </c>
      <c r="AT277" s="155" t="s">
        <v>174</v>
      </c>
      <c r="AU277" s="155" t="s">
        <v>87</v>
      </c>
      <c r="AY277" s="17" t="s">
        <v>172</v>
      </c>
      <c r="BE277" s="156">
        <f t="shared" si="24"/>
        <v>0</v>
      </c>
      <c r="BF277" s="156">
        <f t="shared" si="25"/>
        <v>0</v>
      </c>
      <c r="BG277" s="156">
        <f t="shared" si="26"/>
        <v>0</v>
      </c>
      <c r="BH277" s="156">
        <f t="shared" si="27"/>
        <v>0</v>
      </c>
      <c r="BI277" s="156">
        <f t="shared" si="28"/>
        <v>0</v>
      </c>
      <c r="BJ277" s="17" t="s">
        <v>87</v>
      </c>
      <c r="BK277" s="156">
        <f t="shared" si="29"/>
        <v>0</v>
      </c>
      <c r="BL277" s="17" t="s">
        <v>275</v>
      </c>
      <c r="BM277" s="155" t="s">
        <v>1574</v>
      </c>
    </row>
    <row r="278" spans="2:65" s="1" customFormat="1" ht="21.75" customHeight="1">
      <c r="B278" s="32"/>
      <c r="C278" s="179" t="s">
        <v>610</v>
      </c>
      <c r="D278" s="179" t="s">
        <v>223</v>
      </c>
      <c r="E278" s="180" t="s">
        <v>1575</v>
      </c>
      <c r="F278" s="181" t="s">
        <v>1576</v>
      </c>
      <c r="G278" s="182" t="s">
        <v>310</v>
      </c>
      <c r="H278" s="183">
        <v>2</v>
      </c>
      <c r="I278" s="184"/>
      <c r="J278" s="185">
        <f t="shared" si="20"/>
        <v>0</v>
      </c>
      <c r="K278" s="186"/>
      <c r="L278" s="187"/>
      <c r="M278" s="188" t="s">
        <v>1</v>
      </c>
      <c r="N278" s="189" t="s">
        <v>41</v>
      </c>
      <c r="P278" s="153">
        <f t="shared" si="21"/>
        <v>0</v>
      </c>
      <c r="Q278" s="153">
        <v>1.4E-3</v>
      </c>
      <c r="R278" s="153">
        <f t="shared" si="22"/>
        <v>2.8E-3</v>
      </c>
      <c r="S278" s="153">
        <v>0</v>
      </c>
      <c r="T278" s="154">
        <f t="shared" si="23"/>
        <v>0</v>
      </c>
      <c r="AR278" s="155" t="s">
        <v>385</v>
      </c>
      <c r="AT278" s="155" t="s">
        <v>223</v>
      </c>
      <c r="AU278" s="155" t="s">
        <v>87</v>
      </c>
      <c r="AY278" s="17" t="s">
        <v>172</v>
      </c>
      <c r="BE278" s="156">
        <f t="shared" si="24"/>
        <v>0</v>
      </c>
      <c r="BF278" s="156">
        <f t="shared" si="25"/>
        <v>0</v>
      </c>
      <c r="BG278" s="156">
        <f t="shared" si="26"/>
        <v>0</v>
      </c>
      <c r="BH278" s="156">
        <f t="shared" si="27"/>
        <v>0</v>
      </c>
      <c r="BI278" s="156">
        <f t="shared" si="28"/>
        <v>0</v>
      </c>
      <c r="BJ278" s="17" t="s">
        <v>87</v>
      </c>
      <c r="BK278" s="156">
        <f t="shared" si="29"/>
        <v>0</v>
      </c>
      <c r="BL278" s="17" t="s">
        <v>275</v>
      </c>
      <c r="BM278" s="155" t="s">
        <v>1577</v>
      </c>
    </row>
    <row r="279" spans="2:65" s="1" customFormat="1" ht="24.2" customHeight="1">
      <c r="B279" s="32"/>
      <c r="C279" s="179" t="s">
        <v>615</v>
      </c>
      <c r="D279" s="179" t="s">
        <v>223</v>
      </c>
      <c r="E279" s="180" t="s">
        <v>1578</v>
      </c>
      <c r="F279" s="181" t="s">
        <v>1579</v>
      </c>
      <c r="G279" s="182" t="s">
        <v>310</v>
      </c>
      <c r="H279" s="183">
        <v>2</v>
      </c>
      <c r="I279" s="184"/>
      <c r="J279" s="185">
        <f t="shared" si="20"/>
        <v>0</v>
      </c>
      <c r="K279" s="186"/>
      <c r="L279" s="187"/>
      <c r="M279" s="188" t="s">
        <v>1</v>
      </c>
      <c r="N279" s="189" t="s">
        <v>41</v>
      </c>
      <c r="P279" s="153">
        <f t="shared" si="21"/>
        <v>0</v>
      </c>
      <c r="Q279" s="153">
        <v>0</v>
      </c>
      <c r="R279" s="153">
        <f t="shared" si="22"/>
        <v>0</v>
      </c>
      <c r="S279" s="153">
        <v>0</v>
      </c>
      <c r="T279" s="154">
        <f t="shared" si="23"/>
        <v>0</v>
      </c>
      <c r="AR279" s="155" t="s">
        <v>385</v>
      </c>
      <c r="AT279" s="155" t="s">
        <v>223</v>
      </c>
      <c r="AU279" s="155" t="s">
        <v>87</v>
      </c>
      <c r="AY279" s="17" t="s">
        <v>172</v>
      </c>
      <c r="BE279" s="156">
        <f t="shared" si="24"/>
        <v>0</v>
      </c>
      <c r="BF279" s="156">
        <f t="shared" si="25"/>
        <v>0</v>
      </c>
      <c r="BG279" s="156">
        <f t="shared" si="26"/>
        <v>0</v>
      </c>
      <c r="BH279" s="156">
        <f t="shared" si="27"/>
        <v>0</v>
      </c>
      <c r="BI279" s="156">
        <f t="shared" si="28"/>
        <v>0</v>
      </c>
      <c r="BJ279" s="17" t="s">
        <v>87</v>
      </c>
      <c r="BK279" s="156">
        <f t="shared" si="29"/>
        <v>0</v>
      </c>
      <c r="BL279" s="17" t="s">
        <v>275</v>
      </c>
      <c r="BM279" s="155" t="s">
        <v>1580</v>
      </c>
    </row>
    <row r="280" spans="2:65" s="1" customFormat="1" ht="24.2" customHeight="1">
      <c r="B280" s="32"/>
      <c r="C280" s="143" t="s">
        <v>621</v>
      </c>
      <c r="D280" s="143" t="s">
        <v>174</v>
      </c>
      <c r="E280" s="144" t="s">
        <v>1581</v>
      </c>
      <c r="F280" s="145" t="s">
        <v>1582</v>
      </c>
      <c r="G280" s="146" t="s">
        <v>310</v>
      </c>
      <c r="H280" s="147">
        <v>1</v>
      </c>
      <c r="I280" s="148"/>
      <c r="J280" s="149">
        <f t="shared" si="20"/>
        <v>0</v>
      </c>
      <c r="K280" s="150"/>
      <c r="L280" s="32"/>
      <c r="M280" s="151" t="s">
        <v>1</v>
      </c>
      <c r="N280" s="152" t="s">
        <v>41</v>
      </c>
      <c r="P280" s="153">
        <f t="shared" si="21"/>
        <v>0</v>
      </c>
      <c r="Q280" s="153">
        <v>0</v>
      </c>
      <c r="R280" s="153">
        <f t="shared" si="22"/>
        <v>0</v>
      </c>
      <c r="S280" s="153">
        <v>0</v>
      </c>
      <c r="T280" s="154">
        <f t="shared" si="23"/>
        <v>0</v>
      </c>
      <c r="AR280" s="155" t="s">
        <v>275</v>
      </c>
      <c r="AT280" s="155" t="s">
        <v>174</v>
      </c>
      <c r="AU280" s="155" t="s">
        <v>87</v>
      </c>
      <c r="AY280" s="17" t="s">
        <v>172</v>
      </c>
      <c r="BE280" s="156">
        <f t="shared" si="24"/>
        <v>0</v>
      </c>
      <c r="BF280" s="156">
        <f t="shared" si="25"/>
        <v>0</v>
      </c>
      <c r="BG280" s="156">
        <f t="shared" si="26"/>
        <v>0</v>
      </c>
      <c r="BH280" s="156">
        <f t="shared" si="27"/>
        <v>0</v>
      </c>
      <c r="BI280" s="156">
        <f t="shared" si="28"/>
        <v>0</v>
      </c>
      <c r="BJ280" s="17" t="s">
        <v>87</v>
      </c>
      <c r="BK280" s="156">
        <f t="shared" si="29"/>
        <v>0</v>
      </c>
      <c r="BL280" s="17" t="s">
        <v>275</v>
      </c>
      <c r="BM280" s="155" t="s">
        <v>1583</v>
      </c>
    </row>
    <row r="281" spans="2:65" s="1" customFormat="1" ht="21.75" customHeight="1">
      <c r="B281" s="32"/>
      <c r="C281" s="179" t="s">
        <v>625</v>
      </c>
      <c r="D281" s="179" t="s">
        <v>223</v>
      </c>
      <c r="E281" s="180" t="s">
        <v>1584</v>
      </c>
      <c r="F281" s="181" t="s">
        <v>1585</v>
      </c>
      <c r="G281" s="182" t="s">
        <v>310</v>
      </c>
      <c r="H281" s="183">
        <v>1</v>
      </c>
      <c r="I281" s="184"/>
      <c r="J281" s="185">
        <f t="shared" si="20"/>
        <v>0</v>
      </c>
      <c r="K281" s="186"/>
      <c r="L281" s="187"/>
      <c r="M281" s="188" t="s">
        <v>1</v>
      </c>
      <c r="N281" s="189" t="s">
        <v>41</v>
      </c>
      <c r="P281" s="153">
        <f t="shared" si="21"/>
        <v>0</v>
      </c>
      <c r="Q281" s="153">
        <v>3.3E-4</v>
      </c>
      <c r="R281" s="153">
        <f t="shared" si="22"/>
        <v>3.3E-4</v>
      </c>
      <c r="S281" s="153">
        <v>0</v>
      </c>
      <c r="T281" s="154">
        <f t="shared" si="23"/>
        <v>0</v>
      </c>
      <c r="AR281" s="155" t="s">
        <v>385</v>
      </c>
      <c r="AT281" s="155" t="s">
        <v>223</v>
      </c>
      <c r="AU281" s="155" t="s">
        <v>87</v>
      </c>
      <c r="AY281" s="17" t="s">
        <v>172</v>
      </c>
      <c r="BE281" s="156">
        <f t="shared" si="24"/>
        <v>0</v>
      </c>
      <c r="BF281" s="156">
        <f t="shared" si="25"/>
        <v>0</v>
      </c>
      <c r="BG281" s="156">
        <f t="shared" si="26"/>
        <v>0</v>
      </c>
      <c r="BH281" s="156">
        <f t="shared" si="27"/>
        <v>0</v>
      </c>
      <c r="BI281" s="156">
        <f t="shared" si="28"/>
        <v>0</v>
      </c>
      <c r="BJ281" s="17" t="s">
        <v>87</v>
      </c>
      <c r="BK281" s="156">
        <f t="shared" si="29"/>
        <v>0</v>
      </c>
      <c r="BL281" s="17" t="s">
        <v>275</v>
      </c>
      <c r="BM281" s="155" t="s">
        <v>1586</v>
      </c>
    </row>
    <row r="282" spans="2:65" s="1" customFormat="1" ht="33" customHeight="1">
      <c r="B282" s="32"/>
      <c r="C282" s="143" t="s">
        <v>629</v>
      </c>
      <c r="D282" s="143" t="s">
        <v>174</v>
      </c>
      <c r="E282" s="144" t="s">
        <v>1587</v>
      </c>
      <c r="F282" s="145" t="s">
        <v>1588</v>
      </c>
      <c r="G282" s="146" t="s">
        <v>310</v>
      </c>
      <c r="H282" s="147">
        <v>1</v>
      </c>
      <c r="I282" s="148"/>
      <c r="J282" s="149">
        <f t="shared" si="20"/>
        <v>0</v>
      </c>
      <c r="K282" s="150"/>
      <c r="L282" s="32"/>
      <c r="M282" s="151" t="s">
        <v>1</v>
      </c>
      <c r="N282" s="152" t="s">
        <v>41</v>
      </c>
      <c r="P282" s="153">
        <f t="shared" si="21"/>
        <v>0</v>
      </c>
      <c r="Q282" s="153">
        <v>6.99E-6</v>
      </c>
      <c r="R282" s="153">
        <f t="shared" si="22"/>
        <v>6.99E-6</v>
      </c>
      <c r="S282" s="153">
        <v>0</v>
      </c>
      <c r="T282" s="154">
        <f t="shared" si="23"/>
        <v>0</v>
      </c>
      <c r="AR282" s="155" t="s">
        <v>275</v>
      </c>
      <c r="AT282" s="155" t="s">
        <v>174</v>
      </c>
      <c r="AU282" s="155" t="s">
        <v>87</v>
      </c>
      <c r="AY282" s="17" t="s">
        <v>172</v>
      </c>
      <c r="BE282" s="156">
        <f t="shared" si="24"/>
        <v>0</v>
      </c>
      <c r="BF282" s="156">
        <f t="shared" si="25"/>
        <v>0</v>
      </c>
      <c r="BG282" s="156">
        <f t="shared" si="26"/>
        <v>0</v>
      </c>
      <c r="BH282" s="156">
        <f t="shared" si="27"/>
        <v>0</v>
      </c>
      <c r="BI282" s="156">
        <f t="shared" si="28"/>
        <v>0</v>
      </c>
      <c r="BJ282" s="17" t="s">
        <v>87</v>
      </c>
      <c r="BK282" s="156">
        <f t="shared" si="29"/>
        <v>0</v>
      </c>
      <c r="BL282" s="17" t="s">
        <v>275</v>
      </c>
      <c r="BM282" s="155" t="s">
        <v>1589</v>
      </c>
    </row>
    <row r="283" spans="2:65" s="1" customFormat="1" ht="24.2" customHeight="1">
      <c r="B283" s="32"/>
      <c r="C283" s="179" t="s">
        <v>635</v>
      </c>
      <c r="D283" s="179" t="s">
        <v>223</v>
      </c>
      <c r="E283" s="180" t="s">
        <v>1590</v>
      </c>
      <c r="F283" s="181" t="s">
        <v>1591</v>
      </c>
      <c r="G283" s="182" t="s">
        <v>310</v>
      </c>
      <c r="H283" s="183">
        <v>1</v>
      </c>
      <c r="I283" s="184"/>
      <c r="J283" s="185">
        <f t="shared" si="20"/>
        <v>0</v>
      </c>
      <c r="K283" s="186"/>
      <c r="L283" s="187"/>
      <c r="M283" s="188" t="s">
        <v>1</v>
      </c>
      <c r="N283" s="189" t="s">
        <v>41</v>
      </c>
      <c r="P283" s="153">
        <f t="shared" si="21"/>
        <v>0</v>
      </c>
      <c r="Q283" s="153">
        <v>3.6000000000000002E-4</v>
      </c>
      <c r="R283" s="153">
        <f t="shared" si="22"/>
        <v>3.6000000000000002E-4</v>
      </c>
      <c r="S283" s="153">
        <v>0</v>
      </c>
      <c r="T283" s="154">
        <f t="shared" si="23"/>
        <v>0</v>
      </c>
      <c r="AR283" s="155" t="s">
        <v>385</v>
      </c>
      <c r="AT283" s="155" t="s">
        <v>223</v>
      </c>
      <c r="AU283" s="155" t="s">
        <v>87</v>
      </c>
      <c r="AY283" s="17" t="s">
        <v>172</v>
      </c>
      <c r="BE283" s="156">
        <f t="shared" si="24"/>
        <v>0</v>
      </c>
      <c r="BF283" s="156">
        <f t="shared" si="25"/>
        <v>0</v>
      </c>
      <c r="BG283" s="156">
        <f t="shared" si="26"/>
        <v>0</v>
      </c>
      <c r="BH283" s="156">
        <f t="shared" si="27"/>
        <v>0</v>
      </c>
      <c r="BI283" s="156">
        <f t="shared" si="28"/>
        <v>0</v>
      </c>
      <c r="BJ283" s="17" t="s">
        <v>87</v>
      </c>
      <c r="BK283" s="156">
        <f t="shared" si="29"/>
        <v>0</v>
      </c>
      <c r="BL283" s="17" t="s">
        <v>275</v>
      </c>
      <c r="BM283" s="155" t="s">
        <v>1592</v>
      </c>
    </row>
    <row r="284" spans="2:65" s="1" customFormat="1" ht="33" customHeight="1">
      <c r="B284" s="32"/>
      <c r="C284" s="143" t="s">
        <v>656</v>
      </c>
      <c r="D284" s="143" t="s">
        <v>174</v>
      </c>
      <c r="E284" s="144" t="s">
        <v>1593</v>
      </c>
      <c r="F284" s="145" t="s">
        <v>1594</v>
      </c>
      <c r="G284" s="146" t="s">
        <v>310</v>
      </c>
      <c r="H284" s="147">
        <v>1</v>
      </c>
      <c r="I284" s="148"/>
      <c r="J284" s="149">
        <f t="shared" si="20"/>
        <v>0</v>
      </c>
      <c r="K284" s="150"/>
      <c r="L284" s="32"/>
      <c r="M284" s="151" t="s">
        <v>1</v>
      </c>
      <c r="N284" s="152" t="s">
        <v>41</v>
      </c>
      <c r="P284" s="153">
        <f t="shared" si="21"/>
        <v>0</v>
      </c>
      <c r="Q284" s="153">
        <v>0</v>
      </c>
      <c r="R284" s="153">
        <f t="shared" si="22"/>
        <v>0</v>
      </c>
      <c r="S284" s="153">
        <v>0</v>
      </c>
      <c r="T284" s="154">
        <f t="shared" si="23"/>
        <v>0</v>
      </c>
      <c r="AR284" s="155" t="s">
        <v>275</v>
      </c>
      <c r="AT284" s="155" t="s">
        <v>174</v>
      </c>
      <c r="AU284" s="155" t="s">
        <v>87</v>
      </c>
      <c r="AY284" s="17" t="s">
        <v>172</v>
      </c>
      <c r="BE284" s="156">
        <f t="shared" si="24"/>
        <v>0</v>
      </c>
      <c r="BF284" s="156">
        <f t="shared" si="25"/>
        <v>0</v>
      </c>
      <c r="BG284" s="156">
        <f t="shared" si="26"/>
        <v>0</v>
      </c>
      <c r="BH284" s="156">
        <f t="shared" si="27"/>
        <v>0</v>
      </c>
      <c r="BI284" s="156">
        <f t="shared" si="28"/>
        <v>0</v>
      </c>
      <c r="BJ284" s="17" t="s">
        <v>87</v>
      </c>
      <c r="BK284" s="156">
        <f t="shared" si="29"/>
        <v>0</v>
      </c>
      <c r="BL284" s="17" t="s">
        <v>275</v>
      </c>
      <c r="BM284" s="155" t="s">
        <v>1595</v>
      </c>
    </row>
    <row r="285" spans="2:65" s="1" customFormat="1" ht="49.15" customHeight="1">
      <c r="B285" s="32"/>
      <c r="C285" s="179" t="s">
        <v>671</v>
      </c>
      <c r="D285" s="179" t="s">
        <v>223</v>
      </c>
      <c r="E285" s="180" t="s">
        <v>1596</v>
      </c>
      <c r="F285" s="181" t="s">
        <v>1597</v>
      </c>
      <c r="G285" s="182" t="s">
        <v>310</v>
      </c>
      <c r="H285" s="183">
        <v>1</v>
      </c>
      <c r="I285" s="184"/>
      <c r="J285" s="185">
        <f t="shared" si="20"/>
        <v>0</v>
      </c>
      <c r="K285" s="186"/>
      <c r="L285" s="187"/>
      <c r="M285" s="188" t="s">
        <v>1</v>
      </c>
      <c r="N285" s="189" t="s">
        <v>41</v>
      </c>
      <c r="P285" s="153">
        <f t="shared" si="21"/>
        <v>0</v>
      </c>
      <c r="Q285" s="153">
        <v>7.2999999999999996E-4</v>
      </c>
      <c r="R285" s="153">
        <f t="shared" si="22"/>
        <v>7.2999999999999996E-4</v>
      </c>
      <c r="S285" s="153">
        <v>0</v>
      </c>
      <c r="T285" s="154">
        <f t="shared" si="23"/>
        <v>0</v>
      </c>
      <c r="AR285" s="155" t="s">
        <v>385</v>
      </c>
      <c r="AT285" s="155" t="s">
        <v>223</v>
      </c>
      <c r="AU285" s="155" t="s">
        <v>87</v>
      </c>
      <c r="AY285" s="17" t="s">
        <v>172</v>
      </c>
      <c r="BE285" s="156">
        <f t="shared" si="24"/>
        <v>0</v>
      </c>
      <c r="BF285" s="156">
        <f t="shared" si="25"/>
        <v>0</v>
      </c>
      <c r="BG285" s="156">
        <f t="shared" si="26"/>
        <v>0</v>
      </c>
      <c r="BH285" s="156">
        <f t="shared" si="27"/>
        <v>0</v>
      </c>
      <c r="BI285" s="156">
        <f t="shared" si="28"/>
        <v>0</v>
      </c>
      <c r="BJ285" s="17" t="s">
        <v>87</v>
      </c>
      <c r="BK285" s="156">
        <f t="shared" si="29"/>
        <v>0</v>
      </c>
      <c r="BL285" s="17" t="s">
        <v>275</v>
      </c>
      <c r="BM285" s="155" t="s">
        <v>1598</v>
      </c>
    </row>
    <row r="286" spans="2:65" s="1" customFormat="1" ht="16.5" customHeight="1">
      <c r="B286" s="32"/>
      <c r="C286" s="143" t="s">
        <v>684</v>
      </c>
      <c r="D286" s="143" t="s">
        <v>174</v>
      </c>
      <c r="E286" s="144" t="s">
        <v>1599</v>
      </c>
      <c r="F286" s="145" t="s">
        <v>1600</v>
      </c>
      <c r="G286" s="146" t="s">
        <v>310</v>
      </c>
      <c r="H286" s="147">
        <v>2</v>
      </c>
      <c r="I286" s="148"/>
      <c r="J286" s="149">
        <f t="shared" si="20"/>
        <v>0</v>
      </c>
      <c r="K286" s="150"/>
      <c r="L286" s="32"/>
      <c r="M286" s="151" t="s">
        <v>1</v>
      </c>
      <c r="N286" s="152" t="s">
        <v>41</v>
      </c>
      <c r="P286" s="153">
        <f t="shared" si="21"/>
        <v>0</v>
      </c>
      <c r="Q286" s="153">
        <v>0</v>
      </c>
      <c r="R286" s="153">
        <f t="shared" si="22"/>
        <v>0</v>
      </c>
      <c r="S286" s="153">
        <v>0</v>
      </c>
      <c r="T286" s="154">
        <f t="shared" si="23"/>
        <v>0</v>
      </c>
      <c r="AR286" s="155" t="s">
        <v>275</v>
      </c>
      <c r="AT286" s="155" t="s">
        <v>174</v>
      </c>
      <c r="AU286" s="155" t="s">
        <v>87</v>
      </c>
      <c r="AY286" s="17" t="s">
        <v>172</v>
      </c>
      <c r="BE286" s="156">
        <f t="shared" si="24"/>
        <v>0</v>
      </c>
      <c r="BF286" s="156">
        <f t="shared" si="25"/>
        <v>0</v>
      </c>
      <c r="BG286" s="156">
        <f t="shared" si="26"/>
        <v>0</v>
      </c>
      <c r="BH286" s="156">
        <f t="shared" si="27"/>
        <v>0</v>
      </c>
      <c r="BI286" s="156">
        <f t="shared" si="28"/>
        <v>0</v>
      </c>
      <c r="BJ286" s="17" t="s">
        <v>87</v>
      </c>
      <c r="BK286" s="156">
        <f t="shared" si="29"/>
        <v>0</v>
      </c>
      <c r="BL286" s="17" t="s">
        <v>275</v>
      </c>
      <c r="BM286" s="155" t="s">
        <v>1601</v>
      </c>
    </row>
    <row r="287" spans="2:65" s="1" customFormat="1" ht="16.5" customHeight="1">
      <c r="B287" s="32"/>
      <c r="C287" s="179" t="s">
        <v>689</v>
      </c>
      <c r="D287" s="179" t="s">
        <v>223</v>
      </c>
      <c r="E287" s="180" t="s">
        <v>1602</v>
      </c>
      <c r="F287" s="181" t="s">
        <v>1603</v>
      </c>
      <c r="G287" s="182" t="s">
        <v>310</v>
      </c>
      <c r="H287" s="183">
        <v>2</v>
      </c>
      <c r="I287" s="184"/>
      <c r="J287" s="185">
        <f t="shared" si="20"/>
        <v>0</v>
      </c>
      <c r="K287" s="186"/>
      <c r="L287" s="187"/>
      <c r="M287" s="188" t="s">
        <v>1</v>
      </c>
      <c r="N287" s="189" t="s">
        <v>41</v>
      </c>
      <c r="P287" s="153">
        <f t="shared" si="21"/>
        <v>0</v>
      </c>
      <c r="Q287" s="153">
        <v>3.6999999999999999E-4</v>
      </c>
      <c r="R287" s="153">
        <f t="shared" si="22"/>
        <v>7.3999999999999999E-4</v>
      </c>
      <c r="S287" s="153">
        <v>0</v>
      </c>
      <c r="T287" s="154">
        <f t="shared" si="23"/>
        <v>0</v>
      </c>
      <c r="AR287" s="155" t="s">
        <v>385</v>
      </c>
      <c r="AT287" s="155" t="s">
        <v>223</v>
      </c>
      <c r="AU287" s="155" t="s">
        <v>87</v>
      </c>
      <c r="AY287" s="17" t="s">
        <v>172</v>
      </c>
      <c r="BE287" s="156">
        <f t="shared" si="24"/>
        <v>0</v>
      </c>
      <c r="BF287" s="156">
        <f t="shared" si="25"/>
        <v>0</v>
      </c>
      <c r="BG287" s="156">
        <f t="shared" si="26"/>
        <v>0</v>
      </c>
      <c r="BH287" s="156">
        <f t="shared" si="27"/>
        <v>0</v>
      </c>
      <c r="BI287" s="156">
        <f t="shared" si="28"/>
        <v>0</v>
      </c>
      <c r="BJ287" s="17" t="s">
        <v>87</v>
      </c>
      <c r="BK287" s="156">
        <f t="shared" si="29"/>
        <v>0</v>
      </c>
      <c r="BL287" s="17" t="s">
        <v>275</v>
      </c>
      <c r="BM287" s="155" t="s">
        <v>1604</v>
      </c>
    </row>
    <row r="288" spans="2:65" s="1" customFormat="1" ht="24.2" customHeight="1">
      <c r="B288" s="32"/>
      <c r="C288" s="143" t="s">
        <v>700</v>
      </c>
      <c r="D288" s="143" t="s">
        <v>174</v>
      </c>
      <c r="E288" s="144" t="s">
        <v>1605</v>
      </c>
      <c r="F288" s="145" t="s">
        <v>1606</v>
      </c>
      <c r="G288" s="146" t="s">
        <v>226</v>
      </c>
      <c r="H288" s="147">
        <v>0.21099999999999999</v>
      </c>
      <c r="I288" s="148"/>
      <c r="J288" s="149">
        <f t="shared" si="20"/>
        <v>0</v>
      </c>
      <c r="K288" s="150"/>
      <c r="L288" s="32"/>
      <c r="M288" s="151" t="s">
        <v>1</v>
      </c>
      <c r="N288" s="152" t="s">
        <v>41</v>
      </c>
      <c r="P288" s="153">
        <f t="shared" si="21"/>
        <v>0</v>
      </c>
      <c r="Q288" s="153">
        <v>0</v>
      </c>
      <c r="R288" s="153">
        <f t="shared" si="22"/>
        <v>0</v>
      </c>
      <c r="S288" s="153">
        <v>0</v>
      </c>
      <c r="T288" s="154">
        <f t="shared" si="23"/>
        <v>0</v>
      </c>
      <c r="AR288" s="155" t="s">
        <v>275</v>
      </c>
      <c r="AT288" s="155" t="s">
        <v>174</v>
      </c>
      <c r="AU288" s="155" t="s">
        <v>87</v>
      </c>
      <c r="AY288" s="17" t="s">
        <v>172</v>
      </c>
      <c r="BE288" s="156">
        <f t="shared" si="24"/>
        <v>0</v>
      </c>
      <c r="BF288" s="156">
        <f t="shared" si="25"/>
        <v>0</v>
      </c>
      <c r="BG288" s="156">
        <f t="shared" si="26"/>
        <v>0</v>
      </c>
      <c r="BH288" s="156">
        <f t="shared" si="27"/>
        <v>0</v>
      </c>
      <c r="BI288" s="156">
        <f t="shared" si="28"/>
        <v>0</v>
      </c>
      <c r="BJ288" s="17" t="s">
        <v>87</v>
      </c>
      <c r="BK288" s="156">
        <f t="shared" si="29"/>
        <v>0</v>
      </c>
      <c r="BL288" s="17" t="s">
        <v>275</v>
      </c>
      <c r="BM288" s="155" t="s">
        <v>1607</v>
      </c>
    </row>
    <row r="289" spans="2:65" s="11" customFormat="1" ht="25.9" customHeight="1">
      <c r="B289" s="131"/>
      <c r="D289" s="132" t="s">
        <v>74</v>
      </c>
      <c r="E289" s="133" t="s">
        <v>1608</v>
      </c>
      <c r="F289" s="133" t="s">
        <v>1609</v>
      </c>
      <c r="I289" s="134"/>
      <c r="J289" s="135">
        <f>BK289</f>
        <v>0</v>
      </c>
      <c r="L289" s="131"/>
      <c r="M289" s="136"/>
      <c r="P289" s="137">
        <f>SUM(P290:P291)</f>
        <v>0</v>
      </c>
      <c r="R289" s="137">
        <f>SUM(R290:R291)</f>
        <v>0</v>
      </c>
      <c r="T289" s="138">
        <f>SUM(T290:T291)</f>
        <v>0</v>
      </c>
      <c r="AR289" s="132" t="s">
        <v>178</v>
      </c>
      <c r="AT289" s="139" t="s">
        <v>74</v>
      </c>
      <c r="AU289" s="139" t="s">
        <v>75</v>
      </c>
      <c r="AY289" s="132" t="s">
        <v>172</v>
      </c>
      <c r="BK289" s="140">
        <f>SUM(BK290:BK291)</f>
        <v>0</v>
      </c>
    </row>
    <row r="290" spans="2:65" s="1" customFormat="1" ht="37.9" customHeight="1">
      <c r="B290" s="32"/>
      <c r="C290" s="143" t="s">
        <v>707</v>
      </c>
      <c r="D290" s="143" t="s">
        <v>174</v>
      </c>
      <c r="E290" s="144" t="s">
        <v>1610</v>
      </c>
      <c r="F290" s="145" t="s">
        <v>1611</v>
      </c>
      <c r="G290" s="146" t="s">
        <v>1612</v>
      </c>
      <c r="H290" s="147">
        <v>1</v>
      </c>
      <c r="I290" s="148"/>
      <c r="J290" s="149">
        <f>ROUND(I290*H290,2)</f>
        <v>0</v>
      </c>
      <c r="K290" s="150"/>
      <c r="L290" s="32"/>
      <c r="M290" s="151" t="s">
        <v>1</v>
      </c>
      <c r="N290" s="152" t="s">
        <v>41</v>
      </c>
      <c r="P290" s="153">
        <f>O290*H290</f>
        <v>0</v>
      </c>
      <c r="Q290" s="153">
        <v>0</v>
      </c>
      <c r="R290" s="153">
        <f>Q290*H290</f>
        <v>0</v>
      </c>
      <c r="S290" s="153">
        <v>0</v>
      </c>
      <c r="T290" s="154">
        <f>S290*H290</f>
        <v>0</v>
      </c>
      <c r="AR290" s="155" t="s">
        <v>1613</v>
      </c>
      <c r="AT290" s="155" t="s">
        <v>174</v>
      </c>
      <c r="AU290" s="155" t="s">
        <v>82</v>
      </c>
      <c r="AY290" s="17" t="s">
        <v>172</v>
      </c>
      <c r="BE290" s="156">
        <f>IF(N290="základná",J290,0)</f>
        <v>0</v>
      </c>
      <c r="BF290" s="156">
        <f>IF(N290="znížená",J290,0)</f>
        <v>0</v>
      </c>
      <c r="BG290" s="156">
        <f>IF(N290="zákl. prenesená",J290,0)</f>
        <v>0</v>
      </c>
      <c r="BH290" s="156">
        <f>IF(N290="zníž. prenesená",J290,0)</f>
        <v>0</v>
      </c>
      <c r="BI290" s="156">
        <f>IF(N290="nulová",J290,0)</f>
        <v>0</v>
      </c>
      <c r="BJ290" s="17" t="s">
        <v>87</v>
      </c>
      <c r="BK290" s="156">
        <f>ROUND(I290*H290,2)</f>
        <v>0</v>
      </c>
      <c r="BL290" s="17" t="s">
        <v>1613</v>
      </c>
      <c r="BM290" s="155" t="s">
        <v>1614</v>
      </c>
    </row>
    <row r="291" spans="2:65" s="1" customFormat="1" ht="44.25" customHeight="1">
      <c r="B291" s="32"/>
      <c r="C291" s="143" t="s">
        <v>718</v>
      </c>
      <c r="D291" s="143" t="s">
        <v>174</v>
      </c>
      <c r="E291" s="144" t="s">
        <v>1615</v>
      </c>
      <c r="F291" s="145" t="s">
        <v>1616</v>
      </c>
      <c r="G291" s="146" t="s">
        <v>1612</v>
      </c>
      <c r="H291" s="147">
        <v>1</v>
      </c>
      <c r="I291" s="148"/>
      <c r="J291" s="149">
        <f>ROUND(I291*H291,2)</f>
        <v>0</v>
      </c>
      <c r="K291" s="150"/>
      <c r="L291" s="32"/>
      <c r="M291" s="199" t="s">
        <v>1</v>
      </c>
      <c r="N291" s="200" t="s">
        <v>41</v>
      </c>
      <c r="O291" s="201"/>
      <c r="P291" s="202">
        <f>O291*H291</f>
        <v>0</v>
      </c>
      <c r="Q291" s="202">
        <v>0</v>
      </c>
      <c r="R291" s="202">
        <f>Q291*H291</f>
        <v>0</v>
      </c>
      <c r="S291" s="202">
        <v>0</v>
      </c>
      <c r="T291" s="203">
        <f>S291*H291</f>
        <v>0</v>
      </c>
      <c r="AR291" s="155" t="s">
        <v>1613</v>
      </c>
      <c r="AT291" s="155" t="s">
        <v>174</v>
      </c>
      <c r="AU291" s="155" t="s">
        <v>82</v>
      </c>
      <c r="AY291" s="17" t="s">
        <v>172</v>
      </c>
      <c r="BE291" s="156">
        <f>IF(N291="základná",J291,0)</f>
        <v>0</v>
      </c>
      <c r="BF291" s="156">
        <f>IF(N291="znížená",J291,0)</f>
        <v>0</v>
      </c>
      <c r="BG291" s="156">
        <f>IF(N291="zákl. prenesená",J291,0)</f>
        <v>0</v>
      </c>
      <c r="BH291" s="156">
        <f>IF(N291="zníž. prenesená",J291,0)</f>
        <v>0</v>
      </c>
      <c r="BI291" s="156">
        <f>IF(N291="nulová",J291,0)</f>
        <v>0</v>
      </c>
      <c r="BJ291" s="17" t="s">
        <v>87</v>
      </c>
      <c r="BK291" s="156">
        <f>ROUND(I291*H291,2)</f>
        <v>0</v>
      </c>
      <c r="BL291" s="17" t="s">
        <v>1613</v>
      </c>
      <c r="BM291" s="155" t="s">
        <v>1617</v>
      </c>
    </row>
    <row r="292" spans="2:65" s="1" customFormat="1" ht="6.95" customHeight="1">
      <c r="B292" s="47"/>
      <c r="C292" s="48"/>
      <c r="D292" s="48"/>
      <c r="E292" s="48"/>
      <c r="F292" s="48"/>
      <c r="G292" s="48"/>
      <c r="H292" s="48"/>
      <c r="I292" s="48"/>
      <c r="J292" s="48"/>
      <c r="K292" s="48"/>
      <c r="L292" s="32"/>
    </row>
  </sheetData>
  <sheetProtection algorithmName="SHA-512" hashValue="qEZ04EvmtiohzanLmWVBCEtb/+6tEj6LVopEG/h5MlrL53EoYVNObbx8TZdd6tcZKFWtA0kOaJ0zxq6xOkwc7w==" saltValue="dHLAgonJQvQr6b0VcLxD9zZylLY7kVnKGvK9342GNqxv1DiENirIUl1Ty1W208bb5cRjufhM1NfXAe2IXddDyQ==" spinCount="100000" sheet="1" objects="1" scenarios="1" formatColumns="0" formatRows="0" autoFilter="0"/>
  <autoFilter ref="C128:K291" xr:uid="{00000000-0009-0000-0000-000003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4"/>
  <sheetViews>
    <sheetView showGridLines="0" tabSelected="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97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127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1618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ROUND(J124,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ROUND((SUM(BE124:BE173)),  2)</f>
        <v>0</v>
      </c>
      <c r="G35" s="100"/>
      <c r="H35" s="100"/>
      <c r="I35" s="101">
        <v>0.2</v>
      </c>
      <c r="J35" s="99">
        <f>ROUND(((SUM(BE124:BE173))*I35),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ROUND((SUM(BF124:BF173)),  2)</f>
        <v>0</v>
      </c>
      <c r="G36" s="100"/>
      <c r="H36" s="100"/>
      <c r="I36" s="101">
        <v>0.2</v>
      </c>
      <c r="J36" s="99">
        <f>ROUND(((SUM(BF124:BF173))*I36),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ROUND((SUM(BG124:BG173)),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ROUND((SUM(BH124:BH173)),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ROUND((SUM(BI124:BI173)),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127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 xml:space="preserve">04 - SO-01.4  Elektroinštalácia 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J124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1619</v>
      </c>
      <c r="E99" s="116"/>
      <c r="F99" s="116"/>
      <c r="G99" s="116"/>
      <c r="H99" s="116"/>
      <c r="I99" s="116"/>
      <c r="J99" s="117">
        <f>J125</f>
        <v>0</v>
      </c>
      <c r="L99" s="114"/>
    </row>
    <row r="100" spans="2:47" s="9" customFormat="1" ht="19.899999999999999" customHeight="1">
      <c r="B100" s="118"/>
      <c r="D100" s="119" t="s">
        <v>1620</v>
      </c>
      <c r="E100" s="120"/>
      <c r="F100" s="120"/>
      <c r="G100" s="120"/>
      <c r="H100" s="120"/>
      <c r="I100" s="120"/>
      <c r="J100" s="121">
        <f>J126</f>
        <v>0</v>
      </c>
      <c r="L100" s="118"/>
    </row>
    <row r="101" spans="2:47" s="8" customFormat="1" ht="24.95" customHeight="1">
      <c r="B101" s="114"/>
      <c r="D101" s="115" t="s">
        <v>1621</v>
      </c>
      <c r="E101" s="116"/>
      <c r="F101" s="116"/>
      <c r="G101" s="116"/>
      <c r="H101" s="116"/>
      <c r="I101" s="116"/>
      <c r="J101" s="117">
        <f>J169</f>
        <v>0</v>
      </c>
      <c r="L101" s="114"/>
    </row>
    <row r="102" spans="2:47" s="8" customFormat="1" ht="24.95" customHeight="1">
      <c r="B102" s="114"/>
      <c r="D102" s="115" t="s">
        <v>1318</v>
      </c>
      <c r="E102" s="116"/>
      <c r="F102" s="116"/>
      <c r="G102" s="116"/>
      <c r="H102" s="116"/>
      <c r="I102" s="116"/>
      <c r="J102" s="117">
        <f>J171</f>
        <v>0</v>
      </c>
      <c r="L102" s="114"/>
    </row>
    <row r="103" spans="2:47" s="1" customFormat="1" ht="21.75" customHeight="1">
      <c r="B103" s="32"/>
      <c r="L103" s="32"/>
    </row>
    <row r="104" spans="2:47" s="1" customFormat="1" ht="6.95" customHeight="1"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32"/>
    </row>
    <row r="108" spans="2:47" s="1" customFormat="1" ht="6.95" customHeight="1"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32"/>
    </row>
    <row r="109" spans="2:47" s="1" customFormat="1" ht="24.95" customHeight="1">
      <c r="B109" s="32"/>
      <c r="C109" s="21" t="s">
        <v>158</v>
      </c>
      <c r="L109" s="32"/>
    </row>
    <row r="110" spans="2:47" s="1" customFormat="1" ht="6.95" customHeight="1">
      <c r="B110" s="32"/>
      <c r="L110" s="32"/>
    </row>
    <row r="111" spans="2:47" s="1" customFormat="1" ht="12" customHeight="1">
      <c r="B111" s="32"/>
      <c r="C111" s="27" t="s">
        <v>15</v>
      </c>
      <c r="L111" s="32"/>
    </row>
    <row r="112" spans="2:47" s="1" customFormat="1" ht="16.5" customHeight="1">
      <c r="B112" s="32"/>
      <c r="E112" s="254" t="str">
        <f>E7</f>
        <v>Rekreačná chata</v>
      </c>
      <c r="F112" s="255"/>
      <c r="G112" s="255"/>
      <c r="H112" s="255"/>
      <c r="L112" s="32"/>
    </row>
    <row r="113" spans="2:65" ht="12" customHeight="1">
      <c r="B113" s="20"/>
      <c r="C113" s="27" t="s">
        <v>126</v>
      </c>
      <c r="L113" s="20"/>
    </row>
    <row r="114" spans="2:65" s="1" customFormat="1" ht="16.5" customHeight="1">
      <c r="B114" s="32"/>
      <c r="E114" s="254" t="s">
        <v>127</v>
      </c>
      <c r="F114" s="253"/>
      <c r="G114" s="253"/>
      <c r="H114" s="253"/>
      <c r="L114" s="32"/>
    </row>
    <row r="115" spans="2:65" s="1" customFormat="1" ht="12" customHeight="1">
      <c r="B115" s="32"/>
      <c r="C115" s="27" t="s">
        <v>128</v>
      </c>
      <c r="L115" s="32"/>
    </row>
    <row r="116" spans="2:65" s="1" customFormat="1" ht="16.5" customHeight="1">
      <c r="B116" s="32"/>
      <c r="E116" s="250" t="str">
        <f>E11</f>
        <v xml:space="preserve">04 - SO-01.4  Elektroinštalácia </v>
      </c>
      <c r="F116" s="253"/>
      <c r="G116" s="253"/>
      <c r="H116" s="253"/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19</v>
      </c>
      <c r="F118" s="25" t="str">
        <f>F14</f>
        <v>Martovce, p. č. 6231/1, 6231/2</v>
      </c>
      <c r="I118" s="27" t="s">
        <v>21</v>
      </c>
      <c r="J118" s="55">
        <f>IF(J14="","",J14)</f>
        <v>0</v>
      </c>
      <c r="L118" s="32"/>
    </row>
    <row r="119" spans="2:65" s="1" customFormat="1" ht="6.95" customHeight="1">
      <c r="B119" s="32"/>
      <c r="L119" s="32"/>
    </row>
    <row r="120" spans="2:65" s="1" customFormat="1" ht="15.2" customHeight="1">
      <c r="B120" s="32"/>
      <c r="C120" s="27" t="s">
        <v>22</v>
      </c>
      <c r="F120" s="25" t="str">
        <f>E17</f>
        <v>MARTEVENT s.r.o., Martovce č. 14</v>
      </c>
      <c r="I120" s="27" t="s">
        <v>28</v>
      </c>
      <c r="J120" s="30" t="str">
        <f>E23</f>
        <v>Szilvia Vörös Dócza</v>
      </c>
      <c r="L120" s="32"/>
    </row>
    <row r="121" spans="2:65" s="1" customFormat="1" ht="15.2" customHeight="1">
      <c r="B121" s="32"/>
      <c r="C121" s="27" t="s">
        <v>26</v>
      </c>
      <c r="F121" s="25" t="str">
        <f>IF(E20="","",E20)</f>
        <v>Vyplň údaj</v>
      </c>
      <c r="I121" s="27" t="s">
        <v>31</v>
      </c>
      <c r="J121" s="30" t="str">
        <f>E26</f>
        <v xml:space="preserve"> 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22"/>
      <c r="C123" s="123" t="s">
        <v>159</v>
      </c>
      <c r="D123" s="124" t="s">
        <v>60</v>
      </c>
      <c r="E123" s="124" t="s">
        <v>56</v>
      </c>
      <c r="F123" s="124" t="s">
        <v>57</v>
      </c>
      <c r="G123" s="124" t="s">
        <v>160</v>
      </c>
      <c r="H123" s="124" t="s">
        <v>161</v>
      </c>
      <c r="I123" s="124" t="s">
        <v>162</v>
      </c>
      <c r="J123" s="125" t="s">
        <v>133</v>
      </c>
      <c r="K123" s="126" t="s">
        <v>163</v>
      </c>
      <c r="L123" s="122"/>
      <c r="M123" s="62" t="s">
        <v>1</v>
      </c>
      <c r="N123" s="63" t="s">
        <v>39</v>
      </c>
      <c r="O123" s="63" t="s">
        <v>164</v>
      </c>
      <c r="P123" s="63" t="s">
        <v>165</v>
      </c>
      <c r="Q123" s="63" t="s">
        <v>166</v>
      </c>
      <c r="R123" s="63" t="s">
        <v>167</v>
      </c>
      <c r="S123" s="63" t="s">
        <v>168</v>
      </c>
      <c r="T123" s="64" t="s">
        <v>169</v>
      </c>
    </row>
    <row r="124" spans="2:65" s="1" customFormat="1" ht="22.9" customHeight="1">
      <c r="B124" s="32"/>
      <c r="C124" s="67" t="s">
        <v>134</v>
      </c>
      <c r="J124" s="127">
        <f>BK124</f>
        <v>0</v>
      </c>
      <c r="L124" s="32"/>
      <c r="M124" s="65"/>
      <c r="N124" s="56"/>
      <c r="O124" s="56"/>
      <c r="P124" s="128">
        <f>P125+P169+P171</f>
        <v>0</v>
      </c>
      <c r="Q124" s="56"/>
      <c r="R124" s="128">
        <f>R125+R169+R171</f>
        <v>0.16841500000000001</v>
      </c>
      <c r="S124" s="56"/>
      <c r="T124" s="129">
        <f>T125+T169+T171</f>
        <v>0</v>
      </c>
      <c r="AT124" s="17" t="s">
        <v>74</v>
      </c>
      <c r="AU124" s="17" t="s">
        <v>135</v>
      </c>
      <c r="BK124" s="130">
        <f>BK125+BK169+BK171</f>
        <v>0</v>
      </c>
    </row>
    <row r="125" spans="2:65" s="11" customFormat="1" ht="25.9" customHeight="1">
      <c r="B125" s="131"/>
      <c r="D125" s="132" t="s">
        <v>74</v>
      </c>
      <c r="E125" s="133" t="s">
        <v>223</v>
      </c>
      <c r="F125" s="133" t="s">
        <v>1622</v>
      </c>
      <c r="I125" s="134"/>
      <c r="J125" s="135">
        <f>BK125</f>
        <v>0</v>
      </c>
      <c r="L125" s="131"/>
      <c r="M125" s="136"/>
      <c r="P125" s="137">
        <f>P126</f>
        <v>0</v>
      </c>
      <c r="R125" s="137">
        <f>R126</f>
        <v>0.16841500000000001</v>
      </c>
      <c r="T125" s="138">
        <f>T126</f>
        <v>0</v>
      </c>
      <c r="AR125" s="132" t="s">
        <v>184</v>
      </c>
      <c r="AT125" s="139" t="s">
        <v>74</v>
      </c>
      <c r="AU125" s="139" t="s">
        <v>75</v>
      </c>
      <c r="AY125" s="132" t="s">
        <v>172</v>
      </c>
      <c r="BK125" s="140">
        <f>BK126</f>
        <v>0</v>
      </c>
    </row>
    <row r="126" spans="2:65" s="11" customFormat="1" ht="22.9" customHeight="1">
      <c r="B126" s="131"/>
      <c r="D126" s="132" t="s">
        <v>74</v>
      </c>
      <c r="E126" s="141" t="s">
        <v>1623</v>
      </c>
      <c r="F126" s="141" t="s">
        <v>1624</v>
      </c>
      <c r="I126" s="134"/>
      <c r="J126" s="142">
        <f>BK126</f>
        <v>0</v>
      </c>
      <c r="L126" s="131"/>
      <c r="M126" s="136"/>
      <c r="P126" s="137">
        <f>SUM(P127:P168)</f>
        <v>0</v>
      </c>
      <c r="R126" s="137">
        <f>SUM(R127:R168)</f>
        <v>0.16841500000000001</v>
      </c>
      <c r="T126" s="138">
        <f>SUM(T127:T168)</f>
        <v>0</v>
      </c>
      <c r="AR126" s="132" t="s">
        <v>184</v>
      </c>
      <c r="AT126" s="139" t="s">
        <v>74</v>
      </c>
      <c r="AU126" s="139" t="s">
        <v>82</v>
      </c>
      <c r="AY126" s="132" t="s">
        <v>172</v>
      </c>
      <c r="BK126" s="140">
        <f>SUM(BK127:BK168)</f>
        <v>0</v>
      </c>
    </row>
    <row r="127" spans="2:65" s="1" customFormat="1" ht="21.75" customHeight="1">
      <c r="B127" s="32"/>
      <c r="C127" s="143" t="s">
        <v>82</v>
      </c>
      <c r="D127" s="143" t="s">
        <v>174</v>
      </c>
      <c r="E127" s="144" t="s">
        <v>1625</v>
      </c>
      <c r="F127" s="145" t="s">
        <v>1626</v>
      </c>
      <c r="G127" s="146" t="s">
        <v>310</v>
      </c>
      <c r="H127" s="147">
        <v>40</v>
      </c>
      <c r="I127" s="148"/>
      <c r="J127" s="149">
        <f>ROUND(I127*H127,2)</f>
        <v>0</v>
      </c>
      <c r="K127" s="150"/>
      <c r="L127" s="32"/>
      <c r="M127" s="151" t="s">
        <v>1</v>
      </c>
      <c r="N127" s="152" t="s">
        <v>41</v>
      </c>
      <c r="P127" s="153">
        <f>O127*H127</f>
        <v>0</v>
      </c>
      <c r="Q127" s="153">
        <v>0</v>
      </c>
      <c r="R127" s="153">
        <f>Q127*H127</f>
        <v>0</v>
      </c>
      <c r="S127" s="153">
        <v>0</v>
      </c>
      <c r="T127" s="154">
        <f>S127*H127</f>
        <v>0</v>
      </c>
      <c r="AR127" s="155" t="s">
        <v>559</v>
      </c>
      <c r="AT127" s="155" t="s">
        <v>174</v>
      </c>
      <c r="AU127" s="155" t="s">
        <v>87</v>
      </c>
      <c r="AY127" s="17" t="s">
        <v>172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87</v>
      </c>
      <c r="BK127" s="156">
        <f>ROUND(I127*H127,2)</f>
        <v>0</v>
      </c>
      <c r="BL127" s="17" t="s">
        <v>559</v>
      </c>
      <c r="BM127" s="155" t="s">
        <v>1627</v>
      </c>
    </row>
    <row r="128" spans="2:65" s="12" customFormat="1">
      <c r="B128" s="157"/>
      <c r="D128" s="158" t="s">
        <v>180</v>
      </c>
      <c r="E128" s="159" t="s">
        <v>1</v>
      </c>
      <c r="F128" s="160" t="s">
        <v>1628</v>
      </c>
      <c r="H128" s="161">
        <v>54</v>
      </c>
      <c r="I128" s="162"/>
      <c r="L128" s="157"/>
      <c r="M128" s="163"/>
      <c r="T128" s="164"/>
      <c r="AT128" s="159" t="s">
        <v>180</v>
      </c>
      <c r="AU128" s="159" t="s">
        <v>87</v>
      </c>
      <c r="AV128" s="12" t="s">
        <v>87</v>
      </c>
      <c r="AW128" s="12" t="s">
        <v>30</v>
      </c>
      <c r="AX128" s="12" t="s">
        <v>75</v>
      </c>
      <c r="AY128" s="159" t="s">
        <v>172</v>
      </c>
    </row>
    <row r="129" spans="2:65" s="12" customFormat="1">
      <c r="B129" s="157"/>
      <c r="D129" s="158" t="s">
        <v>180</v>
      </c>
      <c r="E129" s="159" t="s">
        <v>1</v>
      </c>
      <c r="F129" s="160" t="s">
        <v>1629</v>
      </c>
      <c r="H129" s="161">
        <v>-14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4" customFormat="1">
      <c r="B130" s="172"/>
      <c r="D130" s="158" t="s">
        <v>180</v>
      </c>
      <c r="E130" s="173" t="s">
        <v>1</v>
      </c>
      <c r="F130" s="174" t="s">
        <v>186</v>
      </c>
      <c r="H130" s="175">
        <v>40</v>
      </c>
      <c r="I130" s="176"/>
      <c r="L130" s="172"/>
      <c r="M130" s="177"/>
      <c r="T130" s="178"/>
      <c r="AT130" s="173" t="s">
        <v>180</v>
      </c>
      <c r="AU130" s="173" t="s">
        <v>87</v>
      </c>
      <c r="AV130" s="14" t="s">
        <v>178</v>
      </c>
      <c r="AW130" s="14" t="s">
        <v>30</v>
      </c>
      <c r="AX130" s="14" t="s">
        <v>82</v>
      </c>
      <c r="AY130" s="173" t="s">
        <v>172</v>
      </c>
    </row>
    <row r="131" spans="2:65" s="1" customFormat="1" ht="16.5" customHeight="1">
      <c r="B131" s="32"/>
      <c r="C131" s="179" t="s">
        <v>87</v>
      </c>
      <c r="D131" s="179" t="s">
        <v>223</v>
      </c>
      <c r="E131" s="180" t="s">
        <v>1630</v>
      </c>
      <c r="F131" s="181" t="s">
        <v>1631</v>
      </c>
      <c r="G131" s="182" t="s">
        <v>310</v>
      </c>
      <c r="H131" s="183">
        <v>40</v>
      </c>
      <c r="I131" s="184"/>
      <c r="J131" s="185">
        <f>ROUND(I131*H131,2)</f>
        <v>0</v>
      </c>
      <c r="K131" s="186"/>
      <c r="L131" s="187"/>
      <c r="M131" s="188" t="s">
        <v>1</v>
      </c>
      <c r="N131" s="189" t="s">
        <v>41</v>
      </c>
      <c r="P131" s="153">
        <f>O131*H131</f>
        <v>0</v>
      </c>
      <c r="Q131" s="153">
        <v>5.0000000000000002E-5</v>
      </c>
      <c r="R131" s="153">
        <f>Q131*H131</f>
        <v>2E-3</v>
      </c>
      <c r="S131" s="153">
        <v>0</v>
      </c>
      <c r="T131" s="154">
        <f>S131*H131</f>
        <v>0</v>
      </c>
      <c r="AR131" s="155" t="s">
        <v>227</v>
      </c>
      <c r="AT131" s="155" t="s">
        <v>223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227</v>
      </c>
      <c r="BM131" s="155" t="s">
        <v>1632</v>
      </c>
    </row>
    <row r="132" spans="2:65" s="1" customFormat="1" ht="24.2" customHeight="1">
      <c r="B132" s="32"/>
      <c r="C132" s="143" t="s">
        <v>184</v>
      </c>
      <c r="D132" s="143" t="s">
        <v>174</v>
      </c>
      <c r="E132" s="144" t="s">
        <v>1633</v>
      </c>
      <c r="F132" s="145" t="s">
        <v>1634</v>
      </c>
      <c r="G132" s="146" t="s">
        <v>310</v>
      </c>
      <c r="H132" s="147">
        <v>14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559</v>
      </c>
      <c r="AT132" s="155" t="s">
        <v>174</v>
      </c>
      <c r="AU132" s="155" t="s">
        <v>87</v>
      </c>
      <c r="AY132" s="17" t="s">
        <v>172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87</v>
      </c>
      <c r="BK132" s="156">
        <f>ROUND(I132*H132,2)</f>
        <v>0</v>
      </c>
      <c r="BL132" s="17" t="s">
        <v>559</v>
      </c>
      <c r="BM132" s="155" t="s">
        <v>1635</v>
      </c>
    </row>
    <row r="133" spans="2:65" s="12" customFormat="1">
      <c r="B133" s="157"/>
      <c r="D133" s="158" t="s">
        <v>180</v>
      </c>
      <c r="E133" s="159" t="s">
        <v>1</v>
      </c>
      <c r="F133" s="160" t="s">
        <v>1636</v>
      </c>
      <c r="H133" s="161">
        <v>14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82</v>
      </c>
      <c r="AY133" s="159" t="s">
        <v>172</v>
      </c>
    </row>
    <row r="134" spans="2:65" s="1" customFormat="1" ht="21.75" customHeight="1">
      <c r="B134" s="32"/>
      <c r="C134" s="179" t="s">
        <v>178</v>
      </c>
      <c r="D134" s="179" t="s">
        <v>223</v>
      </c>
      <c r="E134" s="180" t="s">
        <v>1637</v>
      </c>
      <c r="F134" s="181" t="s">
        <v>1638</v>
      </c>
      <c r="G134" s="182" t="s">
        <v>310</v>
      </c>
      <c r="H134" s="183">
        <v>14</v>
      </c>
      <c r="I134" s="184"/>
      <c r="J134" s="185">
        <f>ROUND(I134*H134,2)</f>
        <v>0</v>
      </c>
      <c r="K134" s="186"/>
      <c r="L134" s="187"/>
      <c r="M134" s="188" t="s">
        <v>1</v>
      </c>
      <c r="N134" s="189" t="s">
        <v>41</v>
      </c>
      <c r="P134" s="153">
        <f>O134*H134</f>
        <v>0</v>
      </c>
      <c r="Q134" s="153">
        <v>1.6000000000000001E-4</v>
      </c>
      <c r="R134" s="153">
        <f>Q134*H134</f>
        <v>2.2400000000000002E-3</v>
      </c>
      <c r="S134" s="153">
        <v>0</v>
      </c>
      <c r="T134" s="154">
        <f>S134*H134</f>
        <v>0</v>
      </c>
      <c r="AR134" s="155" t="s">
        <v>1639</v>
      </c>
      <c r="AT134" s="155" t="s">
        <v>223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559</v>
      </c>
      <c r="BM134" s="155" t="s">
        <v>1640</v>
      </c>
    </row>
    <row r="135" spans="2:65" s="1" customFormat="1" ht="24.2" customHeight="1">
      <c r="B135" s="32"/>
      <c r="C135" s="143" t="s">
        <v>203</v>
      </c>
      <c r="D135" s="143" t="s">
        <v>174</v>
      </c>
      <c r="E135" s="144" t="s">
        <v>1641</v>
      </c>
      <c r="F135" s="145" t="s">
        <v>1642</v>
      </c>
      <c r="G135" s="146" t="s">
        <v>331</v>
      </c>
      <c r="H135" s="147">
        <v>150</v>
      </c>
      <c r="I135" s="148"/>
      <c r="J135" s="149">
        <f>ROUND(I135*H135,2)</f>
        <v>0</v>
      </c>
      <c r="K135" s="150"/>
      <c r="L135" s="32"/>
      <c r="M135" s="151" t="s">
        <v>1</v>
      </c>
      <c r="N135" s="152" t="s">
        <v>41</v>
      </c>
      <c r="P135" s="153">
        <f>O135*H135</f>
        <v>0</v>
      </c>
      <c r="Q135" s="153">
        <v>0</v>
      </c>
      <c r="R135" s="153">
        <f>Q135*H135</f>
        <v>0</v>
      </c>
      <c r="S135" s="153">
        <v>0</v>
      </c>
      <c r="T135" s="154">
        <f>S135*H135</f>
        <v>0</v>
      </c>
      <c r="AR135" s="155" t="s">
        <v>559</v>
      </c>
      <c r="AT135" s="155" t="s">
        <v>174</v>
      </c>
      <c r="AU135" s="155" t="s">
        <v>87</v>
      </c>
      <c r="AY135" s="17" t="s">
        <v>172</v>
      </c>
      <c r="BE135" s="156">
        <f>IF(N135="základná",J135,0)</f>
        <v>0</v>
      </c>
      <c r="BF135" s="156">
        <f>IF(N135="znížená",J135,0)</f>
        <v>0</v>
      </c>
      <c r="BG135" s="156">
        <f>IF(N135="zákl. prenesená",J135,0)</f>
        <v>0</v>
      </c>
      <c r="BH135" s="156">
        <f>IF(N135="zníž. prenesená",J135,0)</f>
        <v>0</v>
      </c>
      <c r="BI135" s="156">
        <f>IF(N135="nulová",J135,0)</f>
        <v>0</v>
      </c>
      <c r="BJ135" s="17" t="s">
        <v>87</v>
      </c>
      <c r="BK135" s="156">
        <f>ROUND(I135*H135,2)</f>
        <v>0</v>
      </c>
      <c r="BL135" s="17" t="s">
        <v>559</v>
      </c>
      <c r="BM135" s="155" t="s">
        <v>1643</v>
      </c>
    </row>
    <row r="136" spans="2:65" s="12" customFormat="1">
      <c r="B136" s="157"/>
      <c r="D136" s="158" t="s">
        <v>180</v>
      </c>
      <c r="E136" s="159" t="s">
        <v>1</v>
      </c>
      <c r="F136" s="160" t="s">
        <v>1644</v>
      </c>
      <c r="H136" s="161">
        <v>150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82</v>
      </c>
      <c r="AY136" s="159" t="s">
        <v>172</v>
      </c>
    </row>
    <row r="137" spans="2:65" s="1" customFormat="1" ht="24.2" customHeight="1">
      <c r="B137" s="32"/>
      <c r="C137" s="179" t="s">
        <v>209</v>
      </c>
      <c r="D137" s="179" t="s">
        <v>223</v>
      </c>
      <c r="E137" s="180" t="s">
        <v>1645</v>
      </c>
      <c r="F137" s="181" t="s">
        <v>1646</v>
      </c>
      <c r="G137" s="182" t="s">
        <v>331</v>
      </c>
      <c r="H137" s="183">
        <v>157.5</v>
      </c>
      <c r="I137" s="184"/>
      <c r="J137" s="185">
        <f t="shared" ref="J137:J154" si="0">ROUND(I137*H137,2)</f>
        <v>0</v>
      </c>
      <c r="K137" s="186"/>
      <c r="L137" s="187"/>
      <c r="M137" s="188" t="s">
        <v>1</v>
      </c>
      <c r="N137" s="189" t="s">
        <v>41</v>
      </c>
      <c r="P137" s="153">
        <f t="shared" ref="P137:P154" si="1">O137*H137</f>
        <v>0</v>
      </c>
      <c r="Q137" s="153">
        <v>6.3000000000000003E-4</v>
      </c>
      <c r="R137" s="153">
        <f t="shared" ref="R137:R154" si="2">Q137*H137</f>
        <v>9.9225000000000008E-2</v>
      </c>
      <c r="S137" s="153">
        <v>0</v>
      </c>
      <c r="T137" s="154">
        <f t="shared" ref="T137:T154" si="3">S137*H137</f>
        <v>0</v>
      </c>
      <c r="AR137" s="155" t="s">
        <v>227</v>
      </c>
      <c r="AT137" s="155" t="s">
        <v>223</v>
      </c>
      <c r="AU137" s="155" t="s">
        <v>87</v>
      </c>
      <c r="AY137" s="17" t="s">
        <v>172</v>
      </c>
      <c r="BE137" s="156">
        <f t="shared" ref="BE137:BE154" si="4">IF(N137="základná",J137,0)</f>
        <v>0</v>
      </c>
      <c r="BF137" s="156">
        <f t="shared" ref="BF137:BF154" si="5">IF(N137="znížená",J137,0)</f>
        <v>0</v>
      </c>
      <c r="BG137" s="156">
        <f t="shared" ref="BG137:BG154" si="6">IF(N137="zákl. prenesená",J137,0)</f>
        <v>0</v>
      </c>
      <c r="BH137" s="156">
        <f t="shared" ref="BH137:BH154" si="7">IF(N137="zníž. prenesená",J137,0)</f>
        <v>0</v>
      </c>
      <c r="BI137" s="156">
        <f t="shared" ref="BI137:BI154" si="8">IF(N137="nulová",J137,0)</f>
        <v>0</v>
      </c>
      <c r="BJ137" s="17" t="s">
        <v>87</v>
      </c>
      <c r="BK137" s="156">
        <f t="shared" ref="BK137:BK154" si="9">ROUND(I137*H137,2)</f>
        <v>0</v>
      </c>
      <c r="BL137" s="17" t="s">
        <v>227</v>
      </c>
      <c r="BM137" s="155" t="s">
        <v>1647</v>
      </c>
    </row>
    <row r="138" spans="2:65" s="1" customFormat="1" ht="24.2" customHeight="1">
      <c r="B138" s="32"/>
      <c r="C138" s="143" t="s">
        <v>213</v>
      </c>
      <c r="D138" s="143" t="s">
        <v>174</v>
      </c>
      <c r="E138" s="144" t="s">
        <v>1648</v>
      </c>
      <c r="F138" s="145" t="s">
        <v>1649</v>
      </c>
      <c r="G138" s="146" t="s">
        <v>310</v>
      </c>
      <c r="H138" s="147">
        <v>51</v>
      </c>
      <c r="I138" s="148"/>
      <c r="J138" s="149">
        <f t="shared" si="0"/>
        <v>0</v>
      </c>
      <c r="K138" s="150"/>
      <c r="L138" s="32"/>
      <c r="M138" s="151" t="s">
        <v>1</v>
      </c>
      <c r="N138" s="152" t="s">
        <v>41</v>
      </c>
      <c r="P138" s="153">
        <f t="shared" si="1"/>
        <v>0</v>
      </c>
      <c r="Q138" s="153">
        <v>0</v>
      </c>
      <c r="R138" s="153">
        <f t="shared" si="2"/>
        <v>0</v>
      </c>
      <c r="S138" s="153">
        <v>0</v>
      </c>
      <c r="T138" s="154">
        <f t="shared" si="3"/>
        <v>0</v>
      </c>
      <c r="AR138" s="155" t="s">
        <v>559</v>
      </c>
      <c r="AT138" s="155" t="s">
        <v>174</v>
      </c>
      <c r="AU138" s="155" t="s">
        <v>87</v>
      </c>
      <c r="AY138" s="17" t="s">
        <v>172</v>
      </c>
      <c r="BE138" s="156">
        <f t="shared" si="4"/>
        <v>0</v>
      </c>
      <c r="BF138" s="156">
        <f t="shared" si="5"/>
        <v>0</v>
      </c>
      <c r="BG138" s="156">
        <f t="shared" si="6"/>
        <v>0</v>
      </c>
      <c r="BH138" s="156">
        <f t="shared" si="7"/>
        <v>0</v>
      </c>
      <c r="BI138" s="156">
        <f t="shared" si="8"/>
        <v>0</v>
      </c>
      <c r="BJ138" s="17" t="s">
        <v>87</v>
      </c>
      <c r="BK138" s="156">
        <f t="shared" si="9"/>
        <v>0</v>
      </c>
      <c r="BL138" s="17" t="s">
        <v>559</v>
      </c>
      <c r="BM138" s="155" t="s">
        <v>1650</v>
      </c>
    </row>
    <row r="139" spans="2:65" s="1" customFormat="1" ht="16.5" customHeight="1">
      <c r="B139" s="32"/>
      <c r="C139" s="179" t="s">
        <v>222</v>
      </c>
      <c r="D139" s="179" t="s">
        <v>223</v>
      </c>
      <c r="E139" s="180" t="s">
        <v>1651</v>
      </c>
      <c r="F139" s="181" t="s">
        <v>1652</v>
      </c>
      <c r="G139" s="182" t="s">
        <v>310</v>
      </c>
      <c r="H139" s="183">
        <v>51</v>
      </c>
      <c r="I139" s="184"/>
      <c r="J139" s="185">
        <f t="shared" si="0"/>
        <v>0</v>
      </c>
      <c r="K139" s="186"/>
      <c r="L139" s="187"/>
      <c r="M139" s="188" t="s">
        <v>1</v>
      </c>
      <c r="N139" s="189" t="s">
        <v>41</v>
      </c>
      <c r="P139" s="153">
        <f t="shared" si="1"/>
        <v>0</v>
      </c>
      <c r="Q139" s="153">
        <v>3.0000000000000001E-5</v>
      </c>
      <c r="R139" s="153">
        <f t="shared" si="2"/>
        <v>1.5300000000000001E-3</v>
      </c>
      <c r="S139" s="153">
        <v>0</v>
      </c>
      <c r="T139" s="154">
        <f t="shared" si="3"/>
        <v>0</v>
      </c>
      <c r="AR139" s="155" t="s">
        <v>227</v>
      </c>
      <c r="AT139" s="155" t="s">
        <v>223</v>
      </c>
      <c r="AU139" s="155" t="s">
        <v>87</v>
      </c>
      <c r="AY139" s="17" t="s">
        <v>172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87</v>
      </c>
      <c r="BK139" s="156">
        <f t="shared" si="9"/>
        <v>0</v>
      </c>
      <c r="BL139" s="17" t="s">
        <v>227</v>
      </c>
      <c r="BM139" s="155" t="s">
        <v>1653</v>
      </c>
    </row>
    <row r="140" spans="2:65" s="1" customFormat="1" ht="24.2" customHeight="1">
      <c r="B140" s="32"/>
      <c r="C140" s="143" t="s">
        <v>231</v>
      </c>
      <c r="D140" s="143" t="s">
        <v>174</v>
      </c>
      <c r="E140" s="144" t="s">
        <v>1654</v>
      </c>
      <c r="F140" s="145" t="s">
        <v>1655</v>
      </c>
      <c r="G140" s="146" t="s">
        <v>310</v>
      </c>
      <c r="H140" s="147">
        <v>5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559</v>
      </c>
      <c r="AT140" s="155" t="s">
        <v>174</v>
      </c>
      <c r="AU140" s="155" t="s">
        <v>87</v>
      </c>
      <c r="AY140" s="17" t="s">
        <v>172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87</v>
      </c>
      <c r="BK140" s="156">
        <f t="shared" si="9"/>
        <v>0</v>
      </c>
      <c r="BL140" s="17" t="s">
        <v>559</v>
      </c>
      <c r="BM140" s="155" t="s">
        <v>1656</v>
      </c>
    </row>
    <row r="141" spans="2:65" s="1" customFormat="1" ht="16.5" customHeight="1">
      <c r="B141" s="32"/>
      <c r="C141" s="179" t="s">
        <v>239</v>
      </c>
      <c r="D141" s="179" t="s">
        <v>223</v>
      </c>
      <c r="E141" s="180" t="s">
        <v>1657</v>
      </c>
      <c r="F141" s="181" t="s">
        <v>1658</v>
      </c>
      <c r="G141" s="182" t="s">
        <v>310</v>
      </c>
      <c r="H141" s="183">
        <v>5</v>
      </c>
      <c r="I141" s="184"/>
      <c r="J141" s="185">
        <f t="shared" si="0"/>
        <v>0</v>
      </c>
      <c r="K141" s="186"/>
      <c r="L141" s="187"/>
      <c r="M141" s="188" t="s">
        <v>1</v>
      </c>
      <c r="N141" s="189" t="s">
        <v>41</v>
      </c>
      <c r="P141" s="153">
        <f t="shared" si="1"/>
        <v>0</v>
      </c>
      <c r="Q141" s="153">
        <v>3.0000000000000001E-5</v>
      </c>
      <c r="R141" s="153">
        <f t="shared" si="2"/>
        <v>1.5000000000000001E-4</v>
      </c>
      <c r="S141" s="153">
        <v>0</v>
      </c>
      <c r="T141" s="154">
        <f t="shared" si="3"/>
        <v>0</v>
      </c>
      <c r="AR141" s="155" t="s">
        <v>227</v>
      </c>
      <c r="AT141" s="155" t="s">
        <v>223</v>
      </c>
      <c r="AU141" s="155" t="s">
        <v>87</v>
      </c>
      <c r="AY141" s="17" t="s">
        <v>172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87</v>
      </c>
      <c r="BK141" s="156">
        <f t="shared" si="9"/>
        <v>0</v>
      </c>
      <c r="BL141" s="17" t="s">
        <v>227</v>
      </c>
      <c r="BM141" s="155" t="s">
        <v>1659</v>
      </c>
    </row>
    <row r="142" spans="2:65" s="1" customFormat="1" ht="24.2" customHeight="1">
      <c r="B142" s="32"/>
      <c r="C142" s="143" t="s">
        <v>244</v>
      </c>
      <c r="D142" s="143" t="s">
        <v>174</v>
      </c>
      <c r="E142" s="144" t="s">
        <v>1660</v>
      </c>
      <c r="F142" s="145" t="s">
        <v>1661</v>
      </c>
      <c r="G142" s="146" t="s">
        <v>310</v>
      </c>
      <c r="H142" s="147">
        <v>2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559</v>
      </c>
      <c r="AT142" s="155" t="s">
        <v>174</v>
      </c>
      <c r="AU142" s="155" t="s">
        <v>87</v>
      </c>
      <c r="AY142" s="17" t="s">
        <v>172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87</v>
      </c>
      <c r="BK142" s="156">
        <f t="shared" si="9"/>
        <v>0</v>
      </c>
      <c r="BL142" s="17" t="s">
        <v>559</v>
      </c>
      <c r="BM142" s="155" t="s">
        <v>1662</v>
      </c>
    </row>
    <row r="143" spans="2:65" s="1" customFormat="1" ht="33" customHeight="1">
      <c r="B143" s="32"/>
      <c r="C143" s="179" t="s">
        <v>251</v>
      </c>
      <c r="D143" s="179" t="s">
        <v>223</v>
      </c>
      <c r="E143" s="180" t="s">
        <v>1663</v>
      </c>
      <c r="F143" s="181" t="s">
        <v>1664</v>
      </c>
      <c r="G143" s="182" t="s">
        <v>310</v>
      </c>
      <c r="H143" s="183">
        <v>2</v>
      </c>
      <c r="I143" s="184"/>
      <c r="J143" s="185">
        <f t="shared" si="0"/>
        <v>0</v>
      </c>
      <c r="K143" s="186"/>
      <c r="L143" s="187"/>
      <c r="M143" s="188" t="s">
        <v>1</v>
      </c>
      <c r="N143" s="189" t="s">
        <v>41</v>
      </c>
      <c r="P143" s="153">
        <f t="shared" si="1"/>
        <v>0</v>
      </c>
      <c r="Q143" s="153">
        <v>6.0000000000000002E-5</v>
      </c>
      <c r="R143" s="153">
        <f t="shared" si="2"/>
        <v>1.2E-4</v>
      </c>
      <c r="S143" s="153">
        <v>0</v>
      </c>
      <c r="T143" s="154">
        <f t="shared" si="3"/>
        <v>0</v>
      </c>
      <c r="AR143" s="155" t="s">
        <v>227</v>
      </c>
      <c r="AT143" s="155" t="s">
        <v>223</v>
      </c>
      <c r="AU143" s="155" t="s">
        <v>87</v>
      </c>
      <c r="AY143" s="17" t="s">
        <v>172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87</v>
      </c>
      <c r="BK143" s="156">
        <f t="shared" si="9"/>
        <v>0</v>
      </c>
      <c r="BL143" s="17" t="s">
        <v>227</v>
      </c>
      <c r="BM143" s="155" t="s">
        <v>1665</v>
      </c>
    </row>
    <row r="144" spans="2:65" s="1" customFormat="1" ht="24.2" customHeight="1">
      <c r="B144" s="32"/>
      <c r="C144" s="143" t="s">
        <v>257</v>
      </c>
      <c r="D144" s="143" t="s">
        <v>174</v>
      </c>
      <c r="E144" s="144" t="s">
        <v>1666</v>
      </c>
      <c r="F144" s="145" t="s">
        <v>1667</v>
      </c>
      <c r="G144" s="146" t="s">
        <v>310</v>
      </c>
      <c r="H144" s="147">
        <v>6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559</v>
      </c>
      <c r="AT144" s="155" t="s">
        <v>174</v>
      </c>
      <c r="AU144" s="155" t="s">
        <v>87</v>
      </c>
      <c r="AY144" s="17" t="s">
        <v>172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87</v>
      </c>
      <c r="BK144" s="156">
        <f t="shared" si="9"/>
        <v>0</v>
      </c>
      <c r="BL144" s="17" t="s">
        <v>559</v>
      </c>
      <c r="BM144" s="155" t="s">
        <v>1668</v>
      </c>
    </row>
    <row r="145" spans="2:65" s="1" customFormat="1" ht="33" customHeight="1">
      <c r="B145" s="32"/>
      <c r="C145" s="179" t="s">
        <v>261</v>
      </c>
      <c r="D145" s="179" t="s">
        <v>223</v>
      </c>
      <c r="E145" s="180" t="s">
        <v>1669</v>
      </c>
      <c r="F145" s="181" t="s">
        <v>1670</v>
      </c>
      <c r="G145" s="182" t="s">
        <v>310</v>
      </c>
      <c r="H145" s="183">
        <v>6</v>
      </c>
      <c r="I145" s="184"/>
      <c r="J145" s="185">
        <f t="shared" si="0"/>
        <v>0</v>
      </c>
      <c r="K145" s="186"/>
      <c r="L145" s="187"/>
      <c r="M145" s="188" t="s">
        <v>1</v>
      </c>
      <c r="N145" s="189" t="s">
        <v>41</v>
      </c>
      <c r="P145" s="153">
        <f t="shared" si="1"/>
        <v>0</v>
      </c>
      <c r="Q145" s="153">
        <v>6.9999999999999994E-5</v>
      </c>
      <c r="R145" s="153">
        <f t="shared" si="2"/>
        <v>4.1999999999999996E-4</v>
      </c>
      <c r="S145" s="153">
        <v>0</v>
      </c>
      <c r="T145" s="154">
        <f t="shared" si="3"/>
        <v>0</v>
      </c>
      <c r="AR145" s="155" t="s">
        <v>227</v>
      </c>
      <c r="AT145" s="155" t="s">
        <v>223</v>
      </c>
      <c r="AU145" s="155" t="s">
        <v>87</v>
      </c>
      <c r="AY145" s="17" t="s">
        <v>172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87</v>
      </c>
      <c r="BK145" s="156">
        <f t="shared" si="9"/>
        <v>0</v>
      </c>
      <c r="BL145" s="17" t="s">
        <v>227</v>
      </c>
      <c r="BM145" s="155" t="s">
        <v>1671</v>
      </c>
    </row>
    <row r="146" spans="2:65" s="1" customFormat="1" ht="24.2" customHeight="1">
      <c r="B146" s="32"/>
      <c r="C146" s="143" t="s">
        <v>269</v>
      </c>
      <c r="D146" s="143" t="s">
        <v>174</v>
      </c>
      <c r="E146" s="144" t="s">
        <v>1672</v>
      </c>
      <c r="F146" s="145" t="s">
        <v>1673</v>
      </c>
      <c r="G146" s="146" t="s">
        <v>310</v>
      </c>
      <c r="H146" s="147">
        <v>7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559</v>
      </c>
      <c r="AT146" s="155" t="s">
        <v>174</v>
      </c>
      <c r="AU146" s="155" t="s">
        <v>87</v>
      </c>
      <c r="AY146" s="17" t="s">
        <v>172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87</v>
      </c>
      <c r="BK146" s="156">
        <f t="shared" si="9"/>
        <v>0</v>
      </c>
      <c r="BL146" s="17" t="s">
        <v>559</v>
      </c>
      <c r="BM146" s="155" t="s">
        <v>1674</v>
      </c>
    </row>
    <row r="147" spans="2:65" s="1" customFormat="1" ht="33" customHeight="1">
      <c r="B147" s="32"/>
      <c r="C147" s="179" t="s">
        <v>275</v>
      </c>
      <c r="D147" s="179" t="s">
        <v>223</v>
      </c>
      <c r="E147" s="180" t="s">
        <v>1675</v>
      </c>
      <c r="F147" s="181" t="s">
        <v>1676</v>
      </c>
      <c r="G147" s="182" t="s">
        <v>310</v>
      </c>
      <c r="H147" s="183">
        <v>7</v>
      </c>
      <c r="I147" s="184"/>
      <c r="J147" s="185">
        <f t="shared" si="0"/>
        <v>0</v>
      </c>
      <c r="K147" s="186"/>
      <c r="L147" s="187"/>
      <c r="M147" s="188" t="s">
        <v>1</v>
      </c>
      <c r="N147" s="189" t="s">
        <v>41</v>
      </c>
      <c r="P147" s="153">
        <f t="shared" si="1"/>
        <v>0</v>
      </c>
      <c r="Q147" s="153">
        <v>6.9999999999999994E-5</v>
      </c>
      <c r="R147" s="153">
        <f t="shared" si="2"/>
        <v>4.8999999999999998E-4</v>
      </c>
      <c r="S147" s="153">
        <v>0</v>
      </c>
      <c r="T147" s="154">
        <f t="shared" si="3"/>
        <v>0</v>
      </c>
      <c r="AR147" s="155" t="s">
        <v>227</v>
      </c>
      <c r="AT147" s="155" t="s">
        <v>223</v>
      </c>
      <c r="AU147" s="155" t="s">
        <v>87</v>
      </c>
      <c r="AY147" s="17" t="s">
        <v>172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87</v>
      </c>
      <c r="BK147" s="156">
        <f t="shared" si="9"/>
        <v>0</v>
      </c>
      <c r="BL147" s="17" t="s">
        <v>227</v>
      </c>
      <c r="BM147" s="155" t="s">
        <v>1677</v>
      </c>
    </row>
    <row r="148" spans="2:65" s="1" customFormat="1" ht="24.2" customHeight="1">
      <c r="B148" s="32"/>
      <c r="C148" s="143" t="s">
        <v>282</v>
      </c>
      <c r="D148" s="143" t="s">
        <v>174</v>
      </c>
      <c r="E148" s="144" t="s">
        <v>1678</v>
      </c>
      <c r="F148" s="145" t="s">
        <v>1679</v>
      </c>
      <c r="G148" s="146" t="s">
        <v>310</v>
      </c>
      <c r="H148" s="147">
        <v>16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559</v>
      </c>
      <c r="AT148" s="155" t="s">
        <v>174</v>
      </c>
      <c r="AU148" s="155" t="s">
        <v>87</v>
      </c>
      <c r="AY148" s="17" t="s">
        <v>172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87</v>
      </c>
      <c r="BK148" s="156">
        <f t="shared" si="9"/>
        <v>0</v>
      </c>
      <c r="BL148" s="17" t="s">
        <v>559</v>
      </c>
      <c r="BM148" s="155" t="s">
        <v>1680</v>
      </c>
    </row>
    <row r="149" spans="2:65" s="1" customFormat="1" ht="24.2" customHeight="1">
      <c r="B149" s="32"/>
      <c r="C149" s="179" t="s">
        <v>296</v>
      </c>
      <c r="D149" s="179" t="s">
        <v>223</v>
      </c>
      <c r="E149" s="180" t="s">
        <v>1681</v>
      </c>
      <c r="F149" s="181" t="s">
        <v>1682</v>
      </c>
      <c r="G149" s="182" t="s">
        <v>310</v>
      </c>
      <c r="H149" s="183">
        <v>16</v>
      </c>
      <c r="I149" s="184"/>
      <c r="J149" s="185">
        <f t="shared" si="0"/>
        <v>0</v>
      </c>
      <c r="K149" s="186"/>
      <c r="L149" s="187"/>
      <c r="M149" s="188" t="s">
        <v>1</v>
      </c>
      <c r="N149" s="189" t="s">
        <v>41</v>
      </c>
      <c r="P149" s="153">
        <f t="shared" si="1"/>
        <v>0</v>
      </c>
      <c r="Q149" s="153">
        <v>8.0000000000000007E-5</v>
      </c>
      <c r="R149" s="153">
        <f t="shared" si="2"/>
        <v>1.2800000000000001E-3</v>
      </c>
      <c r="S149" s="153">
        <v>0</v>
      </c>
      <c r="T149" s="154">
        <f t="shared" si="3"/>
        <v>0</v>
      </c>
      <c r="AR149" s="155" t="s">
        <v>227</v>
      </c>
      <c r="AT149" s="155" t="s">
        <v>223</v>
      </c>
      <c r="AU149" s="155" t="s">
        <v>87</v>
      </c>
      <c r="AY149" s="17" t="s">
        <v>172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87</v>
      </c>
      <c r="BK149" s="156">
        <f t="shared" si="9"/>
        <v>0</v>
      </c>
      <c r="BL149" s="17" t="s">
        <v>227</v>
      </c>
      <c r="BM149" s="155" t="s">
        <v>1683</v>
      </c>
    </row>
    <row r="150" spans="2:65" s="1" customFormat="1" ht="24.2" customHeight="1">
      <c r="B150" s="32"/>
      <c r="C150" s="143" t="s">
        <v>302</v>
      </c>
      <c r="D150" s="143" t="s">
        <v>174</v>
      </c>
      <c r="E150" s="144" t="s">
        <v>1684</v>
      </c>
      <c r="F150" s="145" t="s">
        <v>1685</v>
      </c>
      <c r="G150" s="146" t="s">
        <v>310</v>
      </c>
      <c r="H150" s="147">
        <v>4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559</v>
      </c>
      <c r="AT150" s="155" t="s">
        <v>174</v>
      </c>
      <c r="AU150" s="155" t="s">
        <v>87</v>
      </c>
      <c r="AY150" s="17" t="s">
        <v>172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87</v>
      </c>
      <c r="BK150" s="156">
        <f t="shared" si="9"/>
        <v>0</v>
      </c>
      <c r="BL150" s="17" t="s">
        <v>559</v>
      </c>
      <c r="BM150" s="155" t="s">
        <v>1686</v>
      </c>
    </row>
    <row r="151" spans="2:65" s="1" customFormat="1" ht="24.2" customHeight="1">
      <c r="B151" s="32"/>
      <c r="C151" s="179" t="s">
        <v>7</v>
      </c>
      <c r="D151" s="179" t="s">
        <v>223</v>
      </c>
      <c r="E151" s="180" t="s">
        <v>1687</v>
      </c>
      <c r="F151" s="181" t="s">
        <v>1688</v>
      </c>
      <c r="G151" s="182" t="s">
        <v>310</v>
      </c>
      <c r="H151" s="183">
        <v>4</v>
      </c>
      <c r="I151" s="184"/>
      <c r="J151" s="185">
        <f t="shared" si="0"/>
        <v>0</v>
      </c>
      <c r="K151" s="186"/>
      <c r="L151" s="187"/>
      <c r="M151" s="188" t="s">
        <v>1</v>
      </c>
      <c r="N151" s="189" t="s">
        <v>41</v>
      </c>
      <c r="P151" s="153">
        <f t="shared" si="1"/>
        <v>0</v>
      </c>
      <c r="Q151" s="153">
        <v>1.4999999999999999E-4</v>
      </c>
      <c r="R151" s="153">
        <f t="shared" si="2"/>
        <v>5.9999999999999995E-4</v>
      </c>
      <c r="S151" s="153">
        <v>0</v>
      </c>
      <c r="T151" s="154">
        <f t="shared" si="3"/>
        <v>0</v>
      </c>
      <c r="AR151" s="155" t="s">
        <v>227</v>
      </c>
      <c r="AT151" s="155" t="s">
        <v>223</v>
      </c>
      <c r="AU151" s="155" t="s">
        <v>87</v>
      </c>
      <c r="AY151" s="17" t="s">
        <v>172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87</v>
      </c>
      <c r="BK151" s="156">
        <f t="shared" si="9"/>
        <v>0</v>
      </c>
      <c r="BL151" s="17" t="s">
        <v>227</v>
      </c>
      <c r="BM151" s="155" t="s">
        <v>1689</v>
      </c>
    </row>
    <row r="152" spans="2:65" s="1" customFormat="1" ht="24.2" customHeight="1">
      <c r="B152" s="32"/>
      <c r="C152" s="143" t="s">
        <v>313</v>
      </c>
      <c r="D152" s="143" t="s">
        <v>174</v>
      </c>
      <c r="E152" s="144" t="s">
        <v>1690</v>
      </c>
      <c r="F152" s="145" t="s">
        <v>1691</v>
      </c>
      <c r="G152" s="146" t="s">
        <v>310</v>
      </c>
      <c r="H152" s="147">
        <v>1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559</v>
      </c>
      <c r="AT152" s="155" t="s">
        <v>174</v>
      </c>
      <c r="AU152" s="155" t="s">
        <v>87</v>
      </c>
      <c r="AY152" s="17" t="s">
        <v>172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87</v>
      </c>
      <c r="BK152" s="156">
        <f t="shared" si="9"/>
        <v>0</v>
      </c>
      <c r="BL152" s="17" t="s">
        <v>559</v>
      </c>
      <c r="BM152" s="155" t="s">
        <v>1692</v>
      </c>
    </row>
    <row r="153" spans="2:65" s="1" customFormat="1" ht="33" customHeight="1">
      <c r="B153" s="32"/>
      <c r="C153" s="179" t="s">
        <v>319</v>
      </c>
      <c r="D153" s="179" t="s">
        <v>223</v>
      </c>
      <c r="E153" s="180" t="s">
        <v>1693</v>
      </c>
      <c r="F153" s="181" t="s">
        <v>1694</v>
      </c>
      <c r="G153" s="182" t="s">
        <v>310</v>
      </c>
      <c r="H153" s="183">
        <v>1</v>
      </c>
      <c r="I153" s="184"/>
      <c r="J153" s="185">
        <f t="shared" si="0"/>
        <v>0</v>
      </c>
      <c r="K153" s="186"/>
      <c r="L153" s="187"/>
      <c r="M153" s="188" t="s">
        <v>1</v>
      </c>
      <c r="N153" s="189" t="s">
        <v>41</v>
      </c>
      <c r="P153" s="153">
        <f t="shared" si="1"/>
        <v>0</v>
      </c>
      <c r="Q153" s="153">
        <v>3.0100000000000001E-3</v>
      </c>
      <c r="R153" s="153">
        <f t="shared" si="2"/>
        <v>3.0100000000000001E-3</v>
      </c>
      <c r="S153" s="153">
        <v>0</v>
      </c>
      <c r="T153" s="154">
        <f t="shared" si="3"/>
        <v>0</v>
      </c>
      <c r="AR153" s="155" t="s">
        <v>227</v>
      </c>
      <c r="AT153" s="155" t="s">
        <v>223</v>
      </c>
      <c r="AU153" s="155" t="s">
        <v>87</v>
      </c>
      <c r="AY153" s="17" t="s">
        <v>172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87</v>
      </c>
      <c r="BK153" s="156">
        <f t="shared" si="9"/>
        <v>0</v>
      </c>
      <c r="BL153" s="17" t="s">
        <v>227</v>
      </c>
      <c r="BM153" s="155" t="s">
        <v>1695</v>
      </c>
    </row>
    <row r="154" spans="2:65" s="1" customFormat="1" ht="21.75" customHeight="1">
      <c r="B154" s="32"/>
      <c r="C154" s="143" t="s">
        <v>328</v>
      </c>
      <c r="D154" s="143" t="s">
        <v>174</v>
      </c>
      <c r="E154" s="144" t="s">
        <v>1696</v>
      </c>
      <c r="F154" s="145" t="s">
        <v>1697</v>
      </c>
      <c r="G154" s="146" t="s">
        <v>310</v>
      </c>
      <c r="H154" s="147">
        <v>15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559</v>
      </c>
      <c r="AT154" s="155" t="s">
        <v>174</v>
      </c>
      <c r="AU154" s="155" t="s">
        <v>87</v>
      </c>
      <c r="AY154" s="17" t="s">
        <v>172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87</v>
      </c>
      <c r="BK154" s="156">
        <f t="shared" si="9"/>
        <v>0</v>
      </c>
      <c r="BL154" s="17" t="s">
        <v>559</v>
      </c>
      <c r="BM154" s="155" t="s">
        <v>1698</v>
      </c>
    </row>
    <row r="155" spans="2:65" s="12" customFormat="1">
      <c r="B155" s="157"/>
      <c r="D155" s="158" t="s">
        <v>180</v>
      </c>
      <c r="E155" s="159" t="s">
        <v>1</v>
      </c>
      <c r="F155" s="160" t="s">
        <v>1699</v>
      </c>
      <c r="H155" s="161">
        <v>15</v>
      </c>
      <c r="I155" s="162"/>
      <c r="L155" s="157"/>
      <c r="M155" s="163"/>
      <c r="T155" s="164"/>
      <c r="AT155" s="159" t="s">
        <v>180</v>
      </c>
      <c r="AU155" s="159" t="s">
        <v>87</v>
      </c>
      <c r="AV155" s="12" t="s">
        <v>87</v>
      </c>
      <c r="AW155" s="12" t="s">
        <v>30</v>
      </c>
      <c r="AX155" s="12" t="s">
        <v>82</v>
      </c>
      <c r="AY155" s="159" t="s">
        <v>172</v>
      </c>
    </row>
    <row r="156" spans="2:65" s="1" customFormat="1" ht="24.2" customHeight="1">
      <c r="B156" s="32"/>
      <c r="C156" s="179" t="s">
        <v>336</v>
      </c>
      <c r="D156" s="179" t="s">
        <v>223</v>
      </c>
      <c r="E156" s="180" t="s">
        <v>1700</v>
      </c>
      <c r="F156" s="181" t="s">
        <v>1701</v>
      </c>
      <c r="G156" s="182" t="s">
        <v>1702</v>
      </c>
      <c r="H156" s="183">
        <v>7</v>
      </c>
      <c r="I156" s="184"/>
      <c r="J156" s="185">
        <f t="shared" ref="J156:J163" si="10">ROUND(I156*H156,2)</f>
        <v>0</v>
      </c>
      <c r="K156" s="186"/>
      <c r="L156" s="187"/>
      <c r="M156" s="188" t="s">
        <v>1</v>
      </c>
      <c r="N156" s="189" t="s">
        <v>41</v>
      </c>
      <c r="P156" s="153">
        <f t="shared" ref="P156:P163" si="11">O156*H156</f>
        <v>0</v>
      </c>
      <c r="Q156" s="153">
        <v>1.9000000000000001E-4</v>
      </c>
      <c r="R156" s="153">
        <f t="shared" ref="R156:R163" si="12">Q156*H156</f>
        <v>1.33E-3</v>
      </c>
      <c r="S156" s="153">
        <v>0</v>
      </c>
      <c r="T156" s="154">
        <f t="shared" ref="T156:T163" si="13">S156*H156</f>
        <v>0</v>
      </c>
      <c r="AR156" s="155" t="s">
        <v>227</v>
      </c>
      <c r="AT156" s="155" t="s">
        <v>223</v>
      </c>
      <c r="AU156" s="155" t="s">
        <v>87</v>
      </c>
      <c r="AY156" s="17" t="s">
        <v>172</v>
      </c>
      <c r="BE156" s="156">
        <f t="shared" ref="BE156:BE163" si="14">IF(N156="základná",J156,0)</f>
        <v>0</v>
      </c>
      <c r="BF156" s="156">
        <f t="shared" ref="BF156:BF163" si="15">IF(N156="znížená",J156,0)</f>
        <v>0</v>
      </c>
      <c r="BG156" s="156">
        <f t="shared" ref="BG156:BG163" si="16">IF(N156="zákl. prenesená",J156,0)</f>
        <v>0</v>
      </c>
      <c r="BH156" s="156">
        <f t="shared" ref="BH156:BH163" si="17">IF(N156="zníž. prenesená",J156,0)</f>
        <v>0</v>
      </c>
      <c r="BI156" s="156">
        <f t="shared" ref="BI156:BI163" si="18">IF(N156="nulová",J156,0)</f>
        <v>0</v>
      </c>
      <c r="BJ156" s="17" t="s">
        <v>87</v>
      </c>
      <c r="BK156" s="156">
        <f t="shared" ref="BK156:BK163" si="19">ROUND(I156*H156,2)</f>
        <v>0</v>
      </c>
      <c r="BL156" s="17" t="s">
        <v>227</v>
      </c>
      <c r="BM156" s="155" t="s">
        <v>1703</v>
      </c>
    </row>
    <row r="157" spans="2:65" s="1" customFormat="1" ht="24.2" customHeight="1">
      <c r="B157" s="32"/>
      <c r="C157" s="179" t="s">
        <v>340</v>
      </c>
      <c r="D157" s="179" t="s">
        <v>223</v>
      </c>
      <c r="E157" s="180" t="s">
        <v>1704</v>
      </c>
      <c r="F157" s="181" t="s">
        <v>1705</v>
      </c>
      <c r="G157" s="182" t="s">
        <v>310</v>
      </c>
      <c r="H157" s="183">
        <v>1</v>
      </c>
      <c r="I157" s="184"/>
      <c r="J157" s="185">
        <f t="shared" si="10"/>
        <v>0</v>
      </c>
      <c r="K157" s="186"/>
      <c r="L157" s="187"/>
      <c r="M157" s="188" t="s">
        <v>1</v>
      </c>
      <c r="N157" s="189" t="s">
        <v>41</v>
      </c>
      <c r="P157" s="153">
        <f t="shared" si="11"/>
        <v>0</v>
      </c>
      <c r="Q157" s="153">
        <v>6.4999999999999997E-3</v>
      </c>
      <c r="R157" s="153">
        <f t="shared" si="12"/>
        <v>6.4999999999999997E-3</v>
      </c>
      <c r="S157" s="153">
        <v>0</v>
      </c>
      <c r="T157" s="154">
        <f t="shared" si="13"/>
        <v>0</v>
      </c>
      <c r="AR157" s="155" t="s">
        <v>227</v>
      </c>
      <c r="AT157" s="155" t="s">
        <v>223</v>
      </c>
      <c r="AU157" s="155" t="s">
        <v>87</v>
      </c>
      <c r="AY157" s="17" t="s">
        <v>172</v>
      </c>
      <c r="BE157" s="156">
        <f t="shared" si="14"/>
        <v>0</v>
      </c>
      <c r="BF157" s="156">
        <f t="shared" si="15"/>
        <v>0</v>
      </c>
      <c r="BG157" s="156">
        <f t="shared" si="16"/>
        <v>0</v>
      </c>
      <c r="BH157" s="156">
        <f t="shared" si="17"/>
        <v>0</v>
      </c>
      <c r="BI157" s="156">
        <f t="shared" si="18"/>
        <v>0</v>
      </c>
      <c r="BJ157" s="17" t="s">
        <v>87</v>
      </c>
      <c r="BK157" s="156">
        <f t="shared" si="19"/>
        <v>0</v>
      </c>
      <c r="BL157" s="17" t="s">
        <v>227</v>
      </c>
      <c r="BM157" s="155" t="s">
        <v>1706</v>
      </c>
    </row>
    <row r="158" spans="2:65" s="1" customFormat="1" ht="24.2" customHeight="1">
      <c r="B158" s="32"/>
      <c r="C158" s="179" t="s">
        <v>349</v>
      </c>
      <c r="D158" s="179" t="s">
        <v>223</v>
      </c>
      <c r="E158" s="180" t="s">
        <v>1707</v>
      </c>
      <c r="F158" s="181" t="s">
        <v>1708</v>
      </c>
      <c r="G158" s="182" t="s">
        <v>310</v>
      </c>
      <c r="H158" s="183">
        <v>4</v>
      </c>
      <c r="I158" s="184"/>
      <c r="J158" s="185">
        <f t="shared" si="10"/>
        <v>0</v>
      </c>
      <c r="K158" s="186"/>
      <c r="L158" s="187"/>
      <c r="M158" s="188" t="s">
        <v>1</v>
      </c>
      <c r="N158" s="189" t="s">
        <v>41</v>
      </c>
      <c r="P158" s="153">
        <f t="shared" si="11"/>
        <v>0</v>
      </c>
      <c r="Q158" s="153">
        <v>7.0000000000000001E-3</v>
      </c>
      <c r="R158" s="153">
        <f t="shared" si="12"/>
        <v>2.8000000000000001E-2</v>
      </c>
      <c r="S158" s="153">
        <v>0</v>
      </c>
      <c r="T158" s="154">
        <f t="shared" si="13"/>
        <v>0</v>
      </c>
      <c r="AR158" s="155" t="s">
        <v>227</v>
      </c>
      <c r="AT158" s="155" t="s">
        <v>223</v>
      </c>
      <c r="AU158" s="155" t="s">
        <v>87</v>
      </c>
      <c r="AY158" s="17" t="s">
        <v>172</v>
      </c>
      <c r="BE158" s="156">
        <f t="shared" si="14"/>
        <v>0</v>
      </c>
      <c r="BF158" s="156">
        <f t="shared" si="15"/>
        <v>0</v>
      </c>
      <c r="BG158" s="156">
        <f t="shared" si="16"/>
        <v>0</v>
      </c>
      <c r="BH158" s="156">
        <f t="shared" si="17"/>
        <v>0</v>
      </c>
      <c r="BI158" s="156">
        <f t="shared" si="18"/>
        <v>0</v>
      </c>
      <c r="BJ158" s="17" t="s">
        <v>87</v>
      </c>
      <c r="BK158" s="156">
        <f t="shared" si="19"/>
        <v>0</v>
      </c>
      <c r="BL158" s="17" t="s">
        <v>227</v>
      </c>
      <c r="BM158" s="155" t="s">
        <v>1709</v>
      </c>
    </row>
    <row r="159" spans="2:65" s="1" customFormat="1" ht="24.2" customHeight="1">
      <c r="B159" s="32"/>
      <c r="C159" s="179" t="s">
        <v>356</v>
      </c>
      <c r="D159" s="179" t="s">
        <v>223</v>
      </c>
      <c r="E159" s="180" t="s">
        <v>1710</v>
      </c>
      <c r="F159" s="181" t="s">
        <v>1711</v>
      </c>
      <c r="G159" s="182" t="s">
        <v>310</v>
      </c>
      <c r="H159" s="183">
        <v>3</v>
      </c>
      <c r="I159" s="184"/>
      <c r="J159" s="185">
        <f t="shared" si="10"/>
        <v>0</v>
      </c>
      <c r="K159" s="186"/>
      <c r="L159" s="187"/>
      <c r="M159" s="188" t="s">
        <v>1</v>
      </c>
      <c r="N159" s="189" t="s">
        <v>41</v>
      </c>
      <c r="P159" s="153">
        <f t="shared" si="11"/>
        <v>0</v>
      </c>
      <c r="Q159" s="153">
        <v>7.0000000000000001E-3</v>
      </c>
      <c r="R159" s="153">
        <f t="shared" si="12"/>
        <v>2.1000000000000001E-2</v>
      </c>
      <c r="S159" s="153">
        <v>0</v>
      </c>
      <c r="T159" s="154">
        <f t="shared" si="13"/>
        <v>0</v>
      </c>
      <c r="AR159" s="155" t="s">
        <v>227</v>
      </c>
      <c r="AT159" s="155" t="s">
        <v>223</v>
      </c>
      <c r="AU159" s="155" t="s">
        <v>87</v>
      </c>
      <c r="AY159" s="17" t="s">
        <v>172</v>
      </c>
      <c r="BE159" s="156">
        <f t="shared" si="14"/>
        <v>0</v>
      </c>
      <c r="BF159" s="156">
        <f t="shared" si="15"/>
        <v>0</v>
      </c>
      <c r="BG159" s="156">
        <f t="shared" si="16"/>
        <v>0</v>
      </c>
      <c r="BH159" s="156">
        <f t="shared" si="17"/>
        <v>0</v>
      </c>
      <c r="BI159" s="156">
        <f t="shared" si="18"/>
        <v>0</v>
      </c>
      <c r="BJ159" s="17" t="s">
        <v>87</v>
      </c>
      <c r="BK159" s="156">
        <f t="shared" si="19"/>
        <v>0</v>
      </c>
      <c r="BL159" s="17" t="s">
        <v>227</v>
      </c>
      <c r="BM159" s="155" t="s">
        <v>1712</v>
      </c>
    </row>
    <row r="160" spans="2:65" s="1" customFormat="1" ht="21.75" customHeight="1">
      <c r="B160" s="32"/>
      <c r="C160" s="143" t="s">
        <v>365</v>
      </c>
      <c r="D160" s="143" t="s">
        <v>174</v>
      </c>
      <c r="E160" s="144" t="s">
        <v>1713</v>
      </c>
      <c r="F160" s="145" t="s">
        <v>1714</v>
      </c>
      <c r="G160" s="146" t="s">
        <v>310</v>
      </c>
      <c r="H160" s="147">
        <v>1</v>
      </c>
      <c r="I160" s="148"/>
      <c r="J160" s="149">
        <f t="shared" si="10"/>
        <v>0</v>
      </c>
      <c r="K160" s="150"/>
      <c r="L160" s="32"/>
      <c r="M160" s="151" t="s">
        <v>1</v>
      </c>
      <c r="N160" s="152" t="s">
        <v>41</v>
      </c>
      <c r="P160" s="153">
        <f t="shared" si="11"/>
        <v>0</v>
      </c>
      <c r="Q160" s="153">
        <v>0</v>
      </c>
      <c r="R160" s="153">
        <f t="shared" si="12"/>
        <v>0</v>
      </c>
      <c r="S160" s="153">
        <v>0</v>
      </c>
      <c r="T160" s="154">
        <f t="shared" si="13"/>
        <v>0</v>
      </c>
      <c r="AR160" s="155" t="s">
        <v>559</v>
      </c>
      <c r="AT160" s="155" t="s">
        <v>174</v>
      </c>
      <c r="AU160" s="155" t="s">
        <v>87</v>
      </c>
      <c r="AY160" s="17" t="s">
        <v>172</v>
      </c>
      <c r="BE160" s="156">
        <f t="shared" si="14"/>
        <v>0</v>
      </c>
      <c r="BF160" s="156">
        <f t="shared" si="15"/>
        <v>0</v>
      </c>
      <c r="BG160" s="156">
        <f t="shared" si="16"/>
        <v>0</v>
      </c>
      <c r="BH160" s="156">
        <f t="shared" si="17"/>
        <v>0</v>
      </c>
      <c r="BI160" s="156">
        <f t="shared" si="18"/>
        <v>0</v>
      </c>
      <c r="BJ160" s="17" t="s">
        <v>87</v>
      </c>
      <c r="BK160" s="156">
        <f t="shared" si="19"/>
        <v>0</v>
      </c>
      <c r="BL160" s="17" t="s">
        <v>559</v>
      </c>
      <c r="BM160" s="155" t="s">
        <v>1715</v>
      </c>
    </row>
    <row r="161" spans="2:65" s="1" customFormat="1" ht="24.2" customHeight="1">
      <c r="B161" s="32"/>
      <c r="C161" s="179" t="s">
        <v>369</v>
      </c>
      <c r="D161" s="179" t="s">
        <v>223</v>
      </c>
      <c r="E161" s="180" t="s">
        <v>1716</v>
      </c>
      <c r="F161" s="181" t="s">
        <v>1717</v>
      </c>
      <c r="G161" s="182" t="s">
        <v>310</v>
      </c>
      <c r="H161" s="183">
        <v>1</v>
      </c>
      <c r="I161" s="184"/>
      <c r="J161" s="185">
        <f t="shared" si="10"/>
        <v>0</v>
      </c>
      <c r="K161" s="186"/>
      <c r="L161" s="187"/>
      <c r="M161" s="188" t="s">
        <v>1</v>
      </c>
      <c r="N161" s="189" t="s">
        <v>41</v>
      </c>
      <c r="P161" s="153">
        <f t="shared" si="11"/>
        <v>0</v>
      </c>
      <c r="Q161" s="153">
        <v>2.7999999999999998E-4</v>
      </c>
      <c r="R161" s="153">
        <f t="shared" si="12"/>
        <v>2.7999999999999998E-4</v>
      </c>
      <c r="S161" s="153">
        <v>0</v>
      </c>
      <c r="T161" s="154">
        <f t="shared" si="13"/>
        <v>0</v>
      </c>
      <c r="AR161" s="155" t="s">
        <v>227</v>
      </c>
      <c r="AT161" s="155" t="s">
        <v>223</v>
      </c>
      <c r="AU161" s="155" t="s">
        <v>87</v>
      </c>
      <c r="AY161" s="17" t="s">
        <v>172</v>
      </c>
      <c r="BE161" s="156">
        <f t="shared" si="14"/>
        <v>0</v>
      </c>
      <c r="BF161" s="156">
        <f t="shared" si="15"/>
        <v>0</v>
      </c>
      <c r="BG161" s="156">
        <f t="shared" si="16"/>
        <v>0</v>
      </c>
      <c r="BH161" s="156">
        <f t="shared" si="17"/>
        <v>0</v>
      </c>
      <c r="BI161" s="156">
        <f t="shared" si="18"/>
        <v>0</v>
      </c>
      <c r="BJ161" s="17" t="s">
        <v>87</v>
      </c>
      <c r="BK161" s="156">
        <f t="shared" si="19"/>
        <v>0</v>
      </c>
      <c r="BL161" s="17" t="s">
        <v>227</v>
      </c>
      <c r="BM161" s="155" t="s">
        <v>1718</v>
      </c>
    </row>
    <row r="162" spans="2:65" s="1" customFormat="1" ht="16.5" customHeight="1">
      <c r="B162" s="32"/>
      <c r="C162" s="179" t="s">
        <v>375</v>
      </c>
      <c r="D162" s="179" t="s">
        <v>223</v>
      </c>
      <c r="E162" s="180" t="s">
        <v>1719</v>
      </c>
      <c r="F162" s="181" t="s">
        <v>1720</v>
      </c>
      <c r="G162" s="182" t="s">
        <v>310</v>
      </c>
      <c r="H162" s="183">
        <v>1</v>
      </c>
      <c r="I162" s="184"/>
      <c r="J162" s="185">
        <f t="shared" si="10"/>
        <v>0</v>
      </c>
      <c r="K162" s="186"/>
      <c r="L162" s="187"/>
      <c r="M162" s="188" t="s">
        <v>1</v>
      </c>
      <c r="N162" s="189" t="s">
        <v>41</v>
      </c>
      <c r="P162" s="153">
        <f t="shared" si="11"/>
        <v>0</v>
      </c>
      <c r="Q162" s="153">
        <v>2.4000000000000001E-4</v>
      </c>
      <c r="R162" s="153">
        <f t="shared" si="12"/>
        <v>2.4000000000000001E-4</v>
      </c>
      <c r="S162" s="153">
        <v>0</v>
      </c>
      <c r="T162" s="154">
        <f t="shared" si="13"/>
        <v>0</v>
      </c>
      <c r="AR162" s="155" t="s">
        <v>227</v>
      </c>
      <c r="AT162" s="155" t="s">
        <v>223</v>
      </c>
      <c r="AU162" s="155" t="s">
        <v>87</v>
      </c>
      <c r="AY162" s="17" t="s">
        <v>172</v>
      </c>
      <c r="BE162" s="156">
        <f t="shared" si="14"/>
        <v>0</v>
      </c>
      <c r="BF162" s="156">
        <f t="shared" si="15"/>
        <v>0</v>
      </c>
      <c r="BG162" s="156">
        <f t="shared" si="16"/>
        <v>0</v>
      </c>
      <c r="BH162" s="156">
        <f t="shared" si="17"/>
        <v>0</v>
      </c>
      <c r="BI162" s="156">
        <f t="shared" si="18"/>
        <v>0</v>
      </c>
      <c r="BJ162" s="17" t="s">
        <v>87</v>
      </c>
      <c r="BK162" s="156">
        <f t="shared" si="19"/>
        <v>0</v>
      </c>
      <c r="BL162" s="17" t="s">
        <v>227</v>
      </c>
      <c r="BM162" s="155" t="s">
        <v>1721</v>
      </c>
    </row>
    <row r="163" spans="2:65" s="1" customFormat="1" ht="24.2" customHeight="1">
      <c r="B163" s="32"/>
      <c r="C163" s="143" t="s">
        <v>381</v>
      </c>
      <c r="D163" s="143" t="s">
        <v>174</v>
      </c>
      <c r="E163" s="144" t="s">
        <v>1722</v>
      </c>
      <c r="F163" s="145" t="s">
        <v>1723</v>
      </c>
      <c r="G163" s="146" t="s">
        <v>234</v>
      </c>
      <c r="H163" s="147">
        <v>47.1</v>
      </c>
      <c r="I163" s="148"/>
      <c r="J163" s="149">
        <f t="shared" si="10"/>
        <v>0</v>
      </c>
      <c r="K163" s="150"/>
      <c r="L163" s="32"/>
      <c r="M163" s="151" t="s">
        <v>1</v>
      </c>
      <c r="N163" s="152" t="s">
        <v>41</v>
      </c>
      <c r="P163" s="153">
        <f t="shared" si="11"/>
        <v>0</v>
      </c>
      <c r="Q163" s="153">
        <v>0</v>
      </c>
      <c r="R163" s="153">
        <f t="shared" si="12"/>
        <v>0</v>
      </c>
      <c r="S163" s="153">
        <v>0</v>
      </c>
      <c r="T163" s="154">
        <f t="shared" si="13"/>
        <v>0</v>
      </c>
      <c r="AR163" s="155" t="s">
        <v>559</v>
      </c>
      <c r="AT163" s="155" t="s">
        <v>174</v>
      </c>
      <c r="AU163" s="155" t="s">
        <v>87</v>
      </c>
      <c r="AY163" s="17" t="s">
        <v>172</v>
      </c>
      <c r="BE163" s="156">
        <f t="shared" si="14"/>
        <v>0</v>
      </c>
      <c r="BF163" s="156">
        <f t="shared" si="15"/>
        <v>0</v>
      </c>
      <c r="BG163" s="156">
        <f t="shared" si="16"/>
        <v>0</v>
      </c>
      <c r="BH163" s="156">
        <f t="shared" si="17"/>
        <v>0</v>
      </c>
      <c r="BI163" s="156">
        <f t="shared" si="18"/>
        <v>0</v>
      </c>
      <c r="BJ163" s="17" t="s">
        <v>87</v>
      </c>
      <c r="BK163" s="156">
        <f t="shared" si="19"/>
        <v>0</v>
      </c>
      <c r="BL163" s="17" t="s">
        <v>559</v>
      </c>
      <c r="BM163" s="155" t="s">
        <v>1724</v>
      </c>
    </row>
    <row r="164" spans="2:65" s="12" customFormat="1">
      <c r="B164" s="157"/>
      <c r="D164" s="158" t="s">
        <v>180</v>
      </c>
      <c r="E164" s="159" t="s">
        <v>1</v>
      </c>
      <c r="F164" s="160" t="s">
        <v>373</v>
      </c>
      <c r="H164" s="161">
        <v>47.08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2" customFormat="1">
      <c r="B165" s="157"/>
      <c r="D165" s="158" t="s">
        <v>180</v>
      </c>
      <c r="E165" s="159" t="s">
        <v>1</v>
      </c>
      <c r="F165" s="160" t="s">
        <v>354</v>
      </c>
      <c r="H165" s="161">
        <v>0.02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4" customFormat="1">
      <c r="B166" s="172"/>
      <c r="D166" s="158" t="s">
        <v>180</v>
      </c>
      <c r="E166" s="173" t="s">
        <v>1</v>
      </c>
      <c r="F166" s="174" t="s">
        <v>186</v>
      </c>
      <c r="H166" s="175">
        <v>47.1</v>
      </c>
      <c r="I166" s="176"/>
      <c r="L166" s="172"/>
      <c r="M166" s="177"/>
      <c r="T166" s="178"/>
      <c r="AT166" s="173" t="s">
        <v>180</v>
      </c>
      <c r="AU166" s="173" t="s">
        <v>87</v>
      </c>
      <c r="AV166" s="14" t="s">
        <v>178</v>
      </c>
      <c r="AW166" s="14" t="s">
        <v>30</v>
      </c>
      <c r="AX166" s="14" t="s">
        <v>82</v>
      </c>
      <c r="AY166" s="173" t="s">
        <v>172</v>
      </c>
    </row>
    <row r="167" spans="2:65" s="1" customFormat="1" ht="16.5" customHeight="1">
      <c r="B167" s="32"/>
      <c r="C167" s="143" t="s">
        <v>385</v>
      </c>
      <c r="D167" s="143" t="s">
        <v>174</v>
      </c>
      <c r="E167" s="144" t="s">
        <v>1725</v>
      </c>
      <c r="F167" s="145" t="s">
        <v>1726</v>
      </c>
      <c r="G167" s="146" t="s">
        <v>1727</v>
      </c>
      <c r="H167" s="204"/>
      <c r="I167" s="148"/>
      <c r="J167" s="149">
        <f>ROUND(I167*H167,2)</f>
        <v>0</v>
      </c>
      <c r="K167" s="150"/>
      <c r="L167" s="32"/>
      <c r="M167" s="151" t="s">
        <v>1</v>
      </c>
      <c r="N167" s="152" t="s">
        <v>41</v>
      </c>
      <c r="P167" s="153">
        <f>O167*H167</f>
        <v>0</v>
      </c>
      <c r="Q167" s="153">
        <v>0</v>
      </c>
      <c r="R167" s="153">
        <f>Q167*H167</f>
        <v>0</v>
      </c>
      <c r="S167" s="153">
        <v>0</v>
      </c>
      <c r="T167" s="154">
        <f>S167*H167</f>
        <v>0</v>
      </c>
      <c r="AR167" s="155" t="s">
        <v>227</v>
      </c>
      <c r="AT167" s="155" t="s">
        <v>174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227</v>
      </c>
      <c r="BM167" s="155" t="s">
        <v>1728</v>
      </c>
    </row>
    <row r="168" spans="2:65" s="1" customFormat="1" ht="16.5" customHeight="1">
      <c r="B168" s="32"/>
      <c r="C168" s="143" t="s">
        <v>389</v>
      </c>
      <c r="D168" s="143" t="s">
        <v>174</v>
      </c>
      <c r="E168" s="144" t="s">
        <v>1729</v>
      </c>
      <c r="F168" s="145" t="s">
        <v>1730</v>
      </c>
      <c r="G168" s="146" t="s">
        <v>1727</v>
      </c>
      <c r="H168" s="204"/>
      <c r="I168" s="148"/>
      <c r="J168" s="149">
        <f>ROUND(I168*H168,2)</f>
        <v>0</v>
      </c>
      <c r="K168" s="150"/>
      <c r="L168" s="32"/>
      <c r="M168" s="151" t="s">
        <v>1</v>
      </c>
      <c r="N168" s="152" t="s">
        <v>41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559</v>
      </c>
      <c r="AT168" s="155" t="s">
        <v>174</v>
      </c>
      <c r="AU168" s="155" t="s">
        <v>87</v>
      </c>
      <c r="AY168" s="17" t="s">
        <v>172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87</v>
      </c>
      <c r="BK168" s="156">
        <f>ROUND(I168*H168,2)</f>
        <v>0</v>
      </c>
      <c r="BL168" s="17" t="s">
        <v>559</v>
      </c>
      <c r="BM168" s="155" t="s">
        <v>1731</v>
      </c>
    </row>
    <row r="169" spans="2:65" s="11" customFormat="1" ht="25.9" customHeight="1">
      <c r="B169" s="131"/>
      <c r="D169" s="132" t="s">
        <v>74</v>
      </c>
      <c r="E169" s="133" t="s">
        <v>1732</v>
      </c>
      <c r="F169" s="133" t="s">
        <v>1733</v>
      </c>
      <c r="I169" s="134"/>
      <c r="J169" s="135">
        <f>BK169</f>
        <v>0</v>
      </c>
      <c r="L169" s="131"/>
      <c r="M169" s="136"/>
      <c r="P169" s="137">
        <f>P170</f>
        <v>0</v>
      </c>
      <c r="R169" s="137">
        <f>R170</f>
        <v>0</v>
      </c>
      <c r="T169" s="138">
        <f>T170</f>
        <v>0</v>
      </c>
      <c r="AR169" s="132" t="s">
        <v>178</v>
      </c>
      <c r="AT169" s="139" t="s">
        <v>74</v>
      </c>
      <c r="AU169" s="139" t="s">
        <v>75</v>
      </c>
      <c r="AY169" s="132" t="s">
        <v>172</v>
      </c>
      <c r="BK169" s="140">
        <f>BK170</f>
        <v>0</v>
      </c>
    </row>
    <row r="170" spans="2:65" s="1" customFormat="1" ht="24.2" customHeight="1">
      <c r="B170" s="32"/>
      <c r="C170" s="143" t="s">
        <v>393</v>
      </c>
      <c r="D170" s="143" t="s">
        <v>174</v>
      </c>
      <c r="E170" s="144" t="s">
        <v>1734</v>
      </c>
      <c r="F170" s="145" t="s">
        <v>1735</v>
      </c>
      <c r="G170" s="146" t="s">
        <v>1736</v>
      </c>
      <c r="H170" s="147">
        <v>15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41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1737</v>
      </c>
      <c r="AT170" s="155" t="s">
        <v>174</v>
      </c>
      <c r="AU170" s="155" t="s">
        <v>82</v>
      </c>
      <c r="AY170" s="17" t="s">
        <v>172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87</v>
      </c>
      <c r="BK170" s="156">
        <f>ROUND(I170*H170,2)</f>
        <v>0</v>
      </c>
      <c r="BL170" s="17" t="s">
        <v>1737</v>
      </c>
      <c r="BM170" s="155" t="s">
        <v>1738</v>
      </c>
    </row>
    <row r="171" spans="2:65" s="11" customFormat="1" ht="25.9" customHeight="1">
      <c r="B171" s="131"/>
      <c r="D171" s="132" t="s">
        <v>74</v>
      </c>
      <c r="E171" s="133" t="s">
        <v>1608</v>
      </c>
      <c r="F171" s="133" t="s">
        <v>1609</v>
      </c>
      <c r="I171" s="134"/>
      <c r="J171" s="135">
        <f>BK171</f>
        <v>0</v>
      </c>
      <c r="L171" s="131"/>
      <c r="M171" s="136"/>
      <c r="P171" s="137">
        <f>SUM(P172:P173)</f>
        <v>0</v>
      </c>
      <c r="R171" s="137">
        <f>SUM(R172:R173)</f>
        <v>0</v>
      </c>
      <c r="T171" s="138">
        <f>SUM(T172:T173)</f>
        <v>0</v>
      </c>
      <c r="AR171" s="132" t="s">
        <v>178</v>
      </c>
      <c r="AT171" s="139" t="s">
        <v>74</v>
      </c>
      <c r="AU171" s="139" t="s">
        <v>75</v>
      </c>
      <c r="AY171" s="132" t="s">
        <v>172</v>
      </c>
      <c r="BK171" s="140">
        <f>SUM(BK172:BK173)</f>
        <v>0</v>
      </c>
    </row>
    <row r="172" spans="2:65" s="1" customFormat="1" ht="24.2" customHeight="1">
      <c r="B172" s="32"/>
      <c r="C172" s="143" t="s">
        <v>398</v>
      </c>
      <c r="D172" s="143" t="s">
        <v>174</v>
      </c>
      <c r="E172" s="144" t="s">
        <v>1739</v>
      </c>
      <c r="F172" s="145" t="s">
        <v>1740</v>
      </c>
      <c r="G172" s="146" t="s">
        <v>310</v>
      </c>
      <c r="H172" s="147">
        <v>1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41</v>
      </c>
      <c r="P172" s="153">
        <f>O172*H172</f>
        <v>0</v>
      </c>
      <c r="Q172" s="153">
        <v>0</v>
      </c>
      <c r="R172" s="153">
        <f>Q172*H172</f>
        <v>0</v>
      </c>
      <c r="S172" s="153">
        <v>0</v>
      </c>
      <c r="T172" s="154">
        <f>S172*H172</f>
        <v>0</v>
      </c>
      <c r="AR172" s="155" t="s">
        <v>1613</v>
      </c>
      <c r="AT172" s="155" t="s">
        <v>174</v>
      </c>
      <c r="AU172" s="155" t="s">
        <v>82</v>
      </c>
      <c r="AY172" s="17" t="s">
        <v>172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87</v>
      </c>
      <c r="BK172" s="156">
        <f>ROUND(I172*H172,2)</f>
        <v>0</v>
      </c>
      <c r="BL172" s="17" t="s">
        <v>1613</v>
      </c>
      <c r="BM172" s="155" t="s">
        <v>1741</v>
      </c>
    </row>
    <row r="173" spans="2:65" s="12" customFormat="1" ht="22.5">
      <c r="B173" s="157"/>
      <c r="D173" s="158" t="s">
        <v>180</v>
      </c>
      <c r="E173" s="159" t="s">
        <v>1</v>
      </c>
      <c r="F173" s="160" t="s">
        <v>1742</v>
      </c>
      <c r="H173" s="161">
        <v>1</v>
      </c>
      <c r="I173" s="162"/>
      <c r="L173" s="157"/>
      <c r="M173" s="205"/>
      <c r="N173" s="206"/>
      <c r="O173" s="206"/>
      <c r="P173" s="206"/>
      <c r="Q173" s="206"/>
      <c r="R173" s="206"/>
      <c r="S173" s="206"/>
      <c r="T173" s="207"/>
      <c r="AT173" s="159" t="s">
        <v>180</v>
      </c>
      <c r="AU173" s="159" t="s">
        <v>82</v>
      </c>
      <c r="AV173" s="12" t="s">
        <v>87</v>
      </c>
      <c r="AW173" s="12" t="s">
        <v>30</v>
      </c>
      <c r="AX173" s="12" t="s">
        <v>82</v>
      </c>
      <c r="AY173" s="159" t="s">
        <v>172</v>
      </c>
    </row>
    <row r="174" spans="2:65" s="1" customFormat="1" ht="6.95" customHeight="1">
      <c r="B174" s="47"/>
      <c r="C174" s="48"/>
      <c r="D174" s="48"/>
      <c r="E174" s="48"/>
      <c r="F174" s="48"/>
      <c r="G174" s="48"/>
      <c r="H174" s="48"/>
      <c r="I174" s="48"/>
      <c r="J174" s="48"/>
      <c r="K174" s="48"/>
      <c r="L174" s="32"/>
    </row>
  </sheetData>
  <sheetProtection algorithmName="SHA-512" hashValue="bqe7go/BVXA4rlmoPSmhpZny8JqvQbHINMVSbyT488KTEEt2FR6QyU9BiCvMIyulgQK/2m/Pk1Gdlag6Yltfjw==" saltValue="Q4qiCR86kheW1h3b7egpooCHt5OyH8KgGaDOduHhVX6AHbiV7fjZ95O7fpx8Y8cQhoYM4x6eVcgJ5I4IXbNi0g==" spinCount="100000" sheet="1" objects="1" scenarios="1" formatColumns="0" formatRows="0" autoFilter="0"/>
  <autoFilter ref="C123:K173" xr:uid="{00000000-0009-0000-0000-000004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100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127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1743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ROUND(J123,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ROUND((SUM(BE123:BE174)),  2)</f>
        <v>0</v>
      </c>
      <c r="G35" s="100"/>
      <c r="H35" s="100"/>
      <c r="I35" s="101">
        <v>0.2</v>
      </c>
      <c r="J35" s="99">
        <f>ROUND(((SUM(BE123:BE174))*I35),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ROUND((SUM(BF123:BF174)),  2)</f>
        <v>0</v>
      </c>
      <c r="G36" s="100"/>
      <c r="H36" s="100"/>
      <c r="I36" s="101">
        <v>0.2</v>
      </c>
      <c r="J36" s="99">
        <f>ROUND(((SUM(BF123:BF174))*I36),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ROUND((SUM(BG123:BG174)),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ROUND((SUM(BH123:BH174)),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ROUND((SUM(BI123:BI174)),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127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05 - SO-01.5  Bleskozvod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J123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1619</v>
      </c>
      <c r="E99" s="116"/>
      <c r="F99" s="116"/>
      <c r="G99" s="116"/>
      <c r="H99" s="116"/>
      <c r="I99" s="116"/>
      <c r="J99" s="117">
        <f>J124</f>
        <v>0</v>
      </c>
      <c r="L99" s="114"/>
    </row>
    <row r="100" spans="2:47" s="9" customFormat="1" ht="19.899999999999999" customHeight="1">
      <c r="B100" s="118"/>
      <c r="D100" s="119" t="s">
        <v>1620</v>
      </c>
      <c r="E100" s="120"/>
      <c r="F100" s="120"/>
      <c r="G100" s="120"/>
      <c r="H100" s="120"/>
      <c r="I100" s="120"/>
      <c r="J100" s="121">
        <f>J125</f>
        <v>0</v>
      </c>
      <c r="L100" s="118"/>
    </row>
    <row r="101" spans="2:47" s="8" customFormat="1" ht="24.95" customHeight="1">
      <c r="B101" s="114"/>
      <c r="D101" s="115" t="s">
        <v>1621</v>
      </c>
      <c r="E101" s="116"/>
      <c r="F101" s="116"/>
      <c r="G101" s="116"/>
      <c r="H101" s="116"/>
      <c r="I101" s="116"/>
      <c r="J101" s="117">
        <f>J173</f>
        <v>0</v>
      </c>
      <c r="L101" s="114"/>
    </row>
    <row r="102" spans="2:47" s="1" customFormat="1" ht="21.75" customHeight="1">
      <c r="B102" s="32"/>
      <c r="L102" s="32"/>
    </row>
    <row r="103" spans="2:47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47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47" s="1" customFormat="1" ht="24.95" customHeight="1">
      <c r="B108" s="32"/>
      <c r="C108" s="21" t="s">
        <v>158</v>
      </c>
      <c r="L108" s="32"/>
    </row>
    <row r="109" spans="2:47" s="1" customFormat="1" ht="6.95" customHeight="1">
      <c r="B109" s="32"/>
      <c r="L109" s="32"/>
    </row>
    <row r="110" spans="2:47" s="1" customFormat="1" ht="12" customHeight="1">
      <c r="B110" s="32"/>
      <c r="C110" s="27" t="s">
        <v>15</v>
      </c>
      <c r="L110" s="32"/>
    </row>
    <row r="111" spans="2:47" s="1" customFormat="1" ht="16.5" customHeight="1">
      <c r="B111" s="32"/>
      <c r="E111" s="254" t="str">
        <f>E7</f>
        <v>Rekreačná chata</v>
      </c>
      <c r="F111" s="255"/>
      <c r="G111" s="255"/>
      <c r="H111" s="255"/>
      <c r="L111" s="32"/>
    </row>
    <row r="112" spans="2:47" ht="12" customHeight="1">
      <c r="B112" s="20"/>
      <c r="C112" s="27" t="s">
        <v>126</v>
      </c>
      <c r="L112" s="20"/>
    </row>
    <row r="113" spans="2:65" s="1" customFormat="1" ht="16.5" customHeight="1">
      <c r="B113" s="32"/>
      <c r="E113" s="254" t="s">
        <v>127</v>
      </c>
      <c r="F113" s="253"/>
      <c r="G113" s="253"/>
      <c r="H113" s="253"/>
      <c r="L113" s="32"/>
    </row>
    <row r="114" spans="2:65" s="1" customFormat="1" ht="12" customHeight="1">
      <c r="B114" s="32"/>
      <c r="C114" s="27" t="s">
        <v>128</v>
      </c>
      <c r="L114" s="32"/>
    </row>
    <row r="115" spans="2:65" s="1" customFormat="1" ht="16.5" customHeight="1">
      <c r="B115" s="32"/>
      <c r="E115" s="250" t="str">
        <f>E11</f>
        <v>05 - SO-01.5  Bleskozvod</v>
      </c>
      <c r="F115" s="253"/>
      <c r="G115" s="253"/>
      <c r="H115" s="253"/>
      <c r="L115" s="32"/>
    </row>
    <row r="116" spans="2:65" s="1" customFormat="1" ht="6.95" customHeight="1">
      <c r="B116" s="32"/>
      <c r="L116" s="32"/>
    </row>
    <row r="117" spans="2:65" s="1" customFormat="1" ht="12" customHeight="1">
      <c r="B117" s="32"/>
      <c r="C117" s="27" t="s">
        <v>19</v>
      </c>
      <c r="F117" s="25" t="str">
        <f>F14</f>
        <v>Martovce, p. č. 6231/1, 6231/2</v>
      </c>
      <c r="I117" s="27" t="s">
        <v>21</v>
      </c>
      <c r="J117" s="55">
        <f>IF(J14="","",J14)</f>
        <v>0</v>
      </c>
      <c r="L117" s="32"/>
    </row>
    <row r="118" spans="2:65" s="1" customFormat="1" ht="6.95" customHeight="1">
      <c r="B118" s="32"/>
      <c r="L118" s="32"/>
    </row>
    <row r="119" spans="2:65" s="1" customFormat="1" ht="15.2" customHeight="1">
      <c r="B119" s="32"/>
      <c r="C119" s="27" t="s">
        <v>22</v>
      </c>
      <c r="F119" s="25" t="str">
        <f>E17</f>
        <v>MARTEVENT s.r.o., Martovce č. 14</v>
      </c>
      <c r="I119" s="27" t="s">
        <v>28</v>
      </c>
      <c r="J119" s="30" t="str">
        <f>E23</f>
        <v>Szilvia Vörös Dócza</v>
      </c>
      <c r="L119" s="32"/>
    </row>
    <row r="120" spans="2:65" s="1" customFormat="1" ht="15.2" customHeight="1">
      <c r="B120" s="32"/>
      <c r="C120" s="27" t="s">
        <v>26</v>
      </c>
      <c r="F120" s="25" t="str">
        <f>IF(E20="","",E20)</f>
        <v>Vyplň údaj</v>
      </c>
      <c r="I120" s="27" t="s">
        <v>31</v>
      </c>
      <c r="J120" s="30" t="str">
        <f>E26</f>
        <v xml:space="preserve"> </v>
      </c>
      <c r="L120" s="32"/>
    </row>
    <row r="121" spans="2:65" s="1" customFormat="1" ht="10.35" customHeight="1">
      <c r="B121" s="32"/>
      <c r="L121" s="32"/>
    </row>
    <row r="122" spans="2:65" s="10" customFormat="1" ht="29.25" customHeight="1">
      <c r="B122" s="122"/>
      <c r="C122" s="123" t="s">
        <v>159</v>
      </c>
      <c r="D122" s="124" t="s">
        <v>60</v>
      </c>
      <c r="E122" s="124" t="s">
        <v>56</v>
      </c>
      <c r="F122" s="124" t="s">
        <v>57</v>
      </c>
      <c r="G122" s="124" t="s">
        <v>160</v>
      </c>
      <c r="H122" s="124" t="s">
        <v>161</v>
      </c>
      <c r="I122" s="124" t="s">
        <v>162</v>
      </c>
      <c r="J122" s="125" t="s">
        <v>133</v>
      </c>
      <c r="K122" s="126" t="s">
        <v>163</v>
      </c>
      <c r="L122" s="122"/>
      <c r="M122" s="62" t="s">
        <v>1</v>
      </c>
      <c r="N122" s="63" t="s">
        <v>39</v>
      </c>
      <c r="O122" s="63" t="s">
        <v>164</v>
      </c>
      <c r="P122" s="63" t="s">
        <v>165</v>
      </c>
      <c r="Q122" s="63" t="s">
        <v>166</v>
      </c>
      <c r="R122" s="63" t="s">
        <v>167</v>
      </c>
      <c r="S122" s="63" t="s">
        <v>168</v>
      </c>
      <c r="T122" s="64" t="s">
        <v>169</v>
      </c>
    </row>
    <row r="123" spans="2:65" s="1" customFormat="1" ht="22.9" customHeight="1">
      <c r="B123" s="32"/>
      <c r="C123" s="67" t="s">
        <v>134</v>
      </c>
      <c r="J123" s="127">
        <f>BK123</f>
        <v>0</v>
      </c>
      <c r="L123" s="32"/>
      <c r="M123" s="65"/>
      <c r="N123" s="56"/>
      <c r="O123" s="56"/>
      <c r="P123" s="128">
        <f>P124+P173</f>
        <v>0</v>
      </c>
      <c r="Q123" s="56"/>
      <c r="R123" s="128">
        <f>R124+R173</f>
        <v>8.1909999999999997E-2</v>
      </c>
      <c r="S123" s="56"/>
      <c r="T123" s="129">
        <f>T124+T173</f>
        <v>0</v>
      </c>
      <c r="AT123" s="17" t="s">
        <v>74</v>
      </c>
      <c r="AU123" s="17" t="s">
        <v>135</v>
      </c>
      <c r="BK123" s="130">
        <f>BK124+BK173</f>
        <v>0</v>
      </c>
    </row>
    <row r="124" spans="2:65" s="11" customFormat="1" ht="25.9" customHeight="1">
      <c r="B124" s="131"/>
      <c r="D124" s="132" t="s">
        <v>74</v>
      </c>
      <c r="E124" s="133" t="s">
        <v>223</v>
      </c>
      <c r="F124" s="133" t="s">
        <v>1622</v>
      </c>
      <c r="I124" s="134"/>
      <c r="J124" s="135">
        <f>BK124</f>
        <v>0</v>
      </c>
      <c r="L124" s="131"/>
      <c r="M124" s="136"/>
      <c r="P124" s="137">
        <f>P125</f>
        <v>0</v>
      </c>
      <c r="R124" s="137">
        <f>R125</f>
        <v>8.1909999999999997E-2</v>
      </c>
      <c r="T124" s="138">
        <f>T125</f>
        <v>0</v>
      </c>
      <c r="AR124" s="132" t="s">
        <v>184</v>
      </c>
      <c r="AT124" s="139" t="s">
        <v>74</v>
      </c>
      <c r="AU124" s="139" t="s">
        <v>75</v>
      </c>
      <c r="AY124" s="132" t="s">
        <v>172</v>
      </c>
      <c r="BK124" s="140">
        <f>BK125</f>
        <v>0</v>
      </c>
    </row>
    <row r="125" spans="2:65" s="11" customFormat="1" ht="22.9" customHeight="1">
      <c r="B125" s="131"/>
      <c r="D125" s="132" t="s">
        <v>74</v>
      </c>
      <c r="E125" s="141" t="s">
        <v>1623</v>
      </c>
      <c r="F125" s="141" t="s">
        <v>1624</v>
      </c>
      <c r="I125" s="134"/>
      <c r="J125" s="142">
        <f>BK125</f>
        <v>0</v>
      </c>
      <c r="L125" s="131"/>
      <c r="M125" s="136"/>
      <c r="P125" s="137">
        <f>SUM(P126:P172)</f>
        <v>0</v>
      </c>
      <c r="R125" s="137">
        <f>SUM(R126:R172)</f>
        <v>8.1909999999999997E-2</v>
      </c>
      <c r="T125" s="138">
        <f>SUM(T126:T172)</f>
        <v>0</v>
      </c>
      <c r="AR125" s="132" t="s">
        <v>184</v>
      </c>
      <c r="AT125" s="139" t="s">
        <v>74</v>
      </c>
      <c r="AU125" s="139" t="s">
        <v>82</v>
      </c>
      <c r="AY125" s="132" t="s">
        <v>172</v>
      </c>
      <c r="BK125" s="140">
        <f>SUM(BK126:BK172)</f>
        <v>0</v>
      </c>
    </row>
    <row r="126" spans="2:65" s="1" customFormat="1" ht="24.2" customHeight="1">
      <c r="B126" s="32"/>
      <c r="C126" s="143" t="s">
        <v>82</v>
      </c>
      <c r="D126" s="143" t="s">
        <v>174</v>
      </c>
      <c r="E126" s="144" t="s">
        <v>1744</v>
      </c>
      <c r="F126" s="145" t="s">
        <v>1745</v>
      </c>
      <c r="G126" s="146" t="s">
        <v>310</v>
      </c>
      <c r="H126" s="147">
        <v>4</v>
      </c>
      <c r="I126" s="148"/>
      <c r="J126" s="149">
        <f>ROUND(I126*H126,2)</f>
        <v>0</v>
      </c>
      <c r="K126" s="150"/>
      <c r="L126" s="32"/>
      <c r="M126" s="151" t="s">
        <v>1</v>
      </c>
      <c r="N126" s="152" t="s">
        <v>41</v>
      </c>
      <c r="P126" s="153">
        <f>O126*H126</f>
        <v>0</v>
      </c>
      <c r="Q126" s="153">
        <v>0</v>
      </c>
      <c r="R126" s="153">
        <f>Q126*H126</f>
        <v>0</v>
      </c>
      <c r="S126" s="153">
        <v>0</v>
      </c>
      <c r="T126" s="154">
        <f>S126*H126</f>
        <v>0</v>
      </c>
      <c r="AR126" s="155" t="s">
        <v>559</v>
      </c>
      <c r="AT126" s="155" t="s">
        <v>174</v>
      </c>
      <c r="AU126" s="155" t="s">
        <v>87</v>
      </c>
      <c r="AY126" s="17" t="s">
        <v>172</v>
      </c>
      <c r="BE126" s="156">
        <f>IF(N126="základná",J126,0)</f>
        <v>0</v>
      </c>
      <c r="BF126" s="156">
        <f>IF(N126="znížená",J126,0)</f>
        <v>0</v>
      </c>
      <c r="BG126" s="156">
        <f>IF(N126="zákl. prenesená",J126,0)</f>
        <v>0</v>
      </c>
      <c r="BH126" s="156">
        <f>IF(N126="zníž. prenesená",J126,0)</f>
        <v>0</v>
      </c>
      <c r="BI126" s="156">
        <f>IF(N126="nulová",J126,0)</f>
        <v>0</v>
      </c>
      <c r="BJ126" s="17" t="s">
        <v>87</v>
      </c>
      <c r="BK126" s="156">
        <f>ROUND(I126*H126,2)</f>
        <v>0</v>
      </c>
      <c r="BL126" s="17" t="s">
        <v>559</v>
      </c>
      <c r="BM126" s="155" t="s">
        <v>1746</v>
      </c>
    </row>
    <row r="127" spans="2:65" s="1" customFormat="1" ht="24.2" customHeight="1">
      <c r="B127" s="32"/>
      <c r="C127" s="179" t="s">
        <v>87</v>
      </c>
      <c r="D127" s="179" t="s">
        <v>223</v>
      </c>
      <c r="E127" s="180" t="s">
        <v>1747</v>
      </c>
      <c r="F127" s="181" t="s">
        <v>1748</v>
      </c>
      <c r="G127" s="182" t="s">
        <v>310</v>
      </c>
      <c r="H127" s="183">
        <v>4</v>
      </c>
      <c r="I127" s="184"/>
      <c r="J127" s="185">
        <f>ROUND(I127*H127,2)</f>
        <v>0</v>
      </c>
      <c r="K127" s="186"/>
      <c r="L127" s="187"/>
      <c r="M127" s="188" t="s">
        <v>1</v>
      </c>
      <c r="N127" s="189" t="s">
        <v>41</v>
      </c>
      <c r="P127" s="153">
        <f>O127*H127</f>
        <v>0</v>
      </c>
      <c r="Q127" s="153">
        <v>2.3000000000000001E-4</v>
      </c>
      <c r="R127" s="153">
        <f>Q127*H127</f>
        <v>9.2000000000000003E-4</v>
      </c>
      <c r="S127" s="153">
        <v>0</v>
      </c>
      <c r="T127" s="154">
        <f>S127*H127</f>
        <v>0</v>
      </c>
      <c r="AR127" s="155" t="s">
        <v>227</v>
      </c>
      <c r="AT127" s="155" t="s">
        <v>223</v>
      </c>
      <c r="AU127" s="155" t="s">
        <v>87</v>
      </c>
      <c r="AY127" s="17" t="s">
        <v>172</v>
      </c>
      <c r="BE127" s="156">
        <f>IF(N127="základná",J127,0)</f>
        <v>0</v>
      </c>
      <c r="BF127" s="156">
        <f>IF(N127="znížená",J127,0)</f>
        <v>0</v>
      </c>
      <c r="BG127" s="156">
        <f>IF(N127="zákl. prenesená",J127,0)</f>
        <v>0</v>
      </c>
      <c r="BH127" s="156">
        <f>IF(N127="zníž. prenesená",J127,0)</f>
        <v>0</v>
      </c>
      <c r="BI127" s="156">
        <f>IF(N127="nulová",J127,0)</f>
        <v>0</v>
      </c>
      <c r="BJ127" s="17" t="s">
        <v>87</v>
      </c>
      <c r="BK127" s="156">
        <f>ROUND(I127*H127,2)</f>
        <v>0</v>
      </c>
      <c r="BL127" s="17" t="s">
        <v>227</v>
      </c>
      <c r="BM127" s="155" t="s">
        <v>1749</v>
      </c>
    </row>
    <row r="128" spans="2:65" s="1" customFormat="1" ht="24.2" customHeight="1">
      <c r="B128" s="32"/>
      <c r="C128" s="143" t="s">
        <v>184</v>
      </c>
      <c r="D128" s="143" t="s">
        <v>174</v>
      </c>
      <c r="E128" s="144" t="s">
        <v>1750</v>
      </c>
      <c r="F128" s="145" t="s">
        <v>1751</v>
      </c>
      <c r="G128" s="146" t="s">
        <v>331</v>
      </c>
      <c r="H128" s="147">
        <v>34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559</v>
      </c>
      <c r="AT128" s="155" t="s">
        <v>174</v>
      </c>
      <c r="AU128" s="155" t="s">
        <v>87</v>
      </c>
      <c r="AY128" s="17" t="s">
        <v>172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87</v>
      </c>
      <c r="BK128" s="156">
        <f>ROUND(I128*H128,2)</f>
        <v>0</v>
      </c>
      <c r="BL128" s="17" t="s">
        <v>559</v>
      </c>
      <c r="BM128" s="155" t="s">
        <v>1752</v>
      </c>
    </row>
    <row r="129" spans="2:65" s="12" customFormat="1">
      <c r="B129" s="157"/>
      <c r="D129" s="158" t="s">
        <v>180</v>
      </c>
      <c r="E129" s="159" t="s">
        <v>1</v>
      </c>
      <c r="F129" s="160" t="s">
        <v>1753</v>
      </c>
      <c r="H129" s="161">
        <v>31.4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2" customFormat="1">
      <c r="B130" s="157"/>
      <c r="D130" s="158" t="s">
        <v>180</v>
      </c>
      <c r="E130" s="159" t="s">
        <v>1</v>
      </c>
      <c r="F130" s="160" t="s">
        <v>1754</v>
      </c>
      <c r="H130" s="161">
        <v>2.6</v>
      </c>
      <c r="I130" s="162"/>
      <c r="L130" s="157"/>
      <c r="M130" s="163"/>
      <c r="T130" s="164"/>
      <c r="AT130" s="159" t="s">
        <v>180</v>
      </c>
      <c r="AU130" s="159" t="s">
        <v>87</v>
      </c>
      <c r="AV130" s="12" t="s">
        <v>87</v>
      </c>
      <c r="AW130" s="12" t="s">
        <v>30</v>
      </c>
      <c r="AX130" s="12" t="s">
        <v>75</v>
      </c>
      <c r="AY130" s="159" t="s">
        <v>172</v>
      </c>
    </row>
    <row r="131" spans="2:65" s="14" customFormat="1">
      <c r="B131" s="172"/>
      <c r="D131" s="158" t="s">
        <v>180</v>
      </c>
      <c r="E131" s="173" t="s">
        <v>1</v>
      </c>
      <c r="F131" s="174" t="s">
        <v>186</v>
      </c>
      <c r="H131" s="175">
        <v>34</v>
      </c>
      <c r="I131" s="176"/>
      <c r="L131" s="172"/>
      <c r="M131" s="177"/>
      <c r="T131" s="178"/>
      <c r="AT131" s="173" t="s">
        <v>180</v>
      </c>
      <c r="AU131" s="173" t="s">
        <v>87</v>
      </c>
      <c r="AV131" s="14" t="s">
        <v>178</v>
      </c>
      <c r="AW131" s="14" t="s">
        <v>30</v>
      </c>
      <c r="AX131" s="14" t="s">
        <v>82</v>
      </c>
      <c r="AY131" s="173" t="s">
        <v>172</v>
      </c>
    </row>
    <row r="132" spans="2:65" s="1" customFormat="1" ht="16.5" customHeight="1">
      <c r="B132" s="32"/>
      <c r="C132" s="179" t="s">
        <v>178</v>
      </c>
      <c r="D132" s="179" t="s">
        <v>223</v>
      </c>
      <c r="E132" s="180" t="s">
        <v>1755</v>
      </c>
      <c r="F132" s="181" t="s">
        <v>1756</v>
      </c>
      <c r="G132" s="182" t="s">
        <v>1757</v>
      </c>
      <c r="H132" s="183">
        <v>32.299999999999997</v>
      </c>
      <c r="I132" s="184"/>
      <c r="J132" s="185">
        <f>ROUND(I132*H132,2)</f>
        <v>0</v>
      </c>
      <c r="K132" s="186"/>
      <c r="L132" s="187"/>
      <c r="M132" s="188" t="s">
        <v>1</v>
      </c>
      <c r="N132" s="189" t="s">
        <v>41</v>
      </c>
      <c r="P132" s="153">
        <f>O132*H132</f>
        <v>0</v>
      </c>
      <c r="Q132" s="153">
        <v>1E-3</v>
      </c>
      <c r="R132" s="153">
        <f>Q132*H132</f>
        <v>3.2299999999999995E-2</v>
      </c>
      <c r="S132" s="153">
        <v>0</v>
      </c>
      <c r="T132" s="154">
        <f>S132*H132</f>
        <v>0</v>
      </c>
      <c r="AR132" s="155" t="s">
        <v>227</v>
      </c>
      <c r="AT132" s="155" t="s">
        <v>223</v>
      </c>
      <c r="AU132" s="155" t="s">
        <v>87</v>
      </c>
      <c r="AY132" s="17" t="s">
        <v>172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87</v>
      </c>
      <c r="BK132" s="156">
        <f>ROUND(I132*H132,2)</f>
        <v>0</v>
      </c>
      <c r="BL132" s="17" t="s">
        <v>227</v>
      </c>
      <c r="BM132" s="155" t="s">
        <v>1758</v>
      </c>
    </row>
    <row r="133" spans="2:65" s="12" customFormat="1">
      <c r="B133" s="157"/>
      <c r="D133" s="158" t="s">
        <v>180</v>
      </c>
      <c r="E133" s="159" t="s">
        <v>1</v>
      </c>
      <c r="F133" s="160" t="s">
        <v>1759</v>
      </c>
      <c r="H133" s="161">
        <v>32.299999999999997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82</v>
      </c>
      <c r="AY133" s="159" t="s">
        <v>172</v>
      </c>
    </row>
    <row r="134" spans="2:65" s="1" customFormat="1" ht="24.2" customHeight="1">
      <c r="B134" s="32"/>
      <c r="C134" s="143" t="s">
        <v>203</v>
      </c>
      <c r="D134" s="143" t="s">
        <v>174</v>
      </c>
      <c r="E134" s="144" t="s">
        <v>1760</v>
      </c>
      <c r="F134" s="145" t="s">
        <v>1761</v>
      </c>
      <c r="G134" s="146" t="s">
        <v>331</v>
      </c>
      <c r="H134" s="147">
        <v>16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559</v>
      </c>
      <c r="AT134" s="155" t="s">
        <v>174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559</v>
      </c>
      <c r="BM134" s="155" t="s">
        <v>1762</v>
      </c>
    </row>
    <row r="135" spans="2:65" s="12" customFormat="1">
      <c r="B135" s="157"/>
      <c r="D135" s="158" t="s">
        <v>180</v>
      </c>
      <c r="E135" s="159" t="s">
        <v>1</v>
      </c>
      <c r="F135" s="160" t="s">
        <v>1763</v>
      </c>
      <c r="H135" s="161">
        <v>16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82</v>
      </c>
      <c r="AY135" s="159" t="s">
        <v>172</v>
      </c>
    </row>
    <row r="136" spans="2:65" s="1" customFormat="1" ht="16.5" customHeight="1">
      <c r="B136" s="32"/>
      <c r="C136" s="179" t="s">
        <v>209</v>
      </c>
      <c r="D136" s="179" t="s">
        <v>223</v>
      </c>
      <c r="E136" s="180" t="s">
        <v>1764</v>
      </c>
      <c r="F136" s="181" t="s">
        <v>1765</v>
      </c>
      <c r="G136" s="182" t="s">
        <v>1757</v>
      </c>
      <c r="H136" s="183">
        <v>10.4</v>
      </c>
      <c r="I136" s="184"/>
      <c r="J136" s="185">
        <f>ROUND(I136*H136,2)</f>
        <v>0</v>
      </c>
      <c r="K136" s="186"/>
      <c r="L136" s="187"/>
      <c r="M136" s="188" t="s">
        <v>1</v>
      </c>
      <c r="N136" s="189" t="s">
        <v>41</v>
      </c>
      <c r="P136" s="153">
        <f>O136*H136</f>
        <v>0</v>
      </c>
      <c r="Q136" s="153">
        <v>1E-3</v>
      </c>
      <c r="R136" s="153">
        <f>Q136*H136</f>
        <v>1.0400000000000001E-2</v>
      </c>
      <c r="S136" s="153">
        <v>0</v>
      </c>
      <c r="T136" s="154">
        <f>S136*H136</f>
        <v>0</v>
      </c>
      <c r="AR136" s="155" t="s">
        <v>227</v>
      </c>
      <c r="AT136" s="155" t="s">
        <v>223</v>
      </c>
      <c r="AU136" s="155" t="s">
        <v>87</v>
      </c>
      <c r="AY136" s="17" t="s">
        <v>172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87</v>
      </c>
      <c r="BK136" s="156">
        <f>ROUND(I136*H136,2)</f>
        <v>0</v>
      </c>
      <c r="BL136" s="17" t="s">
        <v>227</v>
      </c>
      <c r="BM136" s="155" t="s">
        <v>1766</v>
      </c>
    </row>
    <row r="137" spans="2:65" s="12" customFormat="1">
      <c r="B137" s="157"/>
      <c r="D137" s="158" t="s">
        <v>180</v>
      </c>
      <c r="E137" s="159" t="s">
        <v>1</v>
      </c>
      <c r="F137" s="160" t="s">
        <v>1767</v>
      </c>
      <c r="H137" s="161">
        <v>10.4</v>
      </c>
      <c r="I137" s="162"/>
      <c r="L137" s="157"/>
      <c r="M137" s="163"/>
      <c r="T137" s="164"/>
      <c r="AT137" s="159" t="s">
        <v>180</v>
      </c>
      <c r="AU137" s="159" t="s">
        <v>87</v>
      </c>
      <c r="AV137" s="12" t="s">
        <v>87</v>
      </c>
      <c r="AW137" s="12" t="s">
        <v>30</v>
      </c>
      <c r="AX137" s="12" t="s">
        <v>82</v>
      </c>
      <c r="AY137" s="159" t="s">
        <v>172</v>
      </c>
    </row>
    <row r="138" spans="2:65" s="1" customFormat="1" ht="21.75" customHeight="1">
      <c r="B138" s="32"/>
      <c r="C138" s="143" t="s">
        <v>213</v>
      </c>
      <c r="D138" s="143" t="s">
        <v>174</v>
      </c>
      <c r="E138" s="144" t="s">
        <v>1768</v>
      </c>
      <c r="F138" s="145" t="s">
        <v>1769</v>
      </c>
      <c r="G138" s="146" t="s">
        <v>310</v>
      </c>
      <c r="H138" s="147">
        <v>11</v>
      </c>
      <c r="I138" s="148"/>
      <c r="J138" s="149">
        <f t="shared" ref="J138:J156" si="0">ROUND(I138*H138,2)</f>
        <v>0</v>
      </c>
      <c r="K138" s="150"/>
      <c r="L138" s="32"/>
      <c r="M138" s="151" t="s">
        <v>1</v>
      </c>
      <c r="N138" s="152" t="s">
        <v>41</v>
      </c>
      <c r="P138" s="153">
        <f t="shared" ref="P138:P156" si="1">O138*H138</f>
        <v>0</v>
      </c>
      <c r="Q138" s="153">
        <v>0</v>
      </c>
      <c r="R138" s="153">
        <f t="shared" ref="R138:R156" si="2">Q138*H138</f>
        <v>0</v>
      </c>
      <c r="S138" s="153">
        <v>0</v>
      </c>
      <c r="T138" s="154">
        <f t="shared" ref="T138:T156" si="3">S138*H138</f>
        <v>0</v>
      </c>
      <c r="AR138" s="155" t="s">
        <v>559</v>
      </c>
      <c r="AT138" s="155" t="s">
        <v>174</v>
      </c>
      <c r="AU138" s="155" t="s">
        <v>87</v>
      </c>
      <c r="AY138" s="17" t="s">
        <v>172</v>
      </c>
      <c r="BE138" s="156">
        <f t="shared" ref="BE138:BE156" si="4">IF(N138="základná",J138,0)</f>
        <v>0</v>
      </c>
      <c r="BF138" s="156">
        <f t="shared" ref="BF138:BF156" si="5">IF(N138="znížená",J138,0)</f>
        <v>0</v>
      </c>
      <c r="BG138" s="156">
        <f t="shared" ref="BG138:BG156" si="6">IF(N138="zákl. prenesená",J138,0)</f>
        <v>0</v>
      </c>
      <c r="BH138" s="156">
        <f t="shared" ref="BH138:BH156" si="7">IF(N138="zníž. prenesená",J138,0)</f>
        <v>0</v>
      </c>
      <c r="BI138" s="156">
        <f t="shared" ref="BI138:BI156" si="8">IF(N138="nulová",J138,0)</f>
        <v>0</v>
      </c>
      <c r="BJ138" s="17" t="s">
        <v>87</v>
      </c>
      <c r="BK138" s="156">
        <f t="shared" ref="BK138:BK156" si="9">ROUND(I138*H138,2)</f>
        <v>0</v>
      </c>
      <c r="BL138" s="17" t="s">
        <v>559</v>
      </c>
      <c r="BM138" s="155" t="s">
        <v>1770</v>
      </c>
    </row>
    <row r="139" spans="2:65" s="1" customFormat="1" ht="24.2" customHeight="1">
      <c r="B139" s="32"/>
      <c r="C139" s="179" t="s">
        <v>222</v>
      </c>
      <c r="D139" s="179" t="s">
        <v>223</v>
      </c>
      <c r="E139" s="180" t="s">
        <v>1771</v>
      </c>
      <c r="F139" s="181" t="s">
        <v>1772</v>
      </c>
      <c r="G139" s="182" t="s">
        <v>310</v>
      </c>
      <c r="H139" s="183">
        <v>11</v>
      </c>
      <c r="I139" s="184"/>
      <c r="J139" s="185">
        <f t="shared" si="0"/>
        <v>0</v>
      </c>
      <c r="K139" s="186"/>
      <c r="L139" s="187"/>
      <c r="M139" s="188" t="s">
        <v>1</v>
      </c>
      <c r="N139" s="189" t="s">
        <v>41</v>
      </c>
      <c r="P139" s="153">
        <f t="shared" si="1"/>
        <v>0</v>
      </c>
      <c r="Q139" s="153">
        <v>3.3E-4</v>
      </c>
      <c r="R139" s="153">
        <f t="shared" si="2"/>
        <v>3.63E-3</v>
      </c>
      <c r="S139" s="153">
        <v>0</v>
      </c>
      <c r="T139" s="154">
        <f t="shared" si="3"/>
        <v>0</v>
      </c>
      <c r="AR139" s="155" t="s">
        <v>227</v>
      </c>
      <c r="AT139" s="155" t="s">
        <v>223</v>
      </c>
      <c r="AU139" s="155" t="s">
        <v>87</v>
      </c>
      <c r="AY139" s="17" t="s">
        <v>172</v>
      </c>
      <c r="BE139" s="156">
        <f t="shared" si="4"/>
        <v>0</v>
      </c>
      <c r="BF139" s="156">
        <f t="shared" si="5"/>
        <v>0</v>
      </c>
      <c r="BG139" s="156">
        <f t="shared" si="6"/>
        <v>0</v>
      </c>
      <c r="BH139" s="156">
        <f t="shared" si="7"/>
        <v>0</v>
      </c>
      <c r="BI139" s="156">
        <f t="shared" si="8"/>
        <v>0</v>
      </c>
      <c r="BJ139" s="17" t="s">
        <v>87</v>
      </c>
      <c r="BK139" s="156">
        <f t="shared" si="9"/>
        <v>0</v>
      </c>
      <c r="BL139" s="17" t="s">
        <v>227</v>
      </c>
      <c r="BM139" s="155" t="s">
        <v>1773</v>
      </c>
    </row>
    <row r="140" spans="2:65" s="1" customFormat="1" ht="24.2" customHeight="1">
      <c r="B140" s="32"/>
      <c r="C140" s="143" t="s">
        <v>231</v>
      </c>
      <c r="D140" s="143" t="s">
        <v>174</v>
      </c>
      <c r="E140" s="144" t="s">
        <v>1774</v>
      </c>
      <c r="F140" s="145" t="s">
        <v>1775</v>
      </c>
      <c r="G140" s="146" t="s">
        <v>310</v>
      </c>
      <c r="H140" s="147">
        <v>16</v>
      </c>
      <c r="I140" s="148"/>
      <c r="J140" s="149">
        <f t="shared" si="0"/>
        <v>0</v>
      </c>
      <c r="K140" s="150"/>
      <c r="L140" s="32"/>
      <c r="M140" s="151" t="s">
        <v>1</v>
      </c>
      <c r="N140" s="152" t="s">
        <v>41</v>
      </c>
      <c r="P140" s="153">
        <f t="shared" si="1"/>
        <v>0</v>
      </c>
      <c r="Q140" s="153">
        <v>0</v>
      </c>
      <c r="R140" s="153">
        <f t="shared" si="2"/>
        <v>0</v>
      </c>
      <c r="S140" s="153">
        <v>0</v>
      </c>
      <c r="T140" s="154">
        <f t="shared" si="3"/>
        <v>0</v>
      </c>
      <c r="AR140" s="155" t="s">
        <v>559</v>
      </c>
      <c r="AT140" s="155" t="s">
        <v>174</v>
      </c>
      <c r="AU140" s="155" t="s">
        <v>87</v>
      </c>
      <c r="AY140" s="17" t="s">
        <v>172</v>
      </c>
      <c r="BE140" s="156">
        <f t="shared" si="4"/>
        <v>0</v>
      </c>
      <c r="BF140" s="156">
        <f t="shared" si="5"/>
        <v>0</v>
      </c>
      <c r="BG140" s="156">
        <f t="shared" si="6"/>
        <v>0</v>
      </c>
      <c r="BH140" s="156">
        <f t="shared" si="7"/>
        <v>0</v>
      </c>
      <c r="BI140" s="156">
        <f t="shared" si="8"/>
        <v>0</v>
      </c>
      <c r="BJ140" s="17" t="s">
        <v>87</v>
      </c>
      <c r="BK140" s="156">
        <f t="shared" si="9"/>
        <v>0</v>
      </c>
      <c r="BL140" s="17" t="s">
        <v>559</v>
      </c>
      <c r="BM140" s="155" t="s">
        <v>1776</v>
      </c>
    </row>
    <row r="141" spans="2:65" s="1" customFormat="1" ht="21.75" customHeight="1">
      <c r="B141" s="32"/>
      <c r="C141" s="179" t="s">
        <v>239</v>
      </c>
      <c r="D141" s="179" t="s">
        <v>223</v>
      </c>
      <c r="E141" s="180" t="s">
        <v>1777</v>
      </c>
      <c r="F141" s="181" t="s">
        <v>1778</v>
      </c>
      <c r="G141" s="182" t="s">
        <v>310</v>
      </c>
      <c r="H141" s="183">
        <v>16</v>
      </c>
      <c r="I141" s="184"/>
      <c r="J141" s="185">
        <f t="shared" si="0"/>
        <v>0</v>
      </c>
      <c r="K141" s="186"/>
      <c r="L141" s="187"/>
      <c r="M141" s="188" t="s">
        <v>1</v>
      </c>
      <c r="N141" s="189" t="s">
        <v>41</v>
      </c>
      <c r="P141" s="153">
        <f t="shared" si="1"/>
        <v>0</v>
      </c>
      <c r="Q141" s="153">
        <v>2.0000000000000001E-4</v>
      </c>
      <c r="R141" s="153">
        <f t="shared" si="2"/>
        <v>3.2000000000000002E-3</v>
      </c>
      <c r="S141" s="153">
        <v>0</v>
      </c>
      <c r="T141" s="154">
        <f t="shared" si="3"/>
        <v>0</v>
      </c>
      <c r="AR141" s="155" t="s">
        <v>227</v>
      </c>
      <c r="AT141" s="155" t="s">
        <v>223</v>
      </c>
      <c r="AU141" s="155" t="s">
        <v>87</v>
      </c>
      <c r="AY141" s="17" t="s">
        <v>172</v>
      </c>
      <c r="BE141" s="156">
        <f t="shared" si="4"/>
        <v>0</v>
      </c>
      <c r="BF141" s="156">
        <f t="shared" si="5"/>
        <v>0</v>
      </c>
      <c r="BG141" s="156">
        <f t="shared" si="6"/>
        <v>0</v>
      </c>
      <c r="BH141" s="156">
        <f t="shared" si="7"/>
        <v>0</v>
      </c>
      <c r="BI141" s="156">
        <f t="shared" si="8"/>
        <v>0</v>
      </c>
      <c r="BJ141" s="17" t="s">
        <v>87</v>
      </c>
      <c r="BK141" s="156">
        <f t="shared" si="9"/>
        <v>0</v>
      </c>
      <c r="BL141" s="17" t="s">
        <v>227</v>
      </c>
      <c r="BM141" s="155" t="s">
        <v>1779</v>
      </c>
    </row>
    <row r="142" spans="2:65" s="1" customFormat="1" ht="24.2" customHeight="1">
      <c r="B142" s="32"/>
      <c r="C142" s="143" t="s">
        <v>244</v>
      </c>
      <c r="D142" s="143" t="s">
        <v>174</v>
      </c>
      <c r="E142" s="144" t="s">
        <v>1780</v>
      </c>
      <c r="F142" s="145" t="s">
        <v>1781</v>
      </c>
      <c r="G142" s="146" t="s">
        <v>310</v>
      </c>
      <c r="H142" s="147">
        <v>24</v>
      </c>
      <c r="I142" s="148"/>
      <c r="J142" s="149">
        <f t="shared" si="0"/>
        <v>0</v>
      </c>
      <c r="K142" s="150"/>
      <c r="L142" s="32"/>
      <c r="M142" s="151" t="s">
        <v>1</v>
      </c>
      <c r="N142" s="152" t="s">
        <v>41</v>
      </c>
      <c r="P142" s="153">
        <f t="shared" si="1"/>
        <v>0</v>
      </c>
      <c r="Q142" s="153">
        <v>0</v>
      </c>
      <c r="R142" s="153">
        <f t="shared" si="2"/>
        <v>0</v>
      </c>
      <c r="S142" s="153">
        <v>0</v>
      </c>
      <c r="T142" s="154">
        <f t="shared" si="3"/>
        <v>0</v>
      </c>
      <c r="AR142" s="155" t="s">
        <v>559</v>
      </c>
      <c r="AT142" s="155" t="s">
        <v>174</v>
      </c>
      <c r="AU142" s="155" t="s">
        <v>87</v>
      </c>
      <c r="AY142" s="17" t="s">
        <v>172</v>
      </c>
      <c r="BE142" s="156">
        <f t="shared" si="4"/>
        <v>0</v>
      </c>
      <c r="BF142" s="156">
        <f t="shared" si="5"/>
        <v>0</v>
      </c>
      <c r="BG142" s="156">
        <f t="shared" si="6"/>
        <v>0</v>
      </c>
      <c r="BH142" s="156">
        <f t="shared" si="7"/>
        <v>0</v>
      </c>
      <c r="BI142" s="156">
        <f t="shared" si="8"/>
        <v>0</v>
      </c>
      <c r="BJ142" s="17" t="s">
        <v>87</v>
      </c>
      <c r="BK142" s="156">
        <f t="shared" si="9"/>
        <v>0</v>
      </c>
      <c r="BL142" s="17" t="s">
        <v>559</v>
      </c>
      <c r="BM142" s="155" t="s">
        <v>1782</v>
      </c>
    </row>
    <row r="143" spans="2:65" s="1" customFormat="1" ht="24.2" customHeight="1">
      <c r="B143" s="32"/>
      <c r="C143" s="179" t="s">
        <v>251</v>
      </c>
      <c r="D143" s="179" t="s">
        <v>223</v>
      </c>
      <c r="E143" s="180" t="s">
        <v>1783</v>
      </c>
      <c r="F143" s="181" t="s">
        <v>1784</v>
      </c>
      <c r="G143" s="182" t="s">
        <v>310</v>
      </c>
      <c r="H143" s="183">
        <v>24</v>
      </c>
      <c r="I143" s="184"/>
      <c r="J143" s="185">
        <f t="shared" si="0"/>
        <v>0</v>
      </c>
      <c r="K143" s="186"/>
      <c r="L143" s="187"/>
      <c r="M143" s="188" t="s">
        <v>1</v>
      </c>
      <c r="N143" s="189" t="s">
        <v>41</v>
      </c>
      <c r="P143" s="153">
        <f t="shared" si="1"/>
        <v>0</v>
      </c>
      <c r="Q143" s="153">
        <v>2.9E-4</v>
      </c>
      <c r="R143" s="153">
        <f t="shared" si="2"/>
        <v>6.96E-3</v>
      </c>
      <c r="S143" s="153">
        <v>0</v>
      </c>
      <c r="T143" s="154">
        <f t="shared" si="3"/>
        <v>0</v>
      </c>
      <c r="AR143" s="155" t="s">
        <v>227</v>
      </c>
      <c r="AT143" s="155" t="s">
        <v>223</v>
      </c>
      <c r="AU143" s="155" t="s">
        <v>87</v>
      </c>
      <c r="AY143" s="17" t="s">
        <v>172</v>
      </c>
      <c r="BE143" s="156">
        <f t="shared" si="4"/>
        <v>0</v>
      </c>
      <c r="BF143" s="156">
        <f t="shared" si="5"/>
        <v>0</v>
      </c>
      <c r="BG143" s="156">
        <f t="shared" si="6"/>
        <v>0</v>
      </c>
      <c r="BH143" s="156">
        <f t="shared" si="7"/>
        <v>0</v>
      </c>
      <c r="BI143" s="156">
        <f t="shared" si="8"/>
        <v>0</v>
      </c>
      <c r="BJ143" s="17" t="s">
        <v>87</v>
      </c>
      <c r="BK143" s="156">
        <f t="shared" si="9"/>
        <v>0</v>
      </c>
      <c r="BL143" s="17" t="s">
        <v>227</v>
      </c>
      <c r="BM143" s="155" t="s">
        <v>1785</v>
      </c>
    </row>
    <row r="144" spans="2:65" s="1" customFormat="1" ht="16.5" customHeight="1">
      <c r="B144" s="32"/>
      <c r="C144" s="143" t="s">
        <v>257</v>
      </c>
      <c r="D144" s="143" t="s">
        <v>174</v>
      </c>
      <c r="E144" s="144" t="s">
        <v>1786</v>
      </c>
      <c r="F144" s="145" t="s">
        <v>1787</v>
      </c>
      <c r="G144" s="146" t="s">
        <v>310</v>
      </c>
      <c r="H144" s="147">
        <v>1</v>
      </c>
      <c r="I144" s="148"/>
      <c r="J144" s="149">
        <f t="shared" si="0"/>
        <v>0</v>
      </c>
      <c r="K144" s="150"/>
      <c r="L144" s="32"/>
      <c r="M144" s="151" t="s">
        <v>1</v>
      </c>
      <c r="N144" s="152" t="s">
        <v>41</v>
      </c>
      <c r="P144" s="153">
        <f t="shared" si="1"/>
        <v>0</v>
      </c>
      <c r="Q144" s="153">
        <v>0</v>
      </c>
      <c r="R144" s="153">
        <f t="shared" si="2"/>
        <v>0</v>
      </c>
      <c r="S144" s="153">
        <v>0</v>
      </c>
      <c r="T144" s="154">
        <f t="shared" si="3"/>
        <v>0</v>
      </c>
      <c r="AR144" s="155" t="s">
        <v>559</v>
      </c>
      <c r="AT144" s="155" t="s">
        <v>174</v>
      </c>
      <c r="AU144" s="155" t="s">
        <v>87</v>
      </c>
      <c r="AY144" s="17" t="s">
        <v>172</v>
      </c>
      <c r="BE144" s="156">
        <f t="shared" si="4"/>
        <v>0</v>
      </c>
      <c r="BF144" s="156">
        <f t="shared" si="5"/>
        <v>0</v>
      </c>
      <c r="BG144" s="156">
        <f t="shared" si="6"/>
        <v>0</v>
      </c>
      <c r="BH144" s="156">
        <f t="shared" si="7"/>
        <v>0</v>
      </c>
      <c r="BI144" s="156">
        <f t="shared" si="8"/>
        <v>0</v>
      </c>
      <c r="BJ144" s="17" t="s">
        <v>87</v>
      </c>
      <c r="BK144" s="156">
        <f t="shared" si="9"/>
        <v>0</v>
      </c>
      <c r="BL144" s="17" t="s">
        <v>559</v>
      </c>
      <c r="BM144" s="155" t="s">
        <v>1788</v>
      </c>
    </row>
    <row r="145" spans="2:65" s="1" customFormat="1" ht="16.5" customHeight="1">
      <c r="B145" s="32"/>
      <c r="C145" s="179" t="s">
        <v>261</v>
      </c>
      <c r="D145" s="179" t="s">
        <v>223</v>
      </c>
      <c r="E145" s="180" t="s">
        <v>1789</v>
      </c>
      <c r="F145" s="181" t="s">
        <v>1790</v>
      </c>
      <c r="G145" s="182" t="s">
        <v>310</v>
      </c>
      <c r="H145" s="183">
        <v>1</v>
      </c>
      <c r="I145" s="184"/>
      <c r="J145" s="185">
        <f t="shared" si="0"/>
        <v>0</v>
      </c>
      <c r="K145" s="186"/>
      <c r="L145" s="187"/>
      <c r="M145" s="188" t="s">
        <v>1</v>
      </c>
      <c r="N145" s="189" t="s">
        <v>41</v>
      </c>
      <c r="P145" s="153">
        <f t="shared" si="1"/>
        <v>0</v>
      </c>
      <c r="Q145" s="153">
        <v>1.7000000000000001E-4</v>
      </c>
      <c r="R145" s="153">
        <f t="shared" si="2"/>
        <v>1.7000000000000001E-4</v>
      </c>
      <c r="S145" s="153">
        <v>0</v>
      </c>
      <c r="T145" s="154">
        <f t="shared" si="3"/>
        <v>0</v>
      </c>
      <c r="AR145" s="155" t="s">
        <v>227</v>
      </c>
      <c r="AT145" s="155" t="s">
        <v>223</v>
      </c>
      <c r="AU145" s="155" t="s">
        <v>87</v>
      </c>
      <c r="AY145" s="17" t="s">
        <v>172</v>
      </c>
      <c r="BE145" s="156">
        <f t="shared" si="4"/>
        <v>0</v>
      </c>
      <c r="BF145" s="156">
        <f t="shared" si="5"/>
        <v>0</v>
      </c>
      <c r="BG145" s="156">
        <f t="shared" si="6"/>
        <v>0</v>
      </c>
      <c r="BH145" s="156">
        <f t="shared" si="7"/>
        <v>0</v>
      </c>
      <c r="BI145" s="156">
        <f t="shared" si="8"/>
        <v>0</v>
      </c>
      <c r="BJ145" s="17" t="s">
        <v>87</v>
      </c>
      <c r="BK145" s="156">
        <f t="shared" si="9"/>
        <v>0</v>
      </c>
      <c r="BL145" s="17" t="s">
        <v>227</v>
      </c>
      <c r="BM145" s="155" t="s">
        <v>1791</v>
      </c>
    </row>
    <row r="146" spans="2:65" s="1" customFormat="1" ht="16.5" customHeight="1">
      <c r="B146" s="32"/>
      <c r="C146" s="143" t="s">
        <v>269</v>
      </c>
      <c r="D146" s="143" t="s">
        <v>174</v>
      </c>
      <c r="E146" s="144" t="s">
        <v>1792</v>
      </c>
      <c r="F146" s="145" t="s">
        <v>1793</v>
      </c>
      <c r="G146" s="146" t="s">
        <v>310</v>
      </c>
      <c r="H146" s="147">
        <v>1</v>
      </c>
      <c r="I146" s="148"/>
      <c r="J146" s="149">
        <f t="shared" si="0"/>
        <v>0</v>
      </c>
      <c r="K146" s="150"/>
      <c r="L146" s="32"/>
      <c r="M146" s="151" t="s">
        <v>1</v>
      </c>
      <c r="N146" s="152" t="s">
        <v>41</v>
      </c>
      <c r="P146" s="153">
        <f t="shared" si="1"/>
        <v>0</v>
      </c>
      <c r="Q146" s="153">
        <v>0</v>
      </c>
      <c r="R146" s="153">
        <f t="shared" si="2"/>
        <v>0</v>
      </c>
      <c r="S146" s="153">
        <v>0</v>
      </c>
      <c r="T146" s="154">
        <f t="shared" si="3"/>
        <v>0</v>
      </c>
      <c r="AR146" s="155" t="s">
        <v>559</v>
      </c>
      <c r="AT146" s="155" t="s">
        <v>174</v>
      </c>
      <c r="AU146" s="155" t="s">
        <v>87</v>
      </c>
      <c r="AY146" s="17" t="s">
        <v>172</v>
      </c>
      <c r="BE146" s="156">
        <f t="shared" si="4"/>
        <v>0</v>
      </c>
      <c r="BF146" s="156">
        <f t="shared" si="5"/>
        <v>0</v>
      </c>
      <c r="BG146" s="156">
        <f t="shared" si="6"/>
        <v>0</v>
      </c>
      <c r="BH146" s="156">
        <f t="shared" si="7"/>
        <v>0</v>
      </c>
      <c r="BI146" s="156">
        <f t="shared" si="8"/>
        <v>0</v>
      </c>
      <c r="BJ146" s="17" t="s">
        <v>87</v>
      </c>
      <c r="BK146" s="156">
        <f t="shared" si="9"/>
        <v>0</v>
      </c>
      <c r="BL146" s="17" t="s">
        <v>559</v>
      </c>
      <c r="BM146" s="155" t="s">
        <v>1794</v>
      </c>
    </row>
    <row r="147" spans="2:65" s="1" customFormat="1" ht="21.75" customHeight="1">
      <c r="B147" s="32"/>
      <c r="C147" s="179" t="s">
        <v>275</v>
      </c>
      <c r="D147" s="179" t="s">
        <v>223</v>
      </c>
      <c r="E147" s="180" t="s">
        <v>1795</v>
      </c>
      <c r="F147" s="181" t="s">
        <v>1796</v>
      </c>
      <c r="G147" s="182" t="s">
        <v>310</v>
      </c>
      <c r="H147" s="183">
        <v>1</v>
      </c>
      <c r="I147" s="184"/>
      <c r="J147" s="185">
        <f t="shared" si="0"/>
        <v>0</v>
      </c>
      <c r="K147" s="186"/>
      <c r="L147" s="187"/>
      <c r="M147" s="188" t="s">
        <v>1</v>
      </c>
      <c r="N147" s="189" t="s">
        <v>41</v>
      </c>
      <c r="P147" s="153">
        <f t="shared" si="1"/>
        <v>0</v>
      </c>
      <c r="Q147" s="153">
        <v>4.0000000000000002E-4</v>
      </c>
      <c r="R147" s="153">
        <f t="shared" si="2"/>
        <v>4.0000000000000002E-4</v>
      </c>
      <c r="S147" s="153">
        <v>0</v>
      </c>
      <c r="T147" s="154">
        <f t="shared" si="3"/>
        <v>0</v>
      </c>
      <c r="AR147" s="155" t="s">
        <v>227</v>
      </c>
      <c r="AT147" s="155" t="s">
        <v>223</v>
      </c>
      <c r="AU147" s="155" t="s">
        <v>87</v>
      </c>
      <c r="AY147" s="17" t="s">
        <v>172</v>
      </c>
      <c r="BE147" s="156">
        <f t="shared" si="4"/>
        <v>0</v>
      </c>
      <c r="BF147" s="156">
        <f t="shared" si="5"/>
        <v>0</v>
      </c>
      <c r="BG147" s="156">
        <f t="shared" si="6"/>
        <v>0</v>
      </c>
      <c r="BH147" s="156">
        <f t="shared" si="7"/>
        <v>0</v>
      </c>
      <c r="BI147" s="156">
        <f t="shared" si="8"/>
        <v>0</v>
      </c>
      <c r="BJ147" s="17" t="s">
        <v>87</v>
      </c>
      <c r="BK147" s="156">
        <f t="shared" si="9"/>
        <v>0</v>
      </c>
      <c r="BL147" s="17" t="s">
        <v>227</v>
      </c>
      <c r="BM147" s="155" t="s">
        <v>1797</v>
      </c>
    </row>
    <row r="148" spans="2:65" s="1" customFormat="1" ht="16.5" customHeight="1">
      <c r="B148" s="32"/>
      <c r="C148" s="143" t="s">
        <v>282</v>
      </c>
      <c r="D148" s="143" t="s">
        <v>174</v>
      </c>
      <c r="E148" s="144" t="s">
        <v>1798</v>
      </c>
      <c r="F148" s="145" t="s">
        <v>1799</v>
      </c>
      <c r="G148" s="146" t="s">
        <v>310</v>
      </c>
      <c r="H148" s="147">
        <v>26</v>
      </c>
      <c r="I148" s="148"/>
      <c r="J148" s="149">
        <f t="shared" si="0"/>
        <v>0</v>
      </c>
      <c r="K148" s="150"/>
      <c r="L148" s="32"/>
      <c r="M148" s="151" t="s">
        <v>1</v>
      </c>
      <c r="N148" s="152" t="s">
        <v>41</v>
      </c>
      <c r="P148" s="153">
        <f t="shared" si="1"/>
        <v>0</v>
      </c>
      <c r="Q148" s="153">
        <v>0</v>
      </c>
      <c r="R148" s="153">
        <f t="shared" si="2"/>
        <v>0</v>
      </c>
      <c r="S148" s="153">
        <v>0</v>
      </c>
      <c r="T148" s="154">
        <f t="shared" si="3"/>
        <v>0</v>
      </c>
      <c r="AR148" s="155" t="s">
        <v>559</v>
      </c>
      <c r="AT148" s="155" t="s">
        <v>174</v>
      </c>
      <c r="AU148" s="155" t="s">
        <v>87</v>
      </c>
      <c r="AY148" s="17" t="s">
        <v>172</v>
      </c>
      <c r="BE148" s="156">
        <f t="shared" si="4"/>
        <v>0</v>
      </c>
      <c r="BF148" s="156">
        <f t="shared" si="5"/>
        <v>0</v>
      </c>
      <c r="BG148" s="156">
        <f t="shared" si="6"/>
        <v>0</v>
      </c>
      <c r="BH148" s="156">
        <f t="shared" si="7"/>
        <v>0</v>
      </c>
      <c r="BI148" s="156">
        <f t="shared" si="8"/>
        <v>0</v>
      </c>
      <c r="BJ148" s="17" t="s">
        <v>87</v>
      </c>
      <c r="BK148" s="156">
        <f t="shared" si="9"/>
        <v>0</v>
      </c>
      <c r="BL148" s="17" t="s">
        <v>559</v>
      </c>
      <c r="BM148" s="155" t="s">
        <v>1800</v>
      </c>
    </row>
    <row r="149" spans="2:65" s="1" customFormat="1" ht="16.5" customHeight="1">
      <c r="B149" s="32"/>
      <c r="C149" s="179" t="s">
        <v>296</v>
      </c>
      <c r="D149" s="179" t="s">
        <v>223</v>
      </c>
      <c r="E149" s="180" t="s">
        <v>1801</v>
      </c>
      <c r="F149" s="181" t="s">
        <v>1802</v>
      </c>
      <c r="G149" s="182" t="s">
        <v>310</v>
      </c>
      <c r="H149" s="183">
        <v>26</v>
      </c>
      <c r="I149" s="184"/>
      <c r="J149" s="185">
        <f t="shared" si="0"/>
        <v>0</v>
      </c>
      <c r="K149" s="186"/>
      <c r="L149" s="187"/>
      <c r="M149" s="188" t="s">
        <v>1</v>
      </c>
      <c r="N149" s="189" t="s">
        <v>41</v>
      </c>
      <c r="P149" s="153">
        <f t="shared" si="1"/>
        <v>0</v>
      </c>
      <c r="Q149" s="153">
        <v>1.6000000000000001E-4</v>
      </c>
      <c r="R149" s="153">
        <f t="shared" si="2"/>
        <v>4.1600000000000005E-3</v>
      </c>
      <c r="S149" s="153">
        <v>0</v>
      </c>
      <c r="T149" s="154">
        <f t="shared" si="3"/>
        <v>0</v>
      </c>
      <c r="AR149" s="155" t="s">
        <v>227</v>
      </c>
      <c r="AT149" s="155" t="s">
        <v>223</v>
      </c>
      <c r="AU149" s="155" t="s">
        <v>87</v>
      </c>
      <c r="AY149" s="17" t="s">
        <v>172</v>
      </c>
      <c r="BE149" s="156">
        <f t="shared" si="4"/>
        <v>0</v>
      </c>
      <c r="BF149" s="156">
        <f t="shared" si="5"/>
        <v>0</v>
      </c>
      <c r="BG149" s="156">
        <f t="shared" si="6"/>
        <v>0</v>
      </c>
      <c r="BH149" s="156">
        <f t="shared" si="7"/>
        <v>0</v>
      </c>
      <c r="BI149" s="156">
        <f t="shared" si="8"/>
        <v>0</v>
      </c>
      <c r="BJ149" s="17" t="s">
        <v>87</v>
      </c>
      <c r="BK149" s="156">
        <f t="shared" si="9"/>
        <v>0</v>
      </c>
      <c r="BL149" s="17" t="s">
        <v>227</v>
      </c>
      <c r="BM149" s="155" t="s">
        <v>1803</v>
      </c>
    </row>
    <row r="150" spans="2:65" s="1" customFormat="1" ht="16.5" customHeight="1">
      <c r="B150" s="32"/>
      <c r="C150" s="143" t="s">
        <v>302</v>
      </c>
      <c r="D150" s="143" t="s">
        <v>174</v>
      </c>
      <c r="E150" s="144" t="s">
        <v>1804</v>
      </c>
      <c r="F150" s="145" t="s">
        <v>1805</v>
      </c>
      <c r="G150" s="146" t="s">
        <v>310</v>
      </c>
      <c r="H150" s="147">
        <v>4</v>
      </c>
      <c r="I150" s="148"/>
      <c r="J150" s="149">
        <f t="shared" si="0"/>
        <v>0</v>
      </c>
      <c r="K150" s="150"/>
      <c r="L150" s="32"/>
      <c r="M150" s="151" t="s">
        <v>1</v>
      </c>
      <c r="N150" s="152" t="s">
        <v>41</v>
      </c>
      <c r="P150" s="153">
        <f t="shared" si="1"/>
        <v>0</v>
      </c>
      <c r="Q150" s="153">
        <v>0</v>
      </c>
      <c r="R150" s="153">
        <f t="shared" si="2"/>
        <v>0</v>
      </c>
      <c r="S150" s="153">
        <v>0</v>
      </c>
      <c r="T150" s="154">
        <f t="shared" si="3"/>
        <v>0</v>
      </c>
      <c r="AR150" s="155" t="s">
        <v>559</v>
      </c>
      <c r="AT150" s="155" t="s">
        <v>174</v>
      </c>
      <c r="AU150" s="155" t="s">
        <v>87</v>
      </c>
      <c r="AY150" s="17" t="s">
        <v>172</v>
      </c>
      <c r="BE150" s="156">
        <f t="shared" si="4"/>
        <v>0</v>
      </c>
      <c r="BF150" s="156">
        <f t="shared" si="5"/>
        <v>0</v>
      </c>
      <c r="BG150" s="156">
        <f t="shared" si="6"/>
        <v>0</v>
      </c>
      <c r="BH150" s="156">
        <f t="shared" si="7"/>
        <v>0</v>
      </c>
      <c r="BI150" s="156">
        <f t="shared" si="8"/>
        <v>0</v>
      </c>
      <c r="BJ150" s="17" t="s">
        <v>87</v>
      </c>
      <c r="BK150" s="156">
        <f t="shared" si="9"/>
        <v>0</v>
      </c>
      <c r="BL150" s="17" t="s">
        <v>559</v>
      </c>
      <c r="BM150" s="155" t="s">
        <v>1806</v>
      </c>
    </row>
    <row r="151" spans="2:65" s="1" customFormat="1" ht="16.5" customHeight="1">
      <c r="B151" s="32"/>
      <c r="C151" s="179" t="s">
        <v>7</v>
      </c>
      <c r="D151" s="179" t="s">
        <v>223</v>
      </c>
      <c r="E151" s="180" t="s">
        <v>1807</v>
      </c>
      <c r="F151" s="181" t="s">
        <v>1808</v>
      </c>
      <c r="G151" s="182" t="s">
        <v>310</v>
      </c>
      <c r="H151" s="183">
        <v>4</v>
      </c>
      <c r="I151" s="184"/>
      <c r="J151" s="185">
        <f t="shared" si="0"/>
        <v>0</v>
      </c>
      <c r="K151" s="186"/>
      <c r="L151" s="187"/>
      <c r="M151" s="188" t="s">
        <v>1</v>
      </c>
      <c r="N151" s="189" t="s">
        <v>41</v>
      </c>
      <c r="P151" s="153">
        <f t="shared" si="1"/>
        <v>0</v>
      </c>
      <c r="Q151" s="153">
        <v>1.7000000000000001E-4</v>
      </c>
      <c r="R151" s="153">
        <f t="shared" si="2"/>
        <v>6.8000000000000005E-4</v>
      </c>
      <c r="S151" s="153">
        <v>0</v>
      </c>
      <c r="T151" s="154">
        <f t="shared" si="3"/>
        <v>0</v>
      </c>
      <c r="AR151" s="155" t="s">
        <v>227</v>
      </c>
      <c r="AT151" s="155" t="s">
        <v>223</v>
      </c>
      <c r="AU151" s="155" t="s">
        <v>87</v>
      </c>
      <c r="AY151" s="17" t="s">
        <v>172</v>
      </c>
      <c r="BE151" s="156">
        <f t="shared" si="4"/>
        <v>0</v>
      </c>
      <c r="BF151" s="156">
        <f t="shared" si="5"/>
        <v>0</v>
      </c>
      <c r="BG151" s="156">
        <f t="shared" si="6"/>
        <v>0</v>
      </c>
      <c r="BH151" s="156">
        <f t="shared" si="7"/>
        <v>0</v>
      </c>
      <c r="BI151" s="156">
        <f t="shared" si="8"/>
        <v>0</v>
      </c>
      <c r="BJ151" s="17" t="s">
        <v>87</v>
      </c>
      <c r="BK151" s="156">
        <f t="shared" si="9"/>
        <v>0</v>
      </c>
      <c r="BL151" s="17" t="s">
        <v>227</v>
      </c>
      <c r="BM151" s="155" t="s">
        <v>1809</v>
      </c>
    </row>
    <row r="152" spans="2:65" s="1" customFormat="1" ht="16.5" customHeight="1">
      <c r="B152" s="32"/>
      <c r="C152" s="143" t="s">
        <v>313</v>
      </c>
      <c r="D152" s="143" t="s">
        <v>174</v>
      </c>
      <c r="E152" s="144" t="s">
        <v>1810</v>
      </c>
      <c r="F152" s="145" t="s">
        <v>1811</v>
      </c>
      <c r="G152" s="146" t="s">
        <v>310</v>
      </c>
      <c r="H152" s="147">
        <v>4</v>
      </c>
      <c r="I152" s="148"/>
      <c r="J152" s="149">
        <f t="shared" si="0"/>
        <v>0</v>
      </c>
      <c r="K152" s="150"/>
      <c r="L152" s="32"/>
      <c r="M152" s="151" t="s">
        <v>1</v>
      </c>
      <c r="N152" s="152" t="s">
        <v>41</v>
      </c>
      <c r="P152" s="153">
        <f t="shared" si="1"/>
        <v>0</v>
      </c>
      <c r="Q152" s="153">
        <v>0</v>
      </c>
      <c r="R152" s="153">
        <f t="shared" si="2"/>
        <v>0</v>
      </c>
      <c r="S152" s="153">
        <v>0</v>
      </c>
      <c r="T152" s="154">
        <f t="shared" si="3"/>
        <v>0</v>
      </c>
      <c r="AR152" s="155" t="s">
        <v>559</v>
      </c>
      <c r="AT152" s="155" t="s">
        <v>174</v>
      </c>
      <c r="AU152" s="155" t="s">
        <v>87</v>
      </c>
      <c r="AY152" s="17" t="s">
        <v>172</v>
      </c>
      <c r="BE152" s="156">
        <f t="shared" si="4"/>
        <v>0</v>
      </c>
      <c r="BF152" s="156">
        <f t="shared" si="5"/>
        <v>0</v>
      </c>
      <c r="BG152" s="156">
        <f t="shared" si="6"/>
        <v>0</v>
      </c>
      <c r="BH152" s="156">
        <f t="shared" si="7"/>
        <v>0</v>
      </c>
      <c r="BI152" s="156">
        <f t="shared" si="8"/>
        <v>0</v>
      </c>
      <c r="BJ152" s="17" t="s">
        <v>87</v>
      </c>
      <c r="BK152" s="156">
        <f t="shared" si="9"/>
        <v>0</v>
      </c>
      <c r="BL152" s="17" t="s">
        <v>559</v>
      </c>
      <c r="BM152" s="155" t="s">
        <v>1812</v>
      </c>
    </row>
    <row r="153" spans="2:65" s="1" customFormat="1" ht="16.5" customHeight="1">
      <c r="B153" s="32"/>
      <c r="C153" s="179" t="s">
        <v>319</v>
      </c>
      <c r="D153" s="179" t="s">
        <v>223</v>
      </c>
      <c r="E153" s="180" t="s">
        <v>1813</v>
      </c>
      <c r="F153" s="181" t="s">
        <v>1814</v>
      </c>
      <c r="G153" s="182" t="s">
        <v>310</v>
      </c>
      <c r="H153" s="183">
        <v>4</v>
      </c>
      <c r="I153" s="184"/>
      <c r="J153" s="185">
        <f t="shared" si="0"/>
        <v>0</v>
      </c>
      <c r="K153" s="186"/>
      <c r="L153" s="187"/>
      <c r="M153" s="188" t="s">
        <v>1</v>
      </c>
      <c r="N153" s="189" t="s">
        <v>41</v>
      </c>
      <c r="P153" s="153">
        <f t="shared" si="1"/>
        <v>0</v>
      </c>
      <c r="Q153" s="153">
        <v>1.7700000000000001E-3</v>
      </c>
      <c r="R153" s="153">
        <f t="shared" si="2"/>
        <v>7.0800000000000004E-3</v>
      </c>
      <c r="S153" s="153">
        <v>0</v>
      </c>
      <c r="T153" s="154">
        <f t="shared" si="3"/>
        <v>0</v>
      </c>
      <c r="AR153" s="155" t="s">
        <v>227</v>
      </c>
      <c r="AT153" s="155" t="s">
        <v>223</v>
      </c>
      <c r="AU153" s="155" t="s">
        <v>87</v>
      </c>
      <c r="AY153" s="17" t="s">
        <v>172</v>
      </c>
      <c r="BE153" s="156">
        <f t="shared" si="4"/>
        <v>0</v>
      </c>
      <c r="BF153" s="156">
        <f t="shared" si="5"/>
        <v>0</v>
      </c>
      <c r="BG153" s="156">
        <f t="shared" si="6"/>
        <v>0</v>
      </c>
      <c r="BH153" s="156">
        <f t="shared" si="7"/>
        <v>0</v>
      </c>
      <c r="BI153" s="156">
        <f t="shared" si="8"/>
        <v>0</v>
      </c>
      <c r="BJ153" s="17" t="s">
        <v>87</v>
      </c>
      <c r="BK153" s="156">
        <f t="shared" si="9"/>
        <v>0</v>
      </c>
      <c r="BL153" s="17" t="s">
        <v>227</v>
      </c>
      <c r="BM153" s="155" t="s">
        <v>1815</v>
      </c>
    </row>
    <row r="154" spans="2:65" s="1" customFormat="1" ht="21.75" customHeight="1">
      <c r="B154" s="32"/>
      <c r="C154" s="143" t="s">
        <v>328</v>
      </c>
      <c r="D154" s="143" t="s">
        <v>174</v>
      </c>
      <c r="E154" s="144" t="s">
        <v>1816</v>
      </c>
      <c r="F154" s="145" t="s">
        <v>1817</v>
      </c>
      <c r="G154" s="146" t="s">
        <v>310</v>
      </c>
      <c r="H154" s="147">
        <v>8</v>
      </c>
      <c r="I154" s="148"/>
      <c r="J154" s="149">
        <f t="shared" si="0"/>
        <v>0</v>
      </c>
      <c r="K154" s="150"/>
      <c r="L154" s="32"/>
      <c r="M154" s="151" t="s">
        <v>1</v>
      </c>
      <c r="N154" s="152" t="s">
        <v>41</v>
      </c>
      <c r="P154" s="153">
        <f t="shared" si="1"/>
        <v>0</v>
      </c>
      <c r="Q154" s="153">
        <v>0</v>
      </c>
      <c r="R154" s="153">
        <f t="shared" si="2"/>
        <v>0</v>
      </c>
      <c r="S154" s="153">
        <v>0</v>
      </c>
      <c r="T154" s="154">
        <f t="shared" si="3"/>
        <v>0</v>
      </c>
      <c r="AR154" s="155" t="s">
        <v>559</v>
      </c>
      <c r="AT154" s="155" t="s">
        <v>174</v>
      </c>
      <c r="AU154" s="155" t="s">
        <v>87</v>
      </c>
      <c r="AY154" s="17" t="s">
        <v>172</v>
      </c>
      <c r="BE154" s="156">
        <f t="shared" si="4"/>
        <v>0</v>
      </c>
      <c r="BF154" s="156">
        <f t="shared" si="5"/>
        <v>0</v>
      </c>
      <c r="BG154" s="156">
        <f t="shared" si="6"/>
        <v>0</v>
      </c>
      <c r="BH154" s="156">
        <f t="shared" si="7"/>
        <v>0</v>
      </c>
      <c r="BI154" s="156">
        <f t="shared" si="8"/>
        <v>0</v>
      </c>
      <c r="BJ154" s="17" t="s">
        <v>87</v>
      </c>
      <c r="BK154" s="156">
        <f t="shared" si="9"/>
        <v>0</v>
      </c>
      <c r="BL154" s="17" t="s">
        <v>559</v>
      </c>
      <c r="BM154" s="155" t="s">
        <v>1818</v>
      </c>
    </row>
    <row r="155" spans="2:65" s="1" customFormat="1" ht="21.75" customHeight="1">
      <c r="B155" s="32"/>
      <c r="C155" s="179" t="s">
        <v>336</v>
      </c>
      <c r="D155" s="179" t="s">
        <v>223</v>
      </c>
      <c r="E155" s="180" t="s">
        <v>1819</v>
      </c>
      <c r="F155" s="181" t="s">
        <v>1820</v>
      </c>
      <c r="G155" s="182" t="s">
        <v>310</v>
      </c>
      <c r="H155" s="183">
        <v>8</v>
      </c>
      <c r="I155" s="184"/>
      <c r="J155" s="185">
        <f t="shared" si="0"/>
        <v>0</v>
      </c>
      <c r="K155" s="186"/>
      <c r="L155" s="187"/>
      <c r="M155" s="188" t="s">
        <v>1</v>
      </c>
      <c r="N155" s="189" t="s">
        <v>41</v>
      </c>
      <c r="P155" s="153">
        <f t="shared" si="1"/>
        <v>0</v>
      </c>
      <c r="Q155" s="153">
        <v>4.2000000000000002E-4</v>
      </c>
      <c r="R155" s="153">
        <f t="shared" si="2"/>
        <v>3.3600000000000001E-3</v>
      </c>
      <c r="S155" s="153">
        <v>0</v>
      </c>
      <c r="T155" s="154">
        <f t="shared" si="3"/>
        <v>0</v>
      </c>
      <c r="AR155" s="155" t="s">
        <v>227</v>
      </c>
      <c r="AT155" s="155" t="s">
        <v>223</v>
      </c>
      <c r="AU155" s="155" t="s">
        <v>87</v>
      </c>
      <c r="AY155" s="17" t="s">
        <v>172</v>
      </c>
      <c r="BE155" s="156">
        <f t="shared" si="4"/>
        <v>0</v>
      </c>
      <c r="BF155" s="156">
        <f t="shared" si="5"/>
        <v>0</v>
      </c>
      <c r="BG155" s="156">
        <f t="shared" si="6"/>
        <v>0</v>
      </c>
      <c r="BH155" s="156">
        <f t="shared" si="7"/>
        <v>0</v>
      </c>
      <c r="BI155" s="156">
        <f t="shared" si="8"/>
        <v>0</v>
      </c>
      <c r="BJ155" s="17" t="s">
        <v>87</v>
      </c>
      <c r="BK155" s="156">
        <f t="shared" si="9"/>
        <v>0</v>
      </c>
      <c r="BL155" s="17" t="s">
        <v>227</v>
      </c>
      <c r="BM155" s="155" t="s">
        <v>1821</v>
      </c>
    </row>
    <row r="156" spans="2:65" s="1" customFormat="1" ht="24.2" customHeight="1">
      <c r="B156" s="32"/>
      <c r="C156" s="143" t="s">
        <v>340</v>
      </c>
      <c r="D156" s="143" t="s">
        <v>174</v>
      </c>
      <c r="E156" s="144" t="s">
        <v>1822</v>
      </c>
      <c r="F156" s="145" t="s">
        <v>1823</v>
      </c>
      <c r="G156" s="146" t="s">
        <v>331</v>
      </c>
      <c r="H156" s="147">
        <v>50</v>
      </c>
      <c r="I156" s="148"/>
      <c r="J156" s="149">
        <f t="shared" si="0"/>
        <v>0</v>
      </c>
      <c r="K156" s="150"/>
      <c r="L156" s="32"/>
      <c r="M156" s="151" t="s">
        <v>1</v>
      </c>
      <c r="N156" s="152" t="s">
        <v>41</v>
      </c>
      <c r="P156" s="153">
        <f t="shared" si="1"/>
        <v>0</v>
      </c>
      <c r="Q156" s="153">
        <v>0</v>
      </c>
      <c r="R156" s="153">
        <f t="shared" si="2"/>
        <v>0</v>
      </c>
      <c r="S156" s="153">
        <v>0</v>
      </c>
      <c r="T156" s="154">
        <f t="shared" si="3"/>
        <v>0</v>
      </c>
      <c r="AR156" s="155" t="s">
        <v>559</v>
      </c>
      <c r="AT156" s="155" t="s">
        <v>174</v>
      </c>
      <c r="AU156" s="155" t="s">
        <v>87</v>
      </c>
      <c r="AY156" s="17" t="s">
        <v>172</v>
      </c>
      <c r="BE156" s="156">
        <f t="shared" si="4"/>
        <v>0</v>
      </c>
      <c r="BF156" s="156">
        <f t="shared" si="5"/>
        <v>0</v>
      </c>
      <c r="BG156" s="156">
        <f t="shared" si="6"/>
        <v>0</v>
      </c>
      <c r="BH156" s="156">
        <f t="shared" si="7"/>
        <v>0</v>
      </c>
      <c r="BI156" s="156">
        <f t="shared" si="8"/>
        <v>0</v>
      </c>
      <c r="BJ156" s="17" t="s">
        <v>87</v>
      </c>
      <c r="BK156" s="156">
        <f t="shared" si="9"/>
        <v>0</v>
      </c>
      <c r="BL156" s="17" t="s">
        <v>559</v>
      </c>
      <c r="BM156" s="155" t="s">
        <v>1824</v>
      </c>
    </row>
    <row r="157" spans="2:65" s="12" customFormat="1">
      <c r="B157" s="157"/>
      <c r="D157" s="158" t="s">
        <v>180</v>
      </c>
      <c r="E157" s="159" t="s">
        <v>1</v>
      </c>
      <c r="F157" s="160" t="s">
        <v>1825</v>
      </c>
      <c r="H157" s="161">
        <v>12.5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2" customFormat="1">
      <c r="B158" s="157"/>
      <c r="D158" s="158" t="s">
        <v>180</v>
      </c>
      <c r="E158" s="159" t="s">
        <v>1</v>
      </c>
      <c r="F158" s="160" t="s">
        <v>1826</v>
      </c>
      <c r="H158" s="161">
        <v>21.6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2" customFormat="1">
      <c r="B159" s="157"/>
      <c r="D159" s="158" t="s">
        <v>180</v>
      </c>
      <c r="E159" s="159" t="s">
        <v>1</v>
      </c>
      <c r="F159" s="160" t="s">
        <v>1827</v>
      </c>
      <c r="H159" s="161">
        <v>14</v>
      </c>
      <c r="I159" s="162"/>
      <c r="L159" s="157"/>
      <c r="M159" s="163"/>
      <c r="T159" s="164"/>
      <c r="AT159" s="159" t="s">
        <v>180</v>
      </c>
      <c r="AU159" s="159" t="s">
        <v>87</v>
      </c>
      <c r="AV159" s="12" t="s">
        <v>87</v>
      </c>
      <c r="AW159" s="12" t="s">
        <v>30</v>
      </c>
      <c r="AX159" s="12" t="s">
        <v>75</v>
      </c>
      <c r="AY159" s="159" t="s">
        <v>172</v>
      </c>
    </row>
    <row r="160" spans="2:65" s="13" customFormat="1">
      <c r="B160" s="165"/>
      <c r="D160" s="158" t="s">
        <v>180</v>
      </c>
      <c r="E160" s="166" t="s">
        <v>1</v>
      </c>
      <c r="F160" s="167" t="s">
        <v>183</v>
      </c>
      <c r="H160" s="168">
        <v>48.1</v>
      </c>
      <c r="I160" s="169"/>
      <c r="L160" s="165"/>
      <c r="M160" s="170"/>
      <c r="T160" s="171"/>
      <c r="AT160" s="166" t="s">
        <v>180</v>
      </c>
      <c r="AU160" s="166" t="s">
        <v>87</v>
      </c>
      <c r="AV160" s="13" t="s">
        <v>184</v>
      </c>
      <c r="AW160" s="13" t="s">
        <v>30</v>
      </c>
      <c r="AX160" s="13" t="s">
        <v>75</v>
      </c>
      <c r="AY160" s="166" t="s">
        <v>172</v>
      </c>
    </row>
    <row r="161" spans="2:65" s="12" customFormat="1">
      <c r="B161" s="157"/>
      <c r="D161" s="158" t="s">
        <v>180</v>
      </c>
      <c r="E161" s="159" t="s">
        <v>1</v>
      </c>
      <c r="F161" s="160" t="s">
        <v>1828</v>
      </c>
      <c r="H161" s="161">
        <v>1.9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75</v>
      </c>
      <c r="AY161" s="159" t="s">
        <v>172</v>
      </c>
    </row>
    <row r="162" spans="2:65" s="14" customFormat="1">
      <c r="B162" s="172"/>
      <c r="D162" s="158" t="s">
        <v>180</v>
      </c>
      <c r="E162" s="173" t="s">
        <v>1</v>
      </c>
      <c r="F162" s="174" t="s">
        <v>186</v>
      </c>
      <c r="H162" s="175">
        <v>50</v>
      </c>
      <c r="I162" s="176"/>
      <c r="L162" s="172"/>
      <c r="M162" s="177"/>
      <c r="T162" s="178"/>
      <c r="AT162" s="173" t="s">
        <v>180</v>
      </c>
      <c r="AU162" s="173" t="s">
        <v>87</v>
      </c>
      <c r="AV162" s="14" t="s">
        <v>178</v>
      </c>
      <c r="AW162" s="14" t="s">
        <v>30</v>
      </c>
      <c r="AX162" s="14" t="s">
        <v>82</v>
      </c>
      <c r="AY162" s="173" t="s">
        <v>172</v>
      </c>
    </row>
    <row r="163" spans="2:65" s="1" customFormat="1" ht="16.5" customHeight="1">
      <c r="B163" s="32"/>
      <c r="C163" s="179" t="s">
        <v>349</v>
      </c>
      <c r="D163" s="179" t="s">
        <v>223</v>
      </c>
      <c r="E163" s="180" t="s">
        <v>1829</v>
      </c>
      <c r="F163" s="181" t="s">
        <v>1830</v>
      </c>
      <c r="G163" s="182" t="s">
        <v>1757</v>
      </c>
      <c r="H163" s="183">
        <v>6.8</v>
      </c>
      <c r="I163" s="184"/>
      <c r="J163" s="185">
        <f>ROUND(I163*H163,2)</f>
        <v>0</v>
      </c>
      <c r="K163" s="186"/>
      <c r="L163" s="187"/>
      <c r="M163" s="188" t="s">
        <v>1</v>
      </c>
      <c r="N163" s="189" t="s">
        <v>41</v>
      </c>
      <c r="P163" s="153">
        <f>O163*H163</f>
        <v>0</v>
      </c>
      <c r="Q163" s="153">
        <v>1E-3</v>
      </c>
      <c r="R163" s="153">
        <f>Q163*H163</f>
        <v>6.7999999999999996E-3</v>
      </c>
      <c r="S163" s="153">
        <v>0</v>
      </c>
      <c r="T163" s="154">
        <f>S163*H163</f>
        <v>0</v>
      </c>
      <c r="AR163" s="155" t="s">
        <v>227</v>
      </c>
      <c r="AT163" s="155" t="s">
        <v>223</v>
      </c>
      <c r="AU163" s="155" t="s">
        <v>87</v>
      </c>
      <c r="AY163" s="17" t="s">
        <v>172</v>
      </c>
      <c r="BE163" s="156">
        <f>IF(N163="základná",J163,0)</f>
        <v>0</v>
      </c>
      <c r="BF163" s="156">
        <f>IF(N163="znížená",J163,0)</f>
        <v>0</v>
      </c>
      <c r="BG163" s="156">
        <f>IF(N163="zákl. prenesená",J163,0)</f>
        <v>0</v>
      </c>
      <c r="BH163" s="156">
        <f>IF(N163="zníž. prenesená",J163,0)</f>
        <v>0</v>
      </c>
      <c r="BI163" s="156">
        <f>IF(N163="nulová",J163,0)</f>
        <v>0</v>
      </c>
      <c r="BJ163" s="17" t="s">
        <v>87</v>
      </c>
      <c r="BK163" s="156">
        <f>ROUND(I163*H163,2)</f>
        <v>0</v>
      </c>
      <c r="BL163" s="17" t="s">
        <v>227</v>
      </c>
      <c r="BM163" s="155" t="s">
        <v>1831</v>
      </c>
    </row>
    <row r="164" spans="2:65" s="12" customFormat="1">
      <c r="B164" s="157"/>
      <c r="D164" s="158" t="s">
        <v>180</v>
      </c>
      <c r="E164" s="159" t="s">
        <v>1</v>
      </c>
      <c r="F164" s="160" t="s">
        <v>1832</v>
      </c>
      <c r="H164" s="161">
        <v>6.75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2" customFormat="1">
      <c r="B165" s="157"/>
      <c r="D165" s="158" t="s">
        <v>180</v>
      </c>
      <c r="E165" s="159" t="s">
        <v>1</v>
      </c>
      <c r="F165" s="160" t="s">
        <v>462</v>
      </c>
      <c r="H165" s="161">
        <v>0.05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4" customFormat="1">
      <c r="B166" s="172"/>
      <c r="D166" s="158" t="s">
        <v>180</v>
      </c>
      <c r="E166" s="173" t="s">
        <v>1</v>
      </c>
      <c r="F166" s="174" t="s">
        <v>186</v>
      </c>
      <c r="H166" s="175">
        <v>6.8</v>
      </c>
      <c r="I166" s="176"/>
      <c r="L166" s="172"/>
      <c r="M166" s="177"/>
      <c r="T166" s="178"/>
      <c r="AT166" s="173" t="s">
        <v>180</v>
      </c>
      <c r="AU166" s="173" t="s">
        <v>87</v>
      </c>
      <c r="AV166" s="14" t="s">
        <v>178</v>
      </c>
      <c r="AW166" s="14" t="s">
        <v>30</v>
      </c>
      <c r="AX166" s="14" t="s">
        <v>82</v>
      </c>
      <c r="AY166" s="173" t="s">
        <v>172</v>
      </c>
    </row>
    <row r="167" spans="2:65" s="1" customFormat="1" ht="24.2" customHeight="1">
      <c r="B167" s="32"/>
      <c r="C167" s="143" t="s">
        <v>356</v>
      </c>
      <c r="D167" s="143" t="s">
        <v>174</v>
      </c>
      <c r="E167" s="144" t="s">
        <v>1833</v>
      </c>
      <c r="F167" s="145" t="s">
        <v>1834</v>
      </c>
      <c r="G167" s="146" t="s">
        <v>310</v>
      </c>
      <c r="H167" s="147">
        <v>1</v>
      </c>
      <c r="I167" s="148"/>
      <c r="J167" s="149">
        <f t="shared" ref="J167:J172" si="10">ROUND(I167*H167,2)</f>
        <v>0</v>
      </c>
      <c r="K167" s="150"/>
      <c r="L167" s="32"/>
      <c r="M167" s="151" t="s">
        <v>1</v>
      </c>
      <c r="N167" s="152" t="s">
        <v>41</v>
      </c>
      <c r="P167" s="153">
        <f t="shared" ref="P167:P172" si="11">O167*H167</f>
        <v>0</v>
      </c>
      <c r="Q167" s="153">
        <v>0</v>
      </c>
      <c r="R167" s="153">
        <f t="shared" ref="R167:R172" si="12">Q167*H167</f>
        <v>0</v>
      </c>
      <c r="S167" s="153">
        <v>0</v>
      </c>
      <c r="T167" s="154">
        <f t="shared" ref="T167:T172" si="13">S167*H167</f>
        <v>0</v>
      </c>
      <c r="AR167" s="155" t="s">
        <v>559</v>
      </c>
      <c r="AT167" s="155" t="s">
        <v>174</v>
      </c>
      <c r="AU167" s="155" t="s">
        <v>87</v>
      </c>
      <c r="AY167" s="17" t="s">
        <v>172</v>
      </c>
      <c r="BE167" s="156">
        <f t="shared" ref="BE167:BE172" si="14">IF(N167="základná",J167,0)</f>
        <v>0</v>
      </c>
      <c r="BF167" s="156">
        <f t="shared" ref="BF167:BF172" si="15">IF(N167="znížená",J167,0)</f>
        <v>0</v>
      </c>
      <c r="BG167" s="156">
        <f t="shared" ref="BG167:BG172" si="16">IF(N167="zákl. prenesená",J167,0)</f>
        <v>0</v>
      </c>
      <c r="BH167" s="156">
        <f t="shared" ref="BH167:BH172" si="17">IF(N167="zníž. prenesená",J167,0)</f>
        <v>0</v>
      </c>
      <c r="BI167" s="156">
        <f t="shared" ref="BI167:BI172" si="18">IF(N167="nulová",J167,0)</f>
        <v>0</v>
      </c>
      <c r="BJ167" s="17" t="s">
        <v>87</v>
      </c>
      <c r="BK167" s="156">
        <f t="shared" ref="BK167:BK172" si="19">ROUND(I167*H167,2)</f>
        <v>0</v>
      </c>
      <c r="BL167" s="17" t="s">
        <v>559</v>
      </c>
      <c r="BM167" s="155" t="s">
        <v>1835</v>
      </c>
    </row>
    <row r="168" spans="2:65" s="1" customFormat="1" ht="21.75" customHeight="1">
      <c r="B168" s="32"/>
      <c r="C168" s="179" t="s">
        <v>365</v>
      </c>
      <c r="D168" s="179" t="s">
        <v>223</v>
      </c>
      <c r="E168" s="180" t="s">
        <v>1836</v>
      </c>
      <c r="F168" s="181" t="s">
        <v>1837</v>
      </c>
      <c r="G168" s="182" t="s">
        <v>310</v>
      </c>
      <c r="H168" s="183">
        <v>1</v>
      </c>
      <c r="I168" s="184"/>
      <c r="J168" s="185">
        <f t="shared" si="10"/>
        <v>0</v>
      </c>
      <c r="K168" s="186"/>
      <c r="L168" s="187"/>
      <c r="M168" s="188" t="s">
        <v>1</v>
      </c>
      <c r="N168" s="189" t="s">
        <v>41</v>
      </c>
      <c r="P168" s="153">
        <f t="shared" si="11"/>
        <v>0</v>
      </c>
      <c r="Q168" s="153">
        <v>1.17E-3</v>
      </c>
      <c r="R168" s="153">
        <f t="shared" si="12"/>
        <v>1.17E-3</v>
      </c>
      <c r="S168" s="153">
        <v>0</v>
      </c>
      <c r="T168" s="154">
        <f t="shared" si="13"/>
        <v>0</v>
      </c>
      <c r="AR168" s="155" t="s">
        <v>227</v>
      </c>
      <c r="AT168" s="155" t="s">
        <v>223</v>
      </c>
      <c r="AU168" s="155" t="s">
        <v>87</v>
      </c>
      <c r="AY168" s="17" t="s">
        <v>172</v>
      </c>
      <c r="BE168" s="156">
        <f t="shared" si="14"/>
        <v>0</v>
      </c>
      <c r="BF168" s="156">
        <f t="shared" si="15"/>
        <v>0</v>
      </c>
      <c r="BG168" s="156">
        <f t="shared" si="16"/>
        <v>0</v>
      </c>
      <c r="BH168" s="156">
        <f t="shared" si="17"/>
        <v>0</v>
      </c>
      <c r="BI168" s="156">
        <f t="shared" si="18"/>
        <v>0</v>
      </c>
      <c r="BJ168" s="17" t="s">
        <v>87</v>
      </c>
      <c r="BK168" s="156">
        <f t="shared" si="19"/>
        <v>0</v>
      </c>
      <c r="BL168" s="17" t="s">
        <v>227</v>
      </c>
      <c r="BM168" s="155" t="s">
        <v>1838</v>
      </c>
    </row>
    <row r="169" spans="2:65" s="1" customFormat="1" ht="16.5" customHeight="1">
      <c r="B169" s="32"/>
      <c r="C169" s="143" t="s">
        <v>369</v>
      </c>
      <c r="D169" s="143" t="s">
        <v>174</v>
      </c>
      <c r="E169" s="144" t="s">
        <v>1839</v>
      </c>
      <c r="F169" s="145" t="s">
        <v>1840</v>
      </c>
      <c r="G169" s="146" t="s">
        <v>310</v>
      </c>
      <c r="H169" s="147">
        <v>4</v>
      </c>
      <c r="I169" s="148"/>
      <c r="J169" s="149">
        <f t="shared" si="10"/>
        <v>0</v>
      </c>
      <c r="K169" s="150"/>
      <c r="L169" s="32"/>
      <c r="M169" s="151" t="s">
        <v>1</v>
      </c>
      <c r="N169" s="152" t="s">
        <v>41</v>
      </c>
      <c r="P169" s="153">
        <f t="shared" si="11"/>
        <v>0</v>
      </c>
      <c r="Q169" s="153">
        <v>0</v>
      </c>
      <c r="R169" s="153">
        <f t="shared" si="12"/>
        <v>0</v>
      </c>
      <c r="S169" s="153">
        <v>0</v>
      </c>
      <c r="T169" s="154">
        <f t="shared" si="13"/>
        <v>0</v>
      </c>
      <c r="AR169" s="155" t="s">
        <v>559</v>
      </c>
      <c r="AT169" s="155" t="s">
        <v>174</v>
      </c>
      <c r="AU169" s="155" t="s">
        <v>87</v>
      </c>
      <c r="AY169" s="17" t="s">
        <v>172</v>
      </c>
      <c r="BE169" s="156">
        <f t="shared" si="14"/>
        <v>0</v>
      </c>
      <c r="BF169" s="156">
        <f t="shared" si="15"/>
        <v>0</v>
      </c>
      <c r="BG169" s="156">
        <f t="shared" si="16"/>
        <v>0</v>
      </c>
      <c r="BH169" s="156">
        <f t="shared" si="17"/>
        <v>0</v>
      </c>
      <c r="BI169" s="156">
        <f t="shared" si="18"/>
        <v>0</v>
      </c>
      <c r="BJ169" s="17" t="s">
        <v>87</v>
      </c>
      <c r="BK169" s="156">
        <f t="shared" si="19"/>
        <v>0</v>
      </c>
      <c r="BL169" s="17" t="s">
        <v>559</v>
      </c>
      <c r="BM169" s="155" t="s">
        <v>1841</v>
      </c>
    </row>
    <row r="170" spans="2:65" s="1" customFormat="1" ht="16.5" customHeight="1">
      <c r="B170" s="32"/>
      <c r="C170" s="179" t="s">
        <v>375</v>
      </c>
      <c r="D170" s="179" t="s">
        <v>223</v>
      </c>
      <c r="E170" s="180" t="s">
        <v>1842</v>
      </c>
      <c r="F170" s="181" t="s">
        <v>1843</v>
      </c>
      <c r="G170" s="182" t="s">
        <v>310</v>
      </c>
      <c r="H170" s="183">
        <v>4</v>
      </c>
      <c r="I170" s="184"/>
      <c r="J170" s="185">
        <f t="shared" si="10"/>
        <v>0</v>
      </c>
      <c r="K170" s="186"/>
      <c r="L170" s="187"/>
      <c r="M170" s="188" t="s">
        <v>1</v>
      </c>
      <c r="N170" s="189" t="s">
        <v>41</v>
      </c>
      <c r="P170" s="153">
        <f t="shared" si="11"/>
        <v>0</v>
      </c>
      <c r="Q170" s="153">
        <v>1.7000000000000001E-4</v>
      </c>
      <c r="R170" s="153">
        <f t="shared" si="12"/>
        <v>6.8000000000000005E-4</v>
      </c>
      <c r="S170" s="153">
        <v>0</v>
      </c>
      <c r="T170" s="154">
        <f t="shared" si="13"/>
        <v>0</v>
      </c>
      <c r="AR170" s="155" t="s">
        <v>227</v>
      </c>
      <c r="AT170" s="155" t="s">
        <v>223</v>
      </c>
      <c r="AU170" s="155" t="s">
        <v>87</v>
      </c>
      <c r="AY170" s="17" t="s">
        <v>172</v>
      </c>
      <c r="BE170" s="156">
        <f t="shared" si="14"/>
        <v>0</v>
      </c>
      <c r="BF170" s="156">
        <f t="shared" si="15"/>
        <v>0</v>
      </c>
      <c r="BG170" s="156">
        <f t="shared" si="16"/>
        <v>0</v>
      </c>
      <c r="BH170" s="156">
        <f t="shared" si="17"/>
        <v>0</v>
      </c>
      <c r="BI170" s="156">
        <f t="shared" si="18"/>
        <v>0</v>
      </c>
      <c r="BJ170" s="17" t="s">
        <v>87</v>
      </c>
      <c r="BK170" s="156">
        <f t="shared" si="19"/>
        <v>0</v>
      </c>
      <c r="BL170" s="17" t="s">
        <v>227</v>
      </c>
      <c r="BM170" s="155" t="s">
        <v>1844</v>
      </c>
    </row>
    <row r="171" spans="2:65" s="1" customFormat="1" ht="16.5" customHeight="1">
      <c r="B171" s="32"/>
      <c r="C171" s="143" t="s">
        <v>381</v>
      </c>
      <c r="D171" s="143" t="s">
        <v>174</v>
      </c>
      <c r="E171" s="144" t="s">
        <v>1725</v>
      </c>
      <c r="F171" s="145" t="s">
        <v>1726</v>
      </c>
      <c r="G171" s="146" t="s">
        <v>1727</v>
      </c>
      <c r="H171" s="204"/>
      <c r="I171" s="148"/>
      <c r="J171" s="149">
        <f t="shared" si="10"/>
        <v>0</v>
      </c>
      <c r="K171" s="150"/>
      <c r="L171" s="32"/>
      <c r="M171" s="151" t="s">
        <v>1</v>
      </c>
      <c r="N171" s="152" t="s">
        <v>41</v>
      </c>
      <c r="P171" s="153">
        <f t="shared" si="11"/>
        <v>0</v>
      </c>
      <c r="Q171" s="153">
        <v>0</v>
      </c>
      <c r="R171" s="153">
        <f t="shared" si="12"/>
        <v>0</v>
      </c>
      <c r="S171" s="153">
        <v>0</v>
      </c>
      <c r="T171" s="154">
        <f t="shared" si="13"/>
        <v>0</v>
      </c>
      <c r="AR171" s="155" t="s">
        <v>227</v>
      </c>
      <c r="AT171" s="155" t="s">
        <v>174</v>
      </c>
      <c r="AU171" s="155" t="s">
        <v>87</v>
      </c>
      <c r="AY171" s="17" t="s">
        <v>172</v>
      </c>
      <c r="BE171" s="156">
        <f t="shared" si="14"/>
        <v>0</v>
      </c>
      <c r="BF171" s="156">
        <f t="shared" si="15"/>
        <v>0</v>
      </c>
      <c r="BG171" s="156">
        <f t="shared" si="16"/>
        <v>0</v>
      </c>
      <c r="BH171" s="156">
        <f t="shared" si="17"/>
        <v>0</v>
      </c>
      <c r="BI171" s="156">
        <f t="shared" si="18"/>
        <v>0</v>
      </c>
      <c r="BJ171" s="17" t="s">
        <v>87</v>
      </c>
      <c r="BK171" s="156">
        <f t="shared" si="19"/>
        <v>0</v>
      </c>
      <c r="BL171" s="17" t="s">
        <v>227</v>
      </c>
      <c r="BM171" s="155" t="s">
        <v>1845</v>
      </c>
    </row>
    <row r="172" spans="2:65" s="1" customFormat="1" ht="16.5" customHeight="1">
      <c r="B172" s="32"/>
      <c r="C172" s="143" t="s">
        <v>385</v>
      </c>
      <c r="D172" s="143" t="s">
        <v>174</v>
      </c>
      <c r="E172" s="144" t="s">
        <v>1729</v>
      </c>
      <c r="F172" s="145" t="s">
        <v>1730</v>
      </c>
      <c r="G172" s="146" t="s">
        <v>1727</v>
      </c>
      <c r="H172" s="204"/>
      <c r="I172" s="148"/>
      <c r="J172" s="149">
        <f t="shared" si="10"/>
        <v>0</v>
      </c>
      <c r="K172" s="150"/>
      <c r="L172" s="32"/>
      <c r="M172" s="151" t="s">
        <v>1</v>
      </c>
      <c r="N172" s="152" t="s">
        <v>41</v>
      </c>
      <c r="P172" s="153">
        <f t="shared" si="11"/>
        <v>0</v>
      </c>
      <c r="Q172" s="153">
        <v>0</v>
      </c>
      <c r="R172" s="153">
        <f t="shared" si="12"/>
        <v>0</v>
      </c>
      <c r="S172" s="153">
        <v>0</v>
      </c>
      <c r="T172" s="154">
        <f t="shared" si="13"/>
        <v>0</v>
      </c>
      <c r="AR172" s="155" t="s">
        <v>559</v>
      </c>
      <c r="AT172" s="155" t="s">
        <v>174</v>
      </c>
      <c r="AU172" s="155" t="s">
        <v>87</v>
      </c>
      <c r="AY172" s="17" t="s">
        <v>172</v>
      </c>
      <c r="BE172" s="156">
        <f t="shared" si="14"/>
        <v>0</v>
      </c>
      <c r="BF172" s="156">
        <f t="shared" si="15"/>
        <v>0</v>
      </c>
      <c r="BG172" s="156">
        <f t="shared" si="16"/>
        <v>0</v>
      </c>
      <c r="BH172" s="156">
        <f t="shared" si="17"/>
        <v>0</v>
      </c>
      <c r="BI172" s="156">
        <f t="shared" si="18"/>
        <v>0</v>
      </c>
      <c r="BJ172" s="17" t="s">
        <v>87</v>
      </c>
      <c r="BK172" s="156">
        <f t="shared" si="19"/>
        <v>0</v>
      </c>
      <c r="BL172" s="17" t="s">
        <v>559</v>
      </c>
      <c r="BM172" s="155" t="s">
        <v>1846</v>
      </c>
    </row>
    <row r="173" spans="2:65" s="11" customFormat="1" ht="25.9" customHeight="1">
      <c r="B173" s="131"/>
      <c r="D173" s="132" t="s">
        <v>74</v>
      </c>
      <c r="E173" s="133" t="s">
        <v>1732</v>
      </c>
      <c r="F173" s="133" t="s">
        <v>1733</v>
      </c>
      <c r="I173" s="134"/>
      <c r="J173" s="135">
        <f>BK173</f>
        <v>0</v>
      </c>
      <c r="L173" s="131"/>
      <c r="M173" s="136"/>
      <c r="P173" s="137">
        <f>P174</f>
        <v>0</v>
      </c>
      <c r="R173" s="137">
        <f>R174</f>
        <v>0</v>
      </c>
      <c r="T173" s="138">
        <f>T174</f>
        <v>0</v>
      </c>
      <c r="AR173" s="132" t="s">
        <v>178</v>
      </c>
      <c r="AT173" s="139" t="s">
        <v>74</v>
      </c>
      <c r="AU173" s="139" t="s">
        <v>75</v>
      </c>
      <c r="AY173" s="132" t="s">
        <v>172</v>
      </c>
      <c r="BK173" s="140">
        <f>BK174</f>
        <v>0</v>
      </c>
    </row>
    <row r="174" spans="2:65" s="1" customFormat="1" ht="24.2" customHeight="1">
      <c r="B174" s="32"/>
      <c r="C174" s="143" t="s">
        <v>389</v>
      </c>
      <c r="D174" s="143" t="s">
        <v>174</v>
      </c>
      <c r="E174" s="144" t="s">
        <v>1734</v>
      </c>
      <c r="F174" s="145" t="s">
        <v>1735</v>
      </c>
      <c r="G174" s="146" t="s">
        <v>1736</v>
      </c>
      <c r="H174" s="147">
        <v>3</v>
      </c>
      <c r="I174" s="148"/>
      <c r="J174" s="149">
        <f>ROUND(I174*H174,2)</f>
        <v>0</v>
      </c>
      <c r="K174" s="150"/>
      <c r="L174" s="32"/>
      <c r="M174" s="199" t="s">
        <v>1</v>
      </c>
      <c r="N174" s="200" t="s">
        <v>41</v>
      </c>
      <c r="O174" s="201"/>
      <c r="P174" s="202">
        <f>O174*H174</f>
        <v>0</v>
      </c>
      <c r="Q174" s="202">
        <v>0</v>
      </c>
      <c r="R174" s="202">
        <f>Q174*H174</f>
        <v>0</v>
      </c>
      <c r="S174" s="202">
        <v>0</v>
      </c>
      <c r="T174" s="203">
        <f>S174*H174</f>
        <v>0</v>
      </c>
      <c r="AR174" s="155" t="s">
        <v>1737</v>
      </c>
      <c r="AT174" s="155" t="s">
        <v>174</v>
      </c>
      <c r="AU174" s="155" t="s">
        <v>82</v>
      </c>
      <c r="AY174" s="17" t="s">
        <v>172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87</v>
      </c>
      <c r="BK174" s="156">
        <f>ROUND(I174*H174,2)</f>
        <v>0</v>
      </c>
      <c r="BL174" s="17" t="s">
        <v>1737</v>
      </c>
      <c r="BM174" s="155" t="s">
        <v>1847</v>
      </c>
    </row>
    <row r="175" spans="2:65" s="1" customFormat="1" ht="6.95" customHeight="1"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2"/>
    </row>
  </sheetData>
  <sheetProtection algorithmName="SHA-512" hashValue="t94G7FcauPHyVAFsH9leBoN2No7YFTlyq4eETKFaj/PLponxaYCaYmZZCAKS98UjQ5PiPtMqGOSuM1KKQxrs3w==" saltValue="CYXpXVBhLU5Jva2KHCJfgFn25EaZ+IXuYyzr3BqvS7HLtUleji2cp5fObQWcnVLpGVoI1LykEIoIWJULuSk77Q==" spinCount="100000" sheet="1" objects="1" scenarios="1" formatColumns="0" formatRows="0" autoFilter="0"/>
  <autoFilter ref="C122:K174" xr:uid="{00000000-0009-0000-0000-000005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7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1848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1849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ROUND((SUM(BE125:BE186)),  2)</f>
        <v>0</v>
      </c>
      <c r="G35" s="100"/>
      <c r="H35" s="100"/>
      <c r="I35" s="101">
        <v>0.2</v>
      </c>
      <c r="J35" s="99">
        <f>ROUND(((SUM(BE125:BE186))*I35),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ROUND((SUM(BF125:BF186)),  2)</f>
        <v>0</v>
      </c>
      <c r="G36" s="100"/>
      <c r="H36" s="100"/>
      <c r="I36" s="101">
        <v>0.2</v>
      </c>
      <c r="J36" s="99">
        <f>ROUND(((SUM(BF125:BF186))*I36),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ROUND((SUM(BG125:BG186)),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ROUND((SUM(BH125:BH186)),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ROUND((SUM(BI125:BI186)),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1848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01 - SO-02.1  Vodovodná prípojka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J125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1850</v>
      </c>
      <c r="E101" s="120"/>
      <c r="F101" s="120"/>
      <c r="G101" s="120"/>
      <c r="H101" s="120"/>
      <c r="I101" s="120"/>
      <c r="J101" s="121">
        <f>J157</f>
        <v>0</v>
      </c>
      <c r="L101" s="118"/>
    </row>
    <row r="102" spans="2:47" s="9" customFormat="1" ht="19.899999999999999" customHeight="1">
      <c r="B102" s="118"/>
      <c r="D102" s="119" t="s">
        <v>1315</v>
      </c>
      <c r="E102" s="120"/>
      <c r="F102" s="120"/>
      <c r="G102" s="120"/>
      <c r="H102" s="120"/>
      <c r="I102" s="120"/>
      <c r="J102" s="121">
        <f>J164</f>
        <v>0</v>
      </c>
      <c r="L102" s="118"/>
    </row>
    <row r="103" spans="2:47" s="9" customFormat="1" ht="19.899999999999999" customHeight="1">
      <c r="B103" s="118"/>
      <c r="D103" s="119" t="s">
        <v>141</v>
      </c>
      <c r="E103" s="120"/>
      <c r="F103" s="120"/>
      <c r="G103" s="120"/>
      <c r="H103" s="120"/>
      <c r="I103" s="120"/>
      <c r="J103" s="121">
        <f>J185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158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4" t="str">
        <f>E7</f>
        <v>Rekreačná chata</v>
      </c>
      <c r="F113" s="255"/>
      <c r="G113" s="255"/>
      <c r="H113" s="255"/>
      <c r="L113" s="32"/>
    </row>
    <row r="114" spans="2:65" ht="12" customHeight="1">
      <c r="B114" s="20"/>
      <c r="C114" s="27" t="s">
        <v>126</v>
      </c>
      <c r="L114" s="20"/>
    </row>
    <row r="115" spans="2:65" s="1" customFormat="1" ht="16.5" customHeight="1">
      <c r="B115" s="32"/>
      <c r="E115" s="254" t="s">
        <v>1848</v>
      </c>
      <c r="F115" s="253"/>
      <c r="G115" s="253"/>
      <c r="H115" s="253"/>
      <c r="L115" s="32"/>
    </row>
    <row r="116" spans="2:65" s="1" customFormat="1" ht="12" customHeight="1">
      <c r="B116" s="32"/>
      <c r="C116" s="27" t="s">
        <v>128</v>
      </c>
      <c r="L116" s="32"/>
    </row>
    <row r="117" spans="2:65" s="1" customFormat="1" ht="16.5" customHeight="1">
      <c r="B117" s="32"/>
      <c r="E117" s="250" t="str">
        <f>E11</f>
        <v>01 - SO-02.1  Vodovodná prípojka</v>
      </c>
      <c r="F117" s="253"/>
      <c r="G117" s="253"/>
      <c r="H117" s="253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Martovce, p. č. 6231/1, 6231/2</v>
      </c>
      <c r="I119" s="27" t="s">
        <v>21</v>
      </c>
      <c r="J119" s="55">
        <f>IF(J14="","",J14)</f>
        <v>0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MARTEVENT s.r.o., Martovce č. 14</v>
      </c>
      <c r="I121" s="27" t="s">
        <v>28</v>
      </c>
      <c r="J121" s="30" t="str">
        <f>E23</f>
        <v>Szilvia Vörös Dócza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31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159</v>
      </c>
      <c r="D124" s="124" t="s">
        <v>60</v>
      </c>
      <c r="E124" s="124" t="s">
        <v>56</v>
      </c>
      <c r="F124" s="124" t="s">
        <v>57</v>
      </c>
      <c r="G124" s="124" t="s">
        <v>160</v>
      </c>
      <c r="H124" s="124" t="s">
        <v>161</v>
      </c>
      <c r="I124" s="124" t="s">
        <v>162</v>
      </c>
      <c r="J124" s="125" t="s">
        <v>133</v>
      </c>
      <c r="K124" s="126" t="s">
        <v>163</v>
      </c>
      <c r="L124" s="122"/>
      <c r="M124" s="62" t="s">
        <v>1</v>
      </c>
      <c r="N124" s="63" t="s">
        <v>39</v>
      </c>
      <c r="O124" s="63" t="s">
        <v>164</v>
      </c>
      <c r="P124" s="63" t="s">
        <v>165</v>
      </c>
      <c r="Q124" s="63" t="s">
        <v>166</v>
      </c>
      <c r="R124" s="63" t="s">
        <v>167</v>
      </c>
      <c r="S124" s="63" t="s">
        <v>168</v>
      </c>
      <c r="T124" s="64" t="s">
        <v>169</v>
      </c>
    </row>
    <row r="125" spans="2:65" s="1" customFormat="1" ht="22.9" customHeight="1">
      <c r="B125" s="32"/>
      <c r="C125" s="67" t="s">
        <v>134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2.2288214599999998</v>
      </c>
      <c r="S125" s="56"/>
      <c r="T125" s="129">
        <f>T126</f>
        <v>0</v>
      </c>
      <c r="AT125" s="17" t="s">
        <v>74</v>
      </c>
      <c r="AU125" s="17" t="s">
        <v>135</v>
      </c>
      <c r="BK125" s="130">
        <f>BK126</f>
        <v>0</v>
      </c>
    </row>
    <row r="126" spans="2:65" s="11" customFormat="1" ht="25.9" customHeight="1">
      <c r="B126" s="131"/>
      <c r="D126" s="132" t="s">
        <v>74</v>
      </c>
      <c r="E126" s="133" t="s">
        <v>170</v>
      </c>
      <c r="F126" s="133" t="s">
        <v>171</v>
      </c>
      <c r="I126" s="134"/>
      <c r="J126" s="135">
        <f>BK126</f>
        <v>0</v>
      </c>
      <c r="L126" s="131"/>
      <c r="M126" s="136"/>
      <c r="P126" s="137">
        <f>P127+P157+P164+P185</f>
        <v>0</v>
      </c>
      <c r="R126" s="137">
        <f>R127+R157+R164+R185</f>
        <v>2.2288214599999998</v>
      </c>
      <c r="T126" s="138">
        <f>T127+T157+T164+T185</f>
        <v>0</v>
      </c>
      <c r="AR126" s="132" t="s">
        <v>82</v>
      </c>
      <c r="AT126" s="139" t="s">
        <v>74</v>
      </c>
      <c r="AU126" s="139" t="s">
        <v>75</v>
      </c>
      <c r="AY126" s="132" t="s">
        <v>172</v>
      </c>
      <c r="BK126" s="140">
        <f>BK127+BK157+BK164+BK185</f>
        <v>0</v>
      </c>
    </row>
    <row r="127" spans="2:65" s="11" customFormat="1" ht="22.9" customHeight="1">
      <c r="B127" s="131"/>
      <c r="D127" s="132" t="s">
        <v>74</v>
      </c>
      <c r="E127" s="141" t="s">
        <v>82</v>
      </c>
      <c r="F127" s="141" t="s">
        <v>173</v>
      </c>
      <c r="I127" s="134"/>
      <c r="J127" s="142">
        <f>BK127</f>
        <v>0</v>
      </c>
      <c r="L127" s="131"/>
      <c r="M127" s="136"/>
      <c r="P127" s="137">
        <f>SUM(P128:P156)</f>
        <v>0</v>
      </c>
      <c r="R127" s="137">
        <f>SUM(R128:R156)</f>
        <v>1.3527</v>
      </c>
      <c r="T127" s="138">
        <f>SUM(T128:T156)</f>
        <v>0</v>
      </c>
      <c r="AR127" s="132" t="s">
        <v>82</v>
      </c>
      <c r="AT127" s="139" t="s">
        <v>74</v>
      </c>
      <c r="AU127" s="139" t="s">
        <v>82</v>
      </c>
      <c r="AY127" s="132" t="s">
        <v>172</v>
      </c>
      <c r="BK127" s="140">
        <f>SUM(BK128:BK156)</f>
        <v>0</v>
      </c>
    </row>
    <row r="128" spans="2:65" s="1" customFormat="1" ht="21.75" customHeight="1">
      <c r="B128" s="32"/>
      <c r="C128" s="143" t="s">
        <v>82</v>
      </c>
      <c r="D128" s="143" t="s">
        <v>174</v>
      </c>
      <c r="E128" s="144" t="s">
        <v>1851</v>
      </c>
      <c r="F128" s="145" t="s">
        <v>1852</v>
      </c>
      <c r="G128" s="146" t="s">
        <v>177</v>
      </c>
      <c r="H128" s="147">
        <v>3.7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178</v>
      </c>
      <c r="AT128" s="155" t="s">
        <v>174</v>
      </c>
      <c r="AU128" s="155" t="s">
        <v>87</v>
      </c>
      <c r="AY128" s="17" t="s">
        <v>172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87</v>
      </c>
      <c r="BK128" s="156">
        <f>ROUND(I128*H128,2)</f>
        <v>0</v>
      </c>
      <c r="BL128" s="17" t="s">
        <v>178</v>
      </c>
      <c r="BM128" s="155" t="s">
        <v>1853</v>
      </c>
    </row>
    <row r="129" spans="2:65" s="12" customFormat="1">
      <c r="B129" s="157"/>
      <c r="D129" s="158" t="s">
        <v>180</v>
      </c>
      <c r="E129" s="159" t="s">
        <v>1</v>
      </c>
      <c r="F129" s="160" t="s">
        <v>1854</v>
      </c>
      <c r="H129" s="161">
        <v>2.16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2" customFormat="1">
      <c r="B130" s="157"/>
      <c r="D130" s="158" t="s">
        <v>180</v>
      </c>
      <c r="E130" s="159" t="s">
        <v>1</v>
      </c>
      <c r="F130" s="160" t="s">
        <v>1855</v>
      </c>
      <c r="H130" s="161">
        <v>1.5</v>
      </c>
      <c r="I130" s="162"/>
      <c r="L130" s="157"/>
      <c r="M130" s="163"/>
      <c r="T130" s="164"/>
      <c r="AT130" s="159" t="s">
        <v>180</v>
      </c>
      <c r="AU130" s="159" t="s">
        <v>87</v>
      </c>
      <c r="AV130" s="12" t="s">
        <v>87</v>
      </c>
      <c r="AW130" s="12" t="s">
        <v>30</v>
      </c>
      <c r="AX130" s="12" t="s">
        <v>75</v>
      </c>
      <c r="AY130" s="159" t="s">
        <v>172</v>
      </c>
    </row>
    <row r="131" spans="2:65" s="13" customFormat="1">
      <c r="B131" s="165"/>
      <c r="D131" s="158" t="s">
        <v>180</v>
      </c>
      <c r="E131" s="166" t="s">
        <v>1</v>
      </c>
      <c r="F131" s="167" t="s">
        <v>183</v>
      </c>
      <c r="H131" s="168">
        <v>3.66</v>
      </c>
      <c r="I131" s="169"/>
      <c r="L131" s="165"/>
      <c r="M131" s="170"/>
      <c r="T131" s="171"/>
      <c r="AT131" s="166" t="s">
        <v>180</v>
      </c>
      <c r="AU131" s="166" t="s">
        <v>87</v>
      </c>
      <c r="AV131" s="13" t="s">
        <v>184</v>
      </c>
      <c r="AW131" s="13" t="s">
        <v>30</v>
      </c>
      <c r="AX131" s="13" t="s">
        <v>75</v>
      </c>
      <c r="AY131" s="166" t="s">
        <v>172</v>
      </c>
    </row>
    <row r="132" spans="2:65" s="12" customFormat="1">
      <c r="B132" s="157"/>
      <c r="D132" s="158" t="s">
        <v>180</v>
      </c>
      <c r="E132" s="159" t="s">
        <v>1</v>
      </c>
      <c r="F132" s="160" t="s">
        <v>479</v>
      </c>
      <c r="H132" s="161">
        <v>0.04</v>
      </c>
      <c r="I132" s="162"/>
      <c r="L132" s="157"/>
      <c r="M132" s="163"/>
      <c r="T132" s="164"/>
      <c r="AT132" s="159" t="s">
        <v>180</v>
      </c>
      <c r="AU132" s="159" t="s">
        <v>87</v>
      </c>
      <c r="AV132" s="12" t="s">
        <v>87</v>
      </c>
      <c r="AW132" s="12" t="s">
        <v>30</v>
      </c>
      <c r="AX132" s="12" t="s">
        <v>75</v>
      </c>
      <c r="AY132" s="159" t="s">
        <v>172</v>
      </c>
    </row>
    <row r="133" spans="2:65" s="14" customFormat="1">
      <c r="B133" s="172"/>
      <c r="D133" s="158" t="s">
        <v>180</v>
      </c>
      <c r="E133" s="173" t="s">
        <v>1</v>
      </c>
      <c r="F133" s="174" t="s">
        <v>186</v>
      </c>
      <c r="H133" s="175">
        <v>3.7</v>
      </c>
      <c r="I133" s="176"/>
      <c r="L133" s="172"/>
      <c r="M133" s="177"/>
      <c r="T133" s="178"/>
      <c r="AT133" s="173" t="s">
        <v>180</v>
      </c>
      <c r="AU133" s="173" t="s">
        <v>87</v>
      </c>
      <c r="AV133" s="14" t="s">
        <v>178</v>
      </c>
      <c r="AW133" s="14" t="s">
        <v>30</v>
      </c>
      <c r="AX133" s="14" t="s">
        <v>82</v>
      </c>
      <c r="AY133" s="173" t="s">
        <v>172</v>
      </c>
    </row>
    <row r="134" spans="2:65" s="1" customFormat="1" ht="24.2" customHeight="1">
      <c r="B134" s="32"/>
      <c r="C134" s="143" t="s">
        <v>87</v>
      </c>
      <c r="D134" s="143" t="s">
        <v>174</v>
      </c>
      <c r="E134" s="144" t="s">
        <v>1856</v>
      </c>
      <c r="F134" s="145" t="s">
        <v>1857</v>
      </c>
      <c r="G134" s="146" t="s">
        <v>177</v>
      </c>
      <c r="H134" s="147">
        <v>1.2330000000000001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178</v>
      </c>
      <c r="AT134" s="155" t="s">
        <v>174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178</v>
      </c>
      <c r="BM134" s="155" t="s">
        <v>1858</v>
      </c>
    </row>
    <row r="135" spans="2:65" s="12" customFormat="1">
      <c r="B135" s="157"/>
      <c r="D135" s="158" t="s">
        <v>180</v>
      </c>
      <c r="E135" s="159" t="s">
        <v>1</v>
      </c>
      <c r="F135" s="160" t="s">
        <v>1859</v>
      </c>
      <c r="H135" s="161">
        <v>1.2330000000000001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82</v>
      </c>
      <c r="AY135" s="159" t="s">
        <v>172</v>
      </c>
    </row>
    <row r="136" spans="2:65" s="1" customFormat="1" ht="33" customHeight="1">
      <c r="B136" s="32"/>
      <c r="C136" s="143" t="s">
        <v>184</v>
      </c>
      <c r="D136" s="143" t="s">
        <v>174</v>
      </c>
      <c r="E136" s="144" t="s">
        <v>1860</v>
      </c>
      <c r="F136" s="145" t="s">
        <v>1861</v>
      </c>
      <c r="G136" s="146" t="s">
        <v>331</v>
      </c>
      <c r="H136" s="147">
        <v>10</v>
      </c>
      <c r="I136" s="148"/>
      <c r="J136" s="149">
        <f>ROUND(I136*H136,2)</f>
        <v>0</v>
      </c>
      <c r="K136" s="150"/>
      <c r="L136" s="32"/>
      <c r="M136" s="151" t="s">
        <v>1</v>
      </c>
      <c r="N136" s="152" t="s">
        <v>41</v>
      </c>
      <c r="P136" s="153">
        <f>O136*H136</f>
        <v>0</v>
      </c>
      <c r="Q136" s="153">
        <v>1.8E-3</v>
      </c>
      <c r="R136" s="153">
        <f>Q136*H136</f>
        <v>1.7999999999999999E-2</v>
      </c>
      <c r="S136" s="153">
        <v>0</v>
      </c>
      <c r="T136" s="154">
        <f>S136*H136</f>
        <v>0</v>
      </c>
      <c r="AR136" s="155" t="s">
        <v>178</v>
      </c>
      <c r="AT136" s="155" t="s">
        <v>174</v>
      </c>
      <c r="AU136" s="155" t="s">
        <v>87</v>
      </c>
      <c r="AY136" s="17" t="s">
        <v>172</v>
      </c>
      <c r="BE136" s="156">
        <f>IF(N136="základná",J136,0)</f>
        <v>0</v>
      </c>
      <c r="BF136" s="156">
        <f>IF(N136="znížená",J136,0)</f>
        <v>0</v>
      </c>
      <c r="BG136" s="156">
        <f>IF(N136="zákl. prenesená",J136,0)</f>
        <v>0</v>
      </c>
      <c r="BH136" s="156">
        <f>IF(N136="zníž. prenesená",J136,0)</f>
        <v>0</v>
      </c>
      <c r="BI136" s="156">
        <f>IF(N136="nulová",J136,0)</f>
        <v>0</v>
      </c>
      <c r="BJ136" s="17" t="s">
        <v>87</v>
      </c>
      <c r="BK136" s="156">
        <f>ROUND(I136*H136,2)</f>
        <v>0</v>
      </c>
      <c r="BL136" s="17" t="s">
        <v>178</v>
      </c>
      <c r="BM136" s="155" t="s">
        <v>1862</v>
      </c>
    </row>
    <row r="137" spans="2:65" s="1" customFormat="1" ht="24.2" customHeight="1">
      <c r="B137" s="32"/>
      <c r="C137" s="179" t="s">
        <v>178</v>
      </c>
      <c r="D137" s="179" t="s">
        <v>223</v>
      </c>
      <c r="E137" s="180" t="s">
        <v>1863</v>
      </c>
      <c r="F137" s="181" t="s">
        <v>1864</v>
      </c>
      <c r="G137" s="182" t="s">
        <v>331</v>
      </c>
      <c r="H137" s="183">
        <v>10</v>
      </c>
      <c r="I137" s="184"/>
      <c r="J137" s="185">
        <f>ROUND(I137*H137,2)</f>
        <v>0</v>
      </c>
      <c r="K137" s="186"/>
      <c r="L137" s="187"/>
      <c r="M137" s="188" t="s">
        <v>1</v>
      </c>
      <c r="N137" s="189" t="s">
        <v>41</v>
      </c>
      <c r="P137" s="153">
        <f>O137*H137</f>
        <v>0</v>
      </c>
      <c r="Q137" s="153">
        <v>4.6999999999999999E-4</v>
      </c>
      <c r="R137" s="153">
        <f>Q137*H137</f>
        <v>4.7000000000000002E-3</v>
      </c>
      <c r="S137" s="153">
        <v>0</v>
      </c>
      <c r="T137" s="154">
        <f>S137*H137</f>
        <v>0</v>
      </c>
      <c r="AR137" s="155" t="s">
        <v>222</v>
      </c>
      <c r="AT137" s="155" t="s">
        <v>223</v>
      </c>
      <c r="AU137" s="155" t="s">
        <v>87</v>
      </c>
      <c r="AY137" s="17" t="s">
        <v>172</v>
      </c>
      <c r="BE137" s="156">
        <f>IF(N137="základná",J137,0)</f>
        <v>0</v>
      </c>
      <c r="BF137" s="156">
        <f>IF(N137="znížená",J137,0)</f>
        <v>0</v>
      </c>
      <c r="BG137" s="156">
        <f>IF(N137="zákl. prenesená",J137,0)</f>
        <v>0</v>
      </c>
      <c r="BH137" s="156">
        <f>IF(N137="zníž. prenesená",J137,0)</f>
        <v>0</v>
      </c>
      <c r="BI137" s="156">
        <f>IF(N137="nulová",J137,0)</f>
        <v>0</v>
      </c>
      <c r="BJ137" s="17" t="s">
        <v>87</v>
      </c>
      <c r="BK137" s="156">
        <f>ROUND(I137*H137,2)</f>
        <v>0</v>
      </c>
      <c r="BL137" s="17" t="s">
        <v>178</v>
      </c>
      <c r="BM137" s="155" t="s">
        <v>1865</v>
      </c>
    </row>
    <row r="138" spans="2:65" s="1" customFormat="1" ht="33" customHeight="1">
      <c r="B138" s="32"/>
      <c r="C138" s="143" t="s">
        <v>203</v>
      </c>
      <c r="D138" s="143" t="s">
        <v>174</v>
      </c>
      <c r="E138" s="144" t="s">
        <v>1866</v>
      </c>
      <c r="F138" s="145" t="s">
        <v>1867</v>
      </c>
      <c r="G138" s="146" t="s">
        <v>177</v>
      </c>
      <c r="H138" s="147">
        <v>1.1000000000000001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178</v>
      </c>
      <c r="AT138" s="155" t="s">
        <v>174</v>
      </c>
      <c r="AU138" s="155" t="s">
        <v>87</v>
      </c>
      <c r="AY138" s="17" t="s">
        <v>172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87</v>
      </c>
      <c r="BK138" s="156">
        <f>ROUND(I138*H138,2)</f>
        <v>0</v>
      </c>
      <c r="BL138" s="17" t="s">
        <v>178</v>
      </c>
      <c r="BM138" s="155" t="s">
        <v>1868</v>
      </c>
    </row>
    <row r="139" spans="2:65" s="12" customFormat="1">
      <c r="B139" s="157"/>
      <c r="D139" s="158" t="s">
        <v>180</v>
      </c>
      <c r="E139" s="159" t="s">
        <v>1</v>
      </c>
      <c r="F139" s="160" t="s">
        <v>1869</v>
      </c>
      <c r="H139" s="161">
        <v>3.7</v>
      </c>
      <c r="I139" s="162"/>
      <c r="L139" s="157"/>
      <c r="M139" s="163"/>
      <c r="T139" s="164"/>
      <c r="AT139" s="159" t="s">
        <v>180</v>
      </c>
      <c r="AU139" s="159" t="s">
        <v>87</v>
      </c>
      <c r="AV139" s="12" t="s">
        <v>87</v>
      </c>
      <c r="AW139" s="12" t="s">
        <v>30</v>
      </c>
      <c r="AX139" s="12" t="s">
        <v>75</v>
      </c>
      <c r="AY139" s="159" t="s">
        <v>172</v>
      </c>
    </row>
    <row r="140" spans="2:65" s="12" customFormat="1">
      <c r="B140" s="157"/>
      <c r="D140" s="158" t="s">
        <v>180</v>
      </c>
      <c r="E140" s="159" t="s">
        <v>1</v>
      </c>
      <c r="F140" s="160" t="s">
        <v>1870</v>
      </c>
      <c r="H140" s="161">
        <v>-2.6</v>
      </c>
      <c r="I140" s="162"/>
      <c r="L140" s="157"/>
      <c r="M140" s="163"/>
      <c r="T140" s="164"/>
      <c r="AT140" s="159" t="s">
        <v>180</v>
      </c>
      <c r="AU140" s="159" t="s">
        <v>87</v>
      </c>
      <c r="AV140" s="12" t="s">
        <v>87</v>
      </c>
      <c r="AW140" s="12" t="s">
        <v>30</v>
      </c>
      <c r="AX140" s="12" t="s">
        <v>75</v>
      </c>
      <c r="AY140" s="159" t="s">
        <v>172</v>
      </c>
    </row>
    <row r="141" spans="2:65" s="14" customFormat="1">
      <c r="B141" s="172"/>
      <c r="D141" s="158" t="s">
        <v>180</v>
      </c>
      <c r="E141" s="173" t="s">
        <v>1</v>
      </c>
      <c r="F141" s="174" t="s">
        <v>1871</v>
      </c>
      <c r="H141" s="175">
        <v>1.1000000000000001</v>
      </c>
      <c r="I141" s="176"/>
      <c r="L141" s="172"/>
      <c r="M141" s="177"/>
      <c r="T141" s="178"/>
      <c r="AT141" s="173" t="s">
        <v>180</v>
      </c>
      <c r="AU141" s="173" t="s">
        <v>87</v>
      </c>
      <c r="AV141" s="14" t="s">
        <v>178</v>
      </c>
      <c r="AW141" s="14" t="s">
        <v>30</v>
      </c>
      <c r="AX141" s="14" t="s">
        <v>82</v>
      </c>
      <c r="AY141" s="173" t="s">
        <v>172</v>
      </c>
    </row>
    <row r="142" spans="2:65" s="1" customFormat="1" ht="16.5" customHeight="1">
      <c r="B142" s="32"/>
      <c r="C142" s="143" t="s">
        <v>209</v>
      </c>
      <c r="D142" s="143" t="s">
        <v>174</v>
      </c>
      <c r="E142" s="144" t="s">
        <v>210</v>
      </c>
      <c r="F142" s="145" t="s">
        <v>211</v>
      </c>
      <c r="G142" s="146" t="s">
        <v>177</v>
      </c>
      <c r="H142" s="147">
        <v>1.1000000000000001</v>
      </c>
      <c r="I142" s="148"/>
      <c r="J142" s="149">
        <f>ROUND(I142*H142,2)</f>
        <v>0</v>
      </c>
      <c r="K142" s="150"/>
      <c r="L142" s="32"/>
      <c r="M142" s="151" t="s">
        <v>1</v>
      </c>
      <c r="N142" s="152" t="s">
        <v>41</v>
      </c>
      <c r="P142" s="153">
        <f>O142*H142</f>
        <v>0</v>
      </c>
      <c r="Q142" s="153">
        <v>0</v>
      </c>
      <c r="R142" s="153">
        <f>Q142*H142</f>
        <v>0</v>
      </c>
      <c r="S142" s="153">
        <v>0</v>
      </c>
      <c r="T142" s="154">
        <f>S142*H142</f>
        <v>0</v>
      </c>
      <c r="AR142" s="155" t="s">
        <v>178</v>
      </c>
      <c r="AT142" s="155" t="s">
        <v>174</v>
      </c>
      <c r="AU142" s="155" t="s">
        <v>87</v>
      </c>
      <c r="AY142" s="17" t="s">
        <v>172</v>
      </c>
      <c r="BE142" s="156">
        <f>IF(N142="základná",J142,0)</f>
        <v>0</v>
      </c>
      <c r="BF142" s="156">
        <f>IF(N142="znížená",J142,0)</f>
        <v>0</v>
      </c>
      <c r="BG142" s="156">
        <f>IF(N142="zákl. prenesená",J142,0)</f>
        <v>0</v>
      </c>
      <c r="BH142" s="156">
        <f>IF(N142="zníž. prenesená",J142,0)</f>
        <v>0</v>
      </c>
      <c r="BI142" s="156">
        <f>IF(N142="nulová",J142,0)</f>
        <v>0</v>
      </c>
      <c r="BJ142" s="17" t="s">
        <v>87</v>
      </c>
      <c r="BK142" s="156">
        <f>ROUND(I142*H142,2)</f>
        <v>0</v>
      </c>
      <c r="BL142" s="17" t="s">
        <v>178</v>
      </c>
      <c r="BM142" s="155" t="s">
        <v>1872</v>
      </c>
    </row>
    <row r="143" spans="2:65" s="1" customFormat="1" ht="24.2" customHeight="1">
      <c r="B143" s="32"/>
      <c r="C143" s="143" t="s">
        <v>213</v>
      </c>
      <c r="D143" s="143" t="s">
        <v>174</v>
      </c>
      <c r="E143" s="144" t="s">
        <v>1873</v>
      </c>
      <c r="F143" s="145" t="s">
        <v>1874</v>
      </c>
      <c r="G143" s="146" t="s">
        <v>177</v>
      </c>
      <c r="H143" s="147">
        <v>2.6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178</v>
      </c>
      <c r="AT143" s="155" t="s">
        <v>174</v>
      </c>
      <c r="AU143" s="155" t="s">
        <v>87</v>
      </c>
      <c r="AY143" s="17" t="s">
        <v>172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87</v>
      </c>
      <c r="BK143" s="156">
        <f>ROUND(I143*H143,2)</f>
        <v>0</v>
      </c>
      <c r="BL143" s="17" t="s">
        <v>178</v>
      </c>
      <c r="BM143" s="155" t="s">
        <v>1875</v>
      </c>
    </row>
    <row r="144" spans="2:65" s="12" customFormat="1">
      <c r="B144" s="157"/>
      <c r="D144" s="158" t="s">
        <v>180</v>
      </c>
      <c r="E144" s="159" t="s">
        <v>1</v>
      </c>
      <c r="F144" s="160" t="s">
        <v>1876</v>
      </c>
      <c r="H144" s="161">
        <v>3.7</v>
      </c>
      <c r="I144" s="162"/>
      <c r="L144" s="157"/>
      <c r="M144" s="163"/>
      <c r="T144" s="164"/>
      <c r="AT144" s="159" t="s">
        <v>180</v>
      </c>
      <c r="AU144" s="159" t="s">
        <v>87</v>
      </c>
      <c r="AV144" s="12" t="s">
        <v>87</v>
      </c>
      <c r="AW144" s="12" t="s">
        <v>30</v>
      </c>
      <c r="AX144" s="12" t="s">
        <v>75</v>
      </c>
      <c r="AY144" s="159" t="s">
        <v>172</v>
      </c>
    </row>
    <row r="145" spans="2:65" s="12" customFormat="1">
      <c r="B145" s="157"/>
      <c r="D145" s="158" t="s">
        <v>180</v>
      </c>
      <c r="E145" s="159" t="s">
        <v>1</v>
      </c>
      <c r="F145" s="160" t="s">
        <v>1877</v>
      </c>
      <c r="H145" s="161">
        <v>-1.1000000000000001</v>
      </c>
      <c r="I145" s="162"/>
      <c r="L145" s="157"/>
      <c r="M145" s="163"/>
      <c r="T145" s="164"/>
      <c r="AT145" s="159" t="s">
        <v>180</v>
      </c>
      <c r="AU145" s="159" t="s">
        <v>87</v>
      </c>
      <c r="AV145" s="12" t="s">
        <v>87</v>
      </c>
      <c r="AW145" s="12" t="s">
        <v>30</v>
      </c>
      <c r="AX145" s="12" t="s">
        <v>75</v>
      </c>
      <c r="AY145" s="159" t="s">
        <v>172</v>
      </c>
    </row>
    <row r="146" spans="2:65" s="14" customFormat="1">
      <c r="B146" s="172"/>
      <c r="D146" s="158" t="s">
        <v>180</v>
      </c>
      <c r="E146" s="173" t="s">
        <v>1</v>
      </c>
      <c r="F146" s="174" t="s">
        <v>186</v>
      </c>
      <c r="H146" s="175">
        <v>2.6</v>
      </c>
      <c r="I146" s="176"/>
      <c r="L146" s="172"/>
      <c r="M146" s="177"/>
      <c r="T146" s="178"/>
      <c r="AT146" s="173" t="s">
        <v>180</v>
      </c>
      <c r="AU146" s="173" t="s">
        <v>87</v>
      </c>
      <c r="AV146" s="14" t="s">
        <v>178</v>
      </c>
      <c r="AW146" s="14" t="s">
        <v>30</v>
      </c>
      <c r="AX146" s="14" t="s">
        <v>82</v>
      </c>
      <c r="AY146" s="173" t="s">
        <v>172</v>
      </c>
    </row>
    <row r="147" spans="2:65" s="1" customFormat="1" ht="24.2" customHeight="1">
      <c r="B147" s="32"/>
      <c r="C147" s="143" t="s">
        <v>222</v>
      </c>
      <c r="D147" s="143" t="s">
        <v>174</v>
      </c>
      <c r="E147" s="144" t="s">
        <v>1878</v>
      </c>
      <c r="F147" s="145" t="s">
        <v>1879</v>
      </c>
      <c r="G147" s="146" t="s">
        <v>177</v>
      </c>
      <c r="H147" s="147">
        <v>0.7</v>
      </c>
      <c r="I147" s="148"/>
      <c r="J147" s="149">
        <f>ROUND(I147*H147,2)</f>
        <v>0</v>
      </c>
      <c r="K147" s="150"/>
      <c r="L147" s="32"/>
      <c r="M147" s="151" t="s">
        <v>1</v>
      </c>
      <c r="N147" s="152" t="s">
        <v>41</v>
      </c>
      <c r="P147" s="153">
        <f>O147*H147</f>
        <v>0</v>
      </c>
      <c r="Q147" s="153">
        <v>0</v>
      </c>
      <c r="R147" s="153">
        <f>Q147*H147</f>
        <v>0</v>
      </c>
      <c r="S147" s="153">
        <v>0</v>
      </c>
      <c r="T147" s="154">
        <f>S147*H147</f>
        <v>0</v>
      </c>
      <c r="AR147" s="155" t="s">
        <v>178</v>
      </c>
      <c r="AT147" s="155" t="s">
        <v>174</v>
      </c>
      <c r="AU147" s="155" t="s">
        <v>87</v>
      </c>
      <c r="AY147" s="17" t="s">
        <v>172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87</v>
      </c>
      <c r="BK147" s="156">
        <f>ROUND(I147*H147,2)</f>
        <v>0</v>
      </c>
      <c r="BL147" s="17" t="s">
        <v>178</v>
      </c>
      <c r="BM147" s="155" t="s">
        <v>1880</v>
      </c>
    </row>
    <row r="148" spans="2:65" s="12" customFormat="1">
      <c r="B148" s="157"/>
      <c r="D148" s="158" t="s">
        <v>180</v>
      </c>
      <c r="E148" s="159" t="s">
        <v>1</v>
      </c>
      <c r="F148" s="160" t="s">
        <v>1881</v>
      </c>
      <c r="H148" s="161">
        <v>0.432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1882</v>
      </c>
      <c r="H149" s="161">
        <v>0.3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3" customFormat="1">
      <c r="B150" s="165"/>
      <c r="D150" s="158" t="s">
        <v>180</v>
      </c>
      <c r="E150" s="166" t="s">
        <v>1</v>
      </c>
      <c r="F150" s="167" t="s">
        <v>183</v>
      </c>
      <c r="H150" s="168">
        <v>0.73199999999999998</v>
      </c>
      <c r="I150" s="169"/>
      <c r="L150" s="165"/>
      <c r="M150" s="170"/>
      <c r="T150" s="171"/>
      <c r="AT150" s="166" t="s">
        <v>180</v>
      </c>
      <c r="AU150" s="166" t="s">
        <v>87</v>
      </c>
      <c r="AV150" s="13" t="s">
        <v>184</v>
      </c>
      <c r="AW150" s="13" t="s">
        <v>30</v>
      </c>
      <c r="AX150" s="13" t="s">
        <v>75</v>
      </c>
      <c r="AY150" s="166" t="s">
        <v>172</v>
      </c>
    </row>
    <row r="151" spans="2:65" s="12" customFormat="1">
      <c r="B151" s="157"/>
      <c r="D151" s="158" t="s">
        <v>180</v>
      </c>
      <c r="E151" s="159" t="s">
        <v>1</v>
      </c>
      <c r="F151" s="160" t="s">
        <v>1084</v>
      </c>
      <c r="H151" s="161">
        <v>-3.2000000000000001E-2</v>
      </c>
      <c r="I151" s="162"/>
      <c r="L151" s="157"/>
      <c r="M151" s="163"/>
      <c r="T151" s="164"/>
      <c r="AT151" s="159" t="s">
        <v>180</v>
      </c>
      <c r="AU151" s="159" t="s">
        <v>87</v>
      </c>
      <c r="AV151" s="12" t="s">
        <v>87</v>
      </c>
      <c r="AW151" s="12" t="s">
        <v>30</v>
      </c>
      <c r="AX151" s="12" t="s">
        <v>75</v>
      </c>
      <c r="AY151" s="159" t="s">
        <v>172</v>
      </c>
    </row>
    <row r="152" spans="2:65" s="14" customFormat="1">
      <c r="B152" s="172"/>
      <c r="D152" s="158" t="s">
        <v>180</v>
      </c>
      <c r="E152" s="173" t="s">
        <v>1</v>
      </c>
      <c r="F152" s="174" t="s">
        <v>1883</v>
      </c>
      <c r="H152" s="175">
        <v>0.7</v>
      </c>
      <c r="I152" s="176"/>
      <c r="L152" s="172"/>
      <c r="M152" s="177"/>
      <c r="T152" s="178"/>
      <c r="AT152" s="173" t="s">
        <v>180</v>
      </c>
      <c r="AU152" s="173" t="s">
        <v>87</v>
      </c>
      <c r="AV152" s="14" t="s">
        <v>178</v>
      </c>
      <c r="AW152" s="14" t="s">
        <v>30</v>
      </c>
      <c r="AX152" s="14" t="s">
        <v>82</v>
      </c>
      <c r="AY152" s="173" t="s">
        <v>172</v>
      </c>
    </row>
    <row r="153" spans="2:65" s="1" customFormat="1" ht="16.5" customHeight="1">
      <c r="B153" s="32"/>
      <c r="C153" s="179" t="s">
        <v>231</v>
      </c>
      <c r="D153" s="179" t="s">
        <v>223</v>
      </c>
      <c r="E153" s="180" t="s">
        <v>1884</v>
      </c>
      <c r="F153" s="181" t="s">
        <v>1885</v>
      </c>
      <c r="G153" s="182" t="s">
        <v>226</v>
      </c>
      <c r="H153" s="183">
        <v>1.33</v>
      </c>
      <c r="I153" s="184"/>
      <c r="J153" s="185">
        <f>ROUND(I153*H153,2)</f>
        <v>0</v>
      </c>
      <c r="K153" s="186"/>
      <c r="L153" s="187"/>
      <c r="M153" s="188" t="s">
        <v>1</v>
      </c>
      <c r="N153" s="189" t="s">
        <v>41</v>
      </c>
      <c r="P153" s="153">
        <f>O153*H153</f>
        <v>0</v>
      </c>
      <c r="Q153" s="153">
        <v>1</v>
      </c>
      <c r="R153" s="153">
        <f>Q153*H153</f>
        <v>1.33</v>
      </c>
      <c r="S153" s="153">
        <v>0</v>
      </c>
      <c r="T153" s="154">
        <f>S153*H153</f>
        <v>0</v>
      </c>
      <c r="AR153" s="155" t="s">
        <v>222</v>
      </c>
      <c r="AT153" s="155" t="s">
        <v>223</v>
      </c>
      <c r="AU153" s="155" t="s">
        <v>87</v>
      </c>
      <c r="AY153" s="17" t="s">
        <v>172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87</v>
      </c>
      <c r="BK153" s="156">
        <f>ROUND(I153*H153,2)</f>
        <v>0</v>
      </c>
      <c r="BL153" s="17" t="s">
        <v>178</v>
      </c>
      <c r="BM153" s="155" t="s">
        <v>1886</v>
      </c>
    </row>
    <row r="154" spans="2:65" s="12" customFormat="1">
      <c r="B154" s="157"/>
      <c r="D154" s="158" t="s">
        <v>180</v>
      </c>
      <c r="E154" s="159" t="s">
        <v>1</v>
      </c>
      <c r="F154" s="160" t="s">
        <v>1887</v>
      </c>
      <c r="H154" s="161">
        <v>1.323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75</v>
      </c>
      <c r="AY154" s="159" t="s">
        <v>172</v>
      </c>
    </row>
    <row r="155" spans="2:65" s="12" customFormat="1">
      <c r="B155" s="157"/>
      <c r="D155" s="158" t="s">
        <v>180</v>
      </c>
      <c r="E155" s="159" t="s">
        <v>1</v>
      </c>
      <c r="F155" s="160" t="s">
        <v>706</v>
      </c>
      <c r="H155" s="161">
        <v>7.0000000000000001E-3</v>
      </c>
      <c r="I155" s="162"/>
      <c r="L155" s="157"/>
      <c r="M155" s="163"/>
      <c r="T155" s="164"/>
      <c r="AT155" s="159" t="s">
        <v>180</v>
      </c>
      <c r="AU155" s="159" t="s">
        <v>87</v>
      </c>
      <c r="AV155" s="12" t="s">
        <v>87</v>
      </c>
      <c r="AW155" s="12" t="s">
        <v>30</v>
      </c>
      <c r="AX155" s="12" t="s">
        <v>75</v>
      </c>
      <c r="AY155" s="159" t="s">
        <v>172</v>
      </c>
    </row>
    <row r="156" spans="2:65" s="14" customFormat="1">
      <c r="B156" s="172"/>
      <c r="D156" s="158" t="s">
        <v>180</v>
      </c>
      <c r="E156" s="173" t="s">
        <v>1</v>
      </c>
      <c r="F156" s="174" t="s">
        <v>186</v>
      </c>
      <c r="H156" s="175">
        <v>1.3299999999999998</v>
      </c>
      <c r="I156" s="176"/>
      <c r="L156" s="172"/>
      <c r="M156" s="177"/>
      <c r="T156" s="178"/>
      <c r="AT156" s="173" t="s">
        <v>180</v>
      </c>
      <c r="AU156" s="173" t="s">
        <v>87</v>
      </c>
      <c r="AV156" s="14" t="s">
        <v>178</v>
      </c>
      <c r="AW156" s="14" t="s">
        <v>30</v>
      </c>
      <c r="AX156" s="14" t="s">
        <v>82</v>
      </c>
      <c r="AY156" s="173" t="s">
        <v>172</v>
      </c>
    </row>
    <row r="157" spans="2:65" s="11" customFormat="1" ht="22.9" customHeight="1">
      <c r="B157" s="131"/>
      <c r="D157" s="132" t="s">
        <v>74</v>
      </c>
      <c r="E157" s="141" t="s">
        <v>178</v>
      </c>
      <c r="F157" s="141" t="s">
        <v>1888</v>
      </c>
      <c r="I157" s="134"/>
      <c r="J157" s="142">
        <f>BK157</f>
        <v>0</v>
      </c>
      <c r="L157" s="131"/>
      <c r="M157" s="136"/>
      <c r="P157" s="137">
        <f>SUM(P158:P163)</f>
        <v>0</v>
      </c>
      <c r="R157" s="137">
        <f>SUM(R158:R163)</f>
        <v>0.75631199999999998</v>
      </c>
      <c r="T157" s="138">
        <f>SUM(T158:T163)</f>
        <v>0</v>
      </c>
      <c r="AR157" s="132" t="s">
        <v>82</v>
      </c>
      <c r="AT157" s="139" t="s">
        <v>74</v>
      </c>
      <c r="AU157" s="139" t="s">
        <v>82</v>
      </c>
      <c r="AY157" s="132" t="s">
        <v>172</v>
      </c>
      <c r="BK157" s="140">
        <f>SUM(BK158:BK163)</f>
        <v>0</v>
      </c>
    </row>
    <row r="158" spans="2:65" s="1" customFormat="1" ht="33" customHeight="1">
      <c r="B158" s="32"/>
      <c r="C158" s="143" t="s">
        <v>239</v>
      </c>
      <c r="D158" s="143" t="s">
        <v>174</v>
      </c>
      <c r="E158" s="144" t="s">
        <v>1889</v>
      </c>
      <c r="F158" s="145" t="s">
        <v>1890</v>
      </c>
      <c r="G158" s="146" t="s">
        <v>177</v>
      </c>
      <c r="H158" s="147">
        <v>0.4</v>
      </c>
      <c r="I158" s="148"/>
      <c r="J158" s="149">
        <f>ROUND(I158*H158,2)</f>
        <v>0</v>
      </c>
      <c r="K158" s="150"/>
      <c r="L158" s="32"/>
      <c r="M158" s="151" t="s">
        <v>1</v>
      </c>
      <c r="N158" s="152" t="s">
        <v>41</v>
      </c>
      <c r="P158" s="153">
        <f>O158*H158</f>
        <v>0</v>
      </c>
      <c r="Q158" s="153">
        <v>1.8907799999999999</v>
      </c>
      <c r="R158" s="153">
        <f>Q158*H158</f>
        <v>0.75631199999999998</v>
      </c>
      <c r="S158" s="153">
        <v>0</v>
      </c>
      <c r="T158" s="154">
        <f>S158*H158</f>
        <v>0</v>
      </c>
      <c r="AR158" s="155" t="s">
        <v>178</v>
      </c>
      <c r="AT158" s="155" t="s">
        <v>174</v>
      </c>
      <c r="AU158" s="155" t="s">
        <v>87</v>
      </c>
      <c r="AY158" s="17" t="s">
        <v>172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87</v>
      </c>
      <c r="BK158" s="156">
        <f>ROUND(I158*H158,2)</f>
        <v>0</v>
      </c>
      <c r="BL158" s="17" t="s">
        <v>178</v>
      </c>
      <c r="BM158" s="155" t="s">
        <v>1891</v>
      </c>
    </row>
    <row r="159" spans="2:65" s="12" customFormat="1">
      <c r="B159" s="157"/>
      <c r="D159" s="158" t="s">
        <v>180</v>
      </c>
      <c r="E159" s="159" t="s">
        <v>1</v>
      </c>
      <c r="F159" s="160" t="s">
        <v>1892</v>
      </c>
      <c r="H159" s="161">
        <v>0.216</v>
      </c>
      <c r="I159" s="162"/>
      <c r="L159" s="157"/>
      <c r="M159" s="163"/>
      <c r="T159" s="164"/>
      <c r="AT159" s="159" t="s">
        <v>180</v>
      </c>
      <c r="AU159" s="159" t="s">
        <v>87</v>
      </c>
      <c r="AV159" s="12" t="s">
        <v>87</v>
      </c>
      <c r="AW159" s="12" t="s">
        <v>30</v>
      </c>
      <c r="AX159" s="12" t="s">
        <v>75</v>
      </c>
      <c r="AY159" s="159" t="s">
        <v>172</v>
      </c>
    </row>
    <row r="160" spans="2:65" s="12" customFormat="1">
      <c r="B160" s="157"/>
      <c r="D160" s="158" t="s">
        <v>180</v>
      </c>
      <c r="E160" s="159" t="s">
        <v>1</v>
      </c>
      <c r="F160" s="160" t="s">
        <v>1893</v>
      </c>
      <c r="H160" s="161">
        <v>0.15</v>
      </c>
      <c r="I160" s="162"/>
      <c r="L160" s="157"/>
      <c r="M160" s="163"/>
      <c r="T160" s="164"/>
      <c r="AT160" s="159" t="s">
        <v>180</v>
      </c>
      <c r="AU160" s="159" t="s">
        <v>87</v>
      </c>
      <c r="AV160" s="12" t="s">
        <v>87</v>
      </c>
      <c r="AW160" s="12" t="s">
        <v>30</v>
      </c>
      <c r="AX160" s="12" t="s">
        <v>75</v>
      </c>
      <c r="AY160" s="159" t="s">
        <v>172</v>
      </c>
    </row>
    <row r="161" spans="2:65" s="13" customFormat="1">
      <c r="B161" s="165"/>
      <c r="D161" s="158" t="s">
        <v>180</v>
      </c>
      <c r="E161" s="166" t="s">
        <v>1</v>
      </c>
      <c r="F161" s="167" t="s">
        <v>183</v>
      </c>
      <c r="H161" s="168">
        <v>0.36599999999999999</v>
      </c>
      <c r="I161" s="169"/>
      <c r="L161" s="165"/>
      <c r="M161" s="170"/>
      <c r="T161" s="171"/>
      <c r="AT161" s="166" t="s">
        <v>180</v>
      </c>
      <c r="AU161" s="166" t="s">
        <v>87</v>
      </c>
      <c r="AV161" s="13" t="s">
        <v>184</v>
      </c>
      <c r="AW161" s="13" t="s">
        <v>30</v>
      </c>
      <c r="AX161" s="13" t="s">
        <v>75</v>
      </c>
      <c r="AY161" s="166" t="s">
        <v>172</v>
      </c>
    </row>
    <row r="162" spans="2:65" s="12" customFormat="1">
      <c r="B162" s="157"/>
      <c r="D162" s="158" t="s">
        <v>180</v>
      </c>
      <c r="E162" s="159" t="s">
        <v>1</v>
      </c>
      <c r="F162" s="160" t="s">
        <v>1894</v>
      </c>
      <c r="H162" s="161">
        <v>3.4000000000000002E-2</v>
      </c>
      <c r="I162" s="162"/>
      <c r="L162" s="157"/>
      <c r="M162" s="163"/>
      <c r="T162" s="164"/>
      <c r="AT162" s="159" t="s">
        <v>180</v>
      </c>
      <c r="AU162" s="159" t="s">
        <v>87</v>
      </c>
      <c r="AV162" s="12" t="s">
        <v>87</v>
      </c>
      <c r="AW162" s="12" t="s">
        <v>30</v>
      </c>
      <c r="AX162" s="12" t="s">
        <v>75</v>
      </c>
      <c r="AY162" s="159" t="s">
        <v>172</v>
      </c>
    </row>
    <row r="163" spans="2:65" s="14" customFormat="1">
      <c r="B163" s="172"/>
      <c r="D163" s="158" t="s">
        <v>180</v>
      </c>
      <c r="E163" s="173" t="s">
        <v>1</v>
      </c>
      <c r="F163" s="174" t="s">
        <v>1895</v>
      </c>
      <c r="H163" s="175">
        <v>0.4</v>
      </c>
      <c r="I163" s="176"/>
      <c r="L163" s="172"/>
      <c r="M163" s="177"/>
      <c r="T163" s="178"/>
      <c r="AT163" s="173" t="s">
        <v>180</v>
      </c>
      <c r="AU163" s="173" t="s">
        <v>87</v>
      </c>
      <c r="AV163" s="14" t="s">
        <v>178</v>
      </c>
      <c r="AW163" s="14" t="s">
        <v>30</v>
      </c>
      <c r="AX163" s="14" t="s">
        <v>82</v>
      </c>
      <c r="AY163" s="173" t="s">
        <v>172</v>
      </c>
    </row>
    <row r="164" spans="2:65" s="11" customFormat="1" ht="22.9" customHeight="1">
      <c r="B164" s="131"/>
      <c r="D164" s="132" t="s">
        <v>74</v>
      </c>
      <c r="E164" s="141" t="s">
        <v>222</v>
      </c>
      <c r="F164" s="141" t="s">
        <v>1319</v>
      </c>
      <c r="I164" s="134"/>
      <c r="J164" s="142">
        <f>BK164</f>
        <v>0</v>
      </c>
      <c r="L164" s="131"/>
      <c r="M164" s="136"/>
      <c r="P164" s="137">
        <f>SUM(P165:P184)</f>
        <v>0</v>
      </c>
      <c r="R164" s="137">
        <f>SUM(R165:R184)</f>
        <v>0.11980945999999999</v>
      </c>
      <c r="T164" s="138">
        <f>SUM(T165:T184)</f>
        <v>0</v>
      </c>
      <c r="AR164" s="132" t="s">
        <v>82</v>
      </c>
      <c r="AT164" s="139" t="s">
        <v>74</v>
      </c>
      <c r="AU164" s="139" t="s">
        <v>82</v>
      </c>
      <c r="AY164" s="132" t="s">
        <v>172</v>
      </c>
      <c r="BK164" s="140">
        <f>SUM(BK165:BK184)</f>
        <v>0</v>
      </c>
    </row>
    <row r="165" spans="2:65" s="1" customFormat="1" ht="33" customHeight="1">
      <c r="B165" s="32"/>
      <c r="C165" s="143" t="s">
        <v>244</v>
      </c>
      <c r="D165" s="143" t="s">
        <v>174</v>
      </c>
      <c r="E165" s="144" t="s">
        <v>1896</v>
      </c>
      <c r="F165" s="145" t="s">
        <v>1897</v>
      </c>
      <c r="G165" s="146" t="s">
        <v>331</v>
      </c>
      <c r="H165" s="147">
        <v>12</v>
      </c>
      <c r="I165" s="148"/>
      <c r="J165" s="149">
        <f>ROUND(I165*H165,2)</f>
        <v>0</v>
      </c>
      <c r="K165" s="150"/>
      <c r="L165" s="32"/>
      <c r="M165" s="151" t="s">
        <v>1</v>
      </c>
      <c r="N165" s="152" t="s">
        <v>41</v>
      </c>
      <c r="P165" s="153">
        <f>O165*H165</f>
        <v>0</v>
      </c>
      <c r="Q165" s="153">
        <v>0</v>
      </c>
      <c r="R165" s="153">
        <f>Q165*H165</f>
        <v>0</v>
      </c>
      <c r="S165" s="153">
        <v>0</v>
      </c>
      <c r="T165" s="154">
        <f>S165*H165</f>
        <v>0</v>
      </c>
      <c r="AR165" s="155" t="s">
        <v>178</v>
      </c>
      <c r="AT165" s="155" t="s">
        <v>174</v>
      </c>
      <c r="AU165" s="155" t="s">
        <v>87</v>
      </c>
      <c r="AY165" s="17" t="s">
        <v>172</v>
      </c>
      <c r="BE165" s="156">
        <f>IF(N165="základná",J165,0)</f>
        <v>0</v>
      </c>
      <c r="BF165" s="156">
        <f>IF(N165="znížená",J165,0)</f>
        <v>0</v>
      </c>
      <c r="BG165" s="156">
        <f>IF(N165="zákl. prenesená",J165,0)</f>
        <v>0</v>
      </c>
      <c r="BH165" s="156">
        <f>IF(N165="zníž. prenesená",J165,0)</f>
        <v>0</v>
      </c>
      <c r="BI165" s="156">
        <f>IF(N165="nulová",J165,0)</f>
        <v>0</v>
      </c>
      <c r="BJ165" s="17" t="s">
        <v>87</v>
      </c>
      <c r="BK165" s="156">
        <f>ROUND(I165*H165,2)</f>
        <v>0</v>
      </c>
      <c r="BL165" s="17" t="s">
        <v>178</v>
      </c>
      <c r="BM165" s="155" t="s">
        <v>1898</v>
      </c>
    </row>
    <row r="166" spans="2:65" s="12" customFormat="1">
      <c r="B166" s="157"/>
      <c r="D166" s="158" t="s">
        <v>180</v>
      </c>
      <c r="E166" s="159" t="s">
        <v>1</v>
      </c>
      <c r="F166" s="160" t="s">
        <v>1899</v>
      </c>
      <c r="H166" s="161">
        <v>12</v>
      </c>
      <c r="I166" s="162"/>
      <c r="L166" s="157"/>
      <c r="M166" s="163"/>
      <c r="T166" s="164"/>
      <c r="AT166" s="159" t="s">
        <v>180</v>
      </c>
      <c r="AU166" s="159" t="s">
        <v>87</v>
      </c>
      <c r="AV166" s="12" t="s">
        <v>87</v>
      </c>
      <c r="AW166" s="12" t="s">
        <v>30</v>
      </c>
      <c r="AX166" s="12" t="s">
        <v>82</v>
      </c>
      <c r="AY166" s="159" t="s">
        <v>172</v>
      </c>
    </row>
    <row r="167" spans="2:65" s="1" customFormat="1" ht="24.2" customHeight="1">
      <c r="B167" s="32"/>
      <c r="C167" s="179" t="s">
        <v>251</v>
      </c>
      <c r="D167" s="179" t="s">
        <v>223</v>
      </c>
      <c r="E167" s="180" t="s">
        <v>1900</v>
      </c>
      <c r="F167" s="181" t="s">
        <v>1901</v>
      </c>
      <c r="G167" s="182" t="s">
        <v>331</v>
      </c>
      <c r="H167" s="183">
        <v>12.6</v>
      </c>
      <c r="I167" s="184"/>
      <c r="J167" s="185">
        <f>ROUND(I167*H167,2)</f>
        <v>0</v>
      </c>
      <c r="K167" s="186"/>
      <c r="L167" s="187"/>
      <c r="M167" s="188" t="s">
        <v>1</v>
      </c>
      <c r="N167" s="189" t="s">
        <v>41</v>
      </c>
      <c r="P167" s="153">
        <f>O167*H167</f>
        <v>0</v>
      </c>
      <c r="Q167" s="153">
        <v>6.7000000000000002E-4</v>
      </c>
      <c r="R167" s="153">
        <f>Q167*H167</f>
        <v>8.4419999999999999E-3</v>
      </c>
      <c r="S167" s="153">
        <v>0</v>
      </c>
      <c r="T167" s="154">
        <f>S167*H167</f>
        <v>0</v>
      </c>
      <c r="AR167" s="155" t="s">
        <v>222</v>
      </c>
      <c r="AT167" s="155" t="s">
        <v>223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178</v>
      </c>
      <c r="BM167" s="155" t="s">
        <v>1902</v>
      </c>
    </row>
    <row r="168" spans="2:65" s="12" customFormat="1">
      <c r="B168" s="157"/>
      <c r="D168" s="158" t="s">
        <v>180</v>
      </c>
      <c r="E168" s="159" t="s">
        <v>1</v>
      </c>
      <c r="F168" s="160" t="s">
        <v>1903</v>
      </c>
      <c r="H168" s="161">
        <v>12.6</v>
      </c>
      <c r="I168" s="162"/>
      <c r="L168" s="157"/>
      <c r="M168" s="163"/>
      <c r="T168" s="164"/>
      <c r="AT168" s="159" t="s">
        <v>180</v>
      </c>
      <c r="AU168" s="159" t="s">
        <v>87</v>
      </c>
      <c r="AV168" s="12" t="s">
        <v>87</v>
      </c>
      <c r="AW168" s="12" t="s">
        <v>30</v>
      </c>
      <c r="AX168" s="12" t="s">
        <v>82</v>
      </c>
      <c r="AY168" s="159" t="s">
        <v>172</v>
      </c>
    </row>
    <row r="169" spans="2:65" s="1" customFormat="1" ht="24.2" customHeight="1">
      <c r="B169" s="32"/>
      <c r="C169" s="143" t="s">
        <v>257</v>
      </c>
      <c r="D169" s="143" t="s">
        <v>174</v>
      </c>
      <c r="E169" s="144" t="s">
        <v>1904</v>
      </c>
      <c r="F169" s="145" t="s">
        <v>1905</v>
      </c>
      <c r="G169" s="146" t="s">
        <v>310</v>
      </c>
      <c r="H169" s="147">
        <v>1</v>
      </c>
      <c r="I169" s="148"/>
      <c r="J169" s="149">
        <f t="shared" ref="J169:J183" si="0">ROUND(I169*H169,2)</f>
        <v>0</v>
      </c>
      <c r="K169" s="150"/>
      <c r="L169" s="32"/>
      <c r="M169" s="151" t="s">
        <v>1</v>
      </c>
      <c r="N169" s="152" t="s">
        <v>41</v>
      </c>
      <c r="P169" s="153">
        <f t="shared" ref="P169:P183" si="1">O169*H169</f>
        <v>0</v>
      </c>
      <c r="Q169" s="153">
        <v>0</v>
      </c>
      <c r="R169" s="153">
        <f t="shared" ref="R169:R183" si="2">Q169*H169</f>
        <v>0</v>
      </c>
      <c r="S169" s="153">
        <v>0</v>
      </c>
      <c r="T169" s="154">
        <f t="shared" ref="T169:T183" si="3">S169*H169</f>
        <v>0</v>
      </c>
      <c r="AR169" s="155" t="s">
        <v>178</v>
      </c>
      <c r="AT169" s="155" t="s">
        <v>174</v>
      </c>
      <c r="AU169" s="155" t="s">
        <v>87</v>
      </c>
      <c r="AY169" s="17" t="s">
        <v>172</v>
      </c>
      <c r="BE169" s="156">
        <f t="shared" ref="BE169:BE183" si="4">IF(N169="základná",J169,0)</f>
        <v>0</v>
      </c>
      <c r="BF169" s="156">
        <f t="shared" ref="BF169:BF183" si="5">IF(N169="znížená",J169,0)</f>
        <v>0</v>
      </c>
      <c r="BG169" s="156">
        <f t="shared" ref="BG169:BG183" si="6">IF(N169="zákl. prenesená",J169,0)</f>
        <v>0</v>
      </c>
      <c r="BH169" s="156">
        <f t="shared" ref="BH169:BH183" si="7">IF(N169="zníž. prenesená",J169,0)</f>
        <v>0</v>
      </c>
      <c r="BI169" s="156">
        <f t="shared" ref="BI169:BI183" si="8">IF(N169="nulová",J169,0)</f>
        <v>0</v>
      </c>
      <c r="BJ169" s="17" t="s">
        <v>87</v>
      </c>
      <c r="BK169" s="156">
        <f t="shared" ref="BK169:BK183" si="9">ROUND(I169*H169,2)</f>
        <v>0</v>
      </c>
      <c r="BL169" s="17" t="s">
        <v>178</v>
      </c>
      <c r="BM169" s="155" t="s">
        <v>1906</v>
      </c>
    </row>
    <row r="170" spans="2:65" s="1" customFormat="1" ht="24.2" customHeight="1">
      <c r="B170" s="32"/>
      <c r="C170" s="179" t="s">
        <v>261</v>
      </c>
      <c r="D170" s="179" t="s">
        <v>223</v>
      </c>
      <c r="E170" s="180" t="s">
        <v>1907</v>
      </c>
      <c r="F170" s="181" t="s">
        <v>1908</v>
      </c>
      <c r="G170" s="182" t="s">
        <v>310</v>
      </c>
      <c r="H170" s="183">
        <v>1</v>
      </c>
      <c r="I170" s="184"/>
      <c r="J170" s="185">
        <f t="shared" si="0"/>
        <v>0</v>
      </c>
      <c r="K170" s="186"/>
      <c r="L170" s="187"/>
      <c r="M170" s="188" t="s">
        <v>1</v>
      </c>
      <c r="N170" s="189" t="s">
        <v>41</v>
      </c>
      <c r="P170" s="153">
        <f t="shared" si="1"/>
        <v>0</v>
      </c>
      <c r="Q170" s="153">
        <v>6.9999999999999999E-4</v>
      </c>
      <c r="R170" s="153">
        <f t="shared" si="2"/>
        <v>6.9999999999999999E-4</v>
      </c>
      <c r="S170" s="153">
        <v>0</v>
      </c>
      <c r="T170" s="154">
        <f t="shared" si="3"/>
        <v>0</v>
      </c>
      <c r="AR170" s="155" t="s">
        <v>222</v>
      </c>
      <c r="AT170" s="155" t="s">
        <v>223</v>
      </c>
      <c r="AU170" s="155" t="s">
        <v>87</v>
      </c>
      <c r="AY170" s="17" t="s">
        <v>172</v>
      </c>
      <c r="BE170" s="156">
        <f t="shared" si="4"/>
        <v>0</v>
      </c>
      <c r="BF170" s="156">
        <f t="shared" si="5"/>
        <v>0</v>
      </c>
      <c r="BG170" s="156">
        <f t="shared" si="6"/>
        <v>0</v>
      </c>
      <c r="BH170" s="156">
        <f t="shared" si="7"/>
        <v>0</v>
      </c>
      <c r="BI170" s="156">
        <f t="shared" si="8"/>
        <v>0</v>
      </c>
      <c r="BJ170" s="17" t="s">
        <v>87</v>
      </c>
      <c r="BK170" s="156">
        <f t="shared" si="9"/>
        <v>0</v>
      </c>
      <c r="BL170" s="17" t="s">
        <v>178</v>
      </c>
      <c r="BM170" s="155" t="s">
        <v>1909</v>
      </c>
    </row>
    <row r="171" spans="2:65" s="1" customFormat="1" ht="24.2" customHeight="1">
      <c r="B171" s="32"/>
      <c r="C171" s="143" t="s">
        <v>269</v>
      </c>
      <c r="D171" s="143" t="s">
        <v>174</v>
      </c>
      <c r="E171" s="144" t="s">
        <v>1910</v>
      </c>
      <c r="F171" s="145" t="s">
        <v>1911</v>
      </c>
      <c r="G171" s="146" t="s">
        <v>310</v>
      </c>
      <c r="H171" s="147">
        <v>1</v>
      </c>
      <c r="I171" s="148"/>
      <c r="J171" s="149">
        <f t="shared" si="0"/>
        <v>0</v>
      </c>
      <c r="K171" s="150"/>
      <c r="L171" s="32"/>
      <c r="M171" s="151" t="s">
        <v>1</v>
      </c>
      <c r="N171" s="152" t="s">
        <v>41</v>
      </c>
      <c r="P171" s="153">
        <f t="shared" si="1"/>
        <v>0</v>
      </c>
      <c r="Q171" s="153">
        <v>8.0000000000000007E-5</v>
      </c>
      <c r="R171" s="153">
        <f t="shared" si="2"/>
        <v>8.0000000000000007E-5</v>
      </c>
      <c r="S171" s="153">
        <v>0</v>
      </c>
      <c r="T171" s="154">
        <f t="shared" si="3"/>
        <v>0</v>
      </c>
      <c r="AR171" s="155" t="s">
        <v>178</v>
      </c>
      <c r="AT171" s="155" t="s">
        <v>174</v>
      </c>
      <c r="AU171" s="155" t="s">
        <v>87</v>
      </c>
      <c r="AY171" s="17" t="s">
        <v>172</v>
      </c>
      <c r="BE171" s="156">
        <f t="shared" si="4"/>
        <v>0</v>
      </c>
      <c r="BF171" s="156">
        <f t="shared" si="5"/>
        <v>0</v>
      </c>
      <c r="BG171" s="156">
        <f t="shared" si="6"/>
        <v>0</v>
      </c>
      <c r="BH171" s="156">
        <f t="shared" si="7"/>
        <v>0</v>
      </c>
      <c r="BI171" s="156">
        <f t="shared" si="8"/>
        <v>0</v>
      </c>
      <c r="BJ171" s="17" t="s">
        <v>87</v>
      </c>
      <c r="BK171" s="156">
        <f t="shared" si="9"/>
        <v>0</v>
      </c>
      <c r="BL171" s="17" t="s">
        <v>178</v>
      </c>
      <c r="BM171" s="155" t="s">
        <v>1912</v>
      </c>
    </row>
    <row r="172" spans="2:65" s="1" customFormat="1" ht="24.2" customHeight="1">
      <c r="B172" s="32"/>
      <c r="C172" s="143" t="s">
        <v>275</v>
      </c>
      <c r="D172" s="143" t="s">
        <v>174</v>
      </c>
      <c r="E172" s="144" t="s">
        <v>1913</v>
      </c>
      <c r="F172" s="145" t="s">
        <v>1914</v>
      </c>
      <c r="G172" s="146" t="s">
        <v>310</v>
      </c>
      <c r="H172" s="147">
        <v>1</v>
      </c>
      <c r="I172" s="148"/>
      <c r="J172" s="149">
        <f t="shared" si="0"/>
        <v>0</v>
      </c>
      <c r="K172" s="150"/>
      <c r="L172" s="32"/>
      <c r="M172" s="151" t="s">
        <v>1</v>
      </c>
      <c r="N172" s="152" t="s">
        <v>41</v>
      </c>
      <c r="P172" s="153">
        <f t="shared" si="1"/>
        <v>0</v>
      </c>
      <c r="Q172" s="153">
        <v>6.7745999999999995E-4</v>
      </c>
      <c r="R172" s="153">
        <f t="shared" si="2"/>
        <v>6.7745999999999995E-4</v>
      </c>
      <c r="S172" s="153">
        <v>0</v>
      </c>
      <c r="T172" s="154">
        <f t="shared" si="3"/>
        <v>0</v>
      </c>
      <c r="AR172" s="155" t="s">
        <v>178</v>
      </c>
      <c r="AT172" s="155" t="s">
        <v>174</v>
      </c>
      <c r="AU172" s="155" t="s">
        <v>87</v>
      </c>
      <c r="AY172" s="17" t="s">
        <v>172</v>
      </c>
      <c r="BE172" s="156">
        <f t="shared" si="4"/>
        <v>0</v>
      </c>
      <c r="BF172" s="156">
        <f t="shared" si="5"/>
        <v>0</v>
      </c>
      <c r="BG172" s="156">
        <f t="shared" si="6"/>
        <v>0</v>
      </c>
      <c r="BH172" s="156">
        <f t="shared" si="7"/>
        <v>0</v>
      </c>
      <c r="BI172" s="156">
        <f t="shared" si="8"/>
        <v>0</v>
      </c>
      <c r="BJ172" s="17" t="s">
        <v>87</v>
      </c>
      <c r="BK172" s="156">
        <f t="shared" si="9"/>
        <v>0</v>
      </c>
      <c r="BL172" s="17" t="s">
        <v>178</v>
      </c>
      <c r="BM172" s="155" t="s">
        <v>1915</v>
      </c>
    </row>
    <row r="173" spans="2:65" s="1" customFormat="1" ht="24.2" customHeight="1">
      <c r="B173" s="32"/>
      <c r="C173" s="179" t="s">
        <v>282</v>
      </c>
      <c r="D173" s="179" t="s">
        <v>223</v>
      </c>
      <c r="E173" s="180" t="s">
        <v>1916</v>
      </c>
      <c r="F173" s="181" t="s">
        <v>1917</v>
      </c>
      <c r="G173" s="182" t="s">
        <v>310</v>
      </c>
      <c r="H173" s="183">
        <v>1</v>
      </c>
      <c r="I173" s="184"/>
      <c r="J173" s="185">
        <f t="shared" si="0"/>
        <v>0</v>
      </c>
      <c r="K173" s="186"/>
      <c r="L173" s="187"/>
      <c r="M173" s="188" t="s">
        <v>1</v>
      </c>
      <c r="N173" s="189" t="s">
        <v>41</v>
      </c>
      <c r="P173" s="153">
        <f t="shared" si="1"/>
        <v>0</v>
      </c>
      <c r="Q173" s="153">
        <v>1.15E-2</v>
      </c>
      <c r="R173" s="153">
        <f t="shared" si="2"/>
        <v>1.15E-2</v>
      </c>
      <c r="S173" s="153">
        <v>0</v>
      </c>
      <c r="T173" s="154">
        <f t="shared" si="3"/>
        <v>0</v>
      </c>
      <c r="AR173" s="155" t="s">
        <v>222</v>
      </c>
      <c r="AT173" s="155" t="s">
        <v>223</v>
      </c>
      <c r="AU173" s="155" t="s">
        <v>87</v>
      </c>
      <c r="AY173" s="17" t="s">
        <v>172</v>
      </c>
      <c r="BE173" s="156">
        <f t="shared" si="4"/>
        <v>0</v>
      </c>
      <c r="BF173" s="156">
        <f t="shared" si="5"/>
        <v>0</v>
      </c>
      <c r="BG173" s="156">
        <f t="shared" si="6"/>
        <v>0</v>
      </c>
      <c r="BH173" s="156">
        <f t="shared" si="7"/>
        <v>0</v>
      </c>
      <c r="BI173" s="156">
        <f t="shared" si="8"/>
        <v>0</v>
      </c>
      <c r="BJ173" s="17" t="s">
        <v>87</v>
      </c>
      <c r="BK173" s="156">
        <f t="shared" si="9"/>
        <v>0</v>
      </c>
      <c r="BL173" s="17" t="s">
        <v>178</v>
      </c>
      <c r="BM173" s="155" t="s">
        <v>1918</v>
      </c>
    </row>
    <row r="174" spans="2:65" s="1" customFormat="1" ht="24.2" customHeight="1">
      <c r="B174" s="32"/>
      <c r="C174" s="179" t="s">
        <v>296</v>
      </c>
      <c r="D174" s="179" t="s">
        <v>223</v>
      </c>
      <c r="E174" s="180" t="s">
        <v>1919</v>
      </c>
      <c r="F174" s="181" t="s">
        <v>1920</v>
      </c>
      <c r="G174" s="182" t="s">
        <v>310</v>
      </c>
      <c r="H174" s="183">
        <v>1</v>
      </c>
      <c r="I174" s="184"/>
      <c r="J174" s="185">
        <f t="shared" si="0"/>
        <v>0</v>
      </c>
      <c r="K174" s="186"/>
      <c r="L174" s="187"/>
      <c r="M174" s="188" t="s">
        <v>1</v>
      </c>
      <c r="N174" s="189" t="s">
        <v>41</v>
      </c>
      <c r="P174" s="153">
        <f t="shared" si="1"/>
        <v>0</v>
      </c>
      <c r="Q174" s="153">
        <v>2.3999999999999998E-3</v>
      </c>
      <c r="R174" s="153">
        <f t="shared" si="2"/>
        <v>2.3999999999999998E-3</v>
      </c>
      <c r="S174" s="153">
        <v>0</v>
      </c>
      <c r="T174" s="154">
        <f t="shared" si="3"/>
        <v>0</v>
      </c>
      <c r="AR174" s="155" t="s">
        <v>222</v>
      </c>
      <c r="AT174" s="155" t="s">
        <v>223</v>
      </c>
      <c r="AU174" s="155" t="s">
        <v>87</v>
      </c>
      <c r="AY174" s="17" t="s">
        <v>172</v>
      </c>
      <c r="BE174" s="156">
        <f t="shared" si="4"/>
        <v>0</v>
      </c>
      <c r="BF174" s="156">
        <f t="shared" si="5"/>
        <v>0</v>
      </c>
      <c r="BG174" s="156">
        <f t="shared" si="6"/>
        <v>0</v>
      </c>
      <c r="BH174" s="156">
        <f t="shared" si="7"/>
        <v>0</v>
      </c>
      <c r="BI174" s="156">
        <f t="shared" si="8"/>
        <v>0</v>
      </c>
      <c r="BJ174" s="17" t="s">
        <v>87</v>
      </c>
      <c r="BK174" s="156">
        <f t="shared" si="9"/>
        <v>0</v>
      </c>
      <c r="BL174" s="17" t="s">
        <v>178</v>
      </c>
      <c r="BM174" s="155" t="s">
        <v>1921</v>
      </c>
    </row>
    <row r="175" spans="2:65" s="1" customFormat="1" ht="33" customHeight="1">
      <c r="B175" s="32"/>
      <c r="C175" s="143" t="s">
        <v>302</v>
      </c>
      <c r="D175" s="143" t="s">
        <v>174</v>
      </c>
      <c r="E175" s="144" t="s">
        <v>1922</v>
      </c>
      <c r="F175" s="145" t="s">
        <v>1923</v>
      </c>
      <c r="G175" s="146" t="s">
        <v>310</v>
      </c>
      <c r="H175" s="147">
        <v>1</v>
      </c>
      <c r="I175" s="148"/>
      <c r="J175" s="149">
        <f t="shared" si="0"/>
        <v>0</v>
      </c>
      <c r="K175" s="150"/>
      <c r="L175" s="32"/>
      <c r="M175" s="151" t="s">
        <v>1</v>
      </c>
      <c r="N175" s="152" t="s">
        <v>41</v>
      </c>
      <c r="P175" s="153">
        <f t="shared" si="1"/>
        <v>0</v>
      </c>
      <c r="Q175" s="153">
        <v>0</v>
      </c>
      <c r="R175" s="153">
        <f t="shared" si="2"/>
        <v>0</v>
      </c>
      <c r="S175" s="153">
        <v>0</v>
      </c>
      <c r="T175" s="154">
        <f t="shared" si="3"/>
        <v>0</v>
      </c>
      <c r="AR175" s="155" t="s">
        <v>178</v>
      </c>
      <c r="AT175" s="155" t="s">
        <v>174</v>
      </c>
      <c r="AU175" s="155" t="s">
        <v>87</v>
      </c>
      <c r="AY175" s="17" t="s">
        <v>172</v>
      </c>
      <c r="BE175" s="156">
        <f t="shared" si="4"/>
        <v>0</v>
      </c>
      <c r="BF175" s="156">
        <f t="shared" si="5"/>
        <v>0</v>
      </c>
      <c r="BG175" s="156">
        <f t="shared" si="6"/>
        <v>0</v>
      </c>
      <c r="BH175" s="156">
        <f t="shared" si="7"/>
        <v>0</v>
      </c>
      <c r="BI175" s="156">
        <f t="shared" si="8"/>
        <v>0</v>
      </c>
      <c r="BJ175" s="17" t="s">
        <v>87</v>
      </c>
      <c r="BK175" s="156">
        <f t="shared" si="9"/>
        <v>0</v>
      </c>
      <c r="BL175" s="17" t="s">
        <v>178</v>
      </c>
      <c r="BM175" s="155" t="s">
        <v>1924</v>
      </c>
    </row>
    <row r="176" spans="2:65" s="1" customFormat="1" ht="33" customHeight="1">
      <c r="B176" s="32"/>
      <c r="C176" s="179" t="s">
        <v>7</v>
      </c>
      <c r="D176" s="179" t="s">
        <v>223</v>
      </c>
      <c r="E176" s="180" t="s">
        <v>1925</v>
      </c>
      <c r="F176" s="181" t="s">
        <v>1926</v>
      </c>
      <c r="G176" s="182" t="s">
        <v>310</v>
      </c>
      <c r="H176" s="183">
        <v>1</v>
      </c>
      <c r="I176" s="184"/>
      <c r="J176" s="185">
        <f t="shared" si="0"/>
        <v>0</v>
      </c>
      <c r="K176" s="186"/>
      <c r="L176" s="187"/>
      <c r="M176" s="188" t="s">
        <v>1</v>
      </c>
      <c r="N176" s="189" t="s">
        <v>41</v>
      </c>
      <c r="P176" s="153">
        <f t="shared" si="1"/>
        <v>0</v>
      </c>
      <c r="Q176" s="153">
        <v>2.7000000000000001E-3</v>
      </c>
      <c r="R176" s="153">
        <f t="shared" si="2"/>
        <v>2.7000000000000001E-3</v>
      </c>
      <c r="S176" s="153">
        <v>0</v>
      </c>
      <c r="T176" s="154">
        <f t="shared" si="3"/>
        <v>0</v>
      </c>
      <c r="AR176" s="155" t="s">
        <v>222</v>
      </c>
      <c r="AT176" s="155" t="s">
        <v>223</v>
      </c>
      <c r="AU176" s="155" t="s">
        <v>87</v>
      </c>
      <c r="AY176" s="17" t="s">
        <v>172</v>
      </c>
      <c r="BE176" s="156">
        <f t="shared" si="4"/>
        <v>0</v>
      </c>
      <c r="BF176" s="156">
        <f t="shared" si="5"/>
        <v>0</v>
      </c>
      <c r="BG176" s="156">
        <f t="shared" si="6"/>
        <v>0</v>
      </c>
      <c r="BH176" s="156">
        <f t="shared" si="7"/>
        <v>0</v>
      </c>
      <c r="BI176" s="156">
        <f t="shared" si="8"/>
        <v>0</v>
      </c>
      <c r="BJ176" s="17" t="s">
        <v>87</v>
      </c>
      <c r="BK176" s="156">
        <f t="shared" si="9"/>
        <v>0</v>
      </c>
      <c r="BL176" s="17" t="s">
        <v>178</v>
      </c>
      <c r="BM176" s="155" t="s">
        <v>1927</v>
      </c>
    </row>
    <row r="177" spans="2:65" s="1" customFormat="1" ht="24.2" customHeight="1">
      <c r="B177" s="32"/>
      <c r="C177" s="143" t="s">
        <v>313</v>
      </c>
      <c r="D177" s="143" t="s">
        <v>174</v>
      </c>
      <c r="E177" s="144" t="s">
        <v>1329</v>
      </c>
      <c r="F177" s="145" t="s">
        <v>1330</v>
      </c>
      <c r="G177" s="146" t="s">
        <v>331</v>
      </c>
      <c r="H177" s="147">
        <v>12</v>
      </c>
      <c r="I177" s="148"/>
      <c r="J177" s="149">
        <f t="shared" si="0"/>
        <v>0</v>
      </c>
      <c r="K177" s="150"/>
      <c r="L177" s="32"/>
      <c r="M177" s="151" t="s">
        <v>1</v>
      </c>
      <c r="N177" s="152" t="s">
        <v>41</v>
      </c>
      <c r="P177" s="153">
        <f t="shared" si="1"/>
        <v>0</v>
      </c>
      <c r="Q177" s="153">
        <v>0</v>
      </c>
      <c r="R177" s="153">
        <f t="shared" si="2"/>
        <v>0</v>
      </c>
      <c r="S177" s="153">
        <v>0</v>
      </c>
      <c r="T177" s="154">
        <f t="shared" si="3"/>
        <v>0</v>
      </c>
      <c r="AR177" s="155" t="s">
        <v>178</v>
      </c>
      <c r="AT177" s="155" t="s">
        <v>174</v>
      </c>
      <c r="AU177" s="155" t="s">
        <v>87</v>
      </c>
      <c r="AY177" s="17" t="s">
        <v>172</v>
      </c>
      <c r="BE177" s="156">
        <f t="shared" si="4"/>
        <v>0</v>
      </c>
      <c r="BF177" s="156">
        <f t="shared" si="5"/>
        <v>0</v>
      </c>
      <c r="BG177" s="156">
        <f t="shared" si="6"/>
        <v>0</v>
      </c>
      <c r="BH177" s="156">
        <f t="shared" si="7"/>
        <v>0</v>
      </c>
      <c r="BI177" s="156">
        <f t="shared" si="8"/>
        <v>0</v>
      </c>
      <c r="BJ177" s="17" t="s">
        <v>87</v>
      </c>
      <c r="BK177" s="156">
        <f t="shared" si="9"/>
        <v>0</v>
      </c>
      <c r="BL177" s="17" t="s">
        <v>178</v>
      </c>
      <c r="BM177" s="155" t="s">
        <v>1928</v>
      </c>
    </row>
    <row r="178" spans="2:65" s="1" customFormat="1" ht="24.2" customHeight="1">
      <c r="B178" s="32"/>
      <c r="C178" s="143" t="s">
        <v>319</v>
      </c>
      <c r="D178" s="143" t="s">
        <v>174</v>
      </c>
      <c r="E178" s="144" t="s">
        <v>1332</v>
      </c>
      <c r="F178" s="145" t="s">
        <v>1333</v>
      </c>
      <c r="G178" s="146" t="s">
        <v>331</v>
      </c>
      <c r="H178" s="147">
        <v>12</v>
      </c>
      <c r="I178" s="148"/>
      <c r="J178" s="149">
        <f t="shared" si="0"/>
        <v>0</v>
      </c>
      <c r="K178" s="150"/>
      <c r="L178" s="32"/>
      <c r="M178" s="151" t="s">
        <v>1</v>
      </c>
      <c r="N178" s="152" t="s">
        <v>41</v>
      </c>
      <c r="P178" s="153">
        <f t="shared" si="1"/>
        <v>0</v>
      </c>
      <c r="Q178" s="153">
        <v>0</v>
      </c>
      <c r="R178" s="153">
        <f t="shared" si="2"/>
        <v>0</v>
      </c>
      <c r="S178" s="153">
        <v>0</v>
      </c>
      <c r="T178" s="154">
        <f t="shared" si="3"/>
        <v>0</v>
      </c>
      <c r="AR178" s="155" t="s">
        <v>178</v>
      </c>
      <c r="AT178" s="155" t="s">
        <v>174</v>
      </c>
      <c r="AU178" s="155" t="s">
        <v>87</v>
      </c>
      <c r="AY178" s="17" t="s">
        <v>172</v>
      </c>
      <c r="BE178" s="156">
        <f t="shared" si="4"/>
        <v>0</v>
      </c>
      <c r="BF178" s="156">
        <f t="shared" si="5"/>
        <v>0</v>
      </c>
      <c r="BG178" s="156">
        <f t="shared" si="6"/>
        <v>0</v>
      </c>
      <c r="BH178" s="156">
        <f t="shared" si="7"/>
        <v>0</v>
      </c>
      <c r="BI178" s="156">
        <f t="shared" si="8"/>
        <v>0</v>
      </c>
      <c r="BJ178" s="17" t="s">
        <v>87</v>
      </c>
      <c r="BK178" s="156">
        <f t="shared" si="9"/>
        <v>0</v>
      </c>
      <c r="BL178" s="17" t="s">
        <v>178</v>
      </c>
      <c r="BM178" s="155" t="s">
        <v>1929</v>
      </c>
    </row>
    <row r="179" spans="2:65" s="1" customFormat="1" ht="24.2" customHeight="1">
      <c r="B179" s="32"/>
      <c r="C179" s="143" t="s">
        <v>328</v>
      </c>
      <c r="D179" s="143" t="s">
        <v>174</v>
      </c>
      <c r="E179" s="144" t="s">
        <v>1335</v>
      </c>
      <c r="F179" s="145" t="s">
        <v>1336</v>
      </c>
      <c r="G179" s="146" t="s">
        <v>310</v>
      </c>
      <c r="H179" s="147">
        <v>2</v>
      </c>
      <c r="I179" s="148"/>
      <c r="J179" s="149">
        <f t="shared" si="0"/>
        <v>0</v>
      </c>
      <c r="K179" s="150"/>
      <c r="L179" s="32"/>
      <c r="M179" s="151" t="s">
        <v>1</v>
      </c>
      <c r="N179" s="152" t="s">
        <v>41</v>
      </c>
      <c r="P179" s="153">
        <f t="shared" si="1"/>
        <v>0</v>
      </c>
      <c r="Q179" s="153">
        <v>1.583E-2</v>
      </c>
      <c r="R179" s="153">
        <f t="shared" si="2"/>
        <v>3.1660000000000001E-2</v>
      </c>
      <c r="S179" s="153">
        <v>0</v>
      </c>
      <c r="T179" s="154">
        <f t="shared" si="3"/>
        <v>0</v>
      </c>
      <c r="AR179" s="155" t="s">
        <v>178</v>
      </c>
      <c r="AT179" s="155" t="s">
        <v>174</v>
      </c>
      <c r="AU179" s="155" t="s">
        <v>87</v>
      </c>
      <c r="AY179" s="17" t="s">
        <v>172</v>
      </c>
      <c r="BE179" s="156">
        <f t="shared" si="4"/>
        <v>0</v>
      </c>
      <c r="BF179" s="156">
        <f t="shared" si="5"/>
        <v>0</v>
      </c>
      <c r="BG179" s="156">
        <f t="shared" si="6"/>
        <v>0</v>
      </c>
      <c r="BH179" s="156">
        <f t="shared" si="7"/>
        <v>0</v>
      </c>
      <c r="BI179" s="156">
        <f t="shared" si="8"/>
        <v>0</v>
      </c>
      <c r="BJ179" s="17" t="s">
        <v>87</v>
      </c>
      <c r="BK179" s="156">
        <f t="shared" si="9"/>
        <v>0</v>
      </c>
      <c r="BL179" s="17" t="s">
        <v>178</v>
      </c>
      <c r="BM179" s="155" t="s">
        <v>1930</v>
      </c>
    </row>
    <row r="180" spans="2:65" s="1" customFormat="1" ht="16.5" customHeight="1">
      <c r="B180" s="32"/>
      <c r="C180" s="143" t="s">
        <v>336</v>
      </c>
      <c r="D180" s="143" t="s">
        <v>174</v>
      </c>
      <c r="E180" s="144" t="s">
        <v>1931</v>
      </c>
      <c r="F180" s="145" t="s">
        <v>1932</v>
      </c>
      <c r="G180" s="146" t="s">
        <v>310</v>
      </c>
      <c r="H180" s="147">
        <v>1</v>
      </c>
      <c r="I180" s="148"/>
      <c r="J180" s="149">
        <f t="shared" si="0"/>
        <v>0</v>
      </c>
      <c r="K180" s="150"/>
      <c r="L180" s="32"/>
      <c r="M180" s="151" t="s">
        <v>1</v>
      </c>
      <c r="N180" s="152" t="s">
        <v>41</v>
      </c>
      <c r="P180" s="153">
        <f t="shared" si="1"/>
        <v>0</v>
      </c>
      <c r="Q180" s="153">
        <v>5.4170000000000003E-2</v>
      </c>
      <c r="R180" s="153">
        <f t="shared" si="2"/>
        <v>5.4170000000000003E-2</v>
      </c>
      <c r="S180" s="153">
        <v>0</v>
      </c>
      <c r="T180" s="154">
        <f t="shared" si="3"/>
        <v>0</v>
      </c>
      <c r="AR180" s="155" t="s">
        <v>178</v>
      </c>
      <c r="AT180" s="155" t="s">
        <v>174</v>
      </c>
      <c r="AU180" s="155" t="s">
        <v>87</v>
      </c>
      <c r="AY180" s="17" t="s">
        <v>172</v>
      </c>
      <c r="BE180" s="156">
        <f t="shared" si="4"/>
        <v>0</v>
      </c>
      <c r="BF180" s="156">
        <f t="shared" si="5"/>
        <v>0</v>
      </c>
      <c r="BG180" s="156">
        <f t="shared" si="6"/>
        <v>0</v>
      </c>
      <c r="BH180" s="156">
        <f t="shared" si="7"/>
        <v>0</v>
      </c>
      <c r="BI180" s="156">
        <f t="shared" si="8"/>
        <v>0</v>
      </c>
      <c r="BJ180" s="17" t="s">
        <v>87</v>
      </c>
      <c r="BK180" s="156">
        <f t="shared" si="9"/>
        <v>0</v>
      </c>
      <c r="BL180" s="17" t="s">
        <v>178</v>
      </c>
      <c r="BM180" s="155" t="s">
        <v>1933</v>
      </c>
    </row>
    <row r="181" spans="2:65" s="1" customFormat="1" ht="37.9" customHeight="1">
      <c r="B181" s="32"/>
      <c r="C181" s="179" t="s">
        <v>340</v>
      </c>
      <c r="D181" s="179" t="s">
        <v>223</v>
      </c>
      <c r="E181" s="180" t="s">
        <v>1934</v>
      </c>
      <c r="F181" s="181" t="s">
        <v>1935</v>
      </c>
      <c r="G181" s="182" t="s">
        <v>310</v>
      </c>
      <c r="H181" s="183">
        <v>1</v>
      </c>
      <c r="I181" s="184"/>
      <c r="J181" s="185">
        <f t="shared" si="0"/>
        <v>0</v>
      </c>
      <c r="K181" s="186"/>
      <c r="L181" s="187"/>
      <c r="M181" s="188" t="s">
        <v>1</v>
      </c>
      <c r="N181" s="189" t="s">
        <v>41</v>
      </c>
      <c r="P181" s="153">
        <f t="shared" si="1"/>
        <v>0</v>
      </c>
      <c r="Q181" s="153">
        <v>6.1999999999999998E-3</v>
      </c>
      <c r="R181" s="153">
        <f t="shared" si="2"/>
        <v>6.1999999999999998E-3</v>
      </c>
      <c r="S181" s="153">
        <v>0</v>
      </c>
      <c r="T181" s="154">
        <f t="shared" si="3"/>
        <v>0</v>
      </c>
      <c r="AR181" s="155" t="s">
        <v>222</v>
      </c>
      <c r="AT181" s="155" t="s">
        <v>223</v>
      </c>
      <c r="AU181" s="155" t="s">
        <v>87</v>
      </c>
      <c r="AY181" s="17" t="s">
        <v>172</v>
      </c>
      <c r="BE181" s="156">
        <f t="shared" si="4"/>
        <v>0</v>
      </c>
      <c r="BF181" s="156">
        <f t="shared" si="5"/>
        <v>0</v>
      </c>
      <c r="BG181" s="156">
        <f t="shared" si="6"/>
        <v>0</v>
      </c>
      <c r="BH181" s="156">
        <f t="shared" si="7"/>
        <v>0</v>
      </c>
      <c r="BI181" s="156">
        <f t="shared" si="8"/>
        <v>0</v>
      </c>
      <c r="BJ181" s="17" t="s">
        <v>87</v>
      </c>
      <c r="BK181" s="156">
        <f t="shared" si="9"/>
        <v>0</v>
      </c>
      <c r="BL181" s="17" t="s">
        <v>178</v>
      </c>
      <c r="BM181" s="155" t="s">
        <v>1936</v>
      </c>
    </row>
    <row r="182" spans="2:65" s="1" customFormat="1" ht="16.5" customHeight="1">
      <c r="B182" s="32"/>
      <c r="C182" s="143" t="s">
        <v>349</v>
      </c>
      <c r="D182" s="143" t="s">
        <v>174</v>
      </c>
      <c r="E182" s="144" t="s">
        <v>1338</v>
      </c>
      <c r="F182" s="145" t="s">
        <v>1339</v>
      </c>
      <c r="G182" s="146" t="s">
        <v>331</v>
      </c>
      <c r="H182" s="147">
        <v>12</v>
      </c>
      <c r="I182" s="148"/>
      <c r="J182" s="149">
        <f t="shared" si="0"/>
        <v>0</v>
      </c>
      <c r="K182" s="150"/>
      <c r="L182" s="32"/>
      <c r="M182" s="151" t="s">
        <v>1</v>
      </c>
      <c r="N182" s="152" t="s">
        <v>41</v>
      </c>
      <c r="P182" s="153">
        <f t="shared" si="1"/>
        <v>0</v>
      </c>
      <c r="Q182" s="153">
        <v>9.0000000000000006E-5</v>
      </c>
      <c r="R182" s="153">
        <f t="shared" si="2"/>
        <v>1.08E-3</v>
      </c>
      <c r="S182" s="153">
        <v>0</v>
      </c>
      <c r="T182" s="154">
        <f t="shared" si="3"/>
        <v>0</v>
      </c>
      <c r="AR182" s="155" t="s">
        <v>178</v>
      </c>
      <c r="AT182" s="155" t="s">
        <v>174</v>
      </c>
      <c r="AU182" s="155" t="s">
        <v>87</v>
      </c>
      <c r="AY182" s="17" t="s">
        <v>172</v>
      </c>
      <c r="BE182" s="156">
        <f t="shared" si="4"/>
        <v>0</v>
      </c>
      <c r="BF182" s="156">
        <f t="shared" si="5"/>
        <v>0</v>
      </c>
      <c r="BG182" s="156">
        <f t="shared" si="6"/>
        <v>0</v>
      </c>
      <c r="BH182" s="156">
        <f t="shared" si="7"/>
        <v>0</v>
      </c>
      <c r="BI182" s="156">
        <f t="shared" si="8"/>
        <v>0</v>
      </c>
      <c r="BJ182" s="17" t="s">
        <v>87</v>
      </c>
      <c r="BK182" s="156">
        <f t="shared" si="9"/>
        <v>0</v>
      </c>
      <c r="BL182" s="17" t="s">
        <v>178</v>
      </c>
      <c r="BM182" s="155" t="s">
        <v>1937</v>
      </c>
    </row>
    <row r="183" spans="2:65" s="1" customFormat="1" ht="24.2" customHeight="1">
      <c r="B183" s="32"/>
      <c r="C183" s="143" t="s">
        <v>356</v>
      </c>
      <c r="D183" s="143" t="s">
        <v>174</v>
      </c>
      <c r="E183" s="144" t="s">
        <v>1341</v>
      </c>
      <c r="F183" s="145" t="s">
        <v>1342</v>
      </c>
      <c r="G183" s="146" t="s">
        <v>331</v>
      </c>
      <c r="H183" s="147">
        <v>2</v>
      </c>
      <c r="I183" s="148"/>
      <c r="J183" s="149">
        <f t="shared" si="0"/>
        <v>0</v>
      </c>
      <c r="K183" s="150"/>
      <c r="L183" s="32"/>
      <c r="M183" s="151" t="s">
        <v>1</v>
      </c>
      <c r="N183" s="152" t="s">
        <v>41</v>
      </c>
      <c r="P183" s="153">
        <f t="shared" si="1"/>
        <v>0</v>
      </c>
      <c r="Q183" s="153">
        <v>1E-4</v>
      </c>
      <c r="R183" s="153">
        <f t="shared" si="2"/>
        <v>2.0000000000000001E-4</v>
      </c>
      <c r="S183" s="153">
        <v>0</v>
      </c>
      <c r="T183" s="154">
        <f t="shared" si="3"/>
        <v>0</v>
      </c>
      <c r="AR183" s="155" t="s">
        <v>178</v>
      </c>
      <c r="AT183" s="155" t="s">
        <v>174</v>
      </c>
      <c r="AU183" s="155" t="s">
        <v>87</v>
      </c>
      <c r="AY183" s="17" t="s">
        <v>172</v>
      </c>
      <c r="BE183" s="156">
        <f t="shared" si="4"/>
        <v>0</v>
      </c>
      <c r="BF183" s="156">
        <f t="shared" si="5"/>
        <v>0</v>
      </c>
      <c r="BG183" s="156">
        <f t="shared" si="6"/>
        <v>0</v>
      </c>
      <c r="BH183" s="156">
        <f t="shared" si="7"/>
        <v>0</v>
      </c>
      <c r="BI183" s="156">
        <f t="shared" si="8"/>
        <v>0</v>
      </c>
      <c r="BJ183" s="17" t="s">
        <v>87</v>
      </c>
      <c r="BK183" s="156">
        <f t="shared" si="9"/>
        <v>0</v>
      </c>
      <c r="BL183" s="17" t="s">
        <v>178</v>
      </c>
      <c r="BM183" s="155" t="s">
        <v>1938</v>
      </c>
    </row>
    <row r="184" spans="2:65" s="12" customFormat="1">
      <c r="B184" s="157"/>
      <c r="D184" s="158" t="s">
        <v>180</v>
      </c>
      <c r="E184" s="159" t="s">
        <v>1</v>
      </c>
      <c r="F184" s="160" t="s">
        <v>1939</v>
      </c>
      <c r="H184" s="161">
        <v>2</v>
      </c>
      <c r="I184" s="162"/>
      <c r="L184" s="157"/>
      <c r="M184" s="163"/>
      <c r="T184" s="164"/>
      <c r="AT184" s="159" t="s">
        <v>180</v>
      </c>
      <c r="AU184" s="159" t="s">
        <v>87</v>
      </c>
      <c r="AV184" s="12" t="s">
        <v>87</v>
      </c>
      <c r="AW184" s="12" t="s">
        <v>30</v>
      </c>
      <c r="AX184" s="12" t="s">
        <v>82</v>
      </c>
      <c r="AY184" s="159" t="s">
        <v>172</v>
      </c>
    </row>
    <row r="185" spans="2:65" s="11" customFormat="1" ht="22.9" customHeight="1">
      <c r="B185" s="131"/>
      <c r="D185" s="132" t="s">
        <v>74</v>
      </c>
      <c r="E185" s="141" t="s">
        <v>437</v>
      </c>
      <c r="F185" s="141" t="s">
        <v>438</v>
      </c>
      <c r="I185" s="134"/>
      <c r="J185" s="142">
        <f>BK185</f>
        <v>0</v>
      </c>
      <c r="L185" s="131"/>
      <c r="M185" s="136"/>
      <c r="P185" s="137">
        <f>P186</f>
        <v>0</v>
      </c>
      <c r="R185" s="137">
        <f>R186</f>
        <v>0</v>
      </c>
      <c r="T185" s="138">
        <f>T186</f>
        <v>0</v>
      </c>
      <c r="AR185" s="132" t="s">
        <v>82</v>
      </c>
      <c r="AT185" s="139" t="s">
        <v>74</v>
      </c>
      <c r="AU185" s="139" t="s">
        <v>82</v>
      </c>
      <c r="AY185" s="132" t="s">
        <v>172</v>
      </c>
      <c r="BK185" s="140">
        <f>BK186</f>
        <v>0</v>
      </c>
    </row>
    <row r="186" spans="2:65" s="1" customFormat="1" ht="33" customHeight="1">
      <c r="B186" s="32"/>
      <c r="C186" s="143" t="s">
        <v>365</v>
      </c>
      <c r="D186" s="143" t="s">
        <v>174</v>
      </c>
      <c r="E186" s="144" t="s">
        <v>1344</v>
      </c>
      <c r="F186" s="145" t="s">
        <v>1345</v>
      </c>
      <c r="G186" s="146" t="s">
        <v>226</v>
      </c>
      <c r="H186" s="147">
        <v>2.2290000000000001</v>
      </c>
      <c r="I186" s="148"/>
      <c r="J186" s="149">
        <f>ROUND(I186*H186,2)</f>
        <v>0</v>
      </c>
      <c r="K186" s="150"/>
      <c r="L186" s="32"/>
      <c r="M186" s="199" t="s">
        <v>1</v>
      </c>
      <c r="N186" s="200" t="s">
        <v>41</v>
      </c>
      <c r="O186" s="201"/>
      <c r="P186" s="202">
        <f>O186*H186</f>
        <v>0</v>
      </c>
      <c r="Q186" s="202">
        <v>0</v>
      </c>
      <c r="R186" s="202">
        <f>Q186*H186</f>
        <v>0</v>
      </c>
      <c r="S186" s="202">
        <v>0</v>
      </c>
      <c r="T186" s="203">
        <f>S186*H186</f>
        <v>0</v>
      </c>
      <c r="AR186" s="155" t="s">
        <v>178</v>
      </c>
      <c r="AT186" s="155" t="s">
        <v>174</v>
      </c>
      <c r="AU186" s="155" t="s">
        <v>87</v>
      </c>
      <c r="AY186" s="17" t="s">
        <v>172</v>
      </c>
      <c r="BE186" s="156">
        <f>IF(N186="základná",J186,0)</f>
        <v>0</v>
      </c>
      <c r="BF186" s="156">
        <f>IF(N186="znížená",J186,0)</f>
        <v>0</v>
      </c>
      <c r="BG186" s="156">
        <f>IF(N186="zákl. prenesená",J186,0)</f>
        <v>0</v>
      </c>
      <c r="BH186" s="156">
        <f>IF(N186="zníž. prenesená",J186,0)</f>
        <v>0</v>
      </c>
      <c r="BI186" s="156">
        <f>IF(N186="nulová",J186,0)</f>
        <v>0</v>
      </c>
      <c r="BJ186" s="17" t="s">
        <v>87</v>
      </c>
      <c r="BK186" s="156">
        <f>ROUND(I186*H186,2)</f>
        <v>0</v>
      </c>
      <c r="BL186" s="17" t="s">
        <v>178</v>
      </c>
      <c r="BM186" s="155" t="s">
        <v>1940</v>
      </c>
    </row>
    <row r="187" spans="2:65" s="1" customFormat="1" ht="6.95" customHeight="1">
      <c r="B187" s="47"/>
      <c r="C187" s="48"/>
      <c r="D187" s="48"/>
      <c r="E187" s="48"/>
      <c r="F187" s="48"/>
      <c r="G187" s="48"/>
      <c r="H187" s="48"/>
      <c r="I187" s="48"/>
      <c r="J187" s="48"/>
      <c r="K187" s="48"/>
      <c r="L187" s="32"/>
    </row>
  </sheetData>
  <sheetProtection algorithmName="SHA-512" hashValue="mqEqAeI6POaGhTdOvctdX8QtecK9RnhcuY7xhJ4CotUJj8Uk4c8NnI/1Iq9wsyAO/5lUcKVBdbGZ4PubPQB62w==" saltValue="giYcnrh0TFBnmGjg3Qlt3W0r5oArXGEfvmcY52lHpH3ejrJSqkcprMNmfAYLFKd4kTtKQezcg9F4AlxVweE2mQ==" spinCount="100000" sheet="1" objects="1" scenarios="1" formatColumns="0" formatRows="0" autoFilter="0"/>
  <autoFilter ref="C124:K186" xr:uid="{00000000-0009-0000-0000-000006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82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106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1848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1941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ROUND(J125,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ROUND((SUM(BE125:BE181)),  2)</f>
        <v>0</v>
      </c>
      <c r="G35" s="100"/>
      <c r="H35" s="100"/>
      <c r="I35" s="101">
        <v>0.2</v>
      </c>
      <c r="J35" s="99">
        <f>ROUND(((SUM(BE125:BE181))*I35),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ROUND((SUM(BF125:BF181)),  2)</f>
        <v>0</v>
      </c>
      <c r="G36" s="100"/>
      <c r="H36" s="100"/>
      <c r="I36" s="101">
        <v>0.2</v>
      </c>
      <c r="J36" s="99">
        <f>ROUND(((SUM(BF125:BF181))*I36),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ROUND((SUM(BG125:BG181)),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ROUND((SUM(BH125:BH181)),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ROUND((SUM(BI125:BI181)),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1848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02 - SO-02.2  Vonkajší domový vodovod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J125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J127</f>
        <v>0</v>
      </c>
      <c r="L100" s="118"/>
    </row>
    <row r="101" spans="2:47" s="9" customFormat="1" ht="19.899999999999999" customHeight="1">
      <c r="B101" s="118"/>
      <c r="D101" s="119" t="s">
        <v>1850</v>
      </c>
      <c r="E101" s="120"/>
      <c r="F101" s="120"/>
      <c r="G101" s="120"/>
      <c r="H101" s="120"/>
      <c r="I101" s="120"/>
      <c r="J101" s="121">
        <f>J151</f>
        <v>0</v>
      </c>
      <c r="L101" s="118"/>
    </row>
    <row r="102" spans="2:47" s="9" customFormat="1" ht="19.899999999999999" customHeight="1">
      <c r="B102" s="118"/>
      <c r="D102" s="119" t="s">
        <v>1315</v>
      </c>
      <c r="E102" s="120"/>
      <c r="F102" s="120"/>
      <c r="G102" s="120"/>
      <c r="H102" s="120"/>
      <c r="I102" s="120"/>
      <c r="J102" s="121">
        <f>J156</f>
        <v>0</v>
      </c>
      <c r="L102" s="118"/>
    </row>
    <row r="103" spans="2:47" s="9" customFormat="1" ht="19.899999999999999" customHeight="1">
      <c r="B103" s="118"/>
      <c r="D103" s="119" t="s">
        <v>141</v>
      </c>
      <c r="E103" s="120"/>
      <c r="F103" s="120"/>
      <c r="G103" s="120"/>
      <c r="H103" s="120"/>
      <c r="I103" s="120"/>
      <c r="J103" s="121">
        <f>J180</f>
        <v>0</v>
      </c>
      <c r="L103" s="118"/>
    </row>
    <row r="104" spans="2:47" s="1" customFormat="1" ht="21.75" customHeight="1">
      <c r="B104" s="32"/>
      <c r="L104" s="32"/>
    </row>
    <row r="105" spans="2:47" s="1" customFormat="1" ht="6.95" customHeight="1"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32"/>
    </row>
    <row r="109" spans="2:47" s="1" customFormat="1" ht="6.95" customHeight="1"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32"/>
    </row>
    <row r="110" spans="2:47" s="1" customFormat="1" ht="24.95" customHeight="1">
      <c r="B110" s="32"/>
      <c r="C110" s="21" t="s">
        <v>158</v>
      </c>
      <c r="L110" s="32"/>
    </row>
    <row r="111" spans="2:47" s="1" customFormat="1" ht="6.95" customHeight="1">
      <c r="B111" s="32"/>
      <c r="L111" s="32"/>
    </row>
    <row r="112" spans="2:47" s="1" customFormat="1" ht="12" customHeight="1">
      <c r="B112" s="32"/>
      <c r="C112" s="27" t="s">
        <v>15</v>
      </c>
      <c r="L112" s="32"/>
    </row>
    <row r="113" spans="2:65" s="1" customFormat="1" ht="16.5" customHeight="1">
      <c r="B113" s="32"/>
      <c r="E113" s="254" t="str">
        <f>E7</f>
        <v>Rekreačná chata</v>
      </c>
      <c r="F113" s="255"/>
      <c r="G113" s="255"/>
      <c r="H113" s="255"/>
      <c r="L113" s="32"/>
    </row>
    <row r="114" spans="2:65" ht="12" customHeight="1">
      <c r="B114" s="20"/>
      <c r="C114" s="27" t="s">
        <v>126</v>
      </c>
      <c r="L114" s="20"/>
    </row>
    <row r="115" spans="2:65" s="1" customFormat="1" ht="16.5" customHeight="1">
      <c r="B115" s="32"/>
      <c r="E115" s="254" t="s">
        <v>1848</v>
      </c>
      <c r="F115" s="253"/>
      <c r="G115" s="253"/>
      <c r="H115" s="253"/>
      <c r="L115" s="32"/>
    </row>
    <row r="116" spans="2:65" s="1" customFormat="1" ht="12" customHeight="1">
      <c r="B116" s="32"/>
      <c r="C116" s="27" t="s">
        <v>128</v>
      </c>
      <c r="L116" s="32"/>
    </row>
    <row r="117" spans="2:65" s="1" customFormat="1" ht="16.5" customHeight="1">
      <c r="B117" s="32"/>
      <c r="E117" s="250" t="str">
        <f>E11</f>
        <v>02 - SO-02.2  Vonkajší domový vodovod</v>
      </c>
      <c r="F117" s="253"/>
      <c r="G117" s="253"/>
      <c r="H117" s="253"/>
      <c r="L117" s="32"/>
    </row>
    <row r="118" spans="2:65" s="1" customFormat="1" ht="6.95" customHeight="1">
      <c r="B118" s="32"/>
      <c r="L118" s="32"/>
    </row>
    <row r="119" spans="2:65" s="1" customFormat="1" ht="12" customHeight="1">
      <c r="B119" s="32"/>
      <c r="C119" s="27" t="s">
        <v>19</v>
      </c>
      <c r="F119" s="25" t="str">
        <f>F14</f>
        <v>Martovce, p. č. 6231/1, 6231/2</v>
      </c>
      <c r="I119" s="27" t="s">
        <v>21</v>
      </c>
      <c r="J119" s="55">
        <f>IF(J14="","",J14)</f>
        <v>0</v>
      </c>
      <c r="L119" s="32"/>
    </row>
    <row r="120" spans="2:65" s="1" customFormat="1" ht="6.95" customHeight="1">
      <c r="B120" s="32"/>
      <c r="L120" s="32"/>
    </row>
    <row r="121" spans="2:65" s="1" customFormat="1" ht="15.2" customHeight="1">
      <c r="B121" s="32"/>
      <c r="C121" s="27" t="s">
        <v>22</v>
      </c>
      <c r="F121" s="25" t="str">
        <f>E17</f>
        <v>MARTEVENT s.r.o., Martovce č. 14</v>
      </c>
      <c r="I121" s="27" t="s">
        <v>28</v>
      </c>
      <c r="J121" s="30" t="str">
        <f>E23</f>
        <v>Szilvia Vörös Dócza</v>
      </c>
      <c r="L121" s="32"/>
    </row>
    <row r="122" spans="2:65" s="1" customFormat="1" ht="15.2" customHeight="1">
      <c r="B122" s="32"/>
      <c r="C122" s="27" t="s">
        <v>26</v>
      </c>
      <c r="F122" s="25" t="str">
        <f>IF(E20="","",E20)</f>
        <v>Vyplň údaj</v>
      </c>
      <c r="I122" s="27" t="s">
        <v>31</v>
      </c>
      <c r="J122" s="30" t="str">
        <f>E26</f>
        <v xml:space="preserve"> </v>
      </c>
      <c r="L122" s="32"/>
    </row>
    <row r="123" spans="2:65" s="1" customFormat="1" ht="10.35" customHeight="1">
      <c r="B123" s="32"/>
      <c r="L123" s="32"/>
    </row>
    <row r="124" spans="2:65" s="10" customFormat="1" ht="29.25" customHeight="1">
      <c r="B124" s="122"/>
      <c r="C124" s="123" t="s">
        <v>159</v>
      </c>
      <c r="D124" s="124" t="s">
        <v>60</v>
      </c>
      <c r="E124" s="124" t="s">
        <v>56</v>
      </c>
      <c r="F124" s="124" t="s">
        <v>57</v>
      </c>
      <c r="G124" s="124" t="s">
        <v>160</v>
      </c>
      <c r="H124" s="124" t="s">
        <v>161</v>
      </c>
      <c r="I124" s="124" t="s">
        <v>162</v>
      </c>
      <c r="J124" s="125" t="s">
        <v>133</v>
      </c>
      <c r="K124" s="126" t="s">
        <v>163</v>
      </c>
      <c r="L124" s="122"/>
      <c r="M124" s="62" t="s">
        <v>1</v>
      </c>
      <c r="N124" s="63" t="s">
        <v>39</v>
      </c>
      <c r="O124" s="63" t="s">
        <v>164</v>
      </c>
      <c r="P124" s="63" t="s">
        <v>165</v>
      </c>
      <c r="Q124" s="63" t="s">
        <v>166</v>
      </c>
      <c r="R124" s="63" t="s">
        <v>167</v>
      </c>
      <c r="S124" s="63" t="s">
        <v>168</v>
      </c>
      <c r="T124" s="64" t="s">
        <v>169</v>
      </c>
    </row>
    <row r="125" spans="2:65" s="1" customFormat="1" ht="22.9" customHeight="1">
      <c r="B125" s="32"/>
      <c r="C125" s="67" t="s">
        <v>134</v>
      </c>
      <c r="J125" s="127">
        <f>BK125</f>
        <v>0</v>
      </c>
      <c r="L125" s="32"/>
      <c r="M125" s="65"/>
      <c r="N125" s="56"/>
      <c r="O125" s="56"/>
      <c r="P125" s="128">
        <f>P126</f>
        <v>0</v>
      </c>
      <c r="Q125" s="56"/>
      <c r="R125" s="128">
        <f>R126</f>
        <v>115.910539</v>
      </c>
      <c r="S125" s="56"/>
      <c r="T125" s="129">
        <f>T126</f>
        <v>0</v>
      </c>
      <c r="AT125" s="17" t="s">
        <v>74</v>
      </c>
      <c r="AU125" s="17" t="s">
        <v>135</v>
      </c>
      <c r="BK125" s="130">
        <f>BK126</f>
        <v>0</v>
      </c>
    </row>
    <row r="126" spans="2:65" s="11" customFormat="1" ht="25.9" customHeight="1">
      <c r="B126" s="131"/>
      <c r="D126" s="132" t="s">
        <v>74</v>
      </c>
      <c r="E126" s="133" t="s">
        <v>170</v>
      </c>
      <c r="F126" s="133" t="s">
        <v>171</v>
      </c>
      <c r="I126" s="134"/>
      <c r="J126" s="135">
        <f>BK126</f>
        <v>0</v>
      </c>
      <c r="L126" s="131"/>
      <c r="M126" s="136"/>
      <c r="P126" s="137">
        <f>P127+P151+P156+P180</f>
        <v>0</v>
      </c>
      <c r="R126" s="137">
        <f>R127+R151+R156+R180</f>
        <v>115.910539</v>
      </c>
      <c r="T126" s="138">
        <f>T127+T151+T156+T180</f>
        <v>0</v>
      </c>
      <c r="AR126" s="132" t="s">
        <v>82</v>
      </c>
      <c r="AT126" s="139" t="s">
        <v>74</v>
      </c>
      <c r="AU126" s="139" t="s">
        <v>75</v>
      </c>
      <c r="AY126" s="132" t="s">
        <v>172</v>
      </c>
      <c r="BK126" s="140">
        <f>BK127+BK151+BK156+BK180</f>
        <v>0</v>
      </c>
    </row>
    <row r="127" spans="2:65" s="11" customFormat="1" ht="22.9" customHeight="1">
      <c r="B127" s="131"/>
      <c r="D127" s="132" t="s">
        <v>74</v>
      </c>
      <c r="E127" s="141" t="s">
        <v>82</v>
      </c>
      <c r="F127" s="141" t="s">
        <v>173</v>
      </c>
      <c r="I127" s="134"/>
      <c r="J127" s="142">
        <f>BK127</f>
        <v>0</v>
      </c>
      <c r="L127" s="131"/>
      <c r="M127" s="136"/>
      <c r="P127" s="137">
        <f>SUM(P128:P150)</f>
        <v>0</v>
      </c>
      <c r="R127" s="137">
        <f>SUM(R128:R150)</f>
        <v>77.12</v>
      </c>
      <c r="T127" s="138">
        <f>SUM(T128:T150)</f>
        <v>0</v>
      </c>
      <c r="AR127" s="132" t="s">
        <v>82</v>
      </c>
      <c r="AT127" s="139" t="s">
        <v>74</v>
      </c>
      <c r="AU127" s="139" t="s">
        <v>82</v>
      </c>
      <c r="AY127" s="132" t="s">
        <v>172</v>
      </c>
      <c r="BK127" s="140">
        <f>SUM(BK128:BK150)</f>
        <v>0</v>
      </c>
    </row>
    <row r="128" spans="2:65" s="1" customFormat="1" ht="24.2" customHeight="1">
      <c r="B128" s="32"/>
      <c r="C128" s="143" t="s">
        <v>82</v>
      </c>
      <c r="D128" s="143" t="s">
        <v>174</v>
      </c>
      <c r="E128" s="144" t="s">
        <v>1942</v>
      </c>
      <c r="F128" s="145" t="s">
        <v>1943</v>
      </c>
      <c r="G128" s="146" t="s">
        <v>177</v>
      </c>
      <c r="H128" s="147">
        <v>183.4</v>
      </c>
      <c r="I128" s="148"/>
      <c r="J128" s="149">
        <f>ROUND(I128*H128,2)</f>
        <v>0</v>
      </c>
      <c r="K128" s="150"/>
      <c r="L128" s="32"/>
      <c r="M128" s="151" t="s">
        <v>1</v>
      </c>
      <c r="N128" s="152" t="s">
        <v>41</v>
      </c>
      <c r="P128" s="153">
        <f>O128*H128</f>
        <v>0</v>
      </c>
      <c r="Q128" s="153">
        <v>0</v>
      </c>
      <c r="R128" s="153">
        <f>Q128*H128</f>
        <v>0</v>
      </c>
      <c r="S128" s="153">
        <v>0</v>
      </c>
      <c r="T128" s="154">
        <f>S128*H128</f>
        <v>0</v>
      </c>
      <c r="AR128" s="155" t="s">
        <v>178</v>
      </c>
      <c r="AT128" s="155" t="s">
        <v>174</v>
      </c>
      <c r="AU128" s="155" t="s">
        <v>87</v>
      </c>
      <c r="AY128" s="17" t="s">
        <v>172</v>
      </c>
      <c r="BE128" s="156">
        <f>IF(N128="základná",J128,0)</f>
        <v>0</v>
      </c>
      <c r="BF128" s="156">
        <f>IF(N128="znížená",J128,0)</f>
        <v>0</v>
      </c>
      <c r="BG128" s="156">
        <f>IF(N128="zákl. prenesená",J128,0)</f>
        <v>0</v>
      </c>
      <c r="BH128" s="156">
        <f>IF(N128="zníž. prenesená",J128,0)</f>
        <v>0</v>
      </c>
      <c r="BI128" s="156">
        <f>IF(N128="nulová",J128,0)</f>
        <v>0</v>
      </c>
      <c r="BJ128" s="17" t="s">
        <v>87</v>
      </c>
      <c r="BK128" s="156">
        <f>ROUND(I128*H128,2)</f>
        <v>0</v>
      </c>
      <c r="BL128" s="17" t="s">
        <v>178</v>
      </c>
      <c r="BM128" s="155" t="s">
        <v>1944</v>
      </c>
    </row>
    <row r="129" spans="2:65" s="12" customFormat="1">
      <c r="B129" s="157"/>
      <c r="D129" s="158" t="s">
        <v>180</v>
      </c>
      <c r="E129" s="159" t="s">
        <v>1</v>
      </c>
      <c r="F129" s="160" t="s">
        <v>1945</v>
      </c>
      <c r="H129" s="161">
        <v>183.398</v>
      </c>
      <c r="I129" s="162"/>
      <c r="L129" s="157"/>
      <c r="M129" s="163"/>
      <c r="T129" s="164"/>
      <c r="AT129" s="159" t="s">
        <v>180</v>
      </c>
      <c r="AU129" s="159" t="s">
        <v>87</v>
      </c>
      <c r="AV129" s="12" t="s">
        <v>87</v>
      </c>
      <c r="AW129" s="12" t="s">
        <v>30</v>
      </c>
      <c r="AX129" s="12" t="s">
        <v>75</v>
      </c>
      <c r="AY129" s="159" t="s">
        <v>172</v>
      </c>
    </row>
    <row r="130" spans="2:65" s="12" customFormat="1">
      <c r="B130" s="157"/>
      <c r="D130" s="158" t="s">
        <v>180</v>
      </c>
      <c r="E130" s="159" t="s">
        <v>1</v>
      </c>
      <c r="F130" s="160" t="s">
        <v>230</v>
      </c>
      <c r="H130" s="161">
        <v>2E-3</v>
      </c>
      <c r="I130" s="162"/>
      <c r="L130" s="157"/>
      <c r="M130" s="163"/>
      <c r="T130" s="164"/>
      <c r="AT130" s="159" t="s">
        <v>180</v>
      </c>
      <c r="AU130" s="159" t="s">
        <v>87</v>
      </c>
      <c r="AV130" s="12" t="s">
        <v>87</v>
      </c>
      <c r="AW130" s="12" t="s">
        <v>30</v>
      </c>
      <c r="AX130" s="12" t="s">
        <v>75</v>
      </c>
      <c r="AY130" s="159" t="s">
        <v>172</v>
      </c>
    </row>
    <row r="131" spans="2:65" s="14" customFormat="1">
      <c r="B131" s="172"/>
      <c r="D131" s="158" t="s">
        <v>180</v>
      </c>
      <c r="E131" s="173" t="s">
        <v>1</v>
      </c>
      <c r="F131" s="174" t="s">
        <v>186</v>
      </c>
      <c r="H131" s="175">
        <v>183.4</v>
      </c>
      <c r="I131" s="176"/>
      <c r="L131" s="172"/>
      <c r="M131" s="177"/>
      <c r="T131" s="178"/>
      <c r="AT131" s="173" t="s">
        <v>180</v>
      </c>
      <c r="AU131" s="173" t="s">
        <v>87</v>
      </c>
      <c r="AV131" s="14" t="s">
        <v>178</v>
      </c>
      <c r="AW131" s="14" t="s">
        <v>30</v>
      </c>
      <c r="AX131" s="14" t="s">
        <v>82</v>
      </c>
      <c r="AY131" s="173" t="s">
        <v>172</v>
      </c>
    </row>
    <row r="132" spans="2:65" s="1" customFormat="1" ht="37.9" customHeight="1">
      <c r="B132" s="32"/>
      <c r="C132" s="143" t="s">
        <v>87</v>
      </c>
      <c r="D132" s="143" t="s">
        <v>174</v>
      </c>
      <c r="E132" s="144" t="s">
        <v>1946</v>
      </c>
      <c r="F132" s="145" t="s">
        <v>1947</v>
      </c>
      <c r="G132" s="146" t="s">
        <v>177</v>
      </c>
      <c r="H132" s="147">
        <v>61.133000000000003</v>
      </c>
      <c r="I132" s="148"/>
      <c r="J132" s="149">
        <f>ROUND(I132*H132,2)</f>
        <v>0</v>
      </c>
      <c r="K132" s="150"/>
      <c r="L132" s="32"/>
      <c r="M132" s="151" t="s">
        <v>1</v>
      </c>
      <c r="N132" s="152" t="s">
        <v>41</v>
      </c>
      <c r="P132" s="153">
        <f>O132*H132</f>
        <v>0</v>
      </c>
      <c r="Q132" s="153">
        <v>0</v>
      </c>
      <c r="R132" s="153">
        <f>Q132*H132</f>
        <v>0</v>
      </c>
      <c r="S132" s="153">
        <v>0</v>
      </c>
      <c r="T132" s="154">
        <f>S132*H132</f>
        <v>0</v>
      </c>
      <c r="AR132" s="155" t="s">
        <v>178</v>
      </c>
      <c r="AT132" s="155" t="s">
        <v>174</v>
      </c>
      <c r="AU132" s="155" t="s">
        <v>87</v>
      </c>
      <c r="AY132" s="17" t="s">
        <v>172</v>
      </c>
      <c r="BE132" s="156">
        <f>IF(N132="základná",J132,0)</f>
        <v>0</v>
      </c>
      <c r="BF132" s="156">
        <f>IF(N132="znížená",J132,0)</f>
        <v>0</v>
      </c>
      <c r="BG132" s="156">
        <f>IF(N132="zákl. prenesená",J132,0)</f>
        <v>0</v>
      </c>
      <c r="BH132" s="156">
        <f>IF(N132="zníž. prenesená",J132,0)</f>
        <v>0</v>
      </c>
      <c r="BI132" s="156">
        <f>IF(N132="nulová",J132,0)</f>
        <v>0</v>
      </c>
      <c r="BJ132" s="17" t="s">
        <v>87</v>
      </c>
      <c r="BK132" s="156">
        <f>ROUND(I132*H132,2)</f>
        <v>0</v>
      </c>
      <c r="BL132" s="17" t="s">
        <v>178</v>
      </c>
      <c r="BM132" s="155" t="s">
        <v>1948</v>
      </c>
    </row>
    <row r="133" spans="2:65" s="12" customFormat="1">
      <c r="B133" s="157"/>
      <c r="D133" s="158" t="s">
        <v>180</v>
      </c>
      <c r="E133" s="159" t="s">
        <v>1</v>
      </c>
      <c r="F133" s="160" t="s">
        <v>1949</v>
      </c>
      <c r="H133" s="161">
        <v>61.133000000000003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82</v>
      </c>
      <c r="AY133" s="159" t="s">
        <v>172</v>
      </c>
    </row>
    <row r="134" spans="2:65" s="1" customFormat="1" ht="33" customHeight="1">
      <c r="B134" s="32"/>
      <c r="C134" s="143" t="s">
        <v>184</v>
      </c>
      <c r="D134" s="143" t="s">
        <v>174</v>
      </c>
      <c r="E134" s="144" t="s">
        <v>1866</v>
      </c>
      <c r="F134" s="145" t="s">
        <v>1867</v>
      </c>
      <c r="G134" s="146" t="s">
        <v>177</v>
      </c>
      <c r="H134" s="147">
        <v>60.4</v>
      </c>
      <c r="I134" s="148"/>
      <c r="J134" s="149">
        <f>ROUND(I134*H134,2)</f>
        <v>0</v>
      </c>
      <c r="K134" s="150"/>
      <c r="L134" s="32"/>
      <c r="M134" s="151" t="s">
        <v>1</v>
      </c>
      <c r="N134" s="152" t="s">
        <v>41</v>
      </c>
      <c r="P134" s="153">
        <f>O134*H134</f>
        <v>0</v>
      </c>
      <c r="Q134" s="153">
        <v>0</v>
      </c>
      <c r="R134" s="153">
        <f>Q134*H134</f>
        <v>0</v>
      </c>
      <c r="S134" s="153">
        <v>0</v>
      </c>
      <c r="T134" s="154">
        <f>S134*H134</f>
        <v>0</v>
      </c>
      <c r="AR134" s="155" t="s">
        <v>178</v>
      </c>
      <c r="AT134" s="155" t="s">
        <v>174</v>
      </c>
      <c r="AU134" s="155" t="s">
        <v>87</v>
      </c>
      <c r="AY134" s="17" t="s">
        <v>172</v>
      </c>
      <c r="BE134" s="156">
        <f>IF(N134="základná",J134,0)</f>
        <v>0</v>
      </c>
      <c r="BF134" s="156">
        <f>IF(N134="znížená",J134,0)</f>
        <v>0</v>
      </c>
      <c r="BG134" s="156">
        <f>IF(N134="zákl. prenesená",J134,0)</f>
        <v>0</v>
      </c>
      <c r="BH134" s="156">
        <f>IF(N134="zníž. prenesená",J134,0)</f>
        <v>0</v>
      </c>
      <c r="BI134" s="156">
        <f>IF(N134="nulová",J134,0)</f>
        <v>0</v>
      </c>
      <c r="BJ134" s="17" t="s">
        <v>87</v>
      </c>
      <c r="BK134" s="156">
        <f>ROUND(I134*H134,2)</f>
        <v>0</v>
      </c>
      <c r="BL134" s="17" t="s">
        <v>178</v>
      </c>
      <c r="BM134" s="155" t="s">
        <v>1950</v>
      </c>
    </row>
    <row r="135" spans="2:65" s="12" customFormat="1">
      <c r="B135" s="157"/>
      <c r="D135" s="158" t="s">
        <v>180</v>
      </c>
      <c r="E135" s="159" t="s">
        <v>1</v>
      </c>
      <c r="F135" s="160" t="s">
        <v>1951</v>
      </c>
      <c r="H135" s="161">
        <v>183.4</v>
      </c>
      <c r="I135" s="162"/>
      <c r="L135" s="157"/>
      <c r="M135" s="163"/>
      <c r="T135" s="164"/>
      <c r="AT135" s="159" t="s">
        <v>180</v>
      </c>
      <c r="AU135" s="159" t="s">
        <v>87</v>
      </c>
      <c r="AV135" s="12" t="s">
        <v>87</v>
      </c>
      <c r="AW135" s="12" t="s">
        <v>30</v>
      </c>
      <c r="AX135" s="12" t="s">
        <v>75</v>
      </c>
      <c r="AY135" s="159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1952</v>
      </c>
      <c r="H136" s="161">
        <v>-123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4" customFormat="1">
      <c r="B137" s="172"/>
      <c r="D137" s="158" t="s">
        <v>180</v>
      </c>
      <c r="E137" s="173" t="s">
        <v>1</v>
      </c>
      <c r="F137" s="174" t="s">
        <v>208</v>
      </c>
      <c r="H137" s="175">
        <v>60.400000000000006</v>
      </c>
      <c r="I137" s="176"/>
      <c r="L137" s="172"/>
      <c r="M137" s="177"/>
      <c r="T137" s="178"/>
      <c r="AT137" s="173" t="s">
        <v>180</v>
      </c>
      <c r="AU137" s="173" t="s">
        <v>87</v>
      </c>
      <c r="AV137" s="14" t="s">
        <v>178</v>
      </c>
      <c r="AW137" s="14" t="s">
        <v>30</v>
      </c>
      <c r="AX137" s="14" t="s">
        <v>82</v>
      </c>
      <c r="AY137" s="173" t="s">
        <v>172</v>
      </c>
    </row>
    <row r="138" spans="2:65" s="1" customFormat="1" ht="16.5" customHeight="1">
      <c r="B138" s="32"/>
      <c r="C138" s="143" t="s">
        <v>178</v>
      </c>
      <c r="D138" s="143" t="s">
        <v>174</v>
      </c>
      <c r="E138" s="144" t="s">
        <v>210</v>
      </c>
      <c r="F138" s="145" t="s">
        <v>211</v>
      </c>
      <c r="G138" s="146" t="s">
        <v>177</v>
      </c>
      <c r="H138" s="147">
        <v>60.4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178</v>
      </c>
      <c r="AT138" s="155" t="s">
        <v>174</v>
      </c>
      <c r="AU138" s="155" t="s">
        <v>87</v>
      </c>
      <c r="AY138" s="17" t="s">
        <v>172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87</v>
      </c>
      <c r="BK138" s="156">
        <f>ROUND(I138*H138,2)</f>
        <v>0</v>
      </c>
      <c r="BL138" s="17" t="s">
        <v>178</v>
      </c>
      <c r="BM138" s="155" t="s">
        <v>1872</v>
      </c>
    </row>
    <row r="139" spans="2:65" s="1" customFormat="1" ht="33" customHeight="1">
      <c r="B139" s="32"/>
      <c r="C139" s="143" t="s">
        <v>203</v>
      </c>
      <c r="D139" s="143" t="s">
        <v>174</v>
      </c>
      <c r="E139" s="144" t="s">
        <v>1953</v>
      </c>
      <c r="F139" s="145" t="s">
        <v>1954</v>
      </c>
      <c r="G139" s="146" t="s">
        <v>177</v>
      </c>
      <c r="H139" s="147">
        <v>123</v>
      </c>
      <c r="I139" s="148"/>
      <c r="J139" s="149">
        <f>ROUND(I139*H139,2)</f>
        <v>0</v>
      </c>
      <c r="K139" s="150"/>
      <c r="L139" s="32"/>
      <c r="M139" s="151" t="s">
        <v>1</v>
      </c>
      <c r="N139" s="152" t="s">
        <v>41</v>
      </c>
      <c r="P139" s="153">
        <f>O139*H139</f>
        <v>0</v>
      </c>
      <c r="Q139" s="153">
        <v>0</v>
      </c>
      <c r="R139" s="153">
        <f>Q139*H139</f>
        <v>0</v>
      </c>
      <c r="S139" s="153">
        <v>0</v>
      </c>
      <c r="T139" s="154">
        <f>S139*H139</f>
        <v>0</v>
      </c>
      <c r="AR139" s="155" t="s">
        <v>178</v>
      </c>
      <c r="AT139" s="155" t="s">
        <v>174</v>
      </c>
      <c r="AU139" s="155" t="s">
        <v>87</v>
      </c>
      <c r="AY139" s="17" t="s">
        <v>172</v>
      </c>
      <c r="BE139" s="156">
        <f>IF(N139="základná",J139,0)</f>
        <v>0</v>
      </c>
      <c r="BF139" s="156">
        <f>IF(N139="znížená",J139,0)</f>
        <v>0</v>
      </c>
      <c r="BG139" s="156">
        <f>IF(N139="zákl. prenesená",J139,0)</f>
        <v>0</v>
      </c>
      <c r="BH139" s="156">
        <f>IF(N139="zníž. prenesená",J139,0)</f>
        <v>0</v>
      </c>
      <c r="BI139" s="156">
        <f>IF(N139="nulová",J139,0)</f>
        <v>0</v>
      </c>
      <c r="BJ139" s="17" t="s">
        <v>87</v>
      </c>
      <c r="BK139" s="156">
        <f>ROUND(I139*H139,2)</f>
        <v>0</v>
      </c>
      <c r="BL139" s="17" t="s">
        <v>178</v>
      </c>
      <c r="BM139" s="155" t="s">
        <v>1955</v>
      </c>
    </row>
    <row r="140" spans="2:65" s="12" customFormat="1">
      <c r="B140" s="157"/>
      <c r="D140" s="158" t="s">
        <v>180</v>
      </c>
      <c r="E140" s="159" t="s">
        <v>1</v>
      </c>
      <c r="F140" s="160" t="s">
        <v>1956</v>
      </c>
      <c r="H140" s="161">
        <v>184.2</v>
      </c>
      <c r="I140" s="162"/>
      <c r="L140" s="157"/>
      <c r="M140" s="163"/>
      <c r="T140" s="164"/>
      <c r="AT140" s="159" t="s">
        <v>180</v>
      </c>
      <c r="AU140" s="159" t="s">
        <v>87</v>
      </c>
      <c r="AV140" s="12" t="s">
        <v>87</v>
      </c>
      <c r="AW140" s="12" t="s">
        <v>30</v>
      </c>
      <c r="AX140" s="12" t="s">
        <v>75</v>
      </c>
      <c r="AY140" s="159" t="s">
        <v>172</v>
      </c>
    </row>
    <row r="141" spans="2:65" s="12" customFormat="1">
      <c r="B141" s="157"/>
      <c r="D141" s="158" t="s">
        <v>180</v>
      </c>
      <c r="E141" s="159" t="s">
        <v>1</v>
      </c>
      <c r="F141" s="160" t="s">
        <v>1957</v>
      </c>
      <c r="H141" s="161">
        <v>-61.2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4" customFormat="1">
      <c r="B142" s="172"/>
      <c r="D142" s="158" t="s">
        <v>180</v>
      </c>
      <c r="E142" s="173" t="s">
        <v>1</v>
      </c>
      <c r="F142" s="174" t="s">
        <v>186</v>
      </c>
      <c r="H142" s="175">
        <v>122.99999999999999</v>
      </c>
      <c r="I142" s="176"/>
      <c r="L142" s="172"/>
      <c r="M142" s="177"/>
      <c r="T142" s="178"/>
      <c r="AT142" s="173" t="s">
        <v>180</v>
      </c>
      <c r="AU142" s="173" t="s">
        <v>87</v>
      </c>
      <c r="AV142" s="14" t="s">
        <v>178</v>
      </c>
      <c r="AW142" s="14" t="s">
        <v>30</v>
      </c>
      <c r="AX142" s="14" t="s">
        <v>82</v>
      </c>
      <c r="AY142" s="173" t="s">
        <v>172</v>
      </c>
    </row>
    <row r="143" spans="2:65" s="1" customFormat="1" ht="24.2" customHeight="1">
      <c r="B143" s="32"/>
      <c r="C143" s="143" t="s">
        <v>209</v>
      </c>
      <c r="D143" s="143" t="s">
        <v>174</v>
      </c>
      <c r="E143" s="144" t="s">
        <v>1878</v>
      </c>
      <c r="F143" s="145" t="s">
        <v>1879</v>
      </c>
      <c r="G143" s="146" t="s">
        <v>177</v>
      </c>
      <c r="H143" s="147">
        <v>40.799999999999997</v>
      </c>
      <c r="I143" s="148"/>
      <c r="J143" s="149">
        <f>ROUND(I143*H143,2)</f>
        <v>0</v>
      </c>
      <c r="K143" s="150"/>
      <c r="L143" s="32"/>
      <c r="M143" s="151" t="s">
        <v>1</v>
      </c>
      <c r="N143" s="152" t="s">
        <v>41</v>
      </c>
      <c r="P143" s="153">
        <f>O143*H143</f>
        <v>0</v>
      </c>
      <c r="Q143" s="153">
        <v>0</v>
      </c>
      <c r="R143" s="153">
        <f>Q143*H143</f>
        <v>0</v>
      </c>
      <c r="S143" s="153">
        <v>0</v>
      </c>
      <c r="T143" s="154">
        <f>S143*H143</f>
        <v>0</v>
      </c>
      <c r="AR143" s="155" t="s">
        <v>178</v>
      </c>
      <c r="AT143" s="155" t="s">
        <v>174</v>
      </c>
      <c r="AU143" s="155" t="s">
        <v>87</v>
      </c>
      <c r="AY143" s="17" t="s">
        <v>172</v>
      </c>
      <c r="BE143" s="156">
        <f>IF(N143="základná",J143,0)</f>
        <v>0</v>
      </c>
      <c r="BF143" s="156">
        <f>IF(N143="znížená",J143,0)</f>
        <v>0</v>
      </c>
      <c r="BG143" s="156">
        <f>IF(N143="zákl. prenesená",J143,0)</f>
        <v>0</v>
      </c>
      <c r="BH143" s="156">
        <f>IF(N143="zníž. prenesená",J143,0)</f>
        <v>0</v>
      </c>
      <c r="BI143" s="156">
        <f>IF(N143="nulová",J143,0)</f>
        <v>0</v>
      </c>
      <c r="BJ143" s="17" t="s">
        <v>87</v>
      </c>
      <c r="BK143" s="156">
        <f>ROUND(I143*H143,2)</f>
        <v>0</v>
      </c>
      <c r="BL143" s="17" t="s">
        <v>178</v>
      </c>
      <c r="BM143" s="155" t="s">
        <v>1880</v>
      </c>
    </row>
    <row r="144" spans="2:65" s="12" customFormat="1">
      <c r="B144" s="157"/>
      <c r="D144" s="158" t="s">
        <v>180</v>
      </c>
      <c r="E144" s="159" t="s">
        <v>1</v>
      </c>
      <c r="F144" s="160" t="s">
        <v>1958</v>
      </c>
      <c r="H144" s="161">
        <v>40.755000000000003</v>
      </c>
      <c r="I144" s="162"/>
      <c r="L144" s="157"/>
      <c r="M144" s="163"/>
      <c r="T144" s="164"/>
      <c r="AT144" s="159" t="s">
        <v>180</v>
      </c>
      <c r="AU144" s="159" t="s">
        <v>87</v>
      </c>
      <c r="AV144" s="12" t="s">
        <v>87</v>
      </c>
      <c r="AW144" s="12" t="s">
        <v>30</v>
      </c>
      <c r="AX144" s="12" t="s">
        <v>75</v>
      </c>
      <c r="AY144" s="159" t="s">
        <v>172</v>
      </c>
    </row>
    <row r="145" spans="2:65" s="12" customFormat="1">
      <c r="B145" s="157"/>
      <c r="D145" s="158" t="s">
        <v>180</v>
      </c>
      <c r="E145" s="159" t="s">
        <v>1</v>
      </c>
      <c r="F145" s="160" t="s">
        <v>511</v>
      </c>
      <c r="H145" s="161">
        <v>4.4999999999999998E-2</v>
      </c>
      <c r="I145" s="162"/>
      <c r="L145" s="157"/>
      <c r="M145" s="163"/>
      <c r="T145" s="164"/>
      <c r="AT145" s="159" t="s">
        <v>180</v>
      </c>
      <c r="AU145" s="159" t="s">
        <v>87</v>
      </c>
      <c r="AV145" s="12" t="s">
        <v>87</v>
      </c>
      <c r="AW145" s="12" t="s">
        <v>30</v>
      </c>
      <c r="AX145" s="12" t="s">
        <v>75</v>
      </c>
      <c r="AY145" s="159" t="s">
        <v>172</v>
      </c>
    </row>
    <row r="146" spans="2:65" s="14" customFormat="1">
      <c r="B146" s="172"/>
      <c r="D146" s="158" t="s">
        <v>180</v>
      </c>
      <c r="E146" s="173" t="s">
        <v>1</v>
      </c>
      <c r="F146" s="174" t="s">
        <v>186</v>
      </c>
      <c r="H146" s="175">
        <v>40.800000000000004</v>
      </c>
      <c r="I146" s="176"/>
      <c r="L146" s="172"/>
      <c r="M146" s="177"/>
      <c r="T146" s="178"/>
      <c r="AT146" s="173" t="s">
        <v>180</v>
      </c>
      <c r="AU146" s="173" t="s">
        <v>87</v>
      </c>
      <c r="AV146" s="14" t="s">
        <v>178</v>
      </c>
      <c r="AW146" s="14" t="s">
        <v>30</v>
      </c>
      <c r="AX146" s="14" t="s">
        <v>82</v>
      </c>
      <c r="AY146" s="173" t="s">
        <v>172</v>
      </c>
    </row>
    <row r="147" spans="2:65" s="1" customFormat="1" ht="16.5" customHeight="1">
      <c r="B147" s="32"/>
      <c r="C147" s="179" t="s">
        <v>213</v>
      </c>
      <c r="D147" s="179" t="s">
        <v>223</v>
      </c>
      <c r="E147" s="180" t="s">
        <v>1884</v>
      </c>
      <c r="F147" s="181" t="s">
        <v>1885</v>
      </c>
      <c r="G147" s="182" t="s">
        <v>226</v>
      </c>
      <c r="H147" s="183">
        <v>77.12</v>
      </c>
      <c r="I147" s="184"/>
      <c r="J147" s="185">
        <f>ROUND(I147*H147,2)</f>
        <v>0</v>
      </c>
      <c r="K147" s="186"/>
      <c r="L147" s="187"/>
      <c r="M147" s="188" t="s">
        <v>1</v>
      </c>
      <c r="N147" s="189" t="s">
        <v>41</v>
      </c>
      <c r="P147" s="153">
        <f>O147*H147</f>
        <v>0</v>
      </c>
      <c r="Q147" s="153">
        <v>1</v>
      </c>
      <c r="R147" s="153">
        <f>Q147*H147</f>
        <v>77.12</v>
      </c>
      <c r="S147" s="153">
        <v>0</v>
      </c>
      <c r="T147" s="154">
        <f>S147*H147</f>
        <v>0</v>
      </c>
      <c r="AR147" s="155" t="s">
        <v>222</v>
      </c>
      <c r="AT147" s="155" t="s">
        <v>223</v>
      </c>
      <c r="AU147" s="155" t="s">
        <v>87</v>
      </c>
      <c r="AY147" s="17" t="s">
        <v>172</v>
      </c>
      <c r="BE147" s="156">
        <f>IF(N147="základná",J147,0)</f>
        <v>0</v>
      </c>
      <c r="BF147" s="156">
        <f>IF(N147="znížená",J147,0)</f>
        <v>0</v>
      </c>
      <c r="BG147" s="156">
        <f>IF(N147="zákl. prenesená",J147,0)</f>
        <v>0</v>
      </c>
      <c r="BH147" s="156">
        <f>IF(N147="zníž. prenesená",J147,0)</f>
        <v>0</v>
      </c>
      <c r="BI147" s="156">
        <f>IF(N147="nulová",J147,0)</f>
        <v>0</v>
      </c>
      <c r="BJ147" s="17" t="s">
        <v>87</v>
      </c>
      <c r="BK147" s="156">
        <f>ROUND(I147*H147,2)</f>
        <v>0</v>
      </c>
      <c r="BL147" s="17" t="s">
        <v>178</v>
      </c>
      <c r="BM147" s="155" t="s">
        <v>1886</v>
      </c>
    </row>
    <row r="148" spans="2:65" s="12" customFormat="1">
      <c r="B148" s="157"/>
      <c r="D148" s="158" t="s">
        <v>180</v>
      </c>
      <c r="E148" s="159" t="s">
        <v>1</v>
      </c>
      <c r="F148" s="160" t="s">
        <v>1959</v>
      </c>
      <c r="H148" s="161">
        <v>77.111999999999995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2" customFormat="1">
      <c r="B149" s="157"/>
      <c r="D149" s="158" t="s">
        <v>180</v>
      </c>
      <c r="E149" s="159" t="s">
        <v>1</v>
      </c>
      <c r="F149" s="160" t="s">
        <v>717</v>
      </c>
      <c r="H149" s="161">
        <v>8.0000000000000002E-3</v>
      </c>
      <c r="I149" s="162"/>
      <c r="L149" s="157"/>
      <c r="M149" s="163"/>
      <c r="T149" s="164"/>
      <c r="AT149" s="159" t="s">
        <v>180</v>
      </c>
      <c r="AU149" s="159" t="s">
        <v>87</v>
      </c>
      <c r="AV149" s="12" t="s">
        <v>87</v>
      </c>
      <c r="AW149" s="12" t="s">
        <v>30</v>
      </c>
      <c r="AX149" s="12" t="s">
        <v>75</v>
      </c>
      <c r="AY149" s="159" t="s">
        <v>172</v>
      </c>
    </row>
    <row r="150" spans="2:65" s="14" customFormat="1">
      <c r="B150" s="172"/>
      <c r="D150" s="158" t="s">
        <v>180</v>
      </c>
      <c r="E150" s="173" t="s">
        <v>1</v>
      </c>
      <c r="F150" s="174" t="s">
        <v>186</v>
      </c>
      <c r="H150" s="175">
        <v>77.11999999999999</v>
      </c>
      <c r="I150" s="176"/>
      <c r="L150" s="172"/>
      <c r="M150" s="177"/>
      <c r="T150" s="178"/>
      <c r="AT150" s="173" t="s">
        <v>180</v>
      </c>
      <c r="AU150" s="173" t="s">
        <v>87</v>
      </c>
      <c r="AV150" s="14" t="s">
        <v>178</v>
      </c>
      <c r="AW150" s="14" t="s">
        <v>30</v>
      </c>
      <c r="AX150" s="14" t="s">
        <v>82</v>
      </c>
      <c r="AY150" s="173" t="s">
        <v>172</v>
      </c>
    </row>
    <row r="151" spans="2:65" s="11" customFormat="1" ht="22.9" customHeight="1">
      <c r="B151" s="131"/>
      <c r="D151" s="132" t="s">
        <v>74</v>
      </c>
      <c r="E151" s="141" t="s">
        <v>178</v>
      </c>
      <c r="F151" s="141" t="s">
        <v>1888</v>
      </c>
      <c r="I151" s="134"/>
      <c r="J151" s="142">
        <f>BK151</f>
        <v>0</v>
      </c>
      <c r="L151" s="131"/>
      <c r="M151" s="136"/>
      <c r="P151" s="137">
        <f>SUM(P152:P155)</f>
        <v>0</v>
      </c>
      <c r="R151" s="137">
        <f>SUM(R152:R155)</f>
        <v>38.571911999999998</v>
      </c>
      <c r="T151" s="138">
        <f>SUM(T152:T155)</f>
        <v>0</v>
      </c>
      <c r="AR151" s="132" t="s">
        <v>82</v>
      </c>
      <c r="AT151" s="139" t="s">
        <v>74</v>
      </c>
      <c r="AU151" s="139" t="s">
        <v>82</v>
      </c>
      <c r="AY151" s="132" t="s">
        <v>172</v>
      </c>
      <c r="BK151" s="140">
        <f>SUM(BK152:BK155)</f>
        <v>0</v>
      </c>
    </row>
    <row r="152" spans="2:65" s="1" customFormat="1" ht="33" customHeight="1">
      <c r="B152" s="32"/>
      <c r="C152" s="143" t="s">
        <v>222</v>
      </c>
      <c r="D152" s="143" t="s">
        <v>174</v>
      </c>
      <c r="E152" s="144" t="s">
        <v>1889</v>
      </c>
      <c r="F152" s="145" t="s">
        <v>1890</v>
      </c>
      <c r="G152" s="146" t="s">
        <v>177</v>
      </c>
      <c r="H152" s="147">
        <v>20.399999999999999</v>
      </c>
      <c r="I152" s="148"/>
      <c r="J152" s="149">
        <f>ROUND(I152*H152,2)</f>
        <v>0</v>
      </c>
      <c r="K152" s="150"/>
      <c r="L152" s="32"/>
      <c r="M152" s="151" t="s">
        <v>1</v>
      </c>
      <c r="N152" s="152" t="s">
        <v>41</v>
      </c>
      <c r="P152" s="153">
        <f>O152*H152</f>
        <v>0</v>
      </c>
      <c r="Q152" s="153">
        <v>1.8907799999999999</v>
      </c>
      <c r="R152" s="153">
        <f>Q152*H152</f>
        <v>38.571911999999998</v>
      </c>
      <c r="S152" s="153">
        <v>0</v>
      </c>
      <c r="T152" s="154">
        <f>S152*H152</f>
        <v>0</v>
      </c>
      <c r="AR152" s="155" t="s">
        <v>178</v>
      </c>
      <c r="AT152" s="155" t="s">
        <v>174</v>
      </c>
      <c r="AU152" s="155" t="s">
        <v>87</v>
      </c>
      <c r="AY152" s="17" t="s">
        <v>172</v>
      </c>
      <c r="BE152" s="156">
        <f>IF(N152="základná",J152,0)</f>
        <v>0</v>
      </c>
      <c r="BF152" s="156">
        <f>IF(N152="znížená",J152,0)</f>
        <v>0</v>
      </c>
      <c r="BG152" s="156">
        <f>IF(N152="zákl. prenesená",J152,0)</f>
        <v>0</v>
      </c>
      <c r="BH152" s="156">
        <f>IF(N152="zníž. prenesená",J152,0)</f>
        <v>0</v>
      </c>
      <c r="BI152" s="156">
        <f>IF(N152="nulová",J152,0)</f>
        <v>0</v>
      </c>
      <c r="BJ152" s="17" t="s">
        <v>87</v>
      </c>
      <c r="BK152" s="156">
        <f>ROUND(I152*H152,2)</f>
        <v>0</v>
      </c>
      <c r="BL152" s="17" t="s">
        <v>178</v>
      </c>
      <c r="BM152" s="155" t="s">
        <v>1891</v>
      </c>
    </row>
    <row r="153" spans="2:65" s="12" customFormat="1">
      <c r="B153" s="157"/>
      <c r="D153" s="158" t="s">
        <v>180</v>
      </c>
      <c r="E153" s="159" t="s">
        <v>1</v>
      </c>
      <c r="F153" s="160" t="s">
        <v>1960</v>
      </c>
      <c r="H153" s="161">
        <v>20.378</v>
      </c>
      <c r="I153" s="162"/>
      <c r="L153" s="157"/>
      <c r="M153" s="163"/>
      <c r="T153" s="164"/>
      <c r="AT153" s="159" t="s">
        <v>180</v>
      </c>
      <c r="AU153" s="159" t="s">
        <v>87</v>
      </c>
      <c r="AV153" s="12" t="s">
        <v>87</v>
      </c>
      <c r="AW153" s="12" t="s">
        <v>30</v>
      </c>
      <c r="AX153" s="12" t="s">
        <v>75</v>
      </c>
      <c r="AY153" s="159" t="s">
        <v>172</v>
      </c>
    </row>
    <row r="154" spans="2:65" s="12" customFormat="1">
      <c r="B154" s="157"/>
      <c r="D154" s="158" t="s">
        <v>180</v>
      </c>
      <c r="E154" s="159" t="s">
        <v>1</v>
      </c>
      <c r="F154" s="160" t="s">
        <v>1961</v>
      </c>
      <c r="H154" s="161">
        <v>2.1999999999999999E-2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75</v>
      </c>
      <c r="AY154" s="159" t="s">
        <v>172</v>
      </c>
    </row>
    <row r="155" spans="2:65" s="14" customFormat="1">
      <c r="B155" s="172"/>
      <c r="D155" s="158" t="s">
        <v>180</v>
      </c>
      <c r="E155" s="173" t="s">
        <v>1</v>
      </c>
      <c r="F155" s="174" t="s">
        <v>186</v>
      </c>
      <c r="H155" s="175">
        <v>20.399999999999999</v>
      </c>
      <c r="I155" s="176"/>
      <c r="L155" s="172"/>
      <c r="M155" s="177"/>
      <c r="T155" s="178"/>
      <c r="AT155" s="173" t="s">
        <v>180</v>
      </c>
      <c r="AU155" s="173" t="s">
        <v>87</v>
      </c>
      <c r="AV155" s="14" t="s">
        <v>178</v>
      </c>
      <c r="AW155" s="14" t="s">
        <v>30</v>
      </c>
      <c r="AX155" s="14" t="s">
        <v>82</v>
      </c>
      <c r="AY155" s="173" t="s">
        <v>172</v>
      </c>
    </row>
    <row r="156" spans="2:65" s="11" customFormat="1" ht="22.9" customHeight="1">
      <c r="B156" s="131"/>
      <c r="D156" s="132" t="s">
        <v>74</v>
      </c>
      <c r="E156" s="141" t="s">
        <v>222</v>
      </c>
      <c r="F156" s="141" t="s">
        <v>1319</v>
      </c>
      <c r="I156" s="134"/>
      <c r="J156" s="142">
        <f>BK156</f>
        <v>0</v>
      </c>
      <c r="L156" s="131"/>
      <c r="M156" s="136"/>
      <c r="P156" s="137">
        <f>SUM(P157:P179)</f>
        <v>0</v>
      </c>
      <c r="R156" s="137">
        <f>SUM(R157:R179)</f>
        <v>0.21862700000000002</v>
      </c>
      <c r="T156" s="138">
        <f>SUM(T157:T179)</f>
        <v>0</v>
      </c>
      <c r="AR156" s="132" t="s">
        <v>82</v>
      </c>
      <c r="AT156" s="139" t="s">
        <v>74</v>
      </c>
      <c r="AU156" s="139" t="s">
        <v>82</v>
      </c>
      <c r="AY156" s="132" t="s">
        <v>172</v>
      </c>
      <c r="BK156" s="140">
        <f>SUM(BK157:BK179)</f>
        <v>0</v>
      </c>
    </row>
    <row r="157" spans="2:65" s="1" customFormat="1" ht="33" customHeight="1">
      <c r="B157" s="32"/>
      <c r="C157" s="143" t="s">
        <v>231</v>
      </c>
      <c r="D157" s="143" t="s">
        <v>174</v>
      </c>
      <c r="E157" s="144" t="s">
        <v>1320</v>
      </c>
      <c r="F157" s="145" t="s">
        <v>1321</v>
      </c>
      <c r="G157" s="146" t="s">
        <v>331</v>
      </c>
      <c r="H157" s="147">
        <v>4</v>
      </c>
      <c r="I157" s="148"/>
      <c r="J157" s="149">
        <f>ROUND(I157*H157,2)</f>
        <v>0</v>
      </c>
      <c r="K157" s="150"/>
      <c r="L157" s="32"/>
      <c r="M157" s="151" t="s">
        <v>1</v>
      </c>
      <c r="N157" s="152" t="s">
        <v>41</v>
      </c>
      <c r="P157" s="153">
        <f>O157*H157</f>
        <v>0</v>
      </c>
      <c r="Q157" s="153">
        <v>0</v>
      </c>
      <c r="R157" s="153">
        <f>Q157*H157</f>
        <v>0</v>
      </c>
      <c r="S157" s="153">
        <v>0</v>
      </c>
      <c r="T157" s="154">
        <f>S157*H157</f>
        <v>0</v>
      </c>
      <c r="AR157" s="155" t="s">
        <v>178</v>
      </c>
      <c r="AT157" s="155" t="s">
        <v>174</v>
      </c>
      <c r="AU157" s="155" t="s">
        <v>87</v>
      </c>
      <c r="AY157" s="17" t="s">
        <v>172</v>
      </c>
      <c r="BE157" s="156">
        <f>IF(N157="základná",J157,0)</f>
        <v>0</v>
      </c>
      <c r="BF157" s="156">
        <f>IF(N157="znížená",J157,0)</f>
        <v>0</v>
      </c>
      <c r="BG157" s="156">
        <f>IF(N157="zákl. prenesená",J157,0)</f>
        <v>0</v>
      </c>
      <c r="BH157" s="156">
        <f>IF(N157="zníž. prenesená",J157,0)</f>
        <v>0</v>
      </c>
      <c r="BI157" s="156">
        <f>IF(N157="nulová",J157,0)</f>
        <v>0</v>
      </c>
      <c r="BJ157" s="17" t="s">
        <v>87</v>
      </c>
      <c r="BK157" s="156">
        <f>ROUND(I157*H157,2)</f>
        <v>0</v>
      </c>
      <c r="BL157" s="17" t="s">
        <v>178</v>
      </c>
      <c r="BM157" s="155" t="s">
        <v>1962</v>
      </c>
    </row>
    <row r="158" spans="2:65" s="1" customFormat="1" ht="24.2" customHeight="1">
      <c r="B158" s="32"/>
      <c r="C158" s="179" t="s">
        <v>239</v>
      </c>
      <c r="D158" s="179" t="s">
        <v>223</v>
      </c>
      <c r="E158" s="180" t="s">
        <v>1325</v>
      </c>
      <c r="F158" s="181" t="s">
        <v>1326</v>
      </c>
      <c r="G158" s="182" t="s">
        <v>331</v>
      </c>
      <c r="H158" s="183">
        <v>4.2</v>
      </c>
      <c r="I158" s="184"/>
      <c r="J158" s="185">
        <f>ROUND(I158*H158,2)</f>
        <v>0</v>
      </c>
      <c r="K158" s="186"/>
      <c r="L158" s="187"/>
      <c r="M158" s="188" t="s">
        <v>1</v>
      </c>
      <c r="N158" s="189" t="s">
        <v>41</v>
      </c>
      <c r="P158" s="153">
        <f>O158*H158</f>
        <v>0</v>
      </c>
      <c r="Q158" s="153">
        <v>2.7999999999999998E-4</v>
      </c>
      <c r="R158" s="153">
        <f>Q158*H158</f>
        <v>1.176E-3</v>
      </c>
      <c r="S158" s="153">
        <v>0</v>
      </c>
      <c r="T158" s="154">
        <f>S158*H158</f>
        <v>0</v>
      </c>
      <c r="AR158" s="155" t="s">
        <v>222</v>
      </c>
      <c r="AT158" s="155" t="s">
        <v>223</v>
      </c>
      <c r="AU158" s="155" t="s">
        <v>87</v>
      </c>
      <c r="AY158" s="17" t="s">
        <v>172</v>
      </c>
      <c r="BE158" s="156">
        <f>IF(N158="základná",J158,0)</f>
        <v>0</v>
      </c>
      <c r="BF158" s="156">
        <f>IF(N158="znížená",J158,0)</f>
        <v>0</v>
      </c>
      <c r="BG158" s="156">
        <f>IF(N158="zákl. prenesená",J158,0)</f>
        <v>0</v>
      </c>
      <c r="BH158" s="156">
        <f>IF(N158="zníž. prenesená",J158,0)</f>
        <v>0</v>
      </c>
      <c r="BI158" s="156">
        <f>IF(N158="nulová",J158,0)</f>
        <v>0</v>
      </c>
      <c r="BJ158" s="17" t="s">
        <v>87</v>
      </c>
      <c r="BK158" s="156">
        <f>ROUND(I158*H158,2)</f>
        <v>0</v>
      </c>
      <c r="BL158" s="17" t="s">
        <v>178</v>
      </c>
      <c r="BM158" s="155" t="s">
        <v>1963</v>
      </c>
    </row>
    <row r="159" spans="2:65" s="12" customFormat="1">
      <c r="B159" s="157"/>
      <c r="D159" s="158" t="s">
        <v>180</v>
      </c>
      <c r="E159" s="159" t="s">
        <v>1</v>
      </c>
      <c r="F159" s="160" t="s">
        <v>1964</v>
      </c>
      <c r="H159" s="161">
        <v>4.2</v>
      </c>
      <c r="I159" s="162"/>
      <c r="L159" s="157"/>
      <c r="M159" s="163"/>
      <c r="T159" s="164"/>
      <c r="AT159" s="159" t="s">
        <v>180</v>
      </c>
      <c r="AU159" s="159" t="s">
        <v>87</v>
      </c>
      <c r="AV159" s="12" t="s">
        <v>87</v>
      </c>
      <c r="AW159" s="12" t="s">
        <v>30</v>
      </c>
      <c r="AX159" s="12" t="s">
        <v>82</v>
      </c>
      <c r="AY159" s="159" t="s">
        <v>172</v>
      </c>
    </row>
    <row r="160" spans="2:65" s="1" customFormat="1" ht="33" customHeight="1">
      <c r="B160" s="32"/>
      <c r="C160" s="143" t="s">
        <v>244</v>
      </c>
      <c r="D160" s="143" t="s">
        <v>174</v>
      </c>
      <c r="E160" s="144" t="s">
        <v>1896</v>
      </c>
      <c r="F160" s="145" t="s">
        <v>1897</v>
      </c>
      <c r="G160" s="146" t="s">
        <v>331</v>
      </c>
      <c r="H160" s="147">
        <v>205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41</v>
      </c>
      <c r="P160" s="153">
        <f>O160*H160</f>
        <v>0</v>
      </c>
      <c r="Q160" s="153">
        <v>0</v>
      </c>
      <c r="R160" s="153">
        <f>Q160*H160</f>
        <v>0</v>
      </c>
      <c r="S160" s="153">
        <v>0</v>
      </c>
      <c r="T160" s="154">
        <f>S160*H160</f>
        <v>0</v>
      </c>
      <c r="AR160" s="155" t="s">
        <v>178</v>
      </c>
      <c r="AT160" s="155" t="s">
        <v>174</v>
      </c>
      <c r="AU160" s="155" t="s">
        <v>87</v>
      </c>
      <c r="AY160" s="17" t="s">
        <v>172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87</v>
      </c>
      <c r="BK160" s="156">
        <f>ROUND(I160*H160,2)</f>
        <v>0</v>
      </c>
      <c r="BL160" s="17" t="s">
        <v>178</v>
      </c>
      <c r="BM160" s="155" t="s">
        <v>1965</v>
      </c>
    </row>
    <row r="161" spans="2:65" s="12" customFormat="1">
      <c r="B161" s="157"/>
      <c r="D161" s="158" t="s">
        <v>180</v>
      </c>
      <c r="E161" s="159" t="s">
        <v>1</v>
      </c>
      <c r="F161" s="160" t="s">
        <v>1966</v>
      </c>
      <c r="H161" s="161">
        <v>205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82</v>
      </c>
      <c r="AY161" s="159" t="s">
        <v>172</v>
      </c>
    </row>
    <row r="162" spans="2:65" s="1" customFormat="1" ht="24.2" customHeight="1">
      <c r="B162" s="32"/>
      <c r="C162" s="179" t="s">
        <v>251</v>
      </c>
      <c r="D162" s="179" t="s">
        <v>223</v>
      </c>
      <c r="E162" s="180" t="s">
        <v>1900</v>
      </c>
      <c r="F162" s="181" t="s">
        <v>1901</v>
      </c>
      <c r="G162" s="182" t="s">
        <v>331</v>
      </c>
      <c r="H162" s="183">
        <v>215.3</v>
      </c>
      <c r="I162" s="184"/>
      <c r="J162" s="185">
        <f>ROUND(I162*H162,2)</f>
        <v>0</v>
      </c>
      <c r="K162" s="186"/>
      <c r="L162" s="187"/>
      <c r="M162" s="188" t="s">
        <v>1</v>
      </c>
      <c r="N162" s="189" t="s">
        <v>41</v>
      </c>
      <c r="P162" s="153">
        <f>O162*H162</f>
        <v>0</v>
      </c>
      <c r="Q162" s="153">
        <v>6.7000000000000002E-4</v>
      </c>
      <c r="R162" s="153">
        <f>Q162*H162</f>
        <v>0.14425100000000002</v>
      </c>
      <c r="S162" s="153">
        <v>0</v>
      </c>
      <c r="T162" s="154">
        <f>S162*H162</f>
        <v>0</v>
      </c>
      <c r="AR162" s="155" t="s">
        <v>222</v>
      </c>
      <c r="AT162" s="155" t="s">
        <v>223</v>
      </c>
      <c r="AU162" s="155" t="s">
        <v>87</v>
      </c>
      <c r="AY162" s="17" t="s">
        <v>172</v>
      </c>
      <c r="BE162" s="156">
        <f>IF(N162="základná",J162,0)</f>
        <v>0</v>
      </c>
      <c r="BF162" s="156">
        <f>IF(N162="znížená",J162,0)</f>
        <v>0</v>
      </c>
      <c r="BG162" s="156">
        <f>IF(N162="zákl. prenesená",J162,0)</f>
        <v>0</v>
      </c>
      <c r="BH162" s="156">
        <f>IF(N162="zníž. prenesená",J162,0)</f>
        <v>0</v>
      </c>
      <c r="BI162" s="156">
        <f>IF(N162="nulová",J162,0)</f>
        <v>0</v>
      </c>
      <c r="BJ162" s="17" t="s">
        <v>87</v>
      </c>
      <c r="BK162" s="156">
        <f>ROUND(I162*H162,2)</f>
        <v>0</v>
      </c>
      <c r="BL162" s="17" t="s">
        <v>178</v>
      </c>
      <c r="BM162" s="155" t="s">
        <v>1967</v>
      </c>
    </row>
    <row r="163" spans="2:65" s="12" customFormat="1">
      <c r="B163" s="157"/>
      <c r="D163" s="158" t="s">
        <v>180</v>
      </c>
      <c r="E163" s="159" t="s">
        <v>1</v>
      </c>
      <c r="F163" s="160" t="s">
        <v>1968</v>
      </c>
      <c r="H163" s="161">
        <v>215.25</v>
      </c>
      <c r="I163" s="162"/>
      <c r="L163" s="157"/>
      <c r="M163" s="163"/>
      <c r="T163" s="164"/>
      <c r="AT163" s="159" t="s">
        <v>180</v>
      </c>
      <c r="AU163" s="159" t="s">
        <v>87</v>
      </c>
      <c r="AV163" s="12" t="s">
        <v>87</v>
      </c>
      <c r="AW163" s="12" t="s">
        <v>30</v>
      </c>
      <c r="AX163" s="12" t="s">
        <v>75</v>
      </c>
      <c r="AY163" s="159" t="s">
        <v>172</v>
      </c>
    </row>
    <row r="164" spans="2:65" s="12" customFormat="1">
      <c r="B164" s="157"/>
      <c r="D164" s="158" t="s">
        <v>180</v>
      </c>
      <c r="E164" s="159" t="s">
        <v>1</v>
      </c>
      <c r="F164" s="160" t="s">
        <v>462</v>
      </c>
      <c r="H164" s="161">
        <v>0.05</v>
      </c>
      <c r="I164" s="162"/>
      <c r="L164" s="157"/>
      <c r="M164" s="163"/>
      <c r="T164" s="164"/>
      <c r="AT164" s="159" t="s">
        <v>180</v>
      </c>
      <c r="AU164" s="159" t="s">
        <v>87</v>
      </c>
      <c r="AV164" s="12" t="s">
        <v>87</v>
      </c>
      <c r="AW164" s="12" t="s">
        <v>30</v>
      </c>
      <c r="AX164" s="12" t="s">
        <v>75</v>
      </c>
      <c r="AY164" s="159" t="s">
        <v>172</v>
      </c>
    </row>
    <row r="165" spans="2:65" s="14" customFormat="1">
      <c r="B165" s="172"/>
      <c r="D165" s="158" t="s">
        <v>180</v>
      </c>
      <c r="E165" s="173" t="s">
        <v>1</v>
      </c>
      <c r="F165" s="174" t="s">
        <v>186</v>
      </c>
      <c r="H165" s="175">
        <v>215.3</v>
      </c>
      <c r="I165" s="176"/>
      <c r="L165" s="172"/>
      <c r="M165" s="177"/>
      <c r="T165" s="178"/>
      <c r="AT165" s="173" t="s">
        <v>180</v>
      </c>
      <c r="AU165" s="173" t="s">
        <v>87</v>
      </c>
      <c r="AV165" s="14" t="s">
        <v>178</v>
      </c>
      <c r="AW165" s="14" t="s">
        <v>30</v>
      </c>
      <c r="AX165" s="14" t="s">
        <v>82</v>
      </c>
      <c r="AY165" s="173" t="s">
        <v>172</v>
      </c>
    </row>
    <row r="166" spans="2:65" s="1" customFormat="1" ht="24.2" customHeight="1">
      <c r="B166" s="32"/>
      <c r="C166" s="143" t="s">
        <v>257</v>
      </c>
      <c r="D166" s="143" t="s">
        <v>174</v>
      </c>
      <c r="E166" s="144" t="s">
        <v>1969</v>
      </c>
      <c r="F166" s="145" t="s">
        <v>1970</v>
      </c>
      <c r="G166" s="146" t="s">
        <v>310</v>
      </c>
      <c r="H166" s="147">
        <v>1</v>
      </c>
      <c r="I166" s="148"/>
      <c r="J166" s="149">
        <f>ROUND(I166*H166,2)</f>
        <v>0</v>
      </c>
      <c r="K166" s="150"/>
      <c r="L166" s="32"/>
      <c r="M166" s="151" t="s">
        <v>1</v>
      </c>
      <c r="N166" s="152" t="s">
        <v>41</v>
      </c>
      <c r="P166" s="153">
        <f>O166*H166</f>
        <v>0</v>
      </c>
      <c r="Q166" s="153">
        <v>0</v>
      </c>
      <c r="R166" s="153">
        <f>Q166*H166</f>
        <v>0</v>
      </c>
      <c r="S166" s="153">
        <v>0</v>
      </c>
      <c r="T166" s="154">
        <f>S166*H166</f>
        <v>0</v>
      </c>
      <c r="AR166" s="155" t="s">
        <v>178</v>
      </c>
      <c r="AT166" s="155" t="s">
        <v>174</v>
      </c>
      <c r="AU166" s="155" t="s">
        <v>87</v>
      </c>
      <c r="AY166" s="17" t="s">
        <v>172</v>
      </c>
      <c r="BE166" s="156">
        <f>IF(N166="základná",J166,0)</f>
        <v>0</v>
      </c>
      <c r="BF166" s="156">
        <f>IF(N166="znížená",J166,0)</f>
        <v>0</v>
      </c>
      <c r="BG166" s="156">
        <f>IF(N166="zákl. prenesená",J166,0)</f>
        <v>0</v>
      </c>
      <c r="BH166" s="156">
        <f>IF(N166="zníž. prenesená",J166,0)</f>
        <v>0</v>
      </c>
      <c r="BI166" s="156">
        <f>IF(N166="nulová",J166,0)</f>
        <v>0</v>
      </c>
      <c r="BJ166" s="17" t="s">
        <v>87</v>
      </c>
      <c r="BK166" s="156">
        <f>ROUND(I166*H166,2)</f>
        <v>0</v>
      </c>
      <c r="BL166" s="17" t="s">
        <v>178</v>
      </c>
      <c r="BM166" s="155" t="s">
        <v>1971</v>
      </c>
    </row>
    <row r="167" spans="2:65" s="1" customFormat="1" ht="24.2" customHeight="1">
      <c r="B167" s="32"/>
      <c r="C167" s="179" t="s">
        <v>261</v>
      </c>
      <c r="D167" s="179" t="s">
        <v>223</v>
      </c>
      <c r="E167" s="180" t="s">
        <v>1972</v>
      </c>
      <c r="F167" s="181" t="s">
        <v>1973</v>
      </c>
      <c r="G167" s="182" t="s">
        <v>310</v>
      </c>
      <c r="H167" s="183">
        <v>1</v>
      </c>
      <c r="I167" s="184"/>
      <c r="J167" s="185">
        <f>ROUND(I167*H167,2)</f>
        <v>0</v>
      </c>
      <c r="K167" s="186"/>
      <c r="L167" s="187"/>
      <c r="M167" s="188" t="s">
        <v>1</v>
      </c>
      <c r="N167" s="189" t="s">
        <v>41</v>
      </c>
      <c r="P167" s="153">
        <f>O167*H167</f>
        <v>0</v>
      </c>
      <c r="Q167" s="153">
        <v>3.5E-4</v>
      </c>
      <c r="R167" s="153">
        <f>Q167*H167</f>
        <v>3.5E-4</v>
      </c>
      <c r="S167" s="153">
        <v>0</v>
      </c>
      <c r="T167" s="154">
        <f>S167*H167</f>
        <v>0</v>
      </c>
      <c r="AR167" s="155" t="s">
        <v>222</v>
      </c>
      <c r="AT167" s="155" t="s">
        <v>223</v>
      </c>
      <c r="AU167" s="155" t="s">
        <v>87</v>
      </c>
      <c r="AY167" s="17" t="s">
        <v>172</v>
      </c>
      <c r="BE167" s="156">
        <f>IF(N167="základná",J167,0)</f>
        <v>0</v>
      </c>
      <c r="BF167" s="156">
        <f>IF(N167="znížená",J167,0)</f>
        <v>0</v>
      </c>
      <c r="BG167" s="156">
        <f>IF(N167="zákl. prenesená",J167,0)</f>
        <v>0</v>
      </c>
      <c r="BH167" s="156">
        <f>IF(N167="zníž. prenesená",J167,0)</f>
        <v>0</v>
      </c>
      <c r="BI167" s="156">
        <f>IF(N167="nulová",J167,0)</f>
        <v>0</v>
      </c>
      <c r="BJ167" s="17" t="s">
        <v>87</v>
      </c>
      <c r="BK167" s="156">
        <f>ROUND(I167*H167,2)</f>
        <v>0</v>
      </c>
      <c r="BL167" s="17" t="s">
        <v>178</v>
      </c>
      <c r="BM167" s="155" t="s">
        <v>1974</v>
      </c>
    </row>
    <row r="168" spans="2:65" s="1" customFormat="1" ht="24.2" customHeight="1">
      <c r="B168" s="32"/>
      <c r="C168" s="143" t="s">
        <v>269</v>
      </c>
      <c r="D168" s="143" t="s">
        <v>174</v>
      </c>
      <c r="E168" s="144" t="s">
        <v>1904</v>
      </c>
      <c r="F168" s="145" t="s">
        <v>1905</v>
      </c>
      <c r="G168" s="146" t="s">
        <v>310</v>
      </c>
      <c r="H168" s="147">
        <v>2</v>
      </c>
      <c r="I168" s="148"/>
      <c r="J168" s="149">
        <f>ROUND(I168*H168,2)</f>
        <v>0</v>
      </c>
      <c r="K168" s="150"/>
      <c r="L168" s="32"/>
      <c r="M168" s="151" t="s">
        <v>1</v>
      </c>
      <c r="N168" s="152" t="s">
        <v>41</v>
      </c>
      <c r="P168" s="153">
        <f>O168*H168</f>
        <v>0</v>
      </c>
      <c r="Q168" s="153">
        <v>0</v>
      </c>
      <c r="R168" s="153">
        <f>Q168*H168</f>
        <v>0</v>
      </c>
      <c r="S168" s="153">
        <v>0</v>
      </c>
      <c r="T168" s="154">
        <f>S168*H168</f>
        <v>0</v>
      </c>
      <c r="AR168" s="155" t="s">
        <v>178</v>
      </c>
      <c r="AT168" s="155" t="s">
        <v>174</v>
      </c>
      <c r="AU168" s="155" t="s">
        <v>87</v>
      </c>
      <c r="AY168" s="17" t="s">
        <v>172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87</v>
      </c>
      <c r="BK168" s="156">
        <f>ROUND(I168*H168,2)</f>
        <v>0</v>
      </c>
      <c r="BL168" s="17" t="s">
        <v>178</v>
      </c>
      <c r="BM168" s="155" t="s">
        <v>1975</v>
      </c>
    </row>
    <row r="169" spans="2:65" s="12" customFormat="1">
      <c r="B169" s="157"/>
      <c r="D169" s="158" t="s">
        <v>180</v>
      </c>
      <c r="E169" s="159" t="s">
        <v>1</v>
      </c>
      <c r="F169" s="160" t="s">
        <v>1976</v>
      </c>
      <c r="H169" s="161">
        <v>1</v>
      </c>
      <c r="I169" s="162"/>
      <c r="L169" s="157"/>
      <c r="M169" s="163"/>
      <c r="T169" s="164"/>
      <c r="AT169" s="159" t="s">
        <v>180</v>
      </c>
      <c r="AU169" s="159" t="s">
        <v>87</v>
      </c>
      <c r="AV169" s="12" t="s">
        <v>87</v>
      </c>
      <c r="AW169" s="12" t="s">
        <v>30</v>
      </c>
      <c r="AX169" s="12" t="s">
        <v>75</v>
      </c>
      <c r="AY169" s="159" t="s">
        <v>172</v>
      </c>
    </row>
    <row r="170" spans="2:65" s="12" customFormat="1">
      <c r="B170" s="157"/>
      <c r="D170" s="158" t="s">
        <v>180</v>
      </c>
      <c r="E170" s="159" t="s">
        <v>1</v>
      </c>
      <c r="F170" s="160" t="s">
        <v>1977</v>
      </c>
      <c r="H170" s="161">
        <v>1</v>
      </c>
      <c r="I170" s="162"/>
      <c r="L170" s="157"/>
      <c r="M170" s="163"/>
      <c r="T170" s="164"/>
      <c r="AT170" s="159" t="s">
        <v>180</v>
      </c>
      <c r="AU170" s="159" t="s">
        <v>87</v>
      </c>
      <c r="AV170" s="12" t="s">
        <v>87</v>
      </c>
      <c r="AW170" s="12" t="s">
        <v>30</v>
      </c>
      <c r="AX170" s="12" t="s">
        <v>75</v>
      </c>
      <c r="AY170" s="159" t="s">
        <v>172</v>
      </c>
    </row>
    <row r="171" spans="2:65" s="14" customFormat="1">
      <c r="B171" s="172"/>
      <c r="D171" s="158" t="s">
        <v>180</v>
      </c>
      <c r="E171" s="173" t="s">
        <v>1</v>
      </c>
      <c r="F171" s="174" t="s">
        <v>186</v>
      </c>
      <c r="H171" s="175">
        <v>2</v>
      </c>
      <c r="I171" s="176"/>
      <c r="L171" s="172"/>
      <c r="M171" s="177"/>
      <c r="T171" s="178"/>
      <c r="AT171" s="173" t="s">
        <v>180</v>
      </c>
      <c r="AU171" s="173" t="s">
        <v>87</v>
      </c>
      <c r="AV171" s="14" t="s">
        <v>178</v>
      </c>
      <c r="AW171" s="14" t="s">
        <v>30</v>
      </c>
      <c r="AX171" s="14" t="s">
        <v>82</v>
      </c>
      <c r="AY171" s="173" t="s">
        <v>172</v>
      </c>
    </row>
    <row r="172" spans="2:65" s="1" customFormat="1" ht="24.2" customHeight="1">
      <c r="B172" s="32"/>
      <c r="C172" s="179" t="s">
        <v>275</v>
      </c>
      <c r="D172" s="179" t="s">
        <v>223</v>
      </c>
      <c r="E172" s="180" t="s">
        <v>1907</v>
      </c>
      <c r="F172" s="181" t="s">
        <v>1908</v>
      </c>
      <c r="G172" s="182" t="s">
        <v>310</v>
      </c>
      <c r="H172" s="183">
        <v>2</v>
      </c>
      <c r="I172" s="184"/>
      <c r="J172" s="185">
        <f>ROUND(I172*H172,2)</f>
        <v>0</v>
      </c>
      <c r="K172" s="186"/>
      <c r="L172" s="187"/>
      <c r="M172" s="188" t="s">
        <v>1</v>
      </c>
      <c r="N172" s="189" t="s">
        <v>41</v>
      </c>
      <c r="P172" s="153">
        <f>O172*H172</f>
        <v>0</v>
      </c>
      <c r="Q172" s="153">
        <v>6.9999999999999999E-4</v>
      </c>
      <c r="R172" s="153">
        <f>Q172*H172</f>
        <v>1.4E-3</v>
      </c>
      <c r="S172" s="153">
        <v>0</v>
      </c>
      <c r="T172" s="154">
        <f>S172*H172</f>
        <v>0</v>
      </c>
      <c r="AR172" s="155" t="s">
        <v>222</v>
      </c>
      <c r="AT172" s="155" t="s">
        <v>223</v>
      </c>
      <c r="AU172" s="155" t="s">
        <v>87</v>
      </c>
      <c r="AY172" s="17" t="s">
        <v>172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87</v>
      </c>
      <c r="BK172" s="156">
        <f>ROUND(I172*H172,2)</f>
        <v>0</v>
      </c>
      <c r="BL172" s="17" t="s">
        <v>178</v>
      </c>
      <c r="BM172" s="155" t="s">
        <v>1978</v>
      </c>
    </row>
    <row r="173" spans="2:65" s="1" customFormat="1" ht="24.2" customHeight="1">
      <c r="B173" s="32"/>
      <c r="C173" s="143" t="s">
        <v>282</v>
      </c>
      <c r="D173" s="143" t="s">
        <v>174</v>
      </c>
      <c r="E173" s="144" t="s">
        <v>1910</v>
      </c>
      <c r="F173" s="145" t="s">
        <v>1911</v>
      </c>
      <c r="G173" s="146" t="s">
        <v>310</v>
      </c>
      <c r="H173" s="147">
        <v>1</v>
      </c>
      <c r="I173" s="148"/>
      <c r="J173" s="149">
        <f>ROUND(I173*H173,2)</f>
        <v>0</v>
      </c>
      <c r="K173" s="150"/>
      <c r="L173" s="32"/>
      <c r="M173" s="151" t="s">
        <v>1</v>
      </c>
      <c r="N173" s="152" t="s">
        <v>41</v>
      </c>
      <c r="P173" s="153">
        <f>O173*H173</f>
        <v>0</v>
      </c>
      <c r="Q173" s="153">
        <v>8.0000000000000007E-5</v>
      </c>
      <c r="R173" s="153">
        <f>Q173*H173</f>
        <v>8.0000000000000007E-5</v>
      </c>
      <c r="S173" s="153">
        <v>0</v>
      </c>
      <c r="T173" s="154">
        <f>S173*H173</f>
        <v>0</v>
      </c>
      <c r="AR173" s="155" t="s">
        <v>178</v>
      </c>
      <c r="AT173" s="155" t="s">
        <v>174</v>
      </c>
      <c r="AU173" s="155" t="s">
        <v>87</v>
      </c>
      <c r="AY173" s="17" t="s">
        <v>172</v>
      </c>
      <c r="BE173" s="156">
        <f>IF(N173="základná",J173,0)</f>
        <v>0</v>
      </c>
      <c r="BF173" s="156">
        <f>IF(N173="znížená",J173,0)</f>
        <v>0</v>
      </c>
      <c r="BG173" s="156">
        <f>IF(N173="zákl. prenesená",J173,0)</f>
        <v>0</v>
      </c>
      <c r="BH173" s="156">
        <f>IF(N173="zníž. prenesená",J173,0)</f>
        <v>0</v>
      </c>
      <c r="BI173" s="156">
        <f>IF(N173="nulová",J173,0)</f>
        <v>0</v>
      </c>
      <c r="BJ173" s="17" t="s">
        <v>87</v>
      </c>
      <c r="BK173" s="156">
        <f>ROUND(I173*H173,2)</f>
        <v>0</v>
      </c>
      <c r="BL173" s="17" t="s">
        <v>178</v>
      </c>
      <c r="BM173" s="155" t="s">
        <v>1912</v>
      </c>
    </row>
    <row r="174" spans="2:65" s="1" customFormat="1" ht="24.2" customHeight="1">
      <c r="B174" s="32"/>
      <c r="C174" s="143" t="s">
        <v>296</v>
      </c>
      <c r="D174" s="143" t="s">
        <v>174</v>
      </c>
      <c r="E174" s="144" t="s">
        <v>1329</v>
      </c>
      <c r="F174" s="145" t="s">
        <v>1330</v>
      </c>
      <c r="G174" s="146" t="s">
        <v>331</v>
      </c>
      <c r="H174" s="147">
        <v>209</v>
      </c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41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178</v>
      </c>
      <c r="AT174" s="155" t="s">
        <v>174</v>
      </c>
      <c r="AU174" s="155" t="s">
        <v>87</v>
      </c>
      <c r="AY174" s="17" t="s">
        <v>172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87</v>
      </c>
      <c r="BK174" s="156">
        <f>ROUND(I174*H174,2)</f>
        <v>0</v>
      </c>
      <c r="BL174" s="17" t="s">
        <v>178</v>
      </c>
      <c r="BM174" s="155" t="s">
        <v>1979</v>
      </c>
    </row>
    <row r="175" spans="2:65" s="12" customFormat="1">
      <c r="B175" s="157"/>
      <c r="D175" s="158" t="s">
        <v>180</v>
      </c>
      <c r="E175" s="159" t="s">
        <v>1</v>
      </c>
      <c r="F175" s="160" t="s">
        <v>1980</v>
      </c>
      <c r="H175" s="161">
        <v>209</v>
      </c>
      <c r="I175" s="162"/>
      <c r="L175" s="157"/>
      <c r="M175" s="163"/>
      <c r="T175" s="164"/>
      <c r="AT175" s="159" t="s">
        <v>180</v>
      </c>
      <c r="AU175" s="159" t="s">
        <v>87</v>
      </c>
      <c r="AV175" s="12" t="s">
        <v>87</v>
      </c>
      <c r="AW175" s="12" t="s">
        <v>30</v>
      </c>
      <c r="AX175" s="12" t="s">
        <v>82</v>
      </c>
      <c r="AY175" s="159" t="s">
        <v>172</v>
      </c>
    </row>
    <row r="176" spans="2:65" s="1" customFormat="1" ht="24.2" customHeight="1">
      <c r="B176" s="32"/>
      <c r="C176" s="143" t="s">
        <v>302</v>
      </c>
      <c r="D176" s="143" t="s">
        <v>174</v>
      </c>
      <c r="E176" s="144" t="s">
        <v>1332</v>
      </c>
      <c r="F176" s="145" t="s">
        <v>1333</v>
      </c>
      <c r="G176" s="146" t="s">
        <v>331</v>
      </c>
      <c r="H176" s="147">
        <v>209</v>
      </c>
      <c r="I176" s="148"/>
      <c r="J176" s="149">
        <f>ROUND(I176*H176,2)</f>
        <v>0</v>
      </c>
      <c r="K176" s="150"/>
      <c r="L176" s="32"/>
      <c r="M176" s="151" t="s">
        <v>1</v>
      </c>
      <c r="N176" s="152" t="s">
        <v>41</v>
      </c>
      <c r="P176" s="153">
        <f>O176*H176</f>
        <v>0</v>
      </c>
      <c r="Q176" s="153">
        <v>0</v>
      </c>
      <c r="R176" s="153">
        <f>Q176*H176</f>
        <v>0</v>
      </c>
      <c r="S176" s="153">
        <v>0</v>
      </c>
      <c r="T176" s="154">
        <f>S176*H176</f>
        <v>0</v>
      </c>
      <c r="AR176" s="155" t="s">
        <v>178</v>
      </c>
      <c r="AT176" s="155" t="s">
        <v>174</v>
      </c>
      <c r="AU176" s="155" t="s">
        <v>87</v>
      </c>
      <c r="AY176" s="17" t="s">
        <v>172</v>
      </c>
      <c r="BE176" s="156">
        <f>IF(N176="základná",J176,0)</f>
        <v>0</v>
      </c>
      <c r="BF176" s="156">
        <f>IF(N176="znížená",J176,0)</f>
        <v>0</v>
      </c>
      <c r="BG176" s="156">
        <f>IF(N176="zákl. prenesená",J176,0)</f>
        <v>0</v>
      </c>
      <c r="BH176" s="156">
        <f>IF(N176="zníž. prenesená",J176,0)</f>
        <v>0</v>
      </c>
      <c r="BI176" s="156">
        <f>IF(N176="nulová",J176,0)</f>
        <v>0</v>
      </c>
      <c r="BJ176" s="17" t="s">
        <v>87</v>
      </c>
      <c r="BK176" s="156">
        <f>ROUND(I176*H176,2)</f>
        <v>0</v>
      </c>
      <c r="BL176" s="17" t="s">
        <v>178</v>
      </c>
      <c r="BM176" s="155" t="s">
        <v>1929</v>
      </c>
    </row>
    <row r="177" spans="2:65" s="1" customFormat="1" ht="24.2" customHeight="1">
      <c r="B177" s="32"/>
      <c r="C177" s="143" t="s">
        <v>7</v>
      </c>
      <c r="D177" s="143" t="s">
        <v>174</v>
      </c>
      <c r="E177" s="144" t="s">
        <v>1335</v>
      </c>
      <c r="F177" s="145" t="s">
        <v>1336</v>
      </c>
      <c r="G177" s="146" t="s">
        <v>310</v>
      </c>
      <c r="H177" s="147">
        <v>2</v>
      </c>
      <c r="I177" s="148"/>
      <c r="J177" s="149">
        <f>ROUND(I177*H177,2)</f>
        <v>0</v>
      </c>
      <c r="K177" s="150"/>
      <c r="L177" s="32"/>
      <c r="M177" s="151" t="s">
        <v>1</v>
      </c>
      <c r="N177" s="152" t="s">
        <v>41</v>
      </c>
      <c r="P177" s="153">
        <f>O177*H177</f>
        <v>0</v>
      </c>
      <c r="Q177" s="153">
        <v>1.583E-2</v>
      </c>
      <c r="R177" s="153">
        <f>Q177*H177</f>
        <v>3.1660000000000001E-2</v>
      </c>
      <c r="S177" s="153">
        <v>0</v>
      </c>
      <c r="T177" s="154">
        <f>S177*H177</f>
        <v>0</v>
      </c>
      <c r="AR177" s="155" t="s">
        <v>178</v>
      </c>
      <c r="AT177" s="155" t="s">
        <v>174</v>
      </c>
      <c r="AU177" s="155" t="s">
        <v>87</v>
      </c>
      <c r="AY177" s="17" t="s">
        <v>172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87</v>
      </c>
      <c r="BK177" s="156">
        <f>ROUND(I177*H177,2)</f>
        <v>0</v>
      </c>
      <c r="BL177" s="17" t="s">
        <v>178</v>
      </c>
      <c r="BM177" s="155" t="s">
        <v>1930</v>
      </c>
    </row>
    <row r="178" spans="2:65" s="1" customFormat="1" ht="16.5" customHeight="1">
      <c r="B178" s="32"/>
      <c r="C178" s="143" t="s">
        <v>313</v>
      </c>
      <c r="D178" s="143" t="s">
        <v>174</v>
      </c>
      <c r="E178" s="144" t="s">
        <v>1338</v>
      </c>
      <c r="F178" s="145" t="s">
        <v>1339</v>
      </c>
      <c r="G178" s="146" t="s">
        <v>331</v>
      </c>
      <c r="H178" s="147">
        <v>209</v>
      </c>
      <c r="I178" s="148"/>
      <c r="J178" s="149">
        <f>ROUND(I178*H178,2)</f>
        <v>0</v>
      </c>
      <c r="K178" s="150"/>
      <c r="L178" s="32"/>
      <c r="M178" s="151" t="s">
        <v>1</v>
      </c>
      <c r="N178" s="152" t="s">
        <v>41</v>
      </c>
      <c r="P178" s="153">
        <f>O178*H178</f>
        <v>0</v>
      </c>
      <c r="Q178" s="153">
        <v>9.0000000000000006E-5</v>
      </c>
      <c r="R178" s="153">
        <f>Q178*H178</f>
        <v>1.881E-2</v>
      </c>
      <c r="S178" s="153">
        <v>0</v>
      </c>
      <c r="T178" s="154">
        <f>S178*H178</f>
        <v>0</v>
      </c>
      <c r="AR178" s="155" t="s">
        <v>178</v>
      </c>
      <c r="AT178" s="155" t="s">
        <v>174</v>
      </c>
      <c r="AU178" s="155" t="s">
        <v>87</v>
      </c>
      <c r="AY178" s="17" t="s">
        <v>172</v>
      </c>
      <c r="BE178" s="156">
        <f>IF(N178="základná",J178,0)</f>
        <v>0</v>
      </c>
      <c r="BF178" s="156">
        <f>IF(N178="znížená",J178,0)</f>
        <v>0</v>
      </c>
      <c r="BG178" s="156">
        <f>IF(N178="zákl. prenesená",J178,0)</f>
        <v>0</v>
      </c>
      <c r="BH178" s="156">
        <f>IF(N178="zníž. prenesená",J178,0)</f>
        <v>0</v>
      </c>
      <c r="BI178" s="156">
        <f>IF(N178="nulová",J178,0)</f>
        <v>0</v>
      </c>
      <c r="BJ178" s="17" t="s">
        <v>87</v>
      </c>
      <c r="BK178" s="156">
        <f>ROUND(I178*H178,2)</f>
        <v>0</v>
      </c>
      <c r="BL178" s="17" t="s">
        <v>178</v>
      </c>
      <c r="BM178" s="155" t="s">
        <v>1937</v>
      </c>
    </row>
    <row r="179" spans="2:65" s="1" customFormat="1" ht="24.2" customHeight="1">
      <c r="B179" s="32"/>
      <c r="C179" s="143" t="s">
        <v>319</v>
      </c>
      <c r="D179" s="143" t="s">
        <v>174</v>
      </c>
      <c r="E179" s="144" t="s">
        <v>1341</v>
      </c>
      <c r="F179" s="145" t="s">
        <v>1342</v>
      </c>
      <c r="G179" s="146" t="s">
        <v>331</v>
      </c>
      <c r="H179" s="147">
        <v>209</v>
      </c>
      <c r="I179" s="148"/>
      <c r="J179" s="149">
        <f>ROUND(I179*H179,2)</f>
        <v>0</v>
      </c>
      <c r="K179" s="150"/>
      <c r="L179" s="32"/>
      <c r="M179" s="151" t="s">
        <v>1</v>
      </c>
      <c r="N179" s="152" t="s">
        <v>41</v>
      </c>
      <c r="P179" s="153">
        <f>O179*H179</f>
        <v>0</v>
      </c>
      <c r="Q179" s="153">
        <v>1E-4</v>
      </c>
      <c r="R179" s="153">
        <f>Q179*H179</f>
        <v>2.0900000000000002E-2</v>
      </c>
      <c r="S179" s="153">
        <v>0</v>
      </c>
      <c r="T179" s="154">
        <f>S179*H179</f>
        <v>0</v>
      </c>
      <c r="AR179" s="155" t="s">
        <v>178</v>
      </c>
      <c r="AT179" s="155" t="s">
        <v>174</v>
      </c>
      <c r="AU179" s="155" t="s">
        <v>87</v>
      </c>
      <c r="AY179" s="17" t="s">
        <v>172</v>
      </c>
      <c r="BE179" s="156">
        <f>IF(N179="základná",J179,0)</f>
        <v>0</v>
      </c>
      <c r="BF179" s="156">
        <f>IF(N179="znížená",J179,0)</f>
        <v>0</v>
      </c>
      <c r="BG179" s="156">
        <f>IF(N179="zákl. prenesená",J179,0)</f>
        <v>0</v>
      </c>
      <c r="BH179" s="156">
        <f>IF(N179="zníž. prenesená",J179,0)</f>
        <v>0</v>
      </c>
      <c r="BI179" s="156">
        <f>IF(N179="nulová",J179,0)</f>
        <v>0</v>
      </c>
      <c r="BJ179" s="17" t="s">
        <v>87</v>
      </c>
      <c r="BK179" s="156">
        <f>ROUND(I179*H179,2)</f>
        <v>0</v>
      </c>
      <c r="BL179" s="17" t="s">
        <v>178</v>
      </c>
      <c r="BM179" s="155" t="s">
        <v>1938</v>
      </c>
    </row>
    <row r="180" spans="2:65" s="11" customFormat="1" ht="22.9" customHeight="1">
      <c r="B180" s="131"/>
      <c r="D180" s="132" t="s">
        <v>74</v>
      </c>
      <c r="E180" s="141" t="s">
        <v>437</v>
      </c>
      <c r="F180" s="141" t="s">
        <v>438</v>
      </c>
      <c r="I180" s="134"/>
      <c r="J180" s="142">
        <f>BK180</f>
        <v>0</v>
      </c>
      <c r="L180" s="131"/>
      <c r="M180" s="136"/>
      <c r="P180" s="137">
        <f>P181</f>
        <v>0</v>
      </c>
      <c r="R180" s="137">
        <f>R181</f>
        <v>0</v>
      </c>
      <c r="T180" s="138">
        <f>T181</f>
        <v>0</v>
      </c>
      <c r="AR180" s="132" t="s">
        <v>82</v>
      </c>
      <c r="AT180" s="139" t="s">
        <v>74</v>
      </c>
      <c r="AU180" s="139" t="s">
        <v>82</v>
      </c>
      <c r="AY180" s="132" t="s">
        <v>172</v>
      </c>
      <c r="BK180" s="140">
        <f>BK181</f>
        <v>0</v>
      </c>
    </row>
    <row r="181" spans="2:65" s="1" customFormat="1" ht="33" customHeight="1">
      <c r="B181" s="32"/>
      <c r="C181" s="143" t="s">
        <v>328</v>
      </c>
      <c r="D181" s="143" t="s">
        <v>174</v>
      </c>
      <c r="E181" s="144" t="s">
        <v>1344</v>
      </c>
      <c r="F181" s="145" t="s">
        <v>1345</v>
      </c>
      <c r="G181" s="146" t="s">
        <v>226</v>
      </c>
      <c r="H181" s="147">
        <v>115.911</v>
      </c>
      <c r="I181" s="148"/>
      <c r="J181" s="149">
        <f>ROUND(I181*H181,2)</f>
        <v>0</v>
      </c>
      <c r="K181" s="150"/>
      <c r="L181" s="32"/>
      <c r="M181" s="199" t="s">
        <v>1</v>
      </c>
      <c r="N181" s="200" t="s">
        <v>41</v>
      </c>
      <c r="O181" s="201"/>
      <c r="P181" s="202">
        <f>O181*H181</f>
        <v>0</v>
      </c>
      <c r="Q181" s="202">
        <v>0</v>
      </c>
      <c r="R181" s="202">
        <f>Q181*H181</f>
        <v>0</v>
      </c>
      <c r="S181" s="202">
        <v>0</v>
      </c>
      <c r="T181" s="203">
        <f>S181*H181</f>
        <v>0</v>
      </c>
      <c r="AR181" s="155" t="s">
        <v>178</v>
      </c>
      <c r="AT181" s="155" t="s">
        <v>174</v>
      </c>
      <c r="AU181" s="155" t="s">
        <v>87</v>
      </c>
      <c r="AY181" s="17" t="s">
        <v>172</v>
      </c>
      <c r="BE181" s="156">
        <f>IF(N181="základná",J181,0)</f>
        <v>0</v>
      </c>
      <c r="BF181" s="156">
        <f>IF(N181="znížená",J181,0)</f>
        <v>0</v>
      </c>
      <c r="BG181" s="156">
        <f>IF(N181="zákl. prenesená",J181,0)</f>
        <v>0</v>
      </c>
      <c r="BH181" s="156">
        <f>IF(N181="zníž. prenesená",J181,0)</f>
        <v>0</v>
      </c>
      <c r="BI181" s="156">
        <f>IF(N181="nulová",J181,0)</f>
        <v>0</v>
      </c>
      <c r="BJ181" s="17" t="s">
        <v>87</v>
      </c>
      <c r="BK181" s="156">
        <f>ROUND(I181*H181,2)</f>
        <v>0</v>
      </c>
      <c r="BL181" s="17" t="s">
        <v>178</v>
      </c>
      <c r="BM181" s="155" t="s">
        <v>1940</v>
      </c>
    </row>
    <row r="182" spans="2:65" s="1" customFormat="1" ht="6.95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</sheetData>
  <sheetProtection algorithmName="SHA-512" hashValue="Sw5M8wXelergtw9QqQOuDBlHxPDwZS8cTNLCUkrpf3HCK2lgzL0fOJUuc3o7ZWWrlNpi06zO7Lna+f8BtdS2GQ==" saltValue="CFUitoAg5ZRcOJAJ2COtypJKTKRkTd4xX1LtfspJv+1eeLrGmxJ2unHsalpDs3tO2G3O2XYB2S0zPm/jBKBFOw==" spinCount="100000" sheet="1" objects="1" scenarios="1" formatColumns="0" formatRows="0" autoFilter="0"/>
  <autoFilter ref="C124:K181" xr:uid="{00000000-0009-0000-0000-000007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85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AT2" s="17" t="s">
        <v>108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customHeight="1">
      <c r="B4" s="20"/>
      <c r="D4" s="21" t="s">
        <v>125</v>
      </c>
      <c r="L4" s="20"/>
      <c r="M4" s="96" t="s">
        <v>9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15</v>
      </c>
      <c r="L6" s="20"/>
    </row>
    <row r="7" spans="2:46" ht="16.5" customHeight="1">
      <c r="B7" s="20"/>
      <c r="E7" s="254" t="str">
        <f>'Rekapitulácia stavby'!K6</f>
        <v>Rekreačná chata</v>
      </c>
      <c r="F7" s="255"/>
      <c r="G7" s="255"/>
      <c r="H7" s="255"/>
      <c r="L7" s="20"/>
    </row>
    <row r="8" spans="2:46" ht="12" customHeight="1">
      <c r="B8" s="20"/>
      <c r="D8" s="27" t="s">
        <v>126</v>
      </c>
      <c r="L8" s="20"/>
    </row>
    <row r="9" spans="2:46" s="1" customFormat="1" ht="16.5" customHeight="1">
      <c r="B9" s="32"/>
      <c r="E9" s="254" t="s">
        <v>1848</v>
      </c>
      <c r="F9" s="253"/>
      <c r="G9" s="253"/>
      <c r="H9" s="253"/>
      <c r="L9" s="32"/>
    </row>
    <row r="10" spans="2:46" s="1" customFormat="1" ht="12" customHeight="1">
      <c r="B10" s="32"/>
      <c r="D10" s="27" t="s">
        <v>128</v>
      </c>
      <c r="L10" s="32"/>
    </row>
    <row r="11" spans="2:46" s="1" customFormat="1" ht="16.5" customHeight="1">
      <c r="B11" s="32"/>
      <c r="E11" s="250" t="s">
        <v>1981</v>
      </c>
      <c r="F11" s="253"/>
      <c r="G11" s="253"/>
      <c r="H11" s="253"/>
      <c r="L11" s="32"/>
    </row>
    <row r="12" spans="2:46" s="1" customFormat="1">
      <c r="B12" s="32"/>
      <c r="L12" s="32"/>
    </row>
    <row r="13" spans="2:46" s="1" customFormat="1" ht="12" customHeight="1">
      <c r="B13" s="32"/>
      <c r="D13" s="27" t="s">
        <v>17</v>
      </c>
      <c r="F13" s="25" t="s">
        <v>1</v>
      </c>
      <c r="I13" s="27" t="s">
        <v>18</v>
      </c>
      <c r="J13" s="25" t="s">
        <v>1</v>
      </c>
      <c r="L13" s="32"/>
    </row>
    <row r="14" spans="2:46" s="1" customFormat="1" ht="12" customHeight="1">
      <c r="B14" s="32"/>
      <c r="D14" s="27" t="s">
        <v>19</v>
      </c>
      <c r="F14" s="25" t="s">
        <v>20</v>
      </c>
      <c r="I14" s="27" t="s">
        <v>21</v>
      </c>
      <c r="J14" s="55">
        <f>'Rekapitulácia stavby'!AN8</f>
        <v>0</v>
      </c>
      <c r="L14" s="32"/>
    </row>
    <row r="15" spans="2:46" s="1" customFormat="1" ht="10.9" customHeight="1">
      <c r="B15" s="32"/>
      <c r="L15" s="32"/>
    </row>
    <row r="16" spans="2:46" s="1" customFormat="1" ht="12" customHeight="1">
      <c r="B16" s="32"/>
      <c r="D16" s="27" t="s">
        <v>22</v>
      </c>
      <c r="I16" s="27" t="s">
        <v>23</v>
      </c>
      <c r="J16" s="25" t="s">
        <v>1</v>
      </c>
      <c r="L16" s="32"/>
    </row>
    <row r="17" spans="2:12" s="1" customFormat="1" ht="18" customHeight="1">
      <c r="B17" s="32"/>
      <c r="E17" s="25" t="s">
        <v>24</v>
      </c>
      <c r="I17" s="27" t="s">
        <v>25</v>
      </c>
      <c r="J17" s="25" t="s">
        <v>1</v>
      </c>
      <c r="L17" s="32"/>
    </row>
    <row r="18" spans="2:12" s="1" customFormat="1" ht="6.95" customHeight="1">
      <c r="B18" s="32"/>
      <c r="L18" s="32"/>
    </row>
    <row r="19" spans="2:12" s="1" customFormat="1" ht="12" customHeight="1">
      <c r="B19" s="32"/>
      <c r="D19" s="27" t="s">
        <v>26</v>
      </c>
      <c r="I19" s="27" t="s">
        <v>23</v>
      </c>
      <c r="J19" s="28" t="str">
        <f>'Rekapitulácia stavby'!AN13</f>
        <v>Vyplň údaj</v>
      </c>
      <c r="L19" s="32"/>
    </row>
    <row r="20" spans="2:12" s="1" customFormat="1" ht="18" customHeight="1">
      <c r="B20" s="32"/>
      <c r="E20" s="256" t="str">
        <f>'Rekapitulácia stavby'!E14</f>
        <v>Vyplň údaj</v>
      </c>
      <c r="F20" s="242"/>
      <c r="G20" s="242"/>
      <c r="H20" s="242"/>
      <c r="I20" s="27" t="s">
        <v>25</v>
      </c>
      <c r="J20" s="28" t="str">
        <f>'Rekapitulácia stavby'!AN14</f>
        <v>Vyplň údaj</v>
      </c>
      <c r="L20" s="32"/>
    </row>
    <row r="21" spans="2:12" s="1" customFormat="1" ht="6.95" customHeight="1">
      <c r="B21" s="32"/>
      <c r="L21" s="32"/>
    </row>
    <row r="22" spans="2:12" s="1" customFormat="1" ht="12" customHeight="1">
      <c r="B22" s="32"/>
      <c r="D22" s="27" t="s">
        <v>28</v>
      </c>
      <c r="I22" s="27" t="s">
        <v>23</v>
      </c>
      <c r="J22" s="25" t="s">
        <v>1</v>
      </c>
      <c r="L22" s="32"/>
    </row>
    <row r="23" spans="2:12" s="1" customFormat="1" ht="18" customHeight="1">
      <c r="B23" s="32"/>
      <c r="E23" s="25" t="s">
        <v>29</v>
      </c>
      <c r="I23" s="27" t="s">
        <v>25</v>
      </c>
      <c r="J23" s="25" t="s">
        <v>1</v>
      </c>
      <c r="L23" s="32"/>
    </row>
    <row r="24" spans="2:12" s="1" customFormat="1" ht="6.95" customHeight="1">
      <c r="B24" s="32"/>
      <c r="L24" s="32"/>
    </row>
    <row r="25" spans="2:12" s="1" customFormat="1" ht="12" customHeight="1">
      <c r="B25" s="32"/>
      <c r="D25" s="27" t="s">
        <v>31</v>
      </c>
      <c r="I25" s="27" t="s">
        <v>23</v>
      </c>
      <c r="J25" s="25" t="str">
        <f>IF('Rekapitulácia stavby'!AN19="","",'Rekapitulácia stavby'!AN19)</f>
        <v/>
      </c>
      <c r="L25" s="32"/>
    </row>
    <row r="26" spans="2:12" s="1" customFormat="1" ht="18" customHeight="1">
      <c r="B26" s="32"/>
      <c r="E26" s="25" t="str">
        <f>IF('Rekapitulácia stavby'!E20="","",'Rekapitulácia stavby'!E20)</f>
        <v xml:space="preserve"> </v>
      </c>
      <c r="I26" s="27" t="s">
        <v>25</v>
      </c>
      <c r="J26" s="25" t="str">
        <f>IF('Rekapitulácia stavby'!AN20="","",'Rekapitulácia stavby'!AN20)</f>
        <v/>
      </c>
      <c r="L26" s="32"/>
    </row>
    <row r="27" spans="2:12" s="1" customFormat="1" ht="6.95" customHeight="1">
      <c r="B27" s="32"/>
      <c r="L27" s="32"/>
    </row>
    <row r="28" spans="2:12" s="1" customFormat="1" ht="12" customHeight="1">
      <c r="B28" s="32"/>
      <c r="D28" s="27" t="s">
        <v>33</v>
      </c>
      <c r="L28" s="32"/>
    </row>
    <row r="29" spans="2:12" s="7" customFormat="1" ht="47.25" customHeight="1">
      <c r="B29" s="97"/>
      <c r="E29" s="246" t="s">
        <v>130</v>
      </c>
      <c r="F29" s="246"/>
      <c r="G29" s="246"/>
      <c r="H29" s="246"/>
      <c r="L29" s="97"/>
    </row>
    <row r="30" spans="2:12" s="1" customFormat="1" ht="6.95" customHeight="1">
      <c r="B30" s="32"/>
      <c r="L30" s="32"/>
    </row>
    <row r="31" spans="2:12" s="1" customFormat="1" ht="6.95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25.35" customHeight="1">
      <c r="B32" s="32"/>
      <c r="D32" s="98" t="s">
        <v>35</v>
      </c>
      <c r="J32" s="69">
        <f>ROUND(J128, 2)</f>
        <v>0</v>
      </c>
      <c r="L32" s="32"/>
    </row>
    <row r="33" spans="2:12" s="1" customFormat="1" ht="6.95" customHeight="1">
      <c r="B33" s="32"/>
      <c r="D33" s="56"/>
      <c r="E33" s="56"/>
      <c r="F33" s="56"/>
      <c r="G33" s="56"/>
      <c r="H33" s="56"/>
      <c r="I33" s="56"/>
      <c r="J33" s="56"/>
      <c r="K33" s="56"/>
      <c r="L33" s="32"/>
    </row>
    <row r="34" spans="2:12" s="1" customFormat="1" ht="14.45" customHeight="1">
      <c r="B34" s="32"/>
      <c r="F34" s="35" t="s">
        <v>37</v>
      </c>
      <c r="I34" s="35" t="s">
        <v>36</v>
      </c>
      <c r="J34" s="35" t="s">
        <v>38</v>
      </c>
      <c r="L34" s="32"/>
    </row>
    <row r="35" spans="2:12" s="1" customFormat="1" ht="14.45" customHeight="1">
      <c r="B35" s="32"/>
      <c r="D35" s="58" t="s">
        <v>39</v>
      </c>
      <c r="E35" s="37" t="s">
        <v>40</v>
      </c>
      <c r="F35" s="99">
        <f>ROUND((SUM(BE128:BE184)),  2)</f>
        <v>0</v>
      </c>
      <c r="G35" s="100"/>
      <c r="H35" s="100"/>
      <c r="I35" s="101">
        <v>0.2</v>
      </c>
      <c r="J35" s="99">
        <f>ROUND(((SUM(BE128:BE184))*I35),  2)</f>
        <v>0</v>
      </c>
      <c r="L35" s="32"/>
    </row>
    <row r="36" spans="2:12" s="1" customFormat="1" ht="14.45" customHeight="1">
      <c r="B36" s="32"/>
      <c r="E36" s="37" t="s">
        <v>41</v>
      </c>
      <c r="F36" s="99">
        <f>ROUND((SUM(BF128:BF184)),  2)</f>
        <v>0</v>
      </c>
      <c r="G36" s="100"/>
      <c r="H36" s="100"/>
      <c r="I36" s="101">
        <v>0.2</v>
      </c>
      <c r="J36" s="99">
        <f>ROUND(((SUM(BF128:BF184))*I36),  2)</f>
        <v>0</v>
      </c>
      <c r="L36" s="32"/>
    </row>
    <row r="37" spans="2:12" s="1" customFormat="1" ht="14.45" hidden="1" customHeight="1">
      <c r="B37" s="32"/>
      <c r="E37" s="27" t="s">
        <v>42</v>
      </c>
      <c r="F37" s="89">
        <f>ROUND((SUM(BG128:BG184)),  2)</f>
        <v>0</v>
      </c>
      <c r="I37" s="102">
        <v>0.2</v>
      </c>
      <c r="J37" s="89">
        <f>0</f>
        <v>0</v>
      </c>
      <c r="L37" s="32"/>
    </row>
    <row r="38" spans="2:12" s="1" customFormat="1" ht="14.45" hidden="1" customHeight="1">
      <c r="B38" s="32"/>
      <c r="E38" s="27" t="s">
        <v>43</v>
      </c>
      <c r="F38" s="89">
        <f>ROUND((SUM(BH128:BH184)),  2)</f>
        <v>0</v>
      </c>
      <c r="I38" s="102">
        <v>0.2</v>
      </c>
      <c r="J38" s="89">
        <f>0</f>
        <v>0</v>
      </c>
      <c r="L38" s="32"/>
    </row>
    <row r="39" spans="2:12" s="1" customFormat="1" ht="14.45" hidden="1" customHeight="1">
      <c r="B39" s="32"/>
      <c r="E39" s="37" t="s">
        <v>44</v>
      </c>
      <c r="F39" s="99">
        <f>ROUND((SUM(BI128:BI184)),  2)</f>
        <v>0</v>
      </c>
      <c r="G39" s="100"/>
      <c r="H39" s="100"/>
      <c r="I39" s="101">
        <v>0</v>
      </c>
      <c r="J39" s="99">
        <f>0</f>
        <v>0</v>
      </c>
      <c r="L39" s="32"/>
    </row>
    <row r="40" spans="2:12" s="1" customFormat="1" ht="6.95" customHeight="1">
      <c r="B40" s="32"/>
      <c r="L40" s="32"/>
    </row>
    <row r="41" spans="2:12" s="1" customFormat="1" ht="25.35" customHeight="1">
      <c r="B41" s="32"/>
      <c r="C41" s="103"/>
      <c r="D41" s="104" t="s">
        <v>45</v>
      </c>
      <c r="E41" s="60"/>
      <c r="F41" s="60"/>
      <c r="G41" s="105" t="s">
        <v>46</v>
      </c>
      <c r="H41" s="106" t="s">
        <v>47</v>
      </c>
      <c r="I41" s="60"/>
      <c r="J41" s="107">
        <f>SUM(J32:J39)</f>
        <v>0</v>
      </c>
      <c r="K41" s="108"/>
      <c r="L41" s="32"/>
    </row>
    <row r="42" spans="2:12" s="1" customFormat="1" ht="14.45" customHeight="1">
      <c r="B42" s="32"/>
      <c r="L42" s="32"/>
    </row>
    <row r="43" spans="2:12" ht="14.45" customHeight="1">
      <c r="B43" s="20"/>
      <c r="L43" s="20"/>
    </row>
    <row r="44" spans="2:12" ht="14.45" customHeight="1">
      <c r="B44" s="20"/>
      <c r="L44" s="20"/>
    </row>
    <row r="45" spans="2:12" ht="14.45" customHeight="1">
      <c r="B45" s="20"/>
      <c r="L45" s="20"/>
    </row>
    <row r="46" spans="2:12" ht="14.45" customHeight="1">
      <c r="B46" s="20"/>
      <c r="L46" s="20"/>
    </row>
    <row r="47" spans="2:12" ht="14.45" customHeight="1">
      <c r="B47" s="20"/>
      <c r="L47" s="20"/>
    </row>
    <row r="48" spans="2:12" ht="14.45" customHeight="1">
      <c r="B48" s="20"/>
      <c r="L48" s="20"/>
    </row>
    <row r="49" spans="2:12" ht="14.45" customHeight="1">
      <c r="B49" s="20"/>
      <c r="L49" s="20"/>
    </row>
    <row r="50" spans="2:12" s="1" customFormat="1" ht="14.45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>
      <c r="B51" s="20"/>
      <c r="L51" s="20"/>
    </row>
    <row r="52" spans="2:12">
      <c r="B52" s="20"/>
      <c r="L52" s="20"/>
    </row>
    <row r="53" spans="2:12">
      <c r="B53" s="20"/>
      <c r="L53" s="20"/>
    </row>
    <row r="54" spans="2:12">
      <c r="B54" s="20"/>
      <c r="L54" s="20"/>
    </row>
    <row r="55" spans="2:12">
      <c r="B55" s="20"/>
      <c r="L55" s="20"/>
    </row>
    <row r="56" spans="2:12">
      <c r="B56" s="20"/>
      <c r="L56" s="20"/>
    </row>
    <row r="57" spans="2:12">
      <c r="B57" s="20"/>
      <c r="L57" s="20"/>
    </row>
    <row r="58" spans="2:12">
      <c r="B58" s="20"/>
      <c r="L58" s="20"/>
    </row>
    <row r="59" spans="2:12">
      <c r="B59" s="20"/>
      <c r="L59" s="20"/>
    </row>
    <row r="60" spans="2:12">
      <c r="B60" s="20"/>
      <c r="L60" s="20"/>
    </row>
    <row r="61" spans="2:12" s="1" customFormat="1" ht="12.75">
      <c r="B61" s="32"/>
      <c r="D61" s="46" t="s">
        <v>50</v>
      </c>
      <c r="E61" s="34"/>
      <c r="F61" s="109" t="s">
        <v>51</v>
      </c>
      <c r="G61" s="46" t="s">
        <v>50</v>
      </c>
      <c r="H61" s="34"/>
      <c r="I61" s="34"/>
      <c r="J61" s="110" t="s">
        <v>51</v>
      </c>
      <c r="K61" s="34"/>
      <c r="L61" s="32"/>
    </row>
    <row r="62" spans="2:12">
      <c r="B62" s="20"/>
      <c r="L62" s="20"/>
    </row>
    <row r="63" spans="2:12">
      <c r="B63" s="20"/>
      <c r="L63" s="20"/>
    </row>
    <row r="64" spans="2:12">
      <c r="B64" s="20"/>
      <c r="L64" s="20"/>
    </row>
    <row r="65" spans="2:12" s="1" customFormat="1" ht="12.75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>
      <c r="B66" s="20"/>
      <c r="L66" s="20"/>
    </row>
    <row r="67" spans="2:12">
      <c r="B67" s="20"/>
      <c r="L67" s="20"/>
    </row>
    <row r="68" spans="2:12">
      <c r="B68" s="20"/>
      <c r="L68" s="20"/>
    </row>
    <row r="69" spans="2:12">
      <c r="B69" s="20"/>
      <c r="L69" s="20"/>
    </row>
    <row r="70" spans="2:12">
      <c r="B70" s="20"/>
      <c r="L70" s="20"/>
    </row>
    <row r="71" spans="2:12">
      <c r="B71" s="20"/>
      <c r="L71" s="20"/>
    </row>
    <row r="72" spans="2:12">
      <c r="B72" s="20"/>
      <c r="L72" s="20"/>
    </row>
    <row r="73" spans="2:12">
      <c r="B73" s="20"/>
      <c r="L73" s="20"/>
    </row>
    <row r="74" spans="2:12">
      <c r="B74" s="20"/>
      <c r="L74" s="20"/>
    </row>
    <row r="75" spans="2:12">
      <c r="B75" s="20"/>
      <c r="L75" s="20"/>
    </row>
    <row r="76" spans="2:12" s="1" customFormat="1" ht="12.75">
      <c r="B76" s="32"/>
      <c r="D76" s="46" t="s">
        <v>50</v>
      </c>
      <c r="E76" s="34"/>
      <c r="F76" s="109" t="s">
        <v>51</v>
      </c>
      <c r="G76" s="46" t="s">
        <v>50</v>
      </c>
      <c r="H76" s="34"/>
      <c r="I76" s="34"/>
      <c r="J76" s="110" t="s">
        <v>51</v>
      </c>
      <c r="K76" s="34"/>
      <c r="L76" s="32"/>
    </row>
    <row r="77" spans="2:12" s="1" customFormat="1" ht="14.4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81" spans="2:12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12" s="1" customFormat="1" ht="24.95" customHeight="1">
      <c r="B82" s="32"/>
      <c r="C82" s="21" t="s">
        <v>131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15</v>
      </c>
      <c r="L84" s="32"/>
    </row>
    <row r="85" spans="2:12" s="1" customFormat="1" ht="16.5" customHeight="1">
      <c r="B85" s="32"/>
      <c r="E85" s="254" t="str">
        <f>E7</f>
        <v>Rekreačná chata</v>
      </c>
      <c r="F85" s="255"/>
      <c r="G85" s="255"/>
      <c r="H85" s="255"/>
      <c r="L85" s="32"/>
    </row>
    <row r="86" spans="2:12" ht="12" customHeight="1">
      <c r="B86" s="20"/>
      <c r="C86" s="27" t="s">
        <v>126</v>
      </c>
      <c r="L86" s="20"/>
    </row>
    <row r="87" spans="2:12" s="1" customFormat="1" ht="16.5" customHeight="1">
      <c r="B87" s="32"/>
      <c r="E87" s="254" t="s">
        <v>1848</v>
      </c>
      <c r="F87" s="253"/>
      <c r="G87" s="253"/>
      <c r="H87" s="253"/>
      <c r="L87" s="32"/>
    </row>
    <row r="88" spans="2:12" s="1" customFormat="1" ht="12" customHeight="1">
      <c r="B88" s="32"/>
      <c r="C88" s="27" t="s">
        <v>128</v>
      </c>
      <c r="L88" s="32"/>
    </row>
    <row r="89" spans="2:12" s="1" customFormat="1" ht="16.5" customHeight="1">
      <c r="B89" s="32"/>
      <c r="E89" s="250" t="str">
        <f>E11</f>
        <v>03 - SO-02.3  Vodomerná šachta</v>
      </c>
      <c r="F89" s="253"/>
      <c r="G89" s="253"/>
      <c r="H89" s="253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19</v>
      </c>
      <c r="F91" s="25" t="str">
        <f>F14</f>
        <v>Martovce, p. č. 6231/1, 6231/2</v>
      </c>
      <c r="I91" s="27" t="s">
        <v>21</v>
      </c>
      <c r="J91" s="55">
        <f>IF(J14="","",J14)</f>
        <v>0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22</v>
      </c>
      <c r="F93" s="25" t="str">
        <f>E17</f>
        <v>MARTEVENT s.r.o., Martovce č. 14</v>
      </c>
      <c r="I93" s="27" t="s">
        <v>28</v>
      </c>
      <c r="J93" s="30" t="str">
        <f>E23</f>
        <v>Szilvia Vörös Dócza</v>
      </c>
      <c r="L93" s="32"/>
    </row>
    <row r="94" spans="2:12" s="1" customFormat="1" ht="15.2" customHeight="1">
      <c r="B94" s="32"/>
      <c r="C94" s="27" t="s">
        <v>26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11" t="s">
        <v>132</v>
      </c>
      <c r="D96" s="103"/>
      <c r="E96" s="103"/>
      <c r="F96" s="103"/>
      <c r="G96" s="103"/>
      <c r="H96" s="103"/>
      <c r="I96" s="103"/>
      <c r="J96" s="112" t="s">
        <v>133</v>
      </c>
      <c r="K96" s="103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13" t="s">
        <v>134</v>
      </c>
      <c r="J98" s="69">
        <f>J128</f>
        <v>0</v>
      </c>
      <c r="L98" s="32"/>
      <c r="AU98" s="17" t="s">
        <v>135</v>
      </c>
    </row>
    <row r="99" spans="2:47" s="8" customFormat="1" ht="24.95" customHeight="1">
      <c r="B99" s="114"/>
      <c r="D99" s="115" t="s">
        <v>136</v>
      </c>
      <c r="E99" s="116"/>
      <c r="F99" s="116"/>
      <c r="G99" s="116"/>
      <c r="H99" s="116"/>
      <c r="I99" s="116"/>
      <c r="J99" s="117">
        <f>J129</f>
        <v>0</v>
      </c>
      <c r="L99" s="114"/>
    </row>
    <row r="100" spans="2:47" s="9" customFormat="1" ht="19.899999999999999" customHeight="1">
      <c r="B100" s="118"/>
      <c r="D100" s="119" t="s">
        <v>137</v>
      </c>
      <c r="E100" s="120"/>
      <c r="F100" s="120"/>
      <c r="G100" s="120"/>
      <c r="H100" s="120"/>
      <c r="I100" s="120"/>
      <c r="J100" s="121">
        <f>J130</f>
        <v>0</v>
      </c>
      <c r="L100" s="118"/>
    </row>
    <row r="101" spans="2:47" s="9" customFormat="1" ht="19.899999999999999" customHeight="1">
      <c r="B101" s="118"/>
      <c r="D101" s="119" t="s">
        <v>138</v>
      </c>
      <c r="E101" s="120"/>
      <c r="F101" s="120"/>
      <c r="G101" s="120"/>
      <c r="H101" s="120"/>
      <c r="I101" s="120"/>
      <c r="J101" s="121">
        <f>J152</f>
        <v>0</v>
      </c>
      <c r="L101" s="118"/>
    </row>
    <row r="102" spans="2:47" s="9" customFormat="1" ht="19.899999999999999" customHeight="1">
      <c r="B102" s="118"/>
      <c r="D102" s="119" t="s">
        <v>1850</v>
      </c>
      <c r="E102" s="120"/>
      <c r="F102" s="120"/>
      <c r="G102" s="120"/>
      <c r="H102" s="120"/>
      <c r="I102" s="120"/>
      <c r="J102" s="121">
        <f>J155</f>
        <v>0</v>
      </c>
      <c r="L102" s="118"/>
    </row>
    <row r="103" spans="2:47" s="9" customFormat="1" ht="19.899999999999999" customHeight="1">
      <c r="B103" s="118"/>
      <c r="D103" s="119" t="s">
        <v>1315</v>
      </c>
      <c r="E103" s="120"/>
      <c r="F103" s="120"/>
      <c r="G103" s="120"/>
      <c r="H103" s="120"/>
      <c r="I103" s="120"/>
      <c r="J103" s="121">
        <f>J169</f>
        <v>0</v>
      </c>
      <c r="L103" s="118"/>
    </row>
    <row r="104" spans="2:47" s="9" customFormat="1" ht="19.899999999999999" customHeight="1">
      <c r="B104" s="118"/>
      <c r="D104" s="119" t="s">
        <v>141</v>
      </c>
      <c r="E104" s="120"/>
      <c r="F104" s="120"/>
      <c r="G104" s="120"/>
      <c r="H104" s="120"/>
      <c r="I104" s="120"/>
      <c r="J104" s="121">
        <f>J173</f>
        <v>0</v>
      </c>
      <c r="L104" s="118"/>
    </row>
    <row r="105" spans="2:47" s="8" customFormat="1" ht="24.95" customHeight="1">
      <c r="B105" s="114"/>
      <c r="D105" s="115" t="s">
        <v>142</v>
      </c>
      <c r="E105" s="116"/>
      <c r="F105" s="116"/>
      <c r="G105" s="116"/>
      <c r="H105" s="116"/>
      <c r="I105" s="116"/>
      <c r="J105" s="117">
        <f>J175</f>
        <v>0</v>
      </c>
      <c r="L105" s="114"/>
    </row>
    <row r="106" spans="2:47" s="9" customFormat="1" ht="19.899999999999999" customHeight="1">
      <c r="B106" s="118"/>
      <c r="D106" s="119" t="s">
        <v>146</v>
      </c>
      <c r="E106" s="120"/>
      <c r="F106" s="120"/>
      <c r="G106" s="120"/>
      <c r="H106" s="120"/>
      <c r="I106" s="120"/>
      <c r="J106" s="121">
        <f>J176</f>
        <v>0</v>
      </c>
      <c r="L106" s="118"/>
    </row>
    <row r="107" spans="2:47" s="1" customFormat="1" ht="21.75" customHeight="1">
      <c r="B107" s="32"/>
      <c r="L107" s="32"/>
    </row>
    <row r="108" spans="2:47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2"/>
    </row>
    <row r="112" spans="2:47" s="1" customFormat="1" ht="6.95" customHeight="1"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32"/>
    </row>
    <row r="113" spans="2:63" s="1" customFormat="1" ht="24.95" customHeight="1">
      <c r="B113" s="32"/>
      <c r="C113" s="21" t="s">
        <v>158</v>
      </c>
      <c r="L113" s="32"/>
    </row>
    <row r="114" spans="2:63" s="1" customFormat="1" ht="6.95" customHeight="1">
      <c r="B114" s="32"/>
      <c r="L114" s="32"/>
    </row>
    <row r="115" spans="2:63" s="1" customFormat="1" ht="12" customHeight="1">
      <c r="B115" s="32"/>
      <c r="C115" s="27" t="s">
        <v>15</v>
      </c>
      <c r="L115" s="32"/>
    </row>
    <row r="116" spans="2:63" s="1" customFormat="1" ht="16.5" customHeight="1">
      <c r="B116" s="32"/>
      <c r="E116" s="254" t="str">
        <f>E7</f>
        <v>Rekreačná chata</v>
      </c>
      <c r="F116" s="255"/>
      <c r="G116" s="255"/>
      <c r="H116" s="255"/>
      <c r="L116" s="32"/>
    </row>
    <row r="117" spans="2:63" ht="12" customHeight="1">
      <c r="B117" s="20"/>
      <c r="C117" s="27" t="s">
        <v>126</v>
      </c>
      <c r="L117" s="20"/>
    </row>
    <row r="118" spans="2:63" s="1" customFormat="1" ht="16.5" customHeight="1">
      <c r="B118" s="32"/>
      <c r="E118" s="254" t="s">
        <v>1848</v>
      </c>
      <c r="F118" s="253"/>
      <c r="G118" s="253"/>
      <c r="H118" s="253"/>
      <c r="L118" s="32"/>
    </row>
    <row r="119" spans="2:63" s="1" customFormat="1" ht="12" customHeight="1">
      <c r="B119" s="32"/>
      <c r="C119" s="27" t="s">
        <v>128</v>
      </c>
      <c r="L119" s="32"/>
    </row>
    <row r="120" spans="2:63" s="1" customFormat="1" ht="16.5" customHeight="1">
      <c r="B120" s="32"/>
      <c r="E120" s="250" t="str">
        <f>E11</f>
        <v>03 - SO-02.3  Vodomerná šachta</v>
      </c>
      <c r="F120" s="253"/>
      <c r="G120" s="253"/>
      <c r="H120" s="253"/>
      <c r="L120" s="32"/>
    </row>
    <row r="121" spans="2:63" s="1" customFormat="1" ht="6.95" customHeight="1">
      <c r="B121" s="32"/>
      <c r="L121" s="32"/>
    </row>
    <row r="122" spans="2:63" s="1" customFormat="1" ht="12" customHeight="1">
      <c r="B122" s="32"/>
      <c r="C122" s="27" t="s">
        <v>19</v>
      </c>
      <c r="F122" s="25" t="str">
        <f>F14</f>
        <v>Martovce, p. č. 6231/1, 6231/2</v>
      </c>
      <c r="I122" s="27" t="s">
        <v>21</v>
      </c>
      <c r="J122" s="55">
        <f>IF(J14="","",J14)</f>
        <v>0</v>
      </c>
      <c r="L122" s="32"/>
    </row>
    <row r="123" spans="2:63" s="1" customFormat="1" ht="6.95" customHeight="1">
      <c r="B123" s="32"/>
      <c r="L123" s="32"/>
    </row>
    <row r="124" spans="2:63" s="1" customFormat="1" ht="15.2" customHeight="1">
      <c r="B124" s="32"/>
      <c r="C124" s="27" t="s">
        <v>22</v>
      </c>
      <c r="F124" s="25" t="str">
        <f>E17</f>
        <v>MARTEVENT s.r.o., Martovce č. 14</v>
      </c>
      <c r="I124" s="27" t="s">
        <v>28</v>
      </c>
      <c r="J124" s="30" t="str">
        <f>E23</f>
        <v>Szilvia Vörös Dócza</v>
      </c>
      <c r="L124" s="32"/>
    </row>
    <row r="125" spans="2:63" s="1" customFormat="1" ht="15.2" customHeight="1">
      <c r="B125" s="32"/>
      <c r="C125" s="27" t="s">
        <v>26</v>
      </c>
      <c r="F125" s="25" t="str">
        <f>IF(E20="","",E20)</f>
        <v>Vyplň údaj</v>
      </c>
      <c r="I125" s="27" t="s">
        <v>31</v>
      </c>
      <c r="J125" s="30" t="str">
        <f>E26</f>
        <v xml:space="preserve"> </v>
      </c>
      <c r="L125" s="32"/>
    </row>
    <row r="126" spans="2:63" s="1" customFormat="1" ht="10.35" customHeight="1">
      <c r="B126" s="32"/>
      <c r="L126" s="32"/>
    </row>
    <row r="127" spans="2:63" s="10" customFormat="1" ht="29.25" customHeight="1">
      <c r="B127" s="122"/>
      <c r="C127" s="123" t="s">
        <v>159</v>
      </c>
      <c r="D127" s="124" t="s">
        <v>60</v>
      </c>
      <c r="E127" s="124" t="s">
        <v>56</v>
      </c>
      <c r="F127" s="124" t="s">
        <v>57</v>
      </c>
      <c r="G127" s="124" t="s">
        <v>160</v>
      </c>
      <c r="H127" s="124" t="s">
        <v>161</v>
      </c>
      <c r="I127" s="124" t="s">
        <v>162</v>
      </c>
      <c r="J127" s="125" t="s">
        <v>133</v>
      </c>
      <c r="K127" s="126" t="s">
        <v>163</v>
      </c>
      <c r="L127" s="122"/>
      <c r="M127" s="62" t="s">
        <v>1</v>
      </c>
      <c r="N127" s="63" t="s">
        <v>39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</row>
    <row r="128" spans="2:63" s="1" customFormat="1" ht="22.9" customHeight="1">
      <c r="B128" s="32"/>
      <c r="C128" s="67" t="s">
        <v>134</v>
      </c>
      <c r="J128" s="127">
        <f>BK128</f>
        <v>0</v>
      </c>
      <c r="L128" s="32"/>
      <c r="M128" s="65"/>
      <c r="N128" s="56"/>
      <c r="O128" s="56"/>
      <c r="P128" s="128">
        <f>P129+P175</f>
        <v>0</v>
      </c>
      <c r="Q128" s="56"/>
      <c r="R128" s="128">
        <f>R129+R175</f>
        <v>2.6704122099999998</v>
      </c>
      <c r="S128" s="56"/>
      <c r="T128" s="129">
        <f>T129+T175</f>
        <v>0</v>
      </c>
      <c r="AT128" s="17" t="s">
        <v>74</v>
      </c>
      <c r="AU128" s="17" t="s">
        <v>135</v>
      </c>
      <c r="BK128" s="130">
        <f>BK129+BK175</f>
        <v>0</v>
      </c>
    </row>
    <row r="129" spans="2:65" s="11" customFormat="1" ht="25.9" customHeight="1">
      <c r="B129" s="131"/>
      <c r="D129" s="132" t="s">
        <v>74</v>
      </c>
      <c r="E129" s="133" t="s">
        <v>170</v>
      </c>
      <c r="F129" s="133" t="s">
        <v>171</v>
      </c>
      <c r="I129" s="134"/>
      <c r="J129" s="135">
        <f>BK129</f>
        <v>0</v>
      </c>
      <c r="L129" s="131"/>
      <c r="M129" s="136"/>
      <c r="P129" s="137">
        <f>P130+P152+P155+P169+P173</f>
        <v>0</v>
      </c>
      <c r="R129" s="137">
        <f>R130+R152+R155+R169+R173</f>
        <v>2.6581969999999999</v>
      </c>
      <c r="T129" s="138">
        <f>T130+T152+T155+T169+T173</f>
        <v>0</v>
      </c>
      <c r="AR129" s="132" t="s">
        <v>82</v>
      </c>
      <c r="AT129" s="139" t="s">
        <v>74</v>
      </c>
      <c r="AU129" s="139" t="s">
        <v>75</v>
      </c>
      <c r="AY129" s="132" t="s">
        <v>172</v>
      </c>
      <c r="BK129" s="140">
        <f>BK130+BK152+BK155+BK169+BK173</f>
        <v>0</v>
      </c>
    </row>
    <row r="130" spans="2:65" s="11" customFormat="1" ht="22.9" customHeight="1">
      <c r="B130" s="131"/>
      <c r="D130" s="132" t="s">
        <v>74</v>
      </c>
      <c r="E130" s="141" t="s">
        <v>82</v>
      </c>
      <c r="F130" s="141" t="s">
        <v>173</v>
      </c>
      <c r="I130" s="134"/>
      <c r="J130" s="142">
        <f>BK130</f>
        <v>0</v>
      </c>
      <c r="L130" s="131"/>
      <c r="M130" s="136"/>
      <c r="P130" s="137">
        <f>SUM(P131:P151)</f>
        <v>0</v>
      </c>
      <c r="R130" s="137">
        <f>SUM(R131:R151)</f>
        <v>0</v>
      </c>
      <c r="T130" s="138">
        <f>SUM(T131:T151)</f>
        <v>0</v>
      </c>
      <c r="AR130" s="132" t="s">
        <v>82</v>
      </c>
      <c r="AT130" s="139" t="s">
        <v>74</v>
      </c>
      <c r="AU130" s="139" t="s">
        <v>82</v>
      </c>
      <c r="AY130" s="132" t="s">
        <v>172</v>
      </c>
      <c r="BK130" s="140">
        <f>SUM(BK131:BK151)</f>
        <v>0</v>
      </c>
    </row>
    <row r="131" spans="2:65" s="1" customFormat="1" ht="21.75" customHeight="1">
      <c r="B131" s="32"/>
      <c r="C131" s="143" t="s">
        <v>82</v>
      </c>
      <c r="D131" s="143" t="s">
        <v>174</v>
      </c>
      <c r="E131" s="144" t="s">
        <v>1851</v>
      </c>
      <c r="F131" s="145" t="s">
        <v>1852</v>
      </c>
      <c r="G131" s="146" t="s">
        <v>177</v>
      </c>
      <c r="H131" s="147">
        <v>13.2</v>
      </c>
      <c r="I131" s="148"/>
      <c r="J131" s="149">
        <f>ROUND(I131*H131,2)</f>
        <v>0</v>
      </c>
      <c r="K131" s="150"/>
      <c r="L131" s="32"/>
      <c r="M131" s="151" t="s">
        <v>1</v>
      </c>
      <c r="N131" s="152" t="s">
        <v>41</v>
      </c>
      <c r="P131" s="153">
        <f>O131*H131</f>
        <v>0</v>
      </c>
      <c r="Q131" s="153">
        <v>0</v>
      </c>
      <c r="R131" s="153">
        <f>Q131*H131</f>
        <v>0</v>
      </c>
      <c r="S131" s="153">
        <v>0</v>
      </c>
      <c r="T131" s="154">
        <f>S131*H131</f>
        <v>0</v>
      </c>
      <c r="AR131" s="155" t="s">
        <v>178</v>
      </c>
      <c r="AT131" s="155" t="s">
        <v>174</v>
      </c>
      <c r="AU131" s="155" t="s">
        <v>87</v>
      </c>
      <c r="AY131" s="17" t="s">
        <v>172</v>
      </c>
      <c r="BE131" s="156">
        <f>IF(N131="základná",J131,0)</f>
        <v>0</v>
      </c>
      <c r="BF131" s="156">
        <f>IF(N131="znížená",J131,0)</f>
        <v>0</v>
      </c>
      <c r="BG131" s="156">
        <f>IF(N131="zákl. prenesená",J131,0)</f>
        <v>0</v>
      </c>
      <c r="BH131" s="156">
        <f>IF(N131="zníž. prenesená",J131,0)</f>
        <v>0</v>
      </c>
      <c r="BI131" s="156">
        <f>IF(N131="nulová",J131,0)</f>
        <v>0</v>
      </c>
      <c r="BJ131" s="17" t="s">
        <v>87</v>
      </c>
      <c r="BK131" s="156">
        <f>ROUND(I131*H131,2)</f>
        <v>0</v>
      </c>
      <c r="BL131" s="17" t="s">
        <v>178</v>
      </c>
      <c r="BM131" s="155" t="s">
        <v>1982</v>
      </c>
    </row>
    <row r="132" spans="2:65" s="15" customFormat="1">
      <c r="B132" s="190"/>
      <c r="D132" s="158" t="s">
        <v>180</v>
      </c>
      <c r="E132" s="191" t="s">
        <v>1</v>
      </c>
      <c r="F132" s="192" t="s">
        <v>1983</v>
      </c>
      <c r="H132" s="191" t="s">
        <v>1</v>
      </c>
      <c r="I132" s="193"/>
      <c r="L132" s="190"/>
      <c r="M132" s="194"/>
      <c r="T132" s="195"/>
      <c r="AT132" s="191" t="s">
        <v>180</v>
      </c>
      <c r="AU132" s="191" t="s">
        <v>87</v>
      </c>
      <c r="AV132" s="15" t="s">
        <v>82</v>
      </c>
      <c r="AW132" s="15" t="s">
        <v>30</v>
      </c>
      <c r="AX132" s="15" t="s">
        <v>75</v>
      </c>
      <c r="AY132" s="191" t="s">
        <v>172</v>
      </c>
    </row>
    <row r="133" spans="2:65" s="12" customFormat="1">
      <c r="B133" s="157"/>
      <c r="D133" s="158" t="s">
        <v>180</v>
      </c>
      <c r="E133" s="159" t="s">
        <v>1</v>
      </c>
      <c r="F133" s="160" t="s">
        <v>1984</v>
      </c>
      <c r="H133" s="161">
        <v>12.635999999999999</v>
      </c>
      <c r="I133" s="162"/>
      <c r="L133" s="157"/>
      <c r="M133" s="163"/>
      <c r="T133" s="164"/>
      <c r="AT133" s="159" t="s">
        <v>180</v>
      </c>
      <c r="AU133" s="159" t="s">
        <v>87</v>
      </c>
      <c r="AV133" s="12" t="s">
        <v>87</v>
      </c>
      <c r="AW133" s="12" t="s">
        <v>30</v>
      </c>
      <c r="AX133" s="12" t="s">
        <v>75</v>
      </c>
      <c r="AY133" s="159" t="s">
        <v>172</v>
      </c>
    </row>
    <row r="134" spans="2:65" s="12" customFormat="1">
      <c r="B134" s="157"/>
      <c r="D134" s="158" t="s">
        <v>180</v>
      </c>
      <c r="E134" s="159" t="s">
        <v>1</v>
      </c>
      <c r="F134" s="160" t="s">
        <v>1985</v>
      </c>
      <c r="H134" s="161">
        <v>0.54</v>
      </c>
      <c r="I134" s="162"/>
      <c r="L134" s="157"/>
      <c r="M134" s="163"/>
      <c r="T134" s="164"/>
      <c r="AT134" s="159" t="s">
        <v>180</v>
      </c>
      <c r="AU134" s="159" t="s">
        <v>87</v>
      </c>
      <c r="AV134" s="12" t="s">
        <v>87</v>
      </c>
      <c r="AW134" s="12" t="s">
        <v>30</v>
      </c>
      <c r="AX134" s="12" t="s">
        <v>75</v>
      </c>
      <c r="AY134" s="159" t="s">
        <v>172</v>
      </c>
    </row>
    <row r="135" spans="2:65" s="13" customFormat="1">
      <c r="B135" s="165"/>
      <c r="D135" s="158" t="s">
        <v>180</v>
      </c>
      <c r="E135" s="166" t="s">
        <v>1</v>
      </c>
      <c r="F135" s="167" t="s">
        <v>183</v>
      </c>
      <c r="H135" s="168">
        <v>13.176</v>
      </c>
      <c r="I135" s="169"/>
      <c r="L135" s="165"/>
      <c r="M135" s="170"/>
      <c r="T135" s="171"/>
      <c r="AT135" s="166" t="s">
        <v>180</v>
      </c>
      <c r="AU135" s="166" t="s">
        <v>87</v>
      </c>
      <c r="AV135" s="13" t="s">
        <v>184</v>
      </c>
      <c r="AW135" s="13" t="s">
        <v>30</v>
      </c>
      <c r="AX135" s="13" t="s">
        <v>75</v>
      </c>
      <c r="AY135" s="166" t="s">
        <v>172</v>
      </c>
    </row>
    <row r="136" spans="2:65" s="12" customFormat="1">
      <c r="B136" s="157"/>
      <c r="D136" s="158" t="s">
        <v>180</v>
      </c>
      <c r="E136" s="159" t="s">
        <v>1</v>
      </c>
      <c r="F136" s="160" t="s">
        <v>1986</v>
      </c>
      <c r="H136" s="161">
        <v>2.4E-2</v>
      </c>
      <c r="I136" s="162"/>
      <c r="L136" s="157"/>
      <c r="M136" s="163"/>
      <c r="T136" s="164"/>
      <c r="AT136" s="159" t="s">
        <v>180</v>
      </c>
      <c r="AU136" s="159" t="s">
        <v>87</v>
      </c>
      <c r="AV136" s="12" t="s">
        <v>87</v>
      </c>
      <c r="AW136" s="12" t="s">
        <v>30</v>
      </c>
      <c r="AX136" s="12" t="s">
        <v>75</v>
      </c>
      <c r="AY136" s="159" t="s">
        <v>172</v>
      </c>
    </row>
    <row r="137" spans="2:65" s="14" customFormat="1">
      <c r="B137" s="172"/>
      <c r="D137" s="158" t="s">
        <v>180</v>
      </c>
      <c r="E137" s="173" t="s">
        <v>1</v>
      </c>
      <c r="F137" s="174" t="s">
        <v>1987</v>
      </c>
      <c r="H137" s="175">
        <v>13.2</v>
      </c>
      <c r="I137" s="176"/>
      <c r="L137" s="172"/>
      <c r="M137" s="177"/>
      <c r="T137" s="178"/>
      <c r="AT137" s="173" t="s">
        <v>180</v>
      </c>
      <c r="AU137" s="173" t="s">
        <v>87</v>
      </c>
      <c r="AV137" s="14" t="s">
        <v>178</v>
      </c>
      <c r="AW137" s="14" t="s">
        <v>30</v>
      </c>
      <c r="AX137" s="14" t="s">
        <v>82</v>
      </c>
      <c r="AY137" s="173" t="s">
        <v>172</v>
      </c>
    </row>
    <row r="138" spans="2:65" s="1" customFormat="1" ht="24.2" customHeight="1">
      <c r="B138" s="32"/>
      <c r="C138" s="143" t="s">
        <v>87</v>
      </c>
      <c r="D138" s="143" t="s">
        <v>174</v>
      </c>
      <c r="E138" s="144" t="s">
        <v>1856</v>
      </c>
      <c r="F138" s="145" t="s">
        <v>1857</v>
      </c>
      <c r="G138" s="146" t="s">
        <v>177</v>
      </c>
      <c r="H138" s="147">
        <v>4.4000000000000004</v>
      </c>
      <c r="I138" s="148"/>
      <c r="J138" s="149">
        <f>ROUND(I138*H138,2)</f>
        <v>0</v>
      </c>
      <c r="K138" s="150"/>
      <c r="L138" s="32"/>
      <c r="M138" s="151" t="s">
        <v>1</v>
      </c>
      <c r="N138" s="152" t="s">
        <v>41</v>
      </c>
      <c r="P138" s="153">
        <f>O138*H138</f>
        <v>0</v>
      </c>
      <c r="Q138" s="153">
        <v>0</v>
      </c>
      <c r="R138" s="153">
        <f>Q138*H138</f>
        <v>0</v>
      </c>
      <c r="S138" s="153">
        <v>0</v>
      </c>
      <c r="T138" s="154">
        <f>S138*H138</f>
        <v>0</v>
      </c>
      <c r="AR138" s="155" t="s">
        <v>178</v>
      </c>
      <c r="AT138" s="155" t="s">
        <v>174</v>
      </c>
      <c r="AU138" s="155" t="s">
        <v>87</v>
      </c>
      <c r="AY138" s="17" t="s">
        <v>172</v>
      </c>
      <c r="BE138" s="156">
        <f>IF(N138="základná",J138,0)</f>
        <v>0</v>
      </c>
      <c r="BF138" s="156">
        <f>IF(N138="znížená",J138,0)</f>
        <v>0</v>
      </c>
      <c r="BG138" s="156">
        <f>IF(N138="zákl. prenesená",J138,0)</f>
        <v>0</v>
      </c>
      <c r="BH138" s="156">
        <f>IF(N138="zníž. prenesená",J138,0)</f>
        <v>0</v>
      </c>
      <c r="BI138" s="156">
        <f>IF(N138="nulová",J138,0)</f>
        <v>0</v>
      </c>
      <c r="BJ138" s="17" t="s">
        <v>87</v>
      </c>
      <c r="BK138" s="156">
        <f>ROUND(I138*H138,2)</f>
        <v>0</v>
      </c>
      <c r="BL138" s="17" t="s">
        <v>178</v>
      </c>
      <c r="BM138" s="155" t="s">
        <v>1988</v>
      </c>
    </row>
    <row r="139" spans="2:65" s="12" customFormat="1">
      <c r="B139" s="157"/>
      <c r="D139" s="158" t="s">
        <v>180</v>
      </c>
      <c r="E139" s="159" t="s">
        <v>1</v>
      </c>
      <c r="F139" s="160" t="s">
        <v>1989</v>
      </c>
      <c r="H139" s="161">
        <v>4.4000000000000004</v>
      </c>
      <c r="I139" s="162"/>
      <c r="L139" s="157"/>
      <c r="M139" s="163"/>
      <c r="T139" s="164"/>
      <c r="AT139" s="159" t="s">
        <v>180</v>
      </c>
      <c r="AU139" s="159" t="s">
        <v>87</v>
      </c>
      <c r="AV139" s="12" t="s">
        <v>87</v>
      </c>
      <c r="AW139" s="12" t="s">
        <v>30</v>
      </c>
      <c r="AX139" s="12" t="s">
        <v>82</v>
      </c>
      <c r="AY139" s="159" t="s">
        <v>172</v>
      </c>
    </row>
    <row r="140" spans="2:65" s="1" customFormat="1" ht="33" customHeight="1">
      <c r="B140" s="32"/>
      <c r="C140" s="143" t="s">
        <v>184</v>
      </c>
      <c r="D140" s="143" t="s">
        <v>174</v>
      </c>
      <c r="E140" s="144" t="s">
        <v>1866</v>
      </c>
      <c r="F140" s="145" t="s">
        <v>1867</v>
      </c>
      <c r="G140" s="146" t="s">
        <v>177</v>
      </c>
      <c r="H140" s="147">
        <v>4.0999999999999996</v>
      </c>
      <c r="I140" s="148"/>
      <c r="J140" s="149">
        <f>ROUND(I140*H140,2)</f>
        <v>0</v>
      </c>
      <c r="K140" s="150"/>
      <c r="L140" s="32"/>
      <c r="M140" s="151" t="s">
        <v>1</v>
      </c>
      <c r="N140" s="152" t="s">
        <v>41</v>
      </c>
      <c r="P140" s="153">
        <f>O140*H140</f>
        <v>0</v>
      </c>
      <c r="Q140" s="153">
        <v>0</v>
      </c>
      <c r="R140" s="153">
        <f>Q140*H140</f>
        <v>0</v>
      </c>
      <c r="S140" s="153">
        <v>0</v>
      </c>
      <c r="T140" s="154">
        <f>S140*H140</f>
        <v>0</v>
      </c>
      <c r="AR140" s="155" t="s">
        <v>178</v>
      </c>
      <c r="AT140" s="155" t="s">
        <v>174</v>
      </c>
      <c r="AU140" s="155" t="s">
        <v>87</v>
      </c>
      <c r="AY140" s="17" t="s">
        <v>172</v>
      </c>
      <c r="BE140" s="156">
        <f>IF(N140="základná",J140,0)</f>
        <v>0</v>
      </c>
      <c r="BF140" s="156">
        <f>IF(N140="znížená",J140,0)</f>
        <v>0</v>
      </c>
      <c r="BG140" s="156">
        <f>IF(N140="zákl. prenesená",J140,0)</f>
        <v>0</v>
      </c>
      <c r="BH140" s="156">
        <f>IF(N140="zníž. prenesená",J140,0)</f>
        <v>0</v>
      </c>
      <c r="BI140" s="156">
        <f>IF(N140="nulová",J140,0)</f>
        <v>0</v>
      </c>
      <c r="BJ140" s="17" t="s">
        <v>87</v>
      </c>
      <c r="BK140" s="156">
        <f>ROUND(I140*H140,2)</f>
        <v>0</v>
      </c>
      <c r="BL140" s="17" t="s">
        <v>178</v>
      </c>
      <c r="BM140" s="155" t="s">
        <v>1990</v>
      </c>
    </row>
    <row r="141" spans="2:65" s="12" customFormat="1">
      <c r="B141" s="157"/>
      <c r="D141" s="158" t="s">
        <v>180</v>
      </c>
      <c r="E141" s="159" t="s">
        <v>1</v>
      </c>
      <c r="F141" s="160" t="s">
        <v>1991</v>
      </c>
      <c r="H141" s="161">
        <v>13.2</v>
      </c>
      <c r="I141" s="162"/>
      <c r="L141" s="157"/>
      <c r="M141" s="163"/>
      <c r="T141" s="164"/>
      <c r="AT141" s="159" t="s">
        <v>180</v>
      </c>
      <c r="AU141" s="159" t="s">
        <v>87</v>
      </c>
      <c r="AV141" s="12" t="s">
        <v>87</v>
      </c>
      <c r="AW141" s="12" t="s">
        <v>30</v>
      </c>
      <c r="AX141" s="12" t="s">
        <v>75</v>
      </c>
      <c r="AY141" s="159" t="s">
        <v>172</v>
      </c>
    </row>
    <row r="142" spans="2:65" s="12" customFormat="1">
      <c r="B142" s="157"/>
      <c r="D142" s="158" t="s">
        <v>180</v>
      </c>
      <c r="E142" s="159" t="s">
        <v>1</v>
      </c>
      <c r="F142" s="160" t="s">
        <v>1992</v>
      </c>
      <c r="H142" s="161">
        <v>-9.1</v>
      </c>
      <c r="I142" s="162"/>
      <c r="L142" s="157"/>
      <c r="M142" s="163"/>
      <c r="T142" s="164"/>
      <c r="AT142" s="159" t="s">
        <v>180</v>
      </c>
      <c r="AU142" s="159" t="s">
        <v>87</v>
      </c>
      <c r="AV142" s="12" t="s">
        <v>87</v>
      </c>
      <c r="AW142" s="12" t="s">
        <v>30</v>
      </c>
      <c r="AX142" s="12" t="s">
        <v>75</v>
      </c>
      <c r="AY142" s="159" t="s">
        <v>172</v>
      </c>
    </row>
    <row r="143" spans="2:65" s="14" customFormat="1">
      <c r="B143" s="172"/>
      <c r="D143" s="158" t="s">
        <v>180</v>
      </c>
      <c r="E143" s="173" t="s">
        <v>1</v>
      </c>
      <c r="F143" s="174" t="s">
        <v>208</v>
      </c>
      <c r="H143" s="175">
        <v>4.0999999999999996</v>
      </c>
      <c r="I143" s="176"/>
      <c r="L143" s="172"/>
      <c r="M143" s="177"/>
      <c r="T143" s="178"/>
      <c r="AT143" s="173" t="s">
        <v>180</v>
      </c>
      <c r="AU143" s="173" t="s">
        <v>87</v>
      </c>
      <c r="AV143" s="14" t="s">
        <v>178</v>
      </c>
      <c r="AW143" s="14" t="s">
        <v>30</v>
      </c>
      <c r="AX143" s="14" t="s">
        <v>82</v>
      </c>
      <c r="AY143" s="173" t="s">
        <v>172</v>
      </c>
    </row>
    <row r="144" spans="2:65" s="1" customFormat="1" ht="16.5" customHeight="1">
      <c r="B144" s="32"/>
      <c r="C144" s="143" t="s">
        <v>178</v>
      </c>
      <c r="D144" s="143" t="s">
        <v>174</v>
      </c>
      <c r="E144" s="144" t="s">
        <v>210</v>
      </c>
      <c r="F144" s="145" t="s">
        <v>211</v>
      </c>
      <c r="G144" s="146" t="s">
        <v>177</v>
      </c>
      <c r="H144" s="147">
        <v>4.0999999999999996</v>
      </c>
      <c r="I144" s="148"/>
      <c r="J144" s="149">
        <f>ROUND(I144*H144,2)</f>
        <v>0</v>
      </c>
      <c r="K144" s="150"/>
      <c r="L144" s="32"/>
      <c r="M144" s="151" t="s">
        <v>1</v>
      </c>
      <c r="N144" s="152" t="s">
        <v>41</v>
      </c>
      <c r="P144" s="153">
        <f>O144*H144</f>
        <v>0</v>
      </c>
      <c r="Q144" s="153">
        <v>0</v>
      </c>
      <c r="R144" s="153">
        <f>Q144*H144</f>
        <v>0</v>
      </c>
      <c r="S144" s="153">
        <v>0</v>
      </c>
      <c r="T144" s="154">
        <f>S144*H144</f>
        <v>0</v>
      </c>
      <c r="AR144" s="155" t="s">
        <v>178</v>
      </c>
      <c r="AT144" s="155" t="s">
        <v>174</v>
      </c>
      <c r="AU144" s="155" t="s">
        <v>87</v>
      </c>
      <c r="AY144" s="17" t="s">
        <v>172</v>
      </c>
      <c r="BE144" s="156">
        <f>IF(N144="základná",J144,0)</f>
        <v>0</v>
      </c>
      <c r="BF144" s="156">
        <f>IF(N144="znížená",J144,0)</f>
        <v>0</v>
      </c>
      <c r="BG144" s="156">
        <f>IF(N144="zákl. prenesená",J144,0)</f>
        <v>0</v>
      </c>
      <c r="BH144" s="156">
        <f>IF(N144="zníž. prenesená",J144,0)</f>
        <v>0</v>
      </c>
      <c r="BI144" s="156">
        <f>IF(N144="nulová",J144,0)</f>
        <v>0</v>
      </c>
      <c r="BJ144" s="17" t="s">
        <v>87</v>
      </c>
      <c r="BK144" s="156">
        <f>ROUND(I144*H144,2)</f>
        <v>0</v>
      </c>
      <c r="BL144" s="17" t="s">
        <v>178</v>
      </c>
      <c r="BM144" s="155" t="s">
        <v>1993</v>
      </c>
    </row>
    <row r="145" spans="2:65" s="1" customFormat="1" ht="24.2" customHeight="1">
      <c r="B145" s="32"/>
      <c r="C145" s="143" t="s">
        <v>203</v>
      </c>
      <c r="D145" s="143" t="s">
        <v>174</v>
      </c>
      <c r="E145" s="144" t="s">
        <v>1994</v>
      </c>
      <c r="F145" s="145" t="s">
        <v>1995</v>
      </c>
      <c r="G145" s="146" t="s">
        <v>177</v>
      </c>
      <c r="H145" s="147">
        <v>9.1</v>
      </c>
      <c r="I145" s="148"/>
      <c r="J145" s="149">
        <f>ROUND(I145*H145,2)</f>
        <v>0</v>
      </c>
      <c r="K145" s="150"/>
      <c r="L145" s="32"/>
      <c r="M145" s="151" t="s">
        <v>1</v>
      </c>
      <c r="N145" s="152" t="s">
        <v>41</v>
      </c>
      <c r="P145" s="153">
        <f>O145*H145</f>
        <v>0</v>
      </c>
      <c r="Q145" s="153">
        <v>0</v>
      </c>
      <c r="R145" s="153">
        <f>Q145*H145</f>
        <v>0</v>
      </c>
      <c r="S145" s="153">
        <v>0</v>
      </c>
      <c r="T145" s="154">
        <f>S145*H145</f>
        <v>0</v>
      </c>
      <c r="AR145" s="155" t="s">
        <v>178</v>
      </c>
      <c r="AT145" s="155" t="s">
        <v>174</v>
      </c>
      <c r="AU145" s="155" t="s">
        <v>87</v>
      </c>
      <c r="AY145" s="17" t="s">
        <v>172</v>
      </c>
      <c r="BE145" s="156">
        <f>IF(N145="základná",J145,0)</f>
        <v>0</v>
      </c>
      <c r="BF145" s="156">
        <f>IF(N145="znížená",J145,0)</f>
        <v>0</v>
      </c>
      <c r="BG145" s="156">
        <f>IF(N145="zákl. prenesená",J145,0)</f>
        <v>0</v>
      </c>
      <c r="BH145" s="156">
        <f>IF(N145="zníž. prenesená",J145,0)</f>
        <v>0</v>
      </c>
      <c r="BI145" s="156">
        <f>IF(N145="nulová",J145,0)</f>
        <v>0</v>
      </c>
      <c r="BJ145" s="17" t="s">
        <v>87</v>
      </c>
      <c r="BK145" s="156">
        <f>ROUND(I145*H145,2)</f>
        <v>0</v>
      </c>
      <c r="BL145" s="17" t="s">
        <v>178</v>
      </c>
      <c r="BM145" s="155" t="s">
        <v>1996</v>
      </c>
    </row>
    <row r="146" spans="2:65" s="12" customFormat="1">
      <c r="B146" s="157"/>
      <c r="D146" s="158" t="s">
        <v>180</v>
      </c>
      <c r="E146" s="159" t="s">
        <v>1</v>
      </c>
      <c r="F146" s="160" t="s">
        <v>1997</v>
      </c>
      <c r="H146" s="161">
        <v>13.2</v>
      </c>
      <c r="I146" s="162"/>
      <c r="L146" s="157"/>
      <c r="M146" s="163"/>
      <c r="T146" s="164"/>
      <c r="AT146" s="159" t="s">
        <v>180</v>
      </c>
      <c r="AU146" s="159" t="s">
        <v>87</v>
      </c>
      <c r="AV146" s="12" t="s">
        <v>87</v>
      </c>
      <c r="AW146" s="12" t="s">
        <v>30</v>
      </c>
      <c r="AX146" s="12" t="s">
        <v>75</v>
      </c>
      <c r="AY146" s="159" t="s">
        <v>172</v>
      </c>
    </row>
    <row r="147" spans="2:65" s="12" customFormat="1">
      <c r="B147" s="157"/>
      <c r="D147" s="158" t="s">
        <v>180</v>
      </c>
      <c r="E147" s="159" t="s">
        <v>1</v>
      </c>
      <c r="F147" s="160" t="s">
        <v>1998</v>
      </c>
      <c r="H147" s="161">
        <v>-3.51</v>
      </c>
      <c r="I147" s="162"/>
      <c r="L147" s="157"/>
      <c r="M147" s="163"/>
      <c r="T147" s="164"/>
      <c r="AT147" s="159" t="s">
        <v>180</v>
      </c>
      <c r="AU147" s="159" t="s">
        <v>87</v>
      </c>
      <c r="AV147" s="12" t="s">
        <v>87</v>
      </c>
      <c r="AW147" s="12" t="s">
        <v>30</v>
      </c>
      <c r="AX147" s="12" t="s">
        <v>75</v>
      </c>
      <c r="AY147" s="159" t="s">
        <v>172</v>
      </c>
    </row>
    <row r="148" spans="2:65" s="12" customFormat="1">
      <c r="B148" s="157"/>
      <c r="D148" s="158" t="s">
        <v>180</v>
      </c>
      <c r="E148" s="159" t="s">
        <v>1</v>
      </c>
      <c r="F148" s="160" t="s">
        <v>1999</v>
      </c>
      <c r="H148" s="161">
        <v>-0.6</v>
      </c>
      <c r="I148" s="162"/>
      <c r="L148" s="157"/>
      <c r="M148" s="163"/>
      <c r="T148" s="164"/>
      <c r="AT148" s="159" t="s">
        <v>180</v>
      </c>
      <c r="AU148" s="159" t="s">
        <v>87</v>
      </c>
      <c r="AV148" s="12" t="s">
        <v>87</v>
      </c>
      <c r="AW148" s="12" t="s">
        <v>30</v>
      </c>
      <c r="AX148" s="12" t="s">
        <v>75</v>
      </c>
      <c r="AY148" s="159" t="s">
        <v>172</v>
      </c>
    </row>
    <row r="149" spans="2:65" s="13" customFormat="1">
      <c r="B149" s="165"/>
      <c r="D149" s="158" t="s">
        <v>180</v>
      </c>
      <c r="E149" s="166" t="s">
        <v>1</v>
      </c>
      <c r="F149" s="167" t="s">
        <v>183</v>
      </c>
      <c r="H149" s="168">
        <v>9.09</v>
      </c>
      <c r="I149" s="169"/>
      <c r="L149" s="165"/>
      <c r="M149" s="170"/>
      <c r="T149" s="171"/>
      <c r="AT149" s="166" t="s">
        <v>180</v>
      </c>
      <c r="AU149" s="166" t="s">
        <v>87</v>
      </c>
      <c r="AV149" s="13" t="s">
        <v>184</v>
      </c>
      <c r="AW149" s="13" t="s">
        <v>30</v>
      </c>
      <c r="AX149" s="13" t="s">
        <v>75</v>
      </c>
      <c r="AY149" s="166" t="s">
        <v>172</v>
      </c>
    </row>
    <row r="150" spans="2:65" s="12" customFormat="1">
      <c r="B150" s="157"/>
      <c r="D150" s="158" t="s">
        <v>180</v>
      </c>
      <c r="E150" s="159" t="s">
        <v>1</v>
      </c>
      <c r="F150" s="160" t="s">
        <v>6</v>
      </c>
      <c r="H150" s="161">
        <v>0.01</v>
      </c>
      <c r="I150" s="162"/>
      <c r="L150" s="157"/>
      <c r="M150" s="163"/>
      <c r="T150" s="164"/>
      <c r="AT150" s="159" t="s">
        <v>180</v>
      </c>
      <c r="AU150" s="159" t="s">
        <v>87</v>
      </c>
      <c r="AV150" s="12" t="s">
        <v>87</v>
      </c>
      <c r="AW150" s="12" t="s">
        <v>30</v>
      </c>
      <c r="AX150" s="12" t="s">
        <v>75</v>
      </c>
      <c r="AY150" s="159" t="s">
        <v>172</v>
      </c>
    </row>
    <row r="151" spans="2:65" s="14" customFormat="1">
      <c r="B151" s="172"/>
      <c r="D151" s="158" t="s">
        <v>180</v>
      </c>
      <c r="E151" s="173" t="s">
        <v>1</v>
      </c>
      <c r="F151" s="174" t="s">
        <v>1039</v>
      </c>
      <c r="H151" s="175">
        <v>9.1</v>
      </c>
      <c r="I151" s="176"/>
      <c r="L151" s="172"/>
      <c r="M151" s="177"/>
      <c r="T151" s="178"/>
      <c r="AT151" s="173" t="s">
        <v>180</v>
      </c>
      <c r="AU151" s="173" t="s">
        <v>87</v>
      </c>
      <c r="AV151" s="14" t="s">
        <v>178</v>
      </c>
      <c r="AW151" s="14" t="s">
        <v>30</v>
      </c>
      <c r="AX151" s="14" t="s">
        <v>82</v>
      </c>
      <c r="AY151" s="173" t="s">
        <v>172</v>
      </c>
    </row>
    <row r="152" spans="2:65" s="11" customFormat="1" ht="22.9" customHeight="1">
      <c r="B152" s="131"/>
      <c r="D152" s="132" t="s">
        <v>74</v>
      </c>
      <c r="E152" s="141" t="s">
        <v>87</v>
      </c>
      <c r="F152" s="141" t="s">
        <v>238</v>
      </c>
      <c r="I152" s="134"/>
      <c r="J152" s="142">
        <f>BK152</f>
        <v>0</v>
      </c>
      <c r="L152" s="131"/>
      <c r="M152" s="136"/>
      <c r="P152" s="137">
        <f>SUM(P153:P154)</f>
        <v>0</v>
      </c>
      <c r="R152" s="137">
        <f>SUM(R153:R154)</f>
        <v>0</v>
      </c>
      <c r="T152" s="138">
        <f>SUM(T153:T154)</f>
        <v>0</v>
      </c>
      <c r="AR152" s="132" t="s">
        <v>82</v>
      </c>
      <c r="AT152" s="139" t="s">
        <v>74</v>
      </c>
      <c r="AU152" s="139" t="s">
        <v>82</v>
      </c>
      <c r="AY152" s="132" t="s">
        <v>172</v>
      </c>
      <c r="BK152" s="140">
        <f>SUM(BK153:BK154)</f>
        <v>0</v>
      </c>
    </row>
    <row r="153" spans="2:65" s="1" customFormat="1" ht="33" customHeight="1">
      <c r="B153" s="32"/>
      <c r="C153" s="143" t="s">
        <v>209</v>
      </c>
      <c r="D153" s="143" t="s">
        <v>174</v>
      </c>
      <c r="E153" s="144" t="s">
        <v>240</v>
      </c>
      <c r="F153" s="145" t="s">
        <v>241</v>
      </c>
      <c r="G153" s="146" t="s">
        <v>234</v>
      </c>
      <c r="H153" s="147">
        <v>1.8</v>
      </c>
      <c r="I153" s="148"/>
      <c r="J153" s="149">
        <f>ROUND(I153*H153,2)</f>
        <v>0</v>
      </c>
      <c r="K153" s="150"/>
      <c r="L153" s="32"/>
      <c r="M153" s="151" t="s">
        <v>1</v>
      </c>
      <c r="N153" s="152" t="s">
        <v>41</v>
      </c>
      <c r="P153" s="153">
        <f>O153*H153</f>
        <v>0</v>
      </c>
      <c r="Q153" s="153">
        <v>0</v>
      </c>
      <c r="R153" s="153">
        <f>Q153*H153</f>
        <v>0</v>
      </c>
      <c r="S153" s="153">
        <v>0</v>
      </c>
      <c r="T153" s="154">
        <f>S153*H153</f>
        <v>0</v>
      </c>
      <c r="AR153" s="155" t="s">
        <v>178</v>
      </c>
      <c r="AT153" s="155" t="s">
        <v>174</v>
      </c>
      <c r="AU153" s="155" t="s">
        <v>87</v>
      </c>
      <c r="AY153" s="17" t="s">
        <v>172</v>
      </c>
      <c r="BE153" s="156">
        <f>IF(N153="základná",J153,0)</f>
        <v>0</v>
      </c>
      <c r="BF153" s="156">
        <f>IF(N153="znížená",J153,0)</f>
        <v>0</v>
      </c>
      <c r="BG153" s="156">
        <f>IF(N153="zákl. prenesená",J153,0)</f>
        <v>0</v>
      </c>
      <c r="BH153" s="156">
        <f>IF(N153="zníž. prenesená",J153,0)</f>
        <v>0</v>
      </c>
      <c r="BI153" s="156">
        <f>IF(N153="nulová",J153,0)</f>
        <v>0</v>
      </c>
      <c r="BJ153" s="17" t="s">
        <v>87</v>
      </c>
      <c r="BK153" s="156">
        <f>ROUND(I153*H153,2)</f>
        <v>0</v>
      </c>
      <c r="BL153" s="17" t="s">
        <v>178</v>
      </c>
      <c r="BM153" s="155" t="s">
        <v>2000</v>
      </c>
    </row>
    <row r="154" spans="2:65" s="12" customFormat="1">
      <c r="B154" s="157"/>
      <c r="D154" s="158" t="s">
        <v>180</v>
      </c>
      <c r="E154" s="159" t="s">
        <v>1</v>
      </c>
      <c r="F154" s="160" t="s">
        <v>2001</v>
      </c>
      <c r="H154" s="161">
        <v>1.8</v>
      </c>
      <c r="I154" s="162"/>
      <c r="L154" s="157"/>
      <c r="M154" s="163"/>
      <c r="T154" s="164"/>
      <c r="AT154" s="159" t="s">
        <v>180</v>
      </c>
      <c r="AU154" s="159" t="s">
        <v>87</v>
      </c>
      <c r="AV154" s="12" t="s">
        <v>87</v>
      </c>
      <c r="AW154" s="12" t="s">
        <v>30</v>
      </c>
      <c r="AX154" s="12" t="s">
        <v>82</v>
      </c>
      <c r="AY154" s="159" t="s">
        <v>172</v>
      </c>
    </row>
    <row r="155" spans="2:65" s="11" customFormat="1" ht="22.9" customHeight="1">
      <c r="B155" s="131"/>
      <c r="D155" s="132" t="s">
        <v>74</v>
      </c>
      <c r="E155" s="141" t="s">
        <v>178</v>
      </c>
      <c r="F155" s="141" t="s">
        <v>1888</v>
      </c>
      <c r="I155" s="134"/>
      <c r="J155" s="142">
        <f>BK155</f>
        <v>0</v>
      </c>
      <c r="L155" s="131"/>
      <c r="M155" s="136"/>
      <c r="P155" s="137">
        <f>SUM(P156:P168)</f>
        <v>0</v>
      </c>
      <c r="R155" s="137">
        <f>SUM(R156:R168)</f>
        <v>1.231897</v>
      </c>
      <c r="T155" s="138">
        <f>SUM(T156:T168)</f>
        <v>0</v>
      </c>
      <c r="AR155" s="132" t="s">
        <v>82</v>
      </c>
      <c r="AT155" s="139" t="s">
        <v>74</v>
      </c>
      <c r="AU155" s="139" t="s">
        <v>82</v>
      </c>
      <c r="AY155" s="132" t="s">
        <v>172</v>
      </c>
      <c r="BK155" s="140">
        <f>SUM(BK156:BK168)</f>
        <v>0</v>
      </c>
    </row>
    <row r="156" spans="2:65" s="1" customFormat="1" ht="37.9" customHeight="1">
      <c r="B156" s="32"/>
      <c r="C156" s="143" t="s">
        <v>213</v>
      </c>
      <c r="D156" s="143" t="s">
        <v>174</v>
      </c>
      <c r="E156" s="144" t="s">
        <v>2002</v>
      </c>
      <c r="F156" s="145" t="s">
        <v>2003</v>
      </c>
      <c r="G156" s="146" t="s">
        <v>177</v>
      </c>
      <c r="H156" s="147">
        <v>0.1</v>
      </c>
      <c r="I156" s="148"/>
      <c r="J156" s="149">
        <f>ROUND(I156*H156,2)</f>
        <v>0</v>
      </c>
      <c r="K156" s="150"/>
      <c r="L156" s="32"/>
      <c r="M156" s="151" t="s">
        <v>1</v>
      </c>
      <c r="N156" s="152" t="s">
        <v>41</v>
      </c>
      <c r="P156" s="153">
        <f>O156*H156</f>
        <v>0</v>
      </c>
      <c r="Q156" s="153">
        <v>1.8907700000000001</v>
      </c>
      <c r="R156" s="153">
        <f>Q156*H156</f>
        <v>0.18907700000000002</v>
      </c>
      <c r="S156" s="153">
        <v>0</v>
      </c>
      <c r="T156" s="154">
        <f>S156*H156</f>
        <v>0</v>
      </c>
      <c r="AR156" s="155" t="s">
        <v>178</v>
      </c>
      <c r="AT156" s="155" t="s">
        <v>174</v>
      </c>
      <c r="AU156" s="155" t="s">
        <v>87</v>
      </c>
      <c r="AY156" s="17" t="s">
        <v>172</v>
      </c>
      <c r="BE156" s="156">
        <f>IF(N156="základná",J156,0)</f>
        <v>0</v>
      </c>
      <c r="BF156" s="156">
        <f>IF(N156="znížená",J156,0)</f>
        <v>0</v>
      </c>
      <c r="BG156" s="156">
        <f>IF(N156="zákl. prenesená",J156,0)</f>
        <v>0</v>
      </c>
      <c r="BH156" s="156">
        <f>IF(N156="zníž. prenesená",J156,0)</f>
        <v>0</v>
      </c>
      <c r="BI156" s="156">
        <f>IF(N156="nulová",J156,0)</f>
        <v>0</v>
      </c>
      <c r="BJ156" s="17" t="s">
        <v>87</v>
      </c>
      <c r="BK156" s="156">
        <f>ROUND(I156*H156,2)</f>
        <v>0</v>
      </c>
      <c r="BL156" s="17" t="s">
        <v>178</v>
      </c>
      <c r="BM156" s="155" t="s">
        <v>2004</v>
      </c>
    </row>
    <row r="157" spans="2:65" s="12" customFormat="1">
      <c r="B157" s="157"/>
      <c r="D157" s="158" t="s">
        <v>180</v>
      </c>
      <c r="E157" s="159" t="s">
        <v>1</v>
      </c>
      <c r="F157" s="160" t="s">
        <v>2005</v>
      </c>
      <c r="H157" s="161">
        <v>5.3999999999999999E-2</v>
      </c>
      <c r="I157" s="162"/>
      <c r="L157" s="157"/>
      <c r="M157" s="163"/>
      <c r="T157" s="164"/>
      <c r="AT157" s="159" t="s">
        <v>180</v>
      </c>
      <c r="AU157" s="159" t="s">
        <v>87</v>
      </c>
      <c r="AV157" s="12" t="s">
        <v>87</v>
      </c>
      <c r="AW157" s="12" t="s">
        <v>30</v>
      </c>
      <c r="AX157" s="12" t="s">
        <v>75</v>
      </c>
      <c r="AY157" s="159" t="s">
        <v>172</v>
      </c>
    </row>
    <row r="158" spans="2:65" s="12" customFormat="1">
      <c r="B158" s="157"/>
      <c r="D158" s="158" t="s">
        <v>180</v>
      </c>
      <c r="E158" s="159" t="s">
        <v>1</v>
      </c>
      <c r="F158" s="160" t="s">
        <v>2006</v>
      </c>
      <c r="H158" s="161">
        <v>4.5999999999999999E-2</v>
      </c>
      <c r="I158" s="162"/>
      <c r="L158" s="157"/>
      <c r="M158" s="163"/>
      <c r="T158" s="164"/>
      <c r="AT158" s="159" t="s">
        <v>180</v>
      </c>
      <c r="AU158" s="159" t="s">
        <v>87</v>
      </c>
      <c r="AV158" s="12" t="s">
        <v>87</v>
      </c>
      <c r="AW158" s="12" t="s">
        <v>30</v>
      </c>
      <c r="AX158" s="12" t="s">
        <v>75</v>
      </c>
      <c r="AY158" s="159" t="s">
        <v>172</v>
      </c>
    </row>
    <row r="159" spans="2:65" s="14" customFormat="1">
      <c r="B159" s="172"/>
      <c r="D159" s="158" t="s">
        <v>180</v>
      </c>
      <c r="E159" s="173" t="s">
        <v>1</v>
      </c>
      <c r="F159" s="174" t="s">
        <v>186</v>
      </c>
      <c r="H159" s="175">
        <v>0.1</v>
      </c>
      <c r="I159" s="176"/>
      <c r="L159" s="172"/>
      <c r="M159" s="177"/>
      <c r="T159" s="178"/>
      <c r="AT159" s="173" t="s">
        <v>180</v>
      </c>
      <c r="AU159" s="173" t="s">
        <v>87</v>
      </c>
      <c r="AV159" s="14" t="s">
        <v>178</v>
      </c>
      <c r="AW159" s="14" t="s">
        <v>30</v>
      </c>
      <c r="AX159" s="14" t="s">
        <v>82</v>
      </c>
      <c r="AY159" s="173" t="s">
        <v>172</v>
      </c>
    </row>
    <row r="160" spans="2:65" s="1" customFormat="1" ht="33" customHeight="1">
      <c r="B160" s="32"/>
      <c r="C160" s="143" t="s">
        <v>222</v>
      </c>
      <c r="D160" s="143" t="s">
        <v>174</v>
      </c>
      <c r="E160" s="144" t="s">
        <v>1889</v>
      </c>
      <c r="F160" s="145" t="s">
        <v>1890</v>
      </c>
      <c r="G160" s="146" t="s">
        <v>177</v>
      </c>
      <c r="H160" s="147">
        <v>0.2</v>
      </c>
      <c r="I160" s="148"/>
      <c r="J160" s="149">
        <f>ROUND(I160*H160,2)</f>
        <v>0</v>
      </c>
      <c r="K160" s="150"/>
      <c r="L160" s="32"/>
      <c r="M160" s="151" t="s">
        <v>1</v>
      </c>
      <c r="N160" s="152" t="s">
        <v>41</v>
      </c>
      <c r="P160" s="153">
        <f>O160*H160</f>
        <v>0</v>
      </c>
      <c r="Q160" s="153">
        <v>1.8907799999999999</v>
      </c>
      <c r="R160" s="153">
        <f>Q160*H160</f>
        <v>0.37815599999999999</v>
      </c>
      <c r="S160" s="153">
        <v>0</v>
      </c>
      <c r="T160" s="154">
        <f>S160*H160</f>
        <v>0</v>
      </c>
      <c r="AR160" s="155" t="s">
        <v>178</v>
      </c>
      <c r="AT160" s="155" t="s">
        <v>174</v>
      </c>
      <c r="AU160" s="155" t="s">
        <v>87</v>
      </c>
      <c r="AY160" s="17" t="s">
        <v>172</v>
      </c>
      <c r="BE160" s="156">
        <f>IF(N160="základná",J160,0)</f>
        <v>0</v>
      </c>
      <c r="BF160" s="156">
        <f>IF(N160="znížená",J160,0)</f>
        <v>0</v>
      </c>
      <c r="BG160" s="156">
        <f>IF(N160="zákl. prenesená",J160,0)</f>
        <v>0</v>
      </c>
      <c r="BH160" s="156">
        <f>IF(N160="zníž. prenesená",J160,0)</f>
        <v>0</v>
      </c>
      <c r="BI160" s="156">
        <f>IF(N160="nulová",J160,0)</f>
        <v>0</v>
      </c>
      <c r="BJ160" s="17" t="s">
        <v>87</v>
      </c>
      <c r="BK160" s="156">
        <f>ROUND(I160*H160,2)</f>
        <v>0</v>
      </c>
      <c r="BL160" s="17" t="s">
        <v>178</v>
      </c>
      <c r="BM160" s="155" t="s">
        <v>2007</v>
      </c>
    </row>
    <row r="161" spans="2:65" s="12" customFormat="1">
      <c r="B161" s="157"/>
      <c r="D161" s="158" t="s">
        <v>180</v>
      </c>
      <c r="E161" s="159" t="s">
        <v>1</v>
      </c>
      <c r="F161" s="160" t="s">
        <v>2008</v>
      </c>
      <c r="H161" s="161">
        <v>0.216</v>
      </c>
      <c r="I161" s="162"/>
      <c r="L161" s="157"/>
      <c r="M161" s="163"/>
      <c r="T161" s="164"/>
      <c r="AT161" s="159" t="s">
        <v>180</v>
      </c>
      <c r="AU161" s="159" t="s">
        <v>87</v>
      </c>
      <c r="AV161" s="12" t="s">
        <v>87</v>
      </c>
      <c r="AW161" s="12" t="s">
        <v>30</v>
      </c>
      <c r="AX161" s="12" t="s">
        <v>75</v>
      </c>
      <c r="AY161" s="159" t="s">
        <v>172</v>
      </c>
    </row>
    <row r="162" spans="2:65" s="12" customFormat="1">
      <c r="B162" s="157"/>
      <c r="D162" s="158" t="s">
        <v>180</v>
      </c>
      <c r="E162" s="159" t="s">
        <v>1</v>
      </c>
      <c r="F162" s="160" t="s">
        <v>2009</v>
      </c>
      <c r="H162" s="161">
        <v>-1.6E-2</v>
      </c>
      <c r="I162" s="162"/>
      <c r="L162" s="157"/>
      <c r="M162" s="163"/>
      <c r="T162" s="164"/>
      <c r="AT162" s="159" t="s">
        <v>180</v>
      </c>
      <c r="AU162" s="159" t="s">
        <v>87</v>
      </c>
      <c r="AV162" s="12" t="s">
        <v>87</v>
      </c>
      <c r="AW162" s="12" t="s">
        <v>30</v>
      </c>
      <c r="AX162" s="12" t="s">
        <v>75</v>
      </c>
      <c r="AY162" s="159" t="s">
        <v>172</v>
      </c>
    </row>
    <row r="163" spans="2:65" s="14" customFormat="1">
      <c r="B163" s="172"/>
      <c r="D163" s="158" t="s">
        <v>180</v>
      </c>
      <c r="E163" s="173" t="s">
        <v>1</v>
      </c>
      <c r="F163" s="174" t="s">
        <v>1987</v>
      </c>
      <c r="H163" s="175">
        <v>0.2</v>
      </c>
      <c r="I163" s="176"/>
      <c r="L163" s="172"/>
      <c r="M163" s="177"/>
      <c r="T163" s="178"/>
      <c r="AT163" s="173" t="s">
        <v>180</v>
      </c>
      <c r="AU163" s="173" t="s">
        <v>87</v>
      </c>
      <c r="AV163" s="14" t="s">
        <v>178</v>
      </c>
      <c r="AW163" s="14" t="s">
        <v>30</v>
      </c>
      <c r="AX163" s="14" t="s">
        <v>82</v>
      </c>
      <c r="AY163" s="173" t="s">
        <v>172</v>
      </c>
    </row>
    <row r="164" spans="2:65" s="1" customFormat="1" ht="66.75" customHeight="1">
      <c r="B164" s="32"/>
      <c r="C164" s="143" t="s">
        <v>231</v>
      </c>
      <c r="D164" s="143" t="s">
        <v>174</v>
      </c>
      <c r="E164" s="144" t="s">
        <v>2010</v>
      </c>
      <c r="F164" s="145" t="s">
        <v>2011</v>
      </c>
      <c r="G164" s="146" t="s">
        <v>177</v>
      </c>
      <c r="H164" s="147">
        <v>0.3</v>
      </c>
      <c r="I164" s="148"/>
      <c r="J164" s="149">
        <f>ROUND(I164*H164,2)</f>
        <v>0</v>
      </c>
      <c r="K164" s="150"/>
      <c r="L164" s="32"/>
      <c r="M164" s="151" t="s">
        <v>1</v>
      </c>
      <c r="N164" s="152" t="s">
        <v>41</v>
      </c>
      <c r="P164" s="153">
        <f>O164*H164</f>
        <v>0</v>
      </c>
      <c r="Q164" s="153">
        <v>2.1922799999999998</v>
      </c>
      <c r="R164" s="153">
        <f>Q164*H164</f>
        <v>0.65768399999999994</v>
      </c>
      <c r="S164" s="153">
        <v>0</v>
      </c>
      <c r="T164" s="154">
        <f>S164*H164</f>
        <v>0</v>
      </c>
      <c r="AR164" s="155" t="s">
        <v>178</v>
      </c>
      <c r="AT164" s="155" t="s">
        <v>174</v>
      </c>
      <c r="AU164" s="155" t="s">
        <v>87</v>
      </c>
      <c r="AY164" s="17" t="s">
        <v>172</v>
      </c>
      <c r="BE164" s="156">
        <f>IF(N164="základná",J164,0)</f>
        <v>0</v>
      </c>
      <c r="BF164" s="156">
        <f>IF(N164="znížená",J164,0)</f>
        <v>0</v>
      </c>
      <c r="BG164" s="156">
        <f>IF(N164="zákl. prenesená",J164,0)</f>
        <v>0</v>
      </c>
      <c r="BH164" s="156">
        <f>IF(N164="zníž. prenesená",J164,0)</f>
        <v>0</v>
      </c>
      <c r="BI164" s="156">
        <f>IF(N164="nulová",J164,0)</f>
        <v>0</v>
      </c>
      <c r="BJ164" s="17" t="s">
        <v>87</v>
      </c>
      <c r="BK164" s="156">
        <f>ROUND(I164*H164,2)</f>
        <v>0</v>
      </c>
      <c r="BL164" s="17" t="s">
        <v>178</v>
      </c>
      <c r="BM164" s="155" t="s">
        <v>2012</v>
      </c>
    </row>
    <row r="165" spans="2:65" s="12" customFormat="1">
      <c r="B165" s="157"/>
      <c r="D165" s="158" t="s">
        <v>180</v>
      </c>
      <c r="E165" s="159" t="s">
        <v>1</v>
      </c>
      <c r="F165" s="160" t="s">
        <v>2013</v>
      </c>
      <c r="H165" s="161">
        <v>0.27</v>
      </c>
      <c r="I165" s="162"/>
      <c r="L165" s="157"/>
      <c r="M165" s="163"/>
      <c r="T165" s="164"/>
      <c r="AT165" s="159" t="s">
        <v>180</v>
      </c>
      <c r="AU165" s="159" t="s">
        <v>87</v>
      </c>
      <c r="AV165" s="12" t="s">
        <v>87</v>
      </c>
      <c r="AW165" s="12" t="s">
        <v>30</v>
      </c>
      <c r="AX165" s="12" t="s">
        <v>75</v>
      </c>
      <c r="AY165" s="159" t="s">
        <v>172</v>
      </c>
    </row>
    <row r="166" spans="2:65" s="12" customFormat="1">
      <c r="B166" s="157"/>
      <c r="D166" s="158" t="s">
        <v>180</v>
      </c>
      <c r="E166" s="159" t="s">
        <v>1</v>
      </c>
      <c r="F166" s="160" t="s">
        <v>655</v>
      </c>
      <c r="H166" s="161">
        <v>0.03</v>
      </c>
      <c r="I166" s="162"/>
      <c r="L166" s="157"/>
      <c r="M166" s="163"/>
      <c r="T166" s="164"/>
      <c r="AT166" s="159" t="s">
        <v>180</v>
      </c>
      <c r="AU166" s="159" t="s">
        <v>87</v>
      </c>
      <c r="AV166" s="12" t="s">
        <v>87</v>
      </c>
      <c r="AW166" s="12" t="s">
        <v>30</v>
      </c>
      <c r="AX166" s="12" t="s">
        <v>75</v>
      </c>
      <c r="AY166" s="159" t="s">
        <v>172</v>
      </c>
    </row>
    <row r="167" spans="2:65" s="14" customFormat="1">
      <c r="B167" s="172"/>
      <c r="D167" s="158" t="s">
        <v>180</v>
      </c>
      <c r="E167" s="173" t="s">
        <v>1</v>
      </c>
      <c r="F167" s="174" t="s">
        <v>186</v>
      </c>
      <c r="H167" s="175">
        <v>0.3</v>
      </c>
      <c r="I167" s="176"/>
      <c r="L167" s="172"/>
      <c r="M167" s="177"/>
      <c r="T167" s="178"/>
      <c r="AT167" s="173" t="s">
        <v>180</v>
      </c>
      <c r="AU167" s="173" t="s">
        <v>87</v>
      </c>
      <c r="AV167" s="14" t="s">
        <v>178</v>
      </c>
      <c r="AW167" s="14" t="s">
        <v>30</v>
      </c>
      <c r="AX167" s="14" t="s">
        <v>82</v>
      </c>
      <c r="AY167" s="173" t="s">
        <v>172</v>
      </c>
    </row>
    <row r="168" spans="2:65" s="1" customFormat="1" ht="24.2" customHeight="1">
      <c r="B168" s="32"/>
      <c r="C168" s="143" t="s">
        <v>239</v>
      </c>
      <c r="D168" s="143" t="s">
        <v>174</v>
      </c>
      <c r="E168" s="144" t="s">
        <v>2014</v>
      </c>
      <c r="F168" s="145" t="s">
        <v>2015</v>
      </c>
      <c r="G168" s="146" t="s">
        <v>310</v>
      </c>
      <c r="H168" s="147">
        <v>2</v>
      </c>
      <c r="I168" s="148"/>
      <c r="J168" s="149">
        <f>ROUND(I168*H168,2)</f>
        <v>0</v>
      </c>
      <c r="K168" s="150"/>
      <c r="L168" s="32"/>
      <c r="M168" s="151" t="s">
        <v>1</v>
      </c>
      <c r="N168" s="152" t="s">
        <v>41</v>
      </c>
      <c r="P168" s="153">
        <f>O168*H168</f>
        <v>0</v>
      </c>
      <c r="Q168" s="153">
        <v>3.49E-3</v>
      </c>
      <c r="R168" s="153">
        <f>Q168*H168</f>
        <v>6.9800000000000001E-3</v>
      </c>
      <c r="S168" s="153">
        <v>0</v>
      </c>
      <c r="T168" s="154">
        <f>S168*H168</f>
        <v>0</v>
      </c>
      <c r="AR168" s="155" t="s">
        <v>178</v>
      </c>
      <c r="AT168" s="155" t="s">
        <v>174</v>
      </c>
      <c r="AU168" s="155" t="s">
        <v>87</v>
      </c>
      <c r="AY168" s="17" t="s">
        <v>172</v>
      </c>
      <c r="BE168" s="156">
        <f>IF(N168="základná",J168,0)</f>
        <v>0</v>
      </c>
      <c r="BF168" s="156">
        <f>IF(N168="znížená",J168,0)</f>
        <v>0</v>
      </c>
      <c r="BG168" s="156">
        <f>IF(N168="zákl. prenesená",J168,0)</f>
        <v>0</v>
      </c>
      <c r="BH168" s="156">
        <f>IF(N168="zníž. prenesená",J168,0)</f>
        <v>0</v>
      </c>
      <c r="BI168" s="156">
        <f>IF(N168="nulová",J168,0)</f>
        <v>0</v>
      </c>
      <c r="BJ168" s="17" t="s">
        <v>87</v>
      </c>
      <c r="BK168" s="156">
        <f>ROUND(I168*H168,2)</f>
        <v>0</v>
      </c>
      <c r="BL168" s="17" t="s">
        <v>178</v>
      </c>
      <c r="BM168" s="155" t="s">
        <v>2016</v>
      </c>
    </row>
    <row r="169" spans="2:65" s="11" customFormat="1" ht="22.9" customHeight="1">
      <c r="B169" s="131"/>
      <c r="D169" s="132" t="s">
        <v>74</v>
      </c>
      <c r="E169" s="141" t="s">
        <v>222</v>
      </c>
      <c r="F169" s="141" t="s">
        <v>1319</v>
      </c>
      <c r="I169" s="134"/>
      <c r="J169" s="142">
        <f>BK169</f>
        <v>0</v>
      </c>
      <c r="L169" s="131"/>
      <c r="M169" s="136"/>
      <c r="P169" s="137">
        <f>SUM(P170:P172)</f>
        <v>0</v>
      </c>
      <c r="R169" s="137">
        <f>SUM(R170:R172)</f>
        <v>1.4262999999999999</v>
      </c>
      <c r="T169" s="138">
        <f>SUM(T170:T172)</f>
        <v>0</v>
      </c>
      <c r="AR169" s="132" t="s">
        <v>82</v>
      </c>
      <c r="AT169" s="139" t="s">
        <v>74</v>
      </c>
      <c r="AU169" s="139" t="s">
        <v>82</v>
      </c>
      <c r="AY169" s="132" t="s">
        <v>172</v>
      </c>
      <c r="BK169" s="140">
        <f>SUM(BK170:BK172)</f>
        <v>0</v>
      </c>
    </row>
    <row r="170" spans="2:65" s="1" customFormat="1" ht="24.2" customHeight="1">
      <c r="B170" s="32"/>
      <c r="C170" s="143" t="s">
        <v>244</v>
      </c>
      <c r="D170" s="143" t="s">
        <v>174</v>
      </c>
      <c r="E170" s="144" t="s">
        <v>2017</v>
      </c>
      <c r="F170" s="145" t="s">
        <v>2018</v>
      </c>
      <c r="G170" s="146" t="s">
        <v>310</v>
      </c>
      <c r="H170" s="147">
        <v>1</v>
      </c>
      <c r="I170" s="148"/>
      <c r="J170" s="149">
        <f>ROUND(I170*H170,2)</f>
        <v>0</v>
      </c>
      <c r="K170" s="150"/>
      <c r="L170" s="32"/>
      <c r="M170" s="151" t="s">
        <v>1</v>
      </c>
      <c r="N170" s="152" t="s">
        <v>41</v>
      </c>
      <c r="P170" s="153">
        <f>O170*H170</f>
        <v>0</v>
      </c>
      <c r="Q170" s="153">
        <v>0</v>
      </c>
      <c r="R170" s="153">
        <f>Q170*H170</f>
        <v>0</v>
      </c>
      <c r="S170" s="153">
        <v>0</v>
      </c>
      <c r="T170" s="154">
        <f>S170*H170</f>
        <v>0</v>
      </c>
      <c r="AR170" s="155" t="s">
        <v>178</v>
      </c>
      <c r="AT170" s="155" t="s">
        <v>174</v>
      </c>
      <c r="AU170" s="155" t="s">
        <v>87</v>
      </c>
      <c r="AY170" s="17" t="s">
        <v>172</v>
      </c>
      <c r="BE170" s="156">
        <f>IF(N170="základná",J170,0)</f>
        <v>0</v>
      </c>
      <c r="BF170" s="156">
        <f>IF(N170="znížená",J170,0)</f>
        <v>0</v>
      </c>
      <c r="BG170" s="156">
        <f>IF(N170="zákl. prenesená",J170,0)</f>
        <v>0</v>
      </c>
      <c r="BH170" s="156">
        <f>IF(N170="zníž. prenesená",J170,0)</f>
        <v>0</v>
      </c>
      <c r="BI170" s="156">
        <f>IF(N170="nulová",J170,0)</f>
        <v>0</v>
      </c>
      <c r="BJ170" s="17" t="s">
        <v>87</v>
      </c>
      <c r="BK170" s="156">
        <f>ROUND(I170*H170,2)</f>
        <v>0</v>
      </c>
      <c r="BL170" s="17" t="s">
        <v>178</v>
      </c>
      <c r="BM170" s="155" t="s">
        <v>2019</v>
      </c>
    </row>
    <row r="171" spans="2:65" s="1" customFormat="1" ht="33" customHeight="1">
      <c r="B171" s="32"/>
      <c r="C171" s="179" t="s">
        <v>251</v>
      </c>
      <c r="D171" s="179" t="s">
        <v>223</v>
      </c>
      <c r="E171" s="180" t="s">
        <v>2020</v>
      </c>
      <c r="F171" s="181" t="s">
        <v>2021</v>
      </c>
      <c r="G171" s="182" t="s">
        <v>310</v>
      </c>
      <c r="H171" s="183">
        <v>1</v>
      </c>
      <c r="I171" s="184"/>
      <c r="J171" s="185">
        <f>ROUND(I171*H171,2)</f>
        <v>0</v>
      </c>
      <c r="K171" s="186"/>
      <c r="L171" s="187"/>
      <c r="M171" s="188" t="s">
        <v>1</v>
      </c>
      <c r="N171" s="189" t="s">
        <v>41</v>
      </c>
      <c r="P171" s="153">
        <f>O171*H171</f>
        <v>0</v>
      </c>
      <c r="Q171" s="153">
        <v>1.42</v>
      </c>
      <c r="R171" s="153">
        <f>Q171*H171</f>
        <v>1.42</v>
      </c>
      <c r="S171" s="153">
        <v>0</v>
      </c>
      <c r="T171" s="154">
        <f>S171*H171</f>
        <v>0</v>
      </c>
      <c r="AR171" s="155" t="s">
        <v>222</v>
      </c>
      <c r="AT171" s="155" t="s">
        <v>223</v>
      </c>
      <c r="AU171" s="155" t="s">
        <v>87</v>
      </c>
      <c r="AY171" s="17" t="s">
        <v>172</v>
      </c>
      <c r="BE171" s="156">
        <f>IF(N171="základná",J171,0)</f>
        <v>0</v>
      </c>
      <c r="BF171" s="156">
        <f>IF(N171="znížená",J171,0)</f>
        <v>0</v>
      </c>
      <c r="BG171" s="156">
        <f>IF(N171="zákl. prenesená",J171,0)</f>
        <v>0</v>
      </c>
      <c r="BH171" s="156">
        <f>IF(N171="zníž. prenesená",J171,0)</f>
        <v>0</v>
      </c>
      <c r="BI171" s="156">
        <f>IF(N171="nulová",J171,0)</f>
        <v>0</v>
      </c>
      <c r="BJ171" s="17" t="s">
        <v>87</v>
      </c>
      <c r="BK171" s="156">
        <f>ROUND(I171*H171,2)</f>
        <v>0</v>
      </c>
      <c r="BL171" s="17" t="s">
        <v>178</v>
      </c>
      <c r="BM171" s="155" t="s">
        <v>2022</v>
      </c>
    </row>
    <row r="172" spans="2:65" s="1" customFormat="1" ht="24.2" customHeight="1">
      <c r="B172" s="32"/>
      <c r="C172" s="143" t="s">
        <v>257</v>
      </c>
      <c r="D172" s="143" t="s">
        <v>174</v>
      </c>
      <c r="E172" s="144" t="s">
        <v>2023</v>
      </c>
      <c r="F172" s="145" t="s">
        <v>2024</v>
      </c>
      <c r="G172" s="146" t="s">
        <v>310</v>
      </c>
      <c r="H172" s="147">
        <v>1</v>
      </c>
      <c r="I172" s="148"/>
      <c r="J172" s="149">
        <f>ROUND(I172*H172,2)</f>
        <v>0</v>
      </c>
      <c r="K172" s="150"/>
      <c r="L172" s="32"/>
      <c r="M172" s="151" t="s">
        <v>1</v>
      </c>
      <c r="N172" s="152" t="s">
        <v>41</v>
      </c>
      <c r="P172" s="153">
        <f>O172*H172</f>
        <v>0</v>
      </c>
      <c r="Q172" s="153">
        <v>6.3E-3</v>
      </c>
      <c r="R172" s="153">
        <f>Q172*H172</f>
        <v>6.3E-3</v>
      </c>
      <c r="S172" s="153">
        <v>0</v>
      </c>
      <c r="T172" s="154">
        <f>S172*H172</f>
        <v>0</v>
      </c>
      <c r="AR172" s="155" t="s">
        <v>178</v>
      </c>
      <c r="AT172" s="155" t="s">
        <v>174</v>
      </c>
      <c r="AU172" s="155" t="s">
        <v>87</v>
      </c>
      <c r="AY172" s="17" t="s">
        <v>172</v>
      </c>
      <c r="BE172" s="156">
        <f>IF(N172="základná",J172,0)</f>
        <v>0</v>
      </c>
      <c r="BF172" s="156">
        <f>IF(N172="znížená",J172,0)</f>
        <v>0</v>
      </c>
      <c r="BG172" s="156">
        <f>IF(N172="zákl. prenesená",J172,0)</f>
        <v>0</v>
      </c>
      <c r="BH172" s="156">
        <f>IF(N172="zníž. prenesená",J172,0)</f>
        <v>0</v>
      </c>
      <c r="BI172" s="156">
        <f>IF(N172="nulová",J172,0)</f>
        <v>0</v>
      </c>
      <c r="BJ172" s="17" t="s">
        <v>87</v>
      </c>
      <c r="BK172" s="156">
        <f>ROUND(I172*H172,2)</f>
        <v>0</v>
      </c>
      <c r="BL172" s="17" t="s">
        <v>178</v>
      </c>
      <c r="BM172" s="155" t="s">
        <v>2025</v>
      </c>
    </row>
    <row r="173" spans="2:65" s="11" customFormat="1" ht="22.9" customHeight="1">
      <c r="B173" s="131"/>
      <c r="D173" s="132" t="s">
        <v>74</v>
      </c>
      <c r="E173" s="141" t="s">
        <v>437</v>
      </c>
      <c r="F173" s="141" t="s">
        <v>438</v>
      </c>
      <c r="I173" s="134"/>
      <c r="J173" s="142">
        <f>BK173</f>
        <v>0</v>
      </c>
      <c r="L173" s="131"/>
      <c r="M173" s="136"/>
      <c r="P173" s="137">
        <f>P174</f>
        <v>0</v>
      </c>
      <c r="R173" s="137">
        <f>R174</f>
        <v>0</v>
      </c>
      <c r="T173" s="138">
        <f>T174</f>
        <v>0</v>
      </c>
      <c r="AR173" s="132" t="s">
        <v>82</v>
      </c>
      <c r="AT173" s="139" t="s">
        <v>74</v>
      </c>
      <c r="AU173" s="139" t="s">
        <v>82</v>
      </c>
      <c r="AY173" s="132" t="s">
        <v>172</v>
      </c>
      <c r="BK173" s="140">
        <f>BK174</f>
        <v>0</v>
      </c>
    </row>
    <row r="174" spans="2:65" s="1" customFormat="1" ht="24.2" customHeight="1">
      <c r="B174" s="32"/>
      <c r="C174" s="143" t="s">
        <v>261</v>
      </c>
      <c r="D174" s="143" t="s">
        <v>174</v>
      </c>
      <c r="E174" s="144" t="s">
        <v>2026</v>
      </c>
      <c r="F174" s="145" t="s">
        <v>2027</v>
      </c>
      <c r="G174" s="146" t="s">
        <v>226</v>
      </c>
      <c r="H174" s="147">
        <v>2.6579999999999999</v>
      </c>
      <c r="I174" s="148"/>
      <c r="J174" s="149">
        <f>ROUND(I174*H174,2)</f>
        <v>0</v>
      </c>
      <c r="K174" s="150"/>
      <c r="L174" s="32"/>
      <c r="M174" s="151" t="s">
        <v>1</v>
      </c>
      <c r="N174" s="152" t="s">
        <v>41</v>
      </c>
      <c r="P174" s="153">
        <f>O174*H174</f>
        <v>0</v>
      </c>
      <c r="Q174" s="153">
        <v>0</v>
      </c>
      <c r="R174" s="153">
        <f>Q174*H174</f>
        <v>0</v>
      </c>
      <c r="S174" s="153">
        <v>0</v>
      </c>
      <c r="T174" s="154">
        <f>S174*H174</f>
        <v>0</v>
      </c>
      <c r="AR174" s="155" t="s">
        <v>178</v>
      </c>
      <c r="AT174" s="155" t="s">
        <v>174</v>
      </c>
      <c r="AU174" s="155" t="s">
        <v>87</v>
      </c>
      <c r="AY174" s="17" t="s">
        <v>172</v>
      </c>
      <c r="BE174" s="156">
        <f>IF(N174="základná",J174,0)</f>
        <v>0</v>
      </c>
      <c r="BF174" s="156">
        <f>IF(N174="znížená",J174,0)</f>
        <v>0</v>
      </c>
      <c r="BG174" s="156">
        <f>IF(N174="zákl. prenesená",J174,0)</f>
        <v>0</v>
      </c>
      <c r="BH174" s="156">
        <f>IF(N174="zníž. prenesená",J174,0)</f>
        <v>0</v>
      </c>
      <c r="BI174" s="156">
        <f>IF(N174="nulová",J174,0)</f>
        <v>0</v>
      </c>
      <c r="BJ174" s="17" t="s">
        <v>87</v>
      </c>
      <c r="BK174" s="156">
        <f>ROUND(I174*H174,2)</f>
        <v>0</v>
      </c>
      <c r="BL174" s="17" t="s">
        <v>178</v>
      </c>
      <c r="BM174" s="155" t="s">
        <v>2028</v>
      </c>
    </row>
    <row r="175" spans="2:65" s="11" customFormat="1" ht="25.9" customHeight="1">
      <c r="B175" s="131"/>
      <c r="D175" s="132" t="s">
        <v>74</v>
      </c>
      <c r="E175" s="133" t="s">
        <v>443</v>
      </c>
      <c r="F175" s="133" t="s">
        <v>444</v>
      </c>
      <c r="I175" s="134"/>
      <c r="J175" s="135">
        <f>BK175</f>
        <v>0</v>
      </c>
      <c r="L175" s="131"/>
      <c r="M175" s="136"/>
      <c r="P175" s="137">
        <f>P176</f>
        <v>0</v>
      </c>
      <c r="R175" s="137">
        <f>R176</f>
        <v>1.2215209999999999E-2</v>
      </c>
      <c r="T175" s="138">
        <f>T176</f>
        <v>0</v>
      </c>
      <c r="AR175" s="132" t="s">
        <v>87</v>
      </c>
      <c r="AT175" s="139" t="s">
        <v>74</v>
      </c>
      <c r="AU175" s="139" t="s">
        <v>75</v>
      </c>
      <c r="AY175" s="132" t="s">
        <v>172</v>
      </c>
      <c r="BK175" s="140">
        <f>BK176</f>
        <v>0</v>
      </c>
    </row>
    <row r="176" spans="2:65" s="11" customFormat="1" ht="22.9" customHeight="1">
      <c r="B176" s="131"/>
      <c r="D176" s="132" t="s">
        <v>74</v>
      </c>
      <c r="E176" s="141" t="s">
        <v>619</v>
      </c>
      <c r="F176" s="141" t="s">
        <v>620</v>
      </c>
      <c r="I176" s="134"/>
      <c r="J176" s="142">
        <f>BK176</f>
        <v>0</v>
      </c>
      <c r="L176" s="131"/>
      <c r="M176" s="136"/>
      <c r="P176" s="137">
        <f>SUM(P177:P184)</f>
        <v>0</v>
      </c>
      <c r="R176" s="137">
        <f>SUM(R177:R184)</f>
        <v>1.2215209999999999E-2</v>
      </c>
      <c r="T176" s="138">
        <f>SUM(T177:T184)</f>
        <v>0</v>
      </c>
      <c r="AR176" s="132" t="s">
        <v>87</v>
      </c>
      <c r="AT176" s="139" t="s">
        <v>74</v>
      </c>
      <c r="AU176" s="139" t="s">
        <v>82</v>
      </c>
      <c r="AY176" s="132" t="s">
        <v>172</v>
      </c>
      <c r="BK176" s="140">
        <f>SUM(BK177:BK184)</f>
        <v>0</v>
      </c>
    </row>
    <row r="177" spans="2:65" s="1" customFormat="1" ht="33" customHeight="1">
      <c r="B177" s="32"/>
      <c r="C177" s="143" t="s">
        <v>269</v>
      </c>
      <c r="D177" s="143" t="s">
        <v>174</v>
      </c>
      <c r="E177" s="144" t="s">
        <v>2029</v>
      </c>
      <c r="F177" s="145" t="s">
        <v>2030</v>
      </c>
      <c r="G177" s="146" t="s">
        <v>331</v>
      </c>
      <c r="H177" s="147">
        <v>2.5</v>
      </c>
      <c r="I177" s="148"/>
      <c r="J177" s="149">
        <f>ROUND(I177*H177,2)</f>
        <v>0</v>
      </c>
      <c r="K177" s="150"/>
      <c r="L177" s="32"/>
      <c r="M177" s="151" t="s">
        <v>1</v>
      </c>
      <c r="N177" s="152" t="s">
        <v>41</v>
      </c>
      <c r="P177" s="153">
        <f>O177*H177</f>
        <v>0</v>
      </c>
      <c r="Q177" s="153">
        <v>3.16E-3</v>
      </c>
      <c r="R177" s="153">
        <f>Q177*H177</f>
        <v>7.9000000000000008E-3</v>
      </c>
      <c r="S177" s="153">
        <v>0</v>
      </c>
      <c r="T177" s="154">
        <f>S177*H177</f>
        <v>0</v>
      </c>
      <c r="AR177" s="155" t="s">
        <v>275</v>
      </c>
      <c r="AT177" s="155" t="s">
        <v>174</v>
      </c>
      <c r="AU177" s="155" t="s">
        <v>87</v>
      </c>
      <c r="AY177" s="17" t="s">
        <v>172</v>
      </c>
      <c r="BE177" s="156">
        <f>IF(N177="základná",J177,0)</f>
        <v>0</v>
      </c>
      <c r="BF177" s="156">
        <f>IF(N177="znížená",J177,0)</f>
        <v>0</v>
      </c>
      <c r="BG177" s="156">
        <f>IF(N177="zákl. prenesená",J177,0)</f>
        <v>0</v>
      </c>
      <c r="BH177" s="156">
        <f>IF(N177="zníž. prenesená",J177,0)</f>
        <v>0</v>
      </c>
      <c r="BI177" s="156">
        <f>IF(N177="nulová",J177,0)</f>
        <v>0</v>
      </c>
      <c r="BJ177" s="17" t="s">
        <v>87</v>
      </c>
      <c r="BK177" s="156">
        <f>ROUND(I177*H177,2)</f>
        <v>0</v>
      </c>
      <c r="BL177" s="17" t="s">
        <v>275</v>
      </c>
      <c r="BM177" s="155" t="s">
        <v>2031</v>
      </c>
    </row>
    <row r="178" spans="2:65" s="12" customFormat="1">
      <c r="B178" s="157"/>
      <c r="D178" s="158" t="s">
        <v>180</v>
      </c>
      <c r="E178" s="159" t="s">
        <v>1</v>
      </c>
      <c r="F178" s="160" t="s">
        <v>2032</v>
      </c>
      <c r="H178" s="161">
        <v>2.5</v>
      </c>
      <c r="I178" s="162"/>
      <c r="L178" s="157"/>
      <c r="M178" s="163"/>
      <c r="T178" s="164"/>
      <c r="AT178" s="159" t="s">
        <v>180</v>
      </c>
      <c r="AU178" s="159" t="s">
        <v>87</v>
      </c>
      <c r="AV178" s="12" t="s">
        <v>87</v>
      </c>
      <c r="AW178" s="12" t="s">
        <v>30</v>
      </c>
      <c r="AX178" s="12" t="s">
        <v>82</v>
      </c>
      <c r="AY178" s="159" t="s">
        <v>172</v>
      </c>
    </row>
    <row r="179" spans="2:65" s="1" customFormat="1" ht="24.2" customHeight="1">
      <c r="B179" s="32"/>
      <c r="C179" s="143" t="s">
        <v>275</v>
      </c>
      <c r="D179" s="143" t="s">
        <v>174</v>
      </c>
      <c r="E179" s="144" t="s">
        <v>2033</v>
      </c>
      <c r="F179" s="145" t="s">
        <v>2034</v>
      </c>
      <c r="G179" s="146" t="s">
        <v>310</v>
      </c>
      <c r="H179" s="147">
        <v>1</v>
      </c>
      <c r="I179" s="148"/>
      <c r="J179" s="149">
        <f t="shared" ref="J179:J184" si="0">ROUND(I179*H179,2)</f>
        <v>0</v>
      </c>
      <c r="K179" s="150"/>
      <c r="L179" s="32"/>
      <c r="M179" s="151" t="s">
        <v>1</v>
      </c>
      <c r="N179" s="152" t="s">
        <v>41</v>
      </c>
      <c r="P179" s="153">
        <f t="shared" ref="P179:P184" si="1">O179*H179</f>
        <v>0</v>
      </c>
      <c r="Q179" s="153">
        <v>6.3670000000000005E-5</v>
      </c>
      <c r="R179" s="153">
        <f t="shared" ref="R179:R184" si="2">Q179*H179</f>
        <v>6.3670000000000005E-5</v>
      </c>
      <c r="S179" s="153">
        <v>0</v>
      </c>
      <c r="T179" s="154">
        <f t="shared" ref="T179:T184" si="3">S179*H179</f>
        <v>0</v>
      </c>
      <c r="AR179" s="155" t="s">
        <v>275</v>
      </c>
      <c r="AT179" s="155" t="s">
        <v>174</v>
      </c>
      <c r="AU179" s="155" t="s">
        <v>87</v>
      </c>
      <c r="AY179" s="17" t="s">
        <v>172</v>
      </c>
      <c r="BE179" s="156">
        <f t="shared" ref="BE179:BE184" si="4">IF(N179="základná",J179,0)</f>
        <v>0</v>
      </c>
      <c r="BF179" s="156">
        <f t="shared" ref="BF179:BF184" si="5">IF(N179="znížená",J179,0)</f>
        <v>0</v>
      </c>
      <c r="BG179" s="156">
        <f t="shared" ref="BG179:BG184" si="6">IF(N179="zákl. prenesená",J179,0)</f>
        <v>0</v>
      </c>
      <c r="BH179" s="156">
        <f t="shared" ref="BH179:BH184" si="7">IF(N179="zníž. prenesená",J179,0)</f>
        <v>0</v>
      </c>
      <c r="BI179" s="156">
        <f t="shared" ref="BI179:BI184" si="8">IF(N179="nulová",J179,0)</f>
        <v>0</v>
      </c>
      <c r="BJ179" s="17" t="s">
        <v>87</v>
      </c>
      <c r="BK179" s="156">
        <f t="shared" ref="BK179:BK184" si="9">ROUND(I179*H179,2)</f>
        <v>0</v>
      </c>
      <c r="BL179" s="17" t="s">
        <v>275</v>
      </c>
      <c r="BM179" s="155" t="s">
        <v>2035</v>
      </c>
    </row>
    <row r="180" spans="2:65" s="1" customFormat="1" ht="16.5" customHeight="1">
      <c r="B180" s="32"/>
      <c r="C180" s="179" t="s">
        <v>282</v>
      </c>
      <c r="D180" s="179" t="s">
        <v>223</v>
      </c>
      <c r="E180" s="180" t="s">
        <v>2036</v>
      </c>
      <c r="F180" s="181" t="s">
        <v>2037</v>
      </c>
      <c r="G180" s="182" t="s">
        <v>310</v>
      </c>
      <c r="H180" s="183">
        <v>1</v>
      </c>
      <c r="I180" s="184"/>
      <c r="J180" s="185">
        <f t="shared" si="0"/>
        <v>0</v>
      </c>
      <c r="K180" s="186"/>
      <c r="L180" s="187"/>
      <c r="M180" s="188" t="s">
        <v>1</v>
      </c>
      <c r="N180" s="189" t="s">
        <v>41</v>
      </c>
      <c r="P180" s="153">
        <f t="shared" si="1"/>
        <v>0</v>
      </c>
      <c r="Q180" s="153">
        <v>3.5000000000000001E-3</v>
      </c>
      <c r="R180" s="153">
        <f t="shared" si="2"/>
        <v>3.5000000000000001E-3</v>
      </c>
      <c r="S180" s="153">
        <v>0</v>
      </c>
      <c r="T180" s="154">
        <f t="shared" si="3"/>
        <v>0</v>
      </c>
      <c r="AR180" s="155" t="s">
        <v>385</v>
      </c>
      <c r="AT180" s="155" t="s">
        <v>223</v>
      </c>
      <c r="AU180" s="155" t="s">
        <v>87</v>
      </c>
      <c r="AY180" s="17" t="s">
        <v>172</v>
      </c>
      <c r="BE180" s="156">
        <f t="shared" si="4"/>
        <v>0</v>
      </c>
      <c r="BF180" s="156">
        <f t="shared" si="5"/>
        <v>0</v>
      </c>
      <c r="BG180" s="156">
        <f t="shared" si="6"/>
        <v>0</v>
      </c>
      <c r="BH180" s="156">
        <f t="shared" si="7"/>
        <v>0</v>
      </c>
      <c r="BI180" s="156">
        <f t="shared" si="8"/>
        <v>0</v>
      </c>
      <c r="BJ180" s="17" t="s">
        <v>87</v>
      </c>
      <c r="BK180" s="156">
        <f t="shared" si="9"/>
        <v>0</v>
      </c>
      <c r="BL180" s="17" t="s">
        <v>275</v>
      </c>
      <c r="BM180" s="155" t="s">
        <v>2038</v>
      </c>
    </row>
    <row r="181" spans="2:65" s="1" customFormat="1" ht="21.75" customHeight="1">
      <c r="B181" s="32"/>
      <c r="C181" s="143" t="s">
        <v>296</v>
      </c>
      <c r="D181" s="143" t="s">
        <v>174</v>
      </c>
      <c r="E181" s="144" t="s">
        <v>2039</v>
      </c>
      <c r="F181" s="145" t="s">
        <v>2040</v>
      </c>
      <c r="G181" s="146" t="s">
        <v>310</v>
      </c>
      <c r="H181" s="147">
        <v>1</v>
      </c>
      <c r="I181" s="148"/>
      <c r="J181" s="149">
        <f t="shared" si="0"/>
        <v>0</v>
      </c>
      <c r="K181" s="150"/>
      <c r="L181" s="32"/>
      <c r="M181" s="151" t="s">
        <v>1</v>
      </c>
      <c r="N181" s="152" t="s">
        <v>41</v>
      </c>
      <c r="P181" s="153">
        <f t="shared" si="1"/>
        <v>0</v>
      </c>
      <c r="Q181" s="153">
        <v>5.1539999999999998E-5</v>
      </c>
      <c r="R181" s="153">
        <f t="shared" si="2"/>
        <v>5.1539999999999998E-5</v>
      </c>
      <c r="S181" s="153">
        <v>0</v>
      </c>
      <c r="T181" s="154">
        <f t="shared" si="3"/>
        <v>0</v>
      </c>
      <c r="AR181" s="155" t="s">
        <v>275</v>
      </c>
      <c r="AT181" s="155" t="s">
        <v>174</v>
      </c>
      <c r="AU181" s="155" t="s">
        <v>87</v>
      </c>
      <c r="AY181" s="17" t="s">
        <v>172</v>
      </c>
      <c r="BE181" s="156">
        <f t="shared" si="4"/>
        <v>0</v>
      </c>
      <c r="BF181" s="156">
        <f t="shared" si="5"/>
        <v>0</v>
      </c>
      <c r="BG181" s="156">
        <f t="shared" si="6"/>
        <v>0</v>
      </c>
      <c r="BH181" s="156">
        <f t="shared" si="7"/>
        <v>0</v>
      </c>
      <c r="BI181" s="156">
        <f t="shared" si="8"/>
        <v>0</v>
      </c>
      <c r="BJ181" s="17" t="s">
        <v>87</v>
      </c>
      <c r="BK181" s="156">
        <f t="shared" si="9"/>
        <v>0</v>
      </c>
      <c r="BL181" s="17" t="s">
        <v>275</v>
      </c>
      <c r="BM181" s="155" t="s">
        <v>2041</v>
      </c>
    </row>
    <row r="182" spans="2:65" s="1" customFormat="1" ht="16.5" customHeight="1">
      <c r="B182" s="32"/>
      <c r="C182" s="179" t="s">
        <v>302</v>
      </c>
      <c r="D182" s="179" t="s">
        <v>223</v>
      </c>
      <c r="E182" s="180" t="s">
        <v>2042</v>
      </c>
      <c r="F182" s="181" t="s">
        <v>2043</v>
      </c>
      <c r="G182" s="182" t="s">
        <v>310</v>
      </c>
      <c r="H182" s="183">
        <v>1</v>
      </c>
      <c r="I182" s="184"/>
      <c r="J182" s="185">
        <f t="shared" si="0"/>
        <v>0</v>
      </c>
      <c r="K182" s="186"/>
      <c r="L182" s="187"/>
      <c r="M182" s="188" t="s">
        <v>1</v>
      </c>
      <c r="N182" s="189" t="s">
        <v>41</v>
      </c>
      <c r="P182" s="153">
        <f t="shared" si="1"/>
        <v>0</v>
      </c>
      <c r="Q182" s="153">
        <v>2.9999999999999997E-4</v>
      </c>
      <c r="R182" s="153">
        <f t="shared" si="2"/>
        <v>2.9999999999999997E-4</v>
      </c>
      <c r="S182" s="153">
        <v>0</v>
      </c>
      <c r="T182" s="154">
        <f t="shared" si="3"/>
        <v>0</v>
      </c>
      <c r="AR182" s="155" t="s">
        <v>385</v>
      </c>
      <c r="AT182" s="155" t="s">
        <v>223</v>
      </c>
      <c r="AU182" s="155" t="s">
        <v>87</v>
      </c>
      <c r="AY182" s="17" t="s">
        <v>172</v>
      </c>
      <c r="BE182" s="156">
        <f t="shared" si="4"/>
        <v>0</v>
      </c>
      <c r="BF182" s="156">
        <f t="shared" si="5"/>
        <v>0</v>
      </c>
      <c r="BG182" s="156">
        <f t="shared" si="6"/>
        <v>0</v>
      </c>
      <c r="BH182" s="156">
        <f t="shared" si="7"/>
        <v>0</v>
      </c>
      <c r="BI182" s="156">
        <f t="shared" si="8"/>
        <v>0</v>
      </c>
      <c r="BJ182" s="17" t="s">
        <v>87</v>
      </c>
      <c r="BK182" s="156">
        <f t="shared" si="9"/>
        <v>0</v>
      </c>
      <c r="BL182" s="17" t="s">
        <v>275</v>
      </c>
      <c r="BM182" s="155" t="s">
        <v>2044</v>
      </c>
    </row>
    <row r="183" spans="2:65" s="1" customFormat="1" ht="21.75" customHeight="1">
      <c r="B183" s="32"/>
      <c r="C183" s="179" t="s">
        <v>7</v>
      </c>
      <c r="D183" s="179" t="s">
        <v>223</v>
      </c>
      <c r="E183" s="180" t="s">
        <v>2045</v>
      </c>
      <c r="F183" s="181" t="s">
        <v>2046</v>
      </c>
      <c r="G183" s="182" t="s">
        <v>310</v>
      </c>
      <c r="H183" s="183">
        <v>2</v>
      </c>
      <c r="I183" s="184"/>
      <c r="J183" s="185">
        <f t="shared" si="0"/>
        <v>0</v>
      </c>
      <c r="K183" s="186"/>
      <c r="L183" s="187"/>
      <c r="M183" s="188" t="s">
        <v>1</v>
      </c>
      <c r="N183" s="189" t="s">
        <v>41</v>
      </c>
      <c r="P183" s="153">
        <f t="shared" si="1"/>
        <v>0</v>
      </c>
      <c r="Q183" s="153">
        <v>2.0000000000000001E-4</v>
      </c>
      <c r="R183" s="153">
        <f t="shared" si="2"/>
        <v>4.0000000000000002E-4</v>
      </c>
      <c r="S183" s="153">
        <v>0</v>
      </c>
      <c r="T183" s="154">
        <f t="shared" si="3"/>
        <v>0</v>
      </c>
      <c r="AR183" s="155" t="s">
        <v>385</v>
      </c>
      <c r="AT183" s="155" t="s">
        <v>223</v>
      </c>
      <c r="AU183" s="155" t="s">
        <v>87</v>
      </c>
      <c r="AY183" s="17" t="s">
        <v>172</v>
      </c>
      <c r="BE183" s="156">
        <f t="shared" si="4"/>
        <v>0</v>
      </c>
      <c r="BF183" s="156">
        <f t="shared" si="5"/>
        <v>0</v>
      </c>
      <c r="BG183" s="156">
        <f t="shared" si="6"/>
        <v>0</v>
      </c>
      <c r="BH183" s="156">
        <f t="shared" si="7"/>
        <v>0</v>
      </c>
      <c r="BI183" s="156">
        <f t="shared" si="8"/>
        <v>0</v>
      </c>
      <c r="BJ183" s="17" t="s">
        <v>87</v>
      </c>
      <c r="BK183" s="156">
        <f t="shared" si="9"/>
        <v>0</v>
      </c>
      <c r="BL183" s="17" t="s">
        <v>275</v>
      </c>
      <c r="BM183" s="155" t="s">
        <v>2047</v>
      </c>
    </row>
    <row r="184" spans="2:65" s="1" customFormat="1" ht="24.2" customHeight="1">
      <c r="B184" s="32"/>
      <c r="C184" s="143" t="s">
        <v>313</v>
      </c>
      <c r="D184" s="143" t="s">
        <v>174</v>
      </c>
      <c r="E184" s="144" t="s">
        <v>630</v>
      </c>
      <c r="F184" s="145" t="s">
        <v>631</v>
      </c>
      <c r="G184" s="146" t="s">
        <v>226</v>
      </c>
      <c r="H184" s="147">
        <v>1.2E-2</v>
      </c>
      <c r="I184" s="148"/>
      <c r="J184" s="149">
        <f t="shared" si="0"/>
        <v>0</v>
      </c>
      <c r="K184" s="150"/>
      <c r="L184" s="32"/>
      <c r="M184" s="199" t="s">
        <v>1</v>
      </c>
      <c r="N184" s="200" t="s">
        <v>41</v>
      </c>
      <c r="O184" s="201"/>
      <c r="P184" s="202">
        <f t="shared" si="1"/>
        <v>0</v>
      </c>
      <c r="Q184" s="202">
        <v>0</v>
      </c>
      <c r="R184" s="202">
        <f t="shared" si="2"/>
        <v>0</v>
      </c>
      <c r="S184" s="202">
        <v>0</v>
      </c>
      <c r="T184" s="203">
        <f t="shared" si="3"/>
        <v>0</v>
      </c>
      <c r="AR184" s="155" t="s">
        <v>275</v>
      </c>
      <c r="AT184" s="155" t="s">
        <v>174</v>
      </c>
      <c r="AU184" s="155" t="s">
        <v>87</v>
      </c>
      <c r="AY184" s="17" t="s">
        <v>172</v>
      </c>
      <c r="BE184" s="156">
        <f t="shared" si="4"/>
        <v>0</v>
      </c>
      <c r="BF184" s="156">
        <f t="shared" si="5"/>
        <v>0</v>
      </c>
      <c r="BG184" s="156">
        <f t="shared" si="6"/>
        <v>0</v>
      </c>
      <c r="BH184" s="156">
        <f t="shared" si="7"/>
        <v>0</v>
      </c>
      <c r="BI184" s="156">
        <f t="shared" si="8"/>
        <v>0</v>
      </c>
      <c r="BJ184" s="17" t="s">
        <v>87</v>
      </c>
      <c r="BK184" s="156">
        <f t="shared" si="9"/>
        <v>0</v>
      </c>
      <c r="BL184" s="17" t="s">
        <v>275</v>
      </c>
      <c r="BM184" s="155" t="s">
        <v>2048</v>
      </c>
    </row>
    <row r="185" spans="2:65" s="1" customFormat="1" ht="6.95" customHeight="1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sheetProtection algorithmName="SHA-512" hashValue="+5j2xuiKgDkqsgm4ZfbpJtTgjD0FvD72DRJDaPtw+hABsumAICQ1pTC183t32+uA1nzmEKpREXnW5dUjK8HvIQ==" saltValue="dP6I+KN05j5oDxyK2cb5FVY9y2OsJ+KbMu+4mREZ44PESI1fZekZYv6TIFncIQslLXk8LuCL3THFIo43hyRCjw==" spinCount="100000" sheet="1" objects="1" scenarios="1" formatColumns="0" formatRows="0" autoFilter="0"/>
  <autoFilter ref="C127:K184" xr:uid="{00000000-0009-0000-0000-000008000000}"/>
  <mergeCells count="12">
    <mergeCell ref="E120:H120"/>
    <mergeCell ref="L2:V2"/>
    <mergeCell ref="E85:H85"/>
    <mergeCell ref="E87:H87"/>
    <mergeCell ref="E89:H89"/>
    <mergeCell ref="E116:H116"/>
    <mergeCell ref="E118:H118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01 - SO-01.1  Architektúr...</vt:lpstr>
      <vt:lpstr>02 - SO-01.2  Drevená terasa</vt:lpstr>
      <vt:lpstr>03 - SO-01.3  Zdravotechnika</vt:lpstr>
      <vt:lpstr>04 - SO-01.4  Elektroinšt...</vt:lpstr>
      <vt:lpstr>05 - SO-01.5  Bleskozvod</vt:lpstr>
      <vt:lpstr>01 - SO-02.1  Vodovodná p...</vt:lpstr>
      <vt:lpstr>02 - SO-02.2  Vonkajší do...</vt:lpstr>
      <vt:lpstr>03 - SO-02.3  Vodomerná š...</vt:lpstr>
      <vt:lpstr>04 - SO-02.4  Armatúrna š...</vt:lpstr>
      <vt:lpstr>01 - SO-03.1  Vonkajšia d...</vt:lpstr>
      <vt:lpstr>02 - SO-03.2  Žumpa</vt:lpstr>
      <vt:lpstr>01 - SO-04.1  Elektrická ...</vt:lpstr>
      <vt:lpstr>02 - SO-04.2  Vonkajšie r...</vt:lpstr>
      <vt:lpstr>05 - SO-05  Spevnené plochy</vt:lpstr>
      <vt:lpstr>'01 - SO-01.1  Architektúr...'!Názvy_tlače</vt:lpstr>
      <vt:lpstr>'01 - SO-02.1  Vodovodná p...'!Názvy_tlače</vt:lpstr>
      <vt:lpstr>'01 - SO-03.1  Vonkajšia d...'!Názvy_tlače</vt:lpstr>
      <vt:lpstr>'01 - SO-04.1  Elektrická ...'!Názvy_tlače</vt:lpstr>
      <vt:lpstr>'02 - SO-01.2  Drevená terasa'!Názvy_tlače</vt:lpstr>
      <vt:lpstr>'02 - SO-02.2  Vonkajší do...'!Názvy_tlače</vt:lpstr>
      <vt:lpstr>'02 - SO-03.2  Žumpa'!Názvy_tlače</vt:lpstr>
      <vt:lpstr>'02 - SO-04.2  Vonkajšie r...'!Názvy_tlače</vt:lpstr>
      <vt:lpstr>'03 - SO-01.3  Zdravotechnika'!Názvy_tlače</vt:lpstr>
      <vt:lpstr>'03 - SO-02.3  Vodomerná š...'!Názvy_tlače</vt:lpstr>
      <vt:lpstr>'04 - SO-01.4  Elektroinšt...'!Názvy_tlače</vt:lpstr>
      <vt:lpstr>'04 - SO-02.4  Armatúrna š...'!Názvy_tlače</vt:lpstr>
      <vt:lpstr>'05 - SO-01.5  Bleskozvod'!Názvy_tlače</vt:lpstr>
      <vt:lpstr>'05 - SO-05  Spevnené plochy'!Názvy_tlače</vt:lpstr>
      <vt:lpstr>'Rekapitulácia stavby'!Názvy_tlače</vt:lpstr>
      <vt:lpstr>'01 - SO-01.1  Architektúr...'!Oblasť_tlače</vt:lpstr>
      <vt:lpstr>'01 - SO-02.1  Vodovodná p...'!Oblasť_tlače</vt:lpstr>
      <vt:lpstr>'01 - SO-03.1  Vonkajšia d...'!Oblasť_tlače</vt:lpstr>
      <vt:lpstr>'01 - SO-04.1  Elektrická ...'!Oblasť_tlače</vt:lpstr>
      <vt:lpstr>'02 - SO-01.2  Drevená terasa'!Oblasť_tlače</vt:lpstr>
      <vt:lpstr>'02 - SO-02.2  Vonkajší do...'!Oblasť_tlače</vt:lpstr>
      <vt:lpstr>'02 - SO-03.2  Žumpa'!Oblasť_tlače</vt:lpstr>
      <vt:lpstr>'02 - SO-04.2  Vonkajšie r...'!Oblasť_tlače</vt:lpstr>
      <vt:lpstr>'03 - SO-01.3  Zdravotechnika'!Oblasť_tlače</vt:lpstr>
      <vt:lpstr>'03 - SO-02.3  Vodomerná š...'!Oblasť_tlače</vt:lpstr>
      <vt:lpstr>'04 - SO-01.4  Elektroinšt...'!Oblasť_tlače</vt:lpstr>
      <vt:lpstr>'04 - SO-02.4  Armatúrna š...'!Oblasť_tlače</vt:lpstr>
      <vt:lpstr>'05 - SO-01.5  Bleskozvod'!Oblasť_tlače</vt:lpstr>
      <vt:lpstr>'05 - SO-05  Spevnené plochy'!Oblasť_tlače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Katalin Vysehradská</dc:creator>
  <cp:lastModifiedBy>Veronika Bencze</cp:lastModifiedBy>
  <dcterms:created xsi:type="dcterms:W3CDTF">2024-03-08T14:34:23Z</dcterms:created>
  <dcterms:modified xsi:type="dcterms:W3CDTF">2024-05-06T13:56:11Z</dcterms:modified>
</cp:coreProperties>
</file>