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kutlak_bbsk_sk/Documents/Pracovná plocha/Zvolen odpovede na otázky/"/>
    </mc:Choice>
  </mc:AlternateContent>
  <xr:revisionPtr revIDLastSave="0" documentId="8_{6D06FD59-A035-4DED-AE25-8FAB09CB2DDB}" xr6:coauthVersionLast="47" xr6:coauthVersionMax="47" xr10:uidLastSave="{00000000-0000-0000-0000-000000000000}"/>
  <bookViews>
    <workbookView xWindow="-28920" yWindow="1785" windowWidth="29040" windowHeight="15720" tabRatio="767" activeTab="1" xr2:uid="{00000000-000D-0000-FFFF-FFFF00000000}"/>
  </bookViews>
  <sheets>
    <sheet name="KRYCI LIST ROZPOCTU" sheetId="9" r:id="rId1"/>
    <sheet name="A1 - Zlepšenie tepelnej o..." sheetId="2" r:id="rId2"/>
    <sheet name="A2 - Zlepšenie tepelnej o..." sheetId="3" r:id="rId3"/>
    <sheet name="B1 - Obnova stavebných ko..." sheetId="4" r:id="rId4"/>
    <sheet name="Vykurovanie" sheetId="5" r:id="rId5"/>
    <sheet name="Osvetlenie,eli,bleskozvod" sheetId="6" r:id="rId6"/>
  </sheets>
  <definedNames>
    <definedName name="_xlnm._FilterDatabase" localSheetId="1" hidden="1">'A1 - Zlepšenie tepelnej o...'!$C$130:$K$205</definedName>
    <definedName name="_xlnm._FilterDatabase" localSheetId="2" hidden="1">'A2 - Zlepšenie tepelnej o...'!$C$130:$K$210</definedName>
    <definedName name="_xlnm._FilterDatabase" localSheetId="3" hidden="1">'B1 - Obnova stavebných ko...'!$C$140:$K$331</definedName>
    <definedName name="_xlnm.Print_Titles" localSheetId="1">'A1 - Zlepšenie tepelnej o...'!$130:$130</definedName>
    <definedName name="_xlnm.Print_Titles" localSheetId="2">'A2 - Zlepšenie tepelnej o...'!$130:$130</definedName>
    <definedName name="_xlnm.Print_Titles" localSheetId="3">'B1 - Obnova stavebných ko...'!$140:$140</definedName>
    <definedName name="_xlnm.Print_Area" localSheetId="1">'A1 - Zlepšenie tepelnej o...'!$C$4:$J$76,'A1 - Zlepšenie tepelnej o...'!$C$82:$J$110,'A1 - Zlepšenie tepelnej o...'!$C$116:$J$205</definedName>
    <definedName name="_xlnm.Print_Area" localSheetId="2">'A2 - Zlepšenie tepelnej o...'!$C$4:$J$76,'A2 - Zlepšenie tepelnej o...'!$C$82:$J$110,'A2 - Zlepšenie tepelnej o...'!$C$116:$J$210</definedName>
    <definedName name="_xlnm.Print_Area" localSheetId="3">'B1 - Obnova stavebných ko...'!$C$4:$J$76,'B1 - Obnova stavebných ko...'!$C$82:$J$120,'B1 - Obnova stavebných ko...'!$C$126:$J$329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9" l="1"/>
  <c r="D34" i="9" s="1"/>
  <c r="C32" i="9"/>
  <c r="C35" i="9"/>
  <c r="D35" i="9" s="1"/>
  <c r="D32" i="9" l="1"/>
  <c r="E32" i="9" s="1"/>
  <c r="E35" i="9"/>
  <c r="E34" i="9"/>
  <c r="J39" i="4"/>
  <c r="J38" i="4"/>
  <c r="J37" i="4"/>
  <c r="BI331" i="4"/>
  <c r="BH331" i="4"/>
  <c r="BG331" i="4"/>
  <c r="BE331" i="4"/>
  <c r="T331" i="4"/>
  <c r="T328" i="4" s="1"/>
  <c r="R331" i="4"/>
  <c r="R328" i="4" s="1"/>
  <c r="P331" i="4"/>
  <c r="P328" i="4" s="1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1" i="4"/>
  <c r="BH201" i="4"/>
  <c r="BG201" i="4"/>
  <c r="BE201" i="4"/>
  <c r="T201" i="4"/>
  <c r="T200" i="4" s="1"/>
  <c r="R201" i="4"/>
  <c r="R200" i="4" s="1"/>
  <c r="P201" i="4"/>
  <c r="P200" i="4" s="1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J137" i="4"/>
  <c r="F137" i="4"/>
  <c r="F135" i="4"/>
  <c r="E133" i="4"/>
  <c r="J93" i="4"/>
  <c r="F93" i="4"/>
  <c r="F91" i="4"/>
  <c r="E89" i="4"/>
  <c r="F138" i="4"/>
  <c r="J135" i="4"/>
  <c r="J39" i="3"/>
  <c r="J38" i="3"/>
  <c r="J37" i="3"/>
  <c r="BI210" i="3"/>
  <c r="BH210" i="3"/>
  <c r="BG210" i="3"/>
  <c r="BE210" i="3"/>
  <c r="T210" i="3"/>
  <c r="T209" i="3" s="1"/>
  <c r="R210" i="3"/>
  <c r="R209" i="3"/>
  <c r="P210" i="3"/>
  <c r="P209" i="3" s="1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T171" i="3" s="1"/>
  <c r="R172" i="3"/>
  <c r="R171" i="3" s="1"/>
  <c r="P172" i="3"/>
  <c r="P171" i="3" s="1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J127" i="3"/>
  <c r="F127" i="3"/>
  <c r="F125" i="3"/>
  <c r="E123" i="3"/>
  <c r="J93" i="3"/>
  <c r="F93" i="3"/>
  <c r="F91" i="3"/>
  <c r="E89" i="3"/>
  <c r="J128" i="3"/>
  <c r="F128" i="3"/>
  <c r="J125" i="3"/>
  <c r="E85" i="3"/>
  <c r="J39" i="2"/>
  <c r="J38" i="2"/>
  <c r="J3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T173" i="2" s="1"/>
  <c r="R174" i="2"/>
  <c r="R173" i="2" s="1"/>
  <c r="P174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J127" i="2"/>
  <c r="F127" i="2"/>
  <c r="F125" i="2"/>
  <c r="E123" i="2"/>
  <c r="J93" i="2"/>
  <c r="F93" i="2"/>
  <c r="F91" i="2"/>
  <c r="E89" i="2"/>
  <c r="J128" i="2"/>
  <c r="F128" i="2"/>
  <c r="J125" i="2"/>
  <c r="E85" i="2"/>
  <c r="BK165" i="2"/>
  <c r="BK163" i="2"/>
  <c r="BK134" i="2"/>
  <c r="BK177" i="2"/>
  <c r="BK169" i="2"/>
  <c r="BK161" i="2"/>
  <c r="BK157" i="2"/>
  <c r="BK205" i="2"/>
  <c r="BK170" i="2"/>
  <c r="BK154" i="2"/>
  <c r="BK147" i="2"/>
  <c r="BK142" i="2"/>
  <c r="BK201" i="2"/>
  <c r="BK197" i="2"/>
  <c r="BK191" i="2"/>
  <c r="BK183" i="2"/>
  <c r="BK156" i="2"/>
  <c r="BK144" i="2"/>
  <c r="BK139" i="2"/>
  <c r="BK200" i="3"/>
  <c r="BK195" i="3"/>
  <c r="BK187" i="3"/>
  <c r="BK164" i="3"/>
  <c r="BK158" i="3"/>
  <c r="BK148" i="3"/>
  <c r="BK203" i="3"/>
  <c r="BK182" i="3"/>
  <c r="BK177" i="3"/>
  <c r="BK162" i="3"/>
  <c r="BK143" i="3"/>
  <c r="BK210" i="3"/>
  <c r="BK204" i="3"/>
  <c r="BK198" i="3"/>
  <c r="BK175" i="3"/>
  <c r="BK169" i="3"/>
  <c r="BK149" i="3"/>
  <c r="BK138" i="3"/>
  <c r="BK190" i="3"/>
  <c r="BK159" i="3"/>
  <c r="BK157" i="3"/>
  <c r="BK141" i="3"/>
  <c r="BK135" i="3"/>
  <c r="BK296" i="4"/>
  <c r="BK286" i="4"/>
  <c r="BK279" i="4"/>
  <c r="BK183" i="4"/>
  <c r="BK170" i="4"/>
  <c r="BK325" i="4"/>
  <c r="BK316" i="4"/>
  <c r="BK307" i="4"/>
  <c r="BK303" i="4"/>
  <c r="BK287" i="4"/>
  <c r="BK275" i="4"/>
  <c r="BK267" i="4"/>
  <c r="BK263" i="4"/>
  <c r="BK258" i="4"/>
  <c r="BK254" i="4"/>
  <c r="BK196" i="4"/>
  <c r="BK187" i="4"/>
  <c r="BK164" i="4"/>
  <c r="BK150" i="4"/>
  <c r="BK319" i="4"/>
  <c r="BK309" i="4"/>
  <c r="BK291" i="4"/>
  <c r="BK276" i="4"/>
  <c r="BK273" i="4"/>
  <c r="BK264" i="4"/>
  <c r="BK260" i="4"/>
  <c r="BK249" i="4"/>
  <c r="BK208" i="4"/>
  <c r="BK195" i="4"/>
  <c r="BK188" i="4"/>
  <c r="BK180" i="4"/>
  <c r="BK172" i="4"/>
  <c r="BK155" i="4"/>
  <c r="BK302" i="4"/>
  <c r="BK288" i="4"/>
  <c r="BK280" i="4"/>
  <c r="BK181" i="4"/>
  <c r="BK177" i="4"/>
  <c r="BK154" i="4"/>
  <c r="BK188" i="2"/>
  <c r="BK171" i="2"/>
  <c r="BK137" i="2"/>
  <c r="BK182" i="2"/>
  <c r="BK179" i="2"/>
  <c r="BK151" i="2"/>
  <c r="BK204" i="2"/>
  <c r="BK199" i="2"/>
  <c r="BK195" i="2"/>
  <c r="BK184" i="2"/>
  <c r="BK174" i="2"/>
  <c r="BK143" i="2"/>
  <c r="BK202" i="2"/>
  <c r="BK198" i="2"/>
  <c r="BK194" i="2"/>
  <c r="BK138" i="2"/>
  <c r="BK196" i="3"/>
  <c r="BK184" i="3"/>
  <c r="BK180" i="3"/>
  <c r="BK172" i="3"/>
  <c r="BK165" i="3"/>
  <c r="BK156" i="3"/>
  <c r="BK206" i="3"/>
  <c r="BK201" i="3"/>
  <c r="BK185" i="3"/>
  <c r="BK181" i="3"/>
  <c r="BK146" i="3"/>
  <c r="BK207" i="3"/>
  <c r="BK161" i="3"/>
  <c r="BK153" i="3"/>
  <c r="BK145" i="3"/>
  <c r="BK134" i="3"/>
  <c r="BK293" i="4"/>
  <c r="BK271" i="4"/>
  <c r="BK257" i="4"/>
  <c r="BK217" i="4"/>
  <c r="BK214" i="4"/>
  <c r="BK209" i="4"/>
  <c r="BK194" i="4"/>
  <c r="BK158" i="4"/>
  <c r="BK304" i="4"/>
  <c r="BK292" i="4"/>
  <c r="BK282" i="4"/>
  <c r="BK268" i="4"/>
  <c r="BK259" i="4"/>
  <c r="BK255" i="4"/>
  <c r="BK252" i="4"/>
  <c r="BK206" i="4"/>
  <c r="BK184" i="4"/>
  <c r="BK157" i="4"/>
  <c r="BK327" i="4"/>
  <c r="BK297" i="4"/>
  <c r="BK253" i="4"/>
  <c r="BK218" i="4"/>
  <c r="BK201" i="4"/>
  <c r="BK175" i="4"/>
  <c r="BK163" i="4"/>
  <c r="BK148" i="4"/>
  <c r="BK326" i="4"/>
  <c r="BK315" i="4"/>
  <c r="BK308" i="4"/>
  <c r="BK277" i="4"/>
  <c r="BK191" i="4"/>
  <c r="BK179" i="4"/>
  <c r="BK165" i="4"/>
  <c r="BK145" i="4"/>
  <c r="BK185" i="2"/>
  <c r="BK167" i="2"/>
  <c r="BK159" i="2"/>
  <c r="BK150" i="2"/>
  <c r="BK136" i="2"/>
  <c r="BK186" i="2"/>
  <c r="BK178" i="2"/>
  <c r="BK166" i="2"/>
  <c r="BK162" i="2"/>
  <c r="BK148" i="2"/>
  <c r="BK141" i="2"/>
  <c r="BK189" i="2"/>
  <c r="BK168" i="2"/>
  <c r="BK160" i="2"/>
  <c r="BK152" i="2"/>
  <c r="BK199" i="3"/>
  <c r="BK186" i="3"/>
  <c r="BK183" i="3"/>
  <c r="BK178" i="3"/>
  <c r="BK136" i="3"/>
  <c r="BK197" i="3"/>
  <c r="BK191" i="3"/>
  <c r="BK170" i="3"/>
  <c r="BK166" i="3"/>
  <c r="BK140" i="3"/>
  <c r="BK208" i="3"/>
  <c r="BK163" i="3"/>
  <c r="BK139" i="3"/>
  <c r="BK154" i="3"/>
  <c r="BK322" i="4"/>
  <c r="BK312" i="4"/>
  <c r="BK300" i="4"/>
  <c r="BK283" i="4"/>
  <c r="BK213" i="4"/>
  <c r="BK168" i="4"/>
  <c r="BK149" i="4"/>
  <c r="BK321" i="4"/>
  <c r="BK299" i="4"/>
  <c r="BK289" i="4"/>
  <c r="BK284" i="4"/>
  <c r="BK278" i="4"/>
  <c r="BK270" i="4"/>
  <c r="BK265" i="4"/>
  <c r="BK251" i="4"/>
  <c r="BK212" i="4"/>
  <c r="BK204" i="4"/>
  <c r="BK159" i="4"/>
  <c r="BK301" i="4"/>
  <c r="BK281" i="4"/>
  <c r="BK193" i="4"/>
  <c r="BK189" i="4"/>
  <c r="BK167" i="4"/>
  <c r="BK144" i="4"/>
  <c r="BK323" i="4"/>
  <c r="BK313" i="4"/>
  <c r="BK305" i="4"/>
  <c r="BK298" i="4"/>
  <c r="BK272" i="4"/>
  <c r="BK186" i="4"/>
  <c r="BK174" i="4"/>
  <c r="BK169" i="4"/>
  <c r="BK153" i="4"/>
  <c r="BK187" i="2"/>
  <c r="BK145" i="2"/>
  <c r="BK181" i="2"/>
  <c r="BK155" i="2"/>
  <c r="BK140" i="2"/>
  <c r="BK193" i="2"/>
  <c r="BK164" i="2"/>
  <c r="BK153" i="2"/>
  <c r="BK200" i="2"/>
  <c r="BK196" i="2"/>
  <c r="BK190" i="2"/>
  <c r="BK172" i="2"/>
  <c r="BK135" i="2"/>
  <c r="BK192" i="3"/>
  <c r="BK176" i="3"/>
  <c r="BK167" i="3"/>
  <c r="BK160" i="3"/>
  <c r="BK147" i="3"/>
  <c r="BK202" i="3"/>
  <c r="BK194" i="3"/>
  <c r="BK189" i="3"/>
  <c r="BK168" i="3"/>
  <c r="BK155" i="3"/>
  <c r="BK144" i="3"/>
  <c r="BK137" i="3"/>
  <c r="BK152" i="3"/>
  <c r="BK142" i="3"/>
  <c r="BK150" i="3"/>
  <c r="BK216" i="4"/>
  <c r="BK210" i="4"/>
  <c r="BK198" i="4"/>
  <c r="BK190" i="4"/>
  <c r="BK171" i="4"/>
  <c r="BK166" i="4"/>
  <c r="BK146" i="4"/>
  <c r="BK320" i="4"/>
  <c r="BK310" i="4"/>
  <c r="BK294" i="4"/>
  <c r="BK290" i="4"/>
  <c r="BK266" i="4"/>
  <c r="BK261" i="4"/>
  <c r="BK250" i="4"/>
  <c r="BK205" i="4"/>
  <c r="BK199" i="4"/>
  <c r="BK192" i="4"/>
  <c r="BK185" i="4"/>
  <c r="BK161" i="4"/>
  <c r="BK314" i="4"/>
  <c r="BK274" i="4"/>
  <c r="BK262" i="4"/>
  <c r="BK219" i="4"/>
  <c r="BK215" i="4"/>
  <c r="BK197" i="4"/>
  <c r="BK156" i="4"/>
  <c r="BK331" i="4"/>
  <c r="BK328" i="4" s="1"/>
  <c r="BK318" i="4"/>
  <c r="BK182" i="4"/>
  <c r="BK178" i="4"/>
  <c r="BK173" i="4"/>
  <c r="BK162" i="4"/>
  <c r="BK152" i="4"/>
  <c r="BK211" i="4" l="1"/>
  <c r="BK133" i="2"/>
  <c r="P146" i="2"/>
  <c r="BK149" i="2"/>
  <c r="P158" i="2"/>
  <c r="R176" i="2"/>
  <c r="T180" i="2"/>
  <c r="T192" i="2"/>
  <c r="T203" i="2"/>
  <c r="BK133" i="3"/>
  <c r="T151" i="3"/>
  <c r="T174" i="3"/>
  <c r="R179" i="3"/>
  <c r="T188" i="3"/>
  <c r="T193" i="3"/>
  <c r="BK205" i="3"/>
  <c r="P143" i="4"/>
  <c r="BK147" i="4"/>
  <c r="T147" i="4"/>
  <c r="P160" i="4"/>
  <c r="T160" i="4"/>
  <c r="T176" i="4"/>
  <c r="BK203" i="4"/>
  <c r="R203" i="4"/>
  <c r="T207" i="4"/>
  <c r="R211" i="4"/>
  <c r="R248" i="4"/>
  <c r="P256" i="4"/>
  <c r="BK269" i="4"/>
  <c r="T269" i="4"/>
  <c r="R285" i="4"/>
  <c r="P295" i="4"/>
  <c r="BK306" i="4"/>
  <c r="P306" i="4"/>
  <c r="R306" i="4"/>
  <c r="T306" i="4"/>
  <c r="BK311" i="4"/>
  <c r="P311" i="4"/>
  <c r="T311" i="4"/>
  <c r="P317" i="4"/>
  <c r="T317" i="4"/>
  <c r="R133" i="2"/>
  <c r="T146" i="2"/>
  <c r="R149" i="2"/>
  <c r="T158" i="2"/>
  <c r="T176" i="2"/>
  <c r="T175" i="2" s="1"/>
  <c r="R180" i="2"/>
  <c r="BK192" i="2"/>
  <c r="BK203" i="2"/>
  <c r="BK175" i="2" s="1"/>
  <c r="P133" i="3"/>
  <c r="R151" i="3"/>
  <c r="BK174" i="3"/>
  <c r="P179" i="3"/>
  <c r="BK188" i="3"/>
  <c r="P193" i="3"/>
  <c r="P205" i="3"/>
  <c r="P133" i="2"/>
  <c r="BK146" i="2"/>
  <c r="T149" i="2"/>
  <c r="T132" i="2" s="1"/>
  <c r="R158" i="2"/>
  <c r="BK176" i="2"/>
  <c r="P180" i="2"/>
  <c r="R192" i="2"/>
  <c r="R203" i="2"/>
  <c r="T133" i="3"/>
  <c r="T132" i="3" s="1"/>
  <c r="BK151" i="3"/>
  <c r="R174" i="3"/>
  <c r="T179" i="3"/>
  <c r="R188" i="3"/>
  <c r="R193" i="3"/>
  <c r="R205" i="3"/>
  <c r="R143" i="4"/>
  <c r="P147" i="4"/>
  <c r="BK151" i="4"/>
  <c r="R151" i="4"/>
  <c r="T151" i="4"/>
  <c r="BK176" i="4"/>
  <c r="R176" i="4"/>
  <c r="T203" i="4"/>
  <c r="P207" i="4"/>
  <c r="P211" i="4"/>
  <c r="BK248" i="4"/>
  <c r="BK256" i="4"/>
  <c r="T256" i="4"/>
  <c r="P269" i="4"/>
  <c r="BK285" i="4"/>
  <c r="T285" i="4"/>
  <c r="T295" i="4"/>
  <c r="R311" i="4"/>
  <c r="BK317" i="4"/>
  <c r="R317" i="4"/>
  <c r="BK324" i="4"/>
  <c r="P324" i="4"/>
  <c r="R324" i="4"/>
  <c r="T324" i="4"/>
  <c r="T133" i="2"/>
  <c r="R146" i="2"/>
  <c r="P149" i="2"/>
  <c r="BK158" i="2"/>
  <c r="P176" i="2"/>
  <c r="BK180" i="2"/>
  <c r="P192" i="2"/>
  <c r="P203" i="2"/>
  <c r="R133" i="3"/>
  <c r="R132" i="3"/>
  <c r="P151" i="3"/>
  <c r="P174" i="3"/>
  <c r="BK179" i="3"/>
  <c r="P188" i="3"/>
  <c r="BK193" i="3"/>
  <c r="T205" i="3"/>
  <c r="BK143" i="4"/>
  <c r="T143" i="4"/>
  <c r="R147" i="4"/>
  <c r="P151" i="4"/>
  <c r="BK160" i="4"/>
  <c r="R160" i="4"/>
  <c r="P176" i="4"/>
  <c r="P203" i="4"/>
  <c r="BK207" i="4"/>
  <c r="R207" i="4"/>
  <c r="T211" i="4"/>
  <c r="P248" i="4"/>
  <c r="T248" i="4"/>
  <c r="R256" i="4"/>
  <c r="R269" i="4"/>
  <c r="P285" i="4"/>
  <c r="BK295" i="4"/>
  <c r="R295" i="4"/>
  <c r="BK209" i="3"/>
  <c r="BK171" i="3"/>
  <c r="BK173" i="2"/>
  <c r="BK200" i="4"/>
  <c r="F94" i="4"/>
  <c r="BF144" i="4"/>
  <c r="BF149" i="4"/>
  <c r="BF150" i="4"/>
  <c r="BF157" i="4"/>
  <c r="BF159" i="4"/>
  <c r="BF164" i="4"/>
  <c r="BF165" i="4"/>
  <c r="BF166" i="4"/>
  <c r="BF167" i="4"/>
  <c r="BF171" i="4"/>
  <c r="BF181" i="4"/>
  <c r="BF182" i="4"/>
  <c r="BF183" i="4"/>
  <c r="BF185" i="4"/>
  <c r="BF192" i="4"/>
  <c r="BF195" i="4"/>
  <c r="BF198" i="4"/>
  <c r="BF271" i="4"/>
  <c r="BF277" i="4"/>
  <c r="BF279" i="4"/>
  <c r="BF281" i="4"/>
  <c r="BF283" i="4"/>
  <c r="BF286" i="4"/>
  <c r="BF287" i="4"/>
  <c r="BF296" i="4"/>
  <c r="BF297" i="4"/>
  <c r="BF298" i="4"/>
  <c r="BF301" i="4"/>
  <c r="BF302" i="4"/>
  <c r="BF309" i="4"/>
  <c r="BF310" i="4"/>
  <c r="BF314" i="4"/>
  <c r="BF318" i="4"/>
  <c r="BF323" i="4"/>
  <c r="J91" i="4"/>
  <c r="BF146" i="4"/>
  <c r="BF148" i="4"/>
  <c r="BF152" i="4"/>
  <c r="BF162" i="4"/>
  <c r="BF175" i="4"/>
  <c r="BF179" i="4"/>
  <c r="BF184" i="4"/>
  <c r="BF189" i="4"/>
  <c r="BF190" i="4"/>
  <c r="BF191" i="4"/>
  <c r="BF208" i="4"/>
  <c r="BF212" i="4"/>
  <c r="BF219" i="4"/>
  <c r="BF251" i="4"/>
  <c r="BF258" i="4"/>
  <c r="BF259" i="4"/>
  <c r="BF260" i="4"/>
  <c r="BF263" i="4"/>
  <c r="BF266" i="4"/>
  <c r="BF268" i="4"/>
  <c r="BF270" i="4"/>
  <c r="BF274" i="4"/>
  <c r="BF276" i="4"/>
  <c r="BF280" i="4"/>
  <c r="BF284" i="4"/>
  <c r="BF291" i="4"/>
  <c r="BF292" i="4"/>
  <c r="BF300" i="4"/>
  <c r="BF307" i="4"/>
  <c r="BF312" i="4"/>
  <c r="BF313" i="4"/>
  <c r="BF316" i="4"/>
  <c r="BF319" i="4"/>
  <c r="BF320" i="4"/>
  <c r="BF321" i="4"/>
  <c r="BF322" i="4"/>
  <c r="BF145" i="4"/>
  <c r="BF153" i="4"/>
  <c r="BF155" i="4"/>
  <c r="BF168" i="4"/>
  <c r="BF172" i="4"/>
  <c r="BF173" i="4"/>
  <c r="BF177" i="4"/>
  <c r="BF178" i="4"/>
  <c r="BF186" i="4"/>
  <c r="BF194" i="4"/>
  <c r="BF197" i="4"/>
  <c r="BF204" i="4"/>
  <c r="BF205" i="4"/>
  <c r="BF206" i="4"/>
  <c r="BF209" i="4"/>
  <c r="BF213" i="4"/>
  <c r="BF214" i="4"/>
  <c r="BF215" i="4"/>
  <c r="BF217" i="4"/>
  <c r="BF218" i="4"/>
  <c r="BF250" i="4"/>
  <c r="BF252" i="4"/>
  <c r="BF253" i="4"/>
  <c r="BF254" i="4"/>
  <c r="BF255" i="4"/>
  <c r="BF261" i="4"/>
  <c r="BF262" i="4"/>
  <c r="BF264" i="4"/>
  <c r="BF265" i="4"/>
  <c r="BF272" i="4"/>
  <c r="BF275" i="4"/>
  <c r="BF290" i="4"/>
  <c r="BF293" i="4"/>
  <c r="BF299" i="4"/>
  <c r="BF304" i="4"/>
  <c r="BF308" i="4"/>
  <c r="BF327" i="4"/>
  <c r="BF331" i="4"/>
  <c r="BF154" i="4"/>
  <c r="BF156" i="4"/>
  <c r="BF158" i="4"/>
  <c r="BF161" i="4"/>
  <c r="BF163" i="4"/>
  <c r="BF169" i="4"/>
  <c r="BF170" i="4"/>
  <c r="BF174" i="4"/>
  <c r="BF180" i="4"/>
  <c r="BF187" i="4"/>
  <c r="BF188" i="4"/>
  <c r="BF193" i="4"/>
  <c r="BF196" i="4"/>
  <c r="BF199" i="4"/>
  <c r="BF201" i="4"/>
  <c r="BF210" i="4"/>
  <c r="BF216" i="4"/>
  <c r="BF249" i="4"/>
  <c r="BF257" i="4"/>
  <c r="BF267" i="4"/>
  <c r="BF273" i="4"/>
  <c r="BF278" i="4"/>
  <c r="BF282" i="4"/>
  <c r="BF288" i="4"/>
  <c r="BF289" i="4"/>
  <c r="BF294" i="4"/>
  <c r="BF303" i="4"/>
  <c r="BF305" i="4"/>
  <c r="BF315" i="4"/>
  <c r="BF325" i="4"/>
  <c r="BF326" i="4"/>
  <c r="E119" i="3"/>
  <c r="BF136" i="3"/>
  <c r="BF138" i="3"/>
  <c r="BF143" i="3"/>
  <c r="BF147" i="3"/>
  <c r="BF153" i="3"/>
  <c r="BF154" i="3"/>
  <c r="BF157" i="3"/>
  <c r="BF158" i="3"/>
  <c r="BF162" i="3"/>
  <c r="BF163" i="3"/>
  <c r="BF165" i="3"/>
  <c r="F94" i="3"/>
  <c r="BF155" i="3"/>
  <c r="BF160" i="3"/>
  <c r="BF164" i="3"/>
  <c r="BF167" i="3"/>
  <c r="BF170" i="3"/>
  <c r="BF176" i="3"/>
  <c r="BF177" i="3"/>
  <c r="BF194" i="3"/>
  <c r="BF195" i="3"/>
  <c r="BF196" i="3"/>
  <c r="BF198" i="3"/>
  <c r="BF200" i="3"/>
  <c r="BF202" i="3"/>
  <c r="BF204" i="3"/>
  <c r="BF206" i="3"/>
  <c r="BF208" i="3"/>
  <c r="BF210" i="3"/>
  <c r="J91" i="3"/>
  <c r="BF137" i="3"/>
  <c r="BF142" i="3"/>
  <c r="BF145" i="3"/>
  <c r="BF148" i="3"/>
  <c r="BF156" i="3"/>
  <c r="BF166" i="3"/>
  <c r="BF172" i="3"/>
  <c r="BF181" i="3"/>
  <c r="BF182" i="3"/>
  <c r="BF185" i="3"/>
  <c r="BF187" i="3"/>
  <c r="BF190" i="3"/>
  <c r="BF192" i="3"/>
  <c r="BF199" i="3"/>
  <c r="BF207" i="3"/>
  <c r="J94" i="3"/>
  <c r="BF134" i="3"/>
  <c r="BF135" i="3"/>
  <c r="BF139" i="3"/>
  <c r="BF140" i="3"/>
  <c r="BF141" i="3"/>
  <c r="BF144" i="3"/>
  <c r="BF146" i="3"/>
  <c r="BF149" i="3"/>
  <c r="BF150" i="3"/>
  <c r="BF152" i="3"/>
  <c r="BF159" i="3"/>
  <c r="BF161" i="3"/>
  <c r="BF168" i="3"/>
  <c r="BF169" i="3"/>
  <c r="BF175" i="3"/>
  <c r="BF178" i="3"/>
  <c r="BF180" i="3"/>
  <c r="BF183" i="3"/>
  <c r="BF184" i="3"/>
  <c r="BF186" i="3"/>
  <c r="BF189" i="3"/>
  <c r="BF191" i="3"/>
  <c r="BF197" i="3"/>
  <c r="BF201" i="3"/>
  <c r="BF203" i="3"/>
  <c r="J94" i="2"/>
  <c r="BF141" i="2"/>
  <c r="BF147" i="2"/>
  <c r="BF154" i="2"/>
  <c r="BF156" i="2"/>
  <c r="BF164" i="2"/>
  <c r="BF166" i="2"/>
  <c r="BF171" i="2"/>
  <c r="BF174" i="2"/>
  <c r="BF177" i="2"/>
  <c r="BF184" i="2"/>
  <c r="BF185" i="2"/>
  <c r="BF186" i="2"/>
  <c r="BF188" i="2"/>
  <c r="BF190" i="2"/>
  <c r="BF194" i="2"/>
  <c r="BF195" i="2"/>
  <c r="BF199" i="2"/>
  <c r="E119" i="2"/>
  <c r="BF135" i="2"/>
  <c r="BF137" i="2"/>
  <c r="BF150" i="2"/>
  <c r="BF155" i="2"/>
  <c r="BF161" i="2"/>
  <c r="BF162" i="2"/>
  <c r="BF163" i="2"/>
  <c r="BF183" i="2"/>
  <c r="BF189" i="2"/>
  <c r="BF193" i="2"/>
  <c r="BF196" i="2"/>
  <c r="BF197" i="2"/>
  <c r="BF198" i="2"/>
  <c r="BF200" i="2"/>
  <c r="BF201" i="2"/>
  <c r="BF202" i="2"/>
  <c r="BF204" i="2"/>
  <c r="BF205" i="2"/>
  <c r="J91" i="2"/>
  <c r="F94" i="2"/>
  <c r="BF134" i="2"/>
  <c r="BF136" i="2"/>
  <c r="BF138" i="2"/>
  <c r="BF139" i="2"/>
  <c r="BF142" i="2"/>
  <c r="BF144" i="2"/>
  <c r="BF151" i="2"/>
  <c r="BF152" i="2"/>
  <c r="BF157" i="2"/>
  <c r="BF159" i="2"/>
  <c r="BF160" i="2"/>
  <c r="BF165" i="2"/>
  <c r="BF167" i="2"/>
  <c r="BF168" i="2"/>
  <c r="BF169" i="2"/>
  <c r="BF170" i="2"/>
  <c r="BF172" i="2"/>
  <c r="BF181" i="2"/>
  <c r="BF187" i="2"/>
  <c r="BF140" i="2"/>
  <c r="BF143" i="2"/>
  <c r="BF145" i="2"/>
  <c r="BF148" i="2"/>
  <c r="BF153" i="2"/>
  <c r="BF178" i="2"/>
  <c r="BF179" i="2"/>
  <c r="BF182" i="2"/>
  <c r="BF191" i="2"/>
  <c r="J35" i="2"/>
  <c r="F39" i="3"/>
  <c r="F37" i="4"/>
  <c r="F38" i="4"/>
  <c r="F37" i="2"/>
  <c r="F35" i="3"/>
  <c r="F37" i="3"/>
  <c r="F39" i="4"/>
  <c r="F35" i="2"/>
  <c r="F39" i="2"/>
  <c r="J35" i="3"/>
  <c r="F35" i="4"/>
  <c r="F38" i="2"/>
  <c r="F38" i="3"/>
  <c r="J35" i="4"/>
  <c r="BK202" i="4" l="1"/>
  <c r="T142" i="4"/>
  <c r="T131" i="2"/>
  <c r="P202" i="4"/>
  <c r="R142" i="4"/>
  <c r="R202" i="4"/>
  <c r="BK142" i="4"/>
  <c r="P173" i="3"/>
  <c r="P131" i="3" s="1"/>
  <c r="P175" i="2"/>
  <c r="P132" i="2"/>
  <c r="P131" i="2"/>
  <c r="P132" i="3"/>
  <c r="R132" i="2"/>
  <c r="P142" i="4"/>
  <c r="R173" i="3"/>
  <c r="R131" i="3" s="1"/>
  <c r="T173" i="3"/>
  <c r="T131" i="3"/>
  <c r="R175" i="2"/>
  <c r="T202" i="4"/>
  <c r="BK132" i="2"/>
  <c r="BK131" i="2" s="1"/>
  <c r="BK132" i="3"/>
  <c r="BK173" i="3"/>
  <c r="J36" i="2"/>
  <c r="F36" i="2"/>
  <c r="T141" i="4" l="1"/>
  <c r="P141" i="4"/>
  <c r="R131" i="2"/>
  <c r="R141" i="4"/>
  <c r="BK141" i="4"/>
  <c r="BK131" i="3"/>
  <c r="C31" i="9"/>
  <c r="D31" i="9" l="1"/>
  <c r="E31" i="9" s="1"/>
  <c r="C33" i="9" l="1"/>
  <c r="D33" i="9" s="1"/>
  <c r="D36" i="9" s="1"/>
  <c r="C36" i="9" l="1"/>
  <c r="E36" i="9" s="1"/>
  <c r="E33" i="9"/>
</calcChain>
</file>

<file path=xl/sharedStrings.xml><?xml version="1.0" encoding="utf-8"?>
<sst xmlns="http://schemas.openxmlformats.org/spreadsheetml/2006/main" count="5121" uniqueCount="1430">
  <si>
    <t/>
  </si>
  <si>
    <t>False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</si>
  <si>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</si>
  <si>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</si>
  <si>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</si>
  <si>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</si>
  <si>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</si>
  <si>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</si>
  <si>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</si>
  <si>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>Zvolen</t>
  </si>
  <si>
    <t>Dátum:</t>
  </si>
  <si>
    <t>Objednávateľ:</t>
  </si>
  <si>
    <t>IČO:</t>
  </si>
  <si>
    <t>SPŠ dopravná Zvolen</t>
  </si>
  <si>
    <t>IČ DPH:</t>
  </si>
  <si>
    <t>Zhotoviteľ:</t>
  </si>
  <si>
    <t>Projektant:</t>
  </si>
  <si>
    <t>PROFISREAL s.r.o., Bratislava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</si>
  <si>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</si>
  <si>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</si>
  <si>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</si>
  <si>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</si>
  <si>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</si>
  <si>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</si>
  <si>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</si>
  <si>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</si>
  <si>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</si>
  <si>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</si>
  <si>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</si>
  <si>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</si>
  <si>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</si>
  <si>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</si>
  <si>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</si>
  <si>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</si>
  <si>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</si>
  <si>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</si>
  <si>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</si>
  <si>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</si>
  <si>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</si>
  <si>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</si>
  <si>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</si>
  <si>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</si>
  <si>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</si>
  <si>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</si>
  <si>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</si>
  <si>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2</t>
  </si>
  <si>
    <t>{6261845f-3f95-49d7-b0bd-ae917c88e900}</t>
  </si>
  <si>
    <t>{e407e70d-62a3-43fb-a9a7-e2cad4fa3f74}</t>
  </si>
  <si>
    <t>{b5473c60-3c17-4662-a7d7-e28cd4de6dd6}</t>
  </si>
  <si>
    <t>KRYCÍ LIST ROZPOČTU</t>
  </si>
  <si>
    <t>Objekt:</t>
  </si>
  <si>
    <t>A - Energetické aktivity</t>
  </si>
  <si>
    <t>Časť:</t>
  </si>
  <si>
    <t>A1 - Zlepšenie tepelnej ochrany otvorových konštrukcií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</si>
  <si>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</si>
  <si>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</si>
  <si>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</si>
  <si>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</si>
  <si>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</si>
  <si>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</si>
  <si>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</si>
  <si>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</si>
  <si>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</si>
  <si>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</si>
  <si>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</si>
  <si>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</si>
  <si>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</si>
  <si>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</si>
  <si>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</si>
  <si>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</si>
  <si>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</si>
  <si>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</si>
  <si>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</si>
  <si>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</si>
  <si>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</si>
  <si>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</si>
  <si>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</si>
  <si>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</si>
  <si>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</si>
  <si>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</si>
  <si>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</si>
  <si>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</si>
  <si>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</si>
  <si>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</si>
  <si>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</si>
  <si>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</si>
  <si>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</si>
  <si>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</si>
  <si>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317321411.S</t>
  </si>
  <si>
    <t>Betón prekladov železový (bez výstuže) tr. C 25/30</t>
  </si>
  <si>
    <t>m3</t>
  </si>
  <si>
    <t>4</t>
  </si>
  <si>
    <t>280899184</t>
  </si>
  <si>
    <t>317351107.S</t>
  </si>
  <si>
    <t>Debnenie prekladu  vrátane podpornej konštrukcie výšky do 4 m zhotovenie</t>
  </si>
  <si>
    <t>m2</t>
  </si>
  <si>
    <t>-124210250</t>
  </si>
  <si>
    <t>317351108.S</t>
  </si>
  <si>
    <t>Debnenie prekladu  vrátane podpornej konštrukcie výšky do 4 m odstránenie</t>
  </si>
  <si>
    <t>-1540219600</t>
  </si>
  <si>
    <t>317361821.S</t>
  </si>
  <si>
    <t>Výstuž prekladov z ocele B500 (10505)</t>
  </si>
  <si>
    <t>t</t>
  </si>
  <si>
    <t>319117498</t>
  </si>
  <si>
    <t>5</t>
  </si>
  <si>
    <t>317944315.S</t>
  </si>
  <si>
    <t>Valcované nosníky dodatočne osadzované do pripravených otvorov bez zamurovania hláv č.24 a viac</t>
  </si>
  <si>
    <t>-1032402726</t>
  </si>
  <si>
    <t>6</t>
  </si>
  <si>
    <t>319201311.S</t>
  </si>
  <si>
    <t>Vyrovnanie nerovného povrchu bez odsekania tehál hr.do 30 mm - pod parapety</t>
  </si>
  <si>
    <t>137974675</t>
  </si>
  <si>
    <t>7</t>
  </si>
  <si>
    <t>331321410.S</t>
  </si>
  <si>
    <t>Betón stĺpov a pilierov hranatých, ťahadiel, rámových stojok, vzpier, železový (bez výstuže) tr. C 25/30</t>
  </si>
  <si>
    <t>-568256678</t>
  </si>
  <si>
    <t>8</t>
  </si>
  <si>
    <t>331351101.S</t>
  </si>
  <si>
    <t>Debnenie hranatých stĺpov prierezu pravouhlého štvoruholníka výšky do 4 m, zhotovenie-dielce</t>
  </si>
  <si>
    <t>-1356892960</t>
  </si>
  <si>
    <t>9</t>
  </si>
  <si>
    <t>331351102.S</t>
  </si>
  <si>
    <t>Debnenie hranatých stĺpov prierezu pravouhlého štvoruholníka výšky do 4 m, odstránenie-dielce</t>
  </si>
  <si>
    <t>-1756814763</t>
  </si>
  <si>
    <t>10</t>
  </si>
  <si>
    <t>331361821.S</t>
  </si>
  <si>
    <t>Výstuž stĺpov, pilierov, stojok hranatých z bet. ocele B500 (10505)</t>
  </si>
  <si>
    <t>794491056</t>
  </si>
  <si>
    <t>11</t>
  </si>
  <si>
    <t>340238266.S</t>
  </si>
  <si>
    <t>Zamurovanie otvorov plochy od 0,25 do 1 m2 z pórobetónových tvárnic hladkých hrúbky 200 mm</t>
  </si>
  <si>
    <t>-845400014</t>
  </si>
  <si>
    <t>12</t>
  </si>
  <si>
    <t>340239267.S</t>
  </si>
  <si>
    <t>Zamurovanie otvorov plochy nad 1 do 4 m2 z pórobetónových tvárnic hladkých hrúbky 300 mm</t>
  </si>
  <si>
    <t>-1498515622</t>
  </si>
  <si>
    <t>Vodorovné konštrukcie</t>
  </si>
  <si>
    <t>13</t>
  </si>
  <si>
    <t>417391151.S</t>
  </si>
  <si>
    <t>Montáž obkladu betónových konštrukcií vykonaný súčasne s betónovaním extrudovaným polystyrénom</t>
  </si>
  <si>
    <t>531211974</t>
  </si>
  <si>
    <t>14</t>
  </si>
  <si>
    <t>M</t>
  </si>
  <si>
    <t>283750000700.S</t>
  </si>
  <si>
    <t>Doska XPS hr. 50 mm, zateplenie soklov, suterénov, podláh</t>
  </si>
  <si>
    <t>853229055</t>
  </si>
  <si>
    <t>Úpravy povrchov, podlahy, osadenie</t>
  </si>
  <si>
    <t>15</t>
  </si>
  <si>
    <t>612425931.S</t>
  </si>
  <si>
    <t>Omietka vápenná vnútorného ostenia okenného alebo dverného štuková</t>
  </si>
  <si>
    <t>379975344</t>
  </si>
  <si>
    <t>16</t>
  </si>
  <si>
    <t>612460121.S</t>
  </si>
  <si>
    <t>Príprava vnútorného podkladu stien penetráciou základnou</t>
  </si>
  <si>
    <t>-1783695949</t>
  </si>
  <si>
    <t>17</t>
  </si>
  <si>
    <t>612460124.S</t>
  </si>
  <si>
    <t>Príprava vnútorného podkladu stien penetráciou pod omietky a nátery</t>
  </si>
  <si>
    <t>-759220805</t>
  </si>
  <si>
    <t>18</t>
  </si>
  <si>
    <t>612460383.S</t>
  </si>
  <si>
    <t>Vnútorná omietka stien vápennocementová štuková (jemná), hr. 3 mm</t>
  </si>
  <si>
    <t>-727262697</t>
  </si>
  <si>
    <t>19</t>
  </si>
  <si>
    <t>612481119.S</t>
  </si>
  <si>
    <t>Potiahnutie vnútorných stien sklotextilnou mriežkou s celoplošným prilepením</t>
  </si>
  <si>
    <t>28221478</t>
  </si>
  <si>
    <t>648991113.S</t>
  </si>
  <si>
    <t>Osadenie parapetných dosiek z plastických a poloplast., hmôt, š. nad 200 mm</t>
  </si>
  <si>
    <t>m</t>
  </si>
  <si>
    <t>913300344</t>
  </si>
  <si>
    <t>21</t>
  </si>
  <si>
    <t>611560000300.S</t>
  </si>
  <si>
    <t>Parapetná doska plastová, šírka 250 mm, komôrková vnútorná, zlatý dub, mramor, mahagon, svetlý buk, orech</t>
  </si>
  <si>
    <t>402949491</t>
  </si>
  <si>
    <t>22</t>
  </si>
  <si>
    <t>607930000280.S</t>
  </si>
  <si>
    <t>Doska kompaktná z vysokotlakého laminátu (HPL) povrchovo úpravená akrylpolyuretánovou živicou vo farbe, hrúbky 6 mm</t>
  </si>
  <si>
    <t>219049466</t>
  </si>
  <si>
    <t>Ostatné konštrukcie a práce-búranie</t>
  </si>
  <si>
    <t>23</t>
  </si>
  <si>
    <t>953945351.S</t>
  </si>
  <si>
    <t>Hliníkový rohový ochranný profil s integrovanou mriežkou</t>
  </si>
  <si>
    <t>1456838595</t>
  </si>
  <si>
    <t>24</t>
  </si>
  <si>
    <t>953996121</t>
  </si>
  <si>
    <t>PCI okenný APU profil s integrovanou tkaninou</t>
  </si>
  <si>
    <t>-1267009119</t>
  </si>
  <si>
    <t>25</t>
  </si>
  <si>
    <t>968019541.S</t>
  </si>
  <si>
    <t>Vybúranie prefabrik. betónových okenných rámov - copilitové okno,  -0,05600t</t>
  </si>
  <si>
    <t>-174801536</t>
  </si>
  <si>
    <t>26</t>
  </si>
  <si>
    <t>968061125.S</t>
  </si>
  <si>
    <t>Vyvesenie dreveného dverného krídla do suti plochy do 2 m2, -0,02400t</t>
  </si>
  <si>
    <t>ks</t>
  </si>
  <si>
    <t>-390512216</t>
  </si>
  <si>
    <t>27</t>
  </si>
  <si>
    <t>968071136.S</t>
  </si>
  <si>
    <t>Vyvesenie kovového krídla vrát do suti plochy do 4 m2</t>
  </si>
  <si>
    <t>1572321161</t>
  </si>
  <si>
    <t>28</t>
  </si>
  <si>
    <t>968072354.S</t>
  </si>
  <si>
    <t>Vybúranie kovových rámov okien dvojitých alebo zdvojených,  -0,08900t</t>
  </si>
  <si>
    <t>-1955387744</t>
  </si>
  <si>
    <t>29</t>
  </si>
  <si>
    <t>968072357.S</t>
  </si>
  <si>
    <t>Vybúranie kovových rámov okien dvojitých alebo zdvojených, plochy nad 4 m2,  -0,05000t</t>
  </si>
  <si>
    <t>771736990</t>
  </si>
  <si>
    <t>30</t>
  </si>
  <si>
    <t>968072455.S</t>
  </si>
  <si>
    <t>Vybúranie kovových dverových zárubní plochy do 2 m2,  -0,07600t</t>
  </si>
  <si>
    <t>1153612009</t>
  </si>
  <si>
    <t>31</t>
  </si>
  <si>
    <t>968072559.S</t>
  </si>
  <si>
    <t>Vybúranie kovových vrát plochy nad 5 m2,  -0,06600t</t>
  </si>
  <si>
    <t>-1862881617</t>
  </si>
  <si>
    <t>32</t>
  </si>
  <si>
    <t>979081111.S</t>
  </si>
  <si>
    <t>Odvoz sutiny a vybúraných hmôt na skládku do 1 km</t>
  </si>
  <si>
    <t>1859206813</t>
  </si>
  <si>
    <t>33</t>
  </si>
  <si>
    <t>979081121.S</t>
  </si>
  <si>
    <t>Odvoz sutiny a vybúraných hmôt na skládku za každý ďalší 1 km</t>
  </si>
  <si>
    <t>346764529</t>
  </si>
  <si>
    <t>34</t>
  </si>
  <si>
    <t>979082111.S</t>
  </si>
  <si>
    <t>Vnútrostavenisková doprava sutiny a vybúraných hmôt do 10 m</t>
  </si>
  <si>
    <t>-278698976</t>
  </si>
  <si>
    <t>35</t>
  </si>
  <si>
    <t>979082121.S</t>
  </si>
  <si>
    <t>Vnútrostavenisková doprava sutiny a vybúraných hmôt za každých ďalších 5 m</t>
  </si>
  <si>
    <t>177319791</t>
  </si>
  <si>
    <t>36</t>
  </si>
  <si>
    <t>979089002.S</t>
  </si>
  <si>
    <t>Poplatok za skládku</t>
  </si>
  <si>
    <t>47503164</t>
  </si>
  <si>
    <t>99</t>
  </si>
  <si>
    <t>Presun hmôt HSV</t>
  </si>
  <si>
    <t>37</t>
  </si>
  <si>
    <t>999281111.S</t>
  </si>
  <si>
    <t>Presun hmôt pre opravy a údržbu objektov vrátane vonkajších plášťov výšky do 25 m</t>
  </si>
  <si>
    <t>1649761910</t>
  </si>
  <si>
    <t>PSV</t>
  </si>
  <si>
    <t>Práce a dodávky PSV</t>
  </si>
  <si>
    <t>764</t>
  </si>
  <si>
    <t>Konštrukcie klampiarske</t>
  </si>
  <si>
    <t>38</t>
  </si>
  <si>
    <t>764410460.S</t>
  </si>
  <si>
    <t>Oplechovanie parapetov z pozinkovaného farbeného PZf plechu, vrátane rohov r.š. 400 mm</t>
  </si>
  <si>
    <t>-1185430237</t>
  </si>
  <si>
    <t>39</t>
  </si>
  <si>
    <t>764410850.S</t>
  </si>
  <si>
    <t>Demontáž oplechovania parapetov rš od 100 do 330 mm,  -0,00135t</t>
  </si>
  <si>
    <t>-1701762137</t>
  </si>
  <si>
    <t>40</t>
  </si>
  <si>
    <t>998764203.S</t>
  </si>
  <si>
    <t>Presun hmôt pre konštrukcie klampiarske v objektoch výšky nad 12 do 24 m</t>
  </si>
  <si>
    <t>%</t>
  </si>
  <si>
    <t>691135008</t>
  </si>
  <si>
    <t>766</t>
  </si>
  <si>
    <t>Konštrukcie stolárske</t>
  </si>
  <si>
    <t>41</t>
  </si>
  <si>
    <t>766621400.S</t>
  </si>
  <si>
    <t>Montáž okien plastových s hydroizolačnými ISO páskami (exteriérová a interiérová)</t>
  </si>
  <si>
    <t>-1254275059</t>
  </si>
  <si>
    <t>42</t>
  </si>
  <si>
    <t>283290006100.S</t>
  </si>
  <si>
    <t>Tesniaca paropriepustná fólia polymér-flísová, š. 290 mm, dĺ. 30 m, pre tesnenie pripájacej škáry okenného rámu a muriva z exteriéru</t>
  </si>
  <si>
    <t>-889561185</t>
  </si>
  <si>
    <t>43</t>
  </si>
  <si>
    <t>283290006200.S</t>
  </si>
  <si>
    <t>Tesniaca paronepriepustná fólia polymér-flísová, š. 70 mm, dĺ. 30 m, pre tesnenie pripájacej škáry okenného rámu a muriva z interiéru</t>
  </si>
  <si>
    <t>1090906707</t>
  </si>
  <si>
    <t>44</t>
  </si>
  <si>
    <t>766101</t>
  </si>
  <si>
    <t>Plastové okno 5400x2100mm - ozn. 1</t>
  </si>
  <si>
    <t>46314965</t>
  </si>
  <si>
    <t>45</t>
  </si>
  <si>
    <t>766102</t>
  </si>
  <si>
    <t>Plastové okno 2250x2100mm - ozn.2</t>
  </si>
  <si>
    <t>785833828</t>
  </si>
  <si>
    <t>46</t>
  </si>
  <si>
    <t>766103</t>
  </si>
  <si>
    <t>Plastové okno 900x2100mm - ozn. 3</t>
  </si>
  <si>
    <t>799246280</t>
  </si>
  <si>
    <t>47</t>
  </si>
  <si>
    <t>766104</t>
  </si>
  <si>
    <t>Plastové okno 4200x1500mm - ozn. 4</t>
  </si>
  <si>
    <t>1315837996</t>
  </si>
  <si>
    <t>48</t>
  </si>
  <si>
    <t>766105</t>
  </si>
  <si>
    <t>Plastové okno 4200x2100mm - ozn. 5</t>
  </si>
  <si>
    <t>1974540946</t>
  </si>
  <si>
    <t>49</t>
  </si>
  <si>
    <t>766106</t>
  </si>
  <si>
    <t>Plastové okno 4200x2400mm - ozn. 6</t>
  </si>
  <si>
    <t>973687629</t>
  </si>
  <si>
    <t>50</t>
  </si>
  <si>
    <t>766107</t>
  </si>
  <si>
    <t>Plastové okno 1200x900mm - ozn. 7</t>
  </si>
  <si>
    <t>1185879921</t>
  </si>
  <si>
    <t>51</t>
  </si>
  <si>
    <t>998766203.S</t>
  </si>
  <si>
    <t>Presun hmot pre konštrukcie stolárske v objektoch výšky nad 12 do 24 m</t>
  </si>
  <si>
    <t>1813491399</t>
  </si>
  <si>
    <t>767</t>
  </si>
  <si>
    <t>Konštrukcie doplnkové kovové</t>
  </si>
  <si>
    <t>52</t>
  </si>
  <si>
    <t>767640010.S</t>
  </si>
  <si>
    <t>Montáž hliníkových dverí s hydroizolačnými ISO páskami (exteriérová a interiérová)</t>
  </si>
  <si>
    <t>-452586013</t>
  </si>
  <si>
    <t>53</t>
  </si>
  <si>
    <t>-1700457007</t>
  </si>
  <si>
    <t>54</t>
  </si>
  <si>
    <t>1842434005</t>
  </si>
  <si>
    <t>55</t>
  </si>
  <si>
    <t>767101</t>
  </si>
  <si>
    <t>Hliníkové dvere 900x2100mm - ozn. 10</t>
  </si>
  <si>
    <t>286467214</t>
  </si>
  <si>
    <t>56</t>
  </si>
  <si>
    <t>767102</t>
  </si>
  <si>
    <t>Hlíkové dvere 2300x2700mm - ozn. 11</t>
  </si>
  <si>
    <t>-2008196243</t>
  </si>
  <si>
    <t>57</t>
  </si>
  <si>
    <t>767103</t>
  </si>
  <si>
    <t>Hliníková zasklenná stena 4700x2900mm - ozn. 12</t>
  </si>
  <si>
    <t>458707287</t>
  </si>
  <si>
    <t>58</t>
  </si>
  <si>
    <t>767658345.S</t>
  </si>
  <si>
    <t>Montáž sekcionálnej brány pozink farebný plochy nad 9 do 13 m2</t>
  </si>
  <si>
    <t>-2077721553</t>
  </si>
  <si>
    <t>59</t>
  </si>
  <si>
    <t>553410061795.S</t>
  </si>
  <si>
    <t>Brána sekcionálna zateplená pozink farebný s elektrickým pohonom, hrúbka panelu 60 mm, vxš 3250x3550 mm</t>
  </si>
  <si>
    <t>-313399298</t>
  </si>
  <si>
    <t>60</t>
  </si>
  <si>
    <t>767658357.S</t>
  </si>
  <si>
    <t>Montáž sekcionálnej brány s integrovanými dverami pozink farebný plochy nad 13 m2</t>
  </si>
  <si>
    <t>-1487060073</t>
  </si>
  <si>
    <t>61</t>
  </si>
  <si>
    <t>553410061955.R</t>
  </si>
  <si>
    <t>Brána sekcionálna zateplená pozink farebný s elektrickým pohonom a integrovanými dverami, hrúbka panelu 60 mm, vxš 4100x3550 mm</t>
  </si>
  <si>
    <t>1008565906</t>
  </si>
  <si>
    <t>784</t>
  </si>
  <si>
    <t>Dokončovacie práce - maľby</t>
  </si>
  <si>
    <t>62</t>
  </si>
  <si>
    <t>784410100</t>
  </si>
  <si>
    <t>Penetrovanie jednonásobné jemnozrnných podkladov výšky do 3, 80 m</t>
  </si>
  <si>
    <t>820689473</t>
  </si>
  <si>
    <t>63</t>
  </si>
  <si>
    <t>784452472</t>
  </si>
  <si>
    <t>Maľby z maliarskych zmesí Primalex, Farmal, ručne nanášané tónované s bielym stropom dvojnásobné na jemnozrnný podklad výšky do 3, 80 m - umývateľná</t>
  </si>
  <si>
    <t>1847668305</t>
  </si>
  <si>
    <t>A2 - Zlepšenie tepelnej ochrany obvodových stien a stropu nad vonkajším prostredním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</si>
  <si>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</si>
  <si>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</si>
  <si>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</si>
  <si>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783 - Nátery</t>
  </si>
  <si>
    <t>611460303.S</t>
  </si>
  <si>
    <t>Vnútorná stierka stropov sadrová, hr. 3 mm</t>
  </si>
  <si>
    <t>74942790</t>
  </si>
  <si>
    <t>612409991.S</t>
  </si>
  <si>
    <t>Začistenie omietok (s dodaním hmoty) okolo okien, dverí, podláh, obkladov atď.</t>
  </si>
  <si>
    <t>-1897180251</t>
  </si>
  <si>
    <t>620991121.S</t>
  </si>
  <si>
    <t>Zakrývanie výplní vonkajších otvorov s rámami a zárubňami, zábradlí, oplechovania, atď. zhotovené z lešenia akýmkoľvek spôsobom</t>
  </si>
  <si>
    <t>670895439</t>
  </si>
  <si>
    <t>621422512.S</t>
  </si>
  <si>
    <t>Oprava vonkajších omietok podhľadov zo suchých zmesí, hladkých, členitosť I, opravovaná plocha nad 40% do 50%</t>
  </si>
  <si>
    <t>-1668106229</t>
  </si>
  <si>
    <t>621460121.S</t>
  </si>
  <si>
    <t>Príprava vonkajšieho podkladu podhľadov penetráciou základnou</t>
  </si>
  <si>
    <t>76750067</t>
  </si>
  <si>
    <t>621460124.S</t>
  </si>
  <si>
    <t>Príprava vonkajšieho podkladu podhľadov penetráciou pod omietky a nátery</t>
  </si>
  <si>
    <t>2133406840</t>
  </si>
  <si>
    <t>621461031.S</t>
  </si>
  <si>
    <t>Vonkajšia omietka podhľadov pastovitá silikátová roztieraná, hr. 1 mm</t>
  </si>
  <si>
    <t>-676324999</t>
  </si>
  <si>
    <t>621481119.S</t>
  </si>
  <si>
    <t>Potiahnutie vonkajších podhľadov sklotextilnou mriežkou s celoplošným prilepením</t>
  </si>
  <si>
    <t>-1248052741</t>
  </si>
  <si>
    <t>622422521.S</t>
  </si>
  <si>
    <t>Oprava vonkajších omietok vápenných a vápenocem. stupeň členitosti Ia II -50% štukových</t>
  </si>
  <si>
    <t>1640267643</t>
  </si>
  <si>
    <t>622460121.S</t>
  </si>
  <si>
    <t>Príprava vonkajšieho podkladu stien penetráciou základnou</t>
  </si>
  <si>
    <t>138673899</t>
  </si>
  <si>
    <t>622460124.S</t>
  </si>
  <si>
    <t>Príprava vonkajšieho podkladu stien penetráciou pod omietky a nátery</t>
  </si>
  <si>
    <t>1032731069</t>
  </si>
  <si>
    <t>622461031.S</t>
  </si>
  <si>
    <t>Vonkajšia omietka stien pastovitá silikátová roztieraná, hr. 1 mm</t>
  </si>
  <si>
    <t>-749363608</t>
  </si>
  <si>
    <t>622461281.S</t>
  </si>
  <si>
    <t>Vonkajšia omietka stien pastovitá dekoratívna mozaiková</t>
  </si>
  <si>
    <t>-945191383</t>
  </si>
  <si>
    <t>622481119.S</t>
  </si>
  <si>
    <t>Potiahnutie vonkajších stien sklotextilnou mriežkou s celoplošným prilepením</t>
  </si>
  <si>
    <t>-1212895629</t>
  </si>
  <si>
    <t>625250548.S</t>
  </si>
  <si>
    <t>Kontaktný zatepľovací systém soklovej alebo vodou namáhanej časti hr. 100 mm, skrutkovacie kotvy</t>
  </si>
  <si>
    <t>-1542560715</t>
  </si>
  <si>
    <t>625250711.S</t>
  </si>
  <si>
    <t>Kontaktný zatepľovací systém z minerálnej vlny hr. 160 mm, skrutkovacie kotvy</t>
  </si>
  <si>
    <t>877714939</t>
  </si>
  <si>
    <t>625250761.S</t>
  </si>
  <si>
    <t>Kontaktný zatepľovací systém ostenia z minerálnej vlny hr. 20 mm</t>
  </si>
  <si>
    <t>903533922</t>
  </si>
  <si>
    <t>941941042.S</t>
  </si>
  <si>
    <t>Montáž lešenia ľahkého pracovného radového s podlahami šírky nad 1,00 do 1,20 m, výšky nad 10 do 30 m</t>
  </si>
  <si>
    <t>-100631824</t>
  </si>
  <si>
    <t>941941292.S</t>
  </si>
  <si>
    <t>Príplatok za prvý a každý ďalší i začatý mesiac použitia lešenia ľahkého pracovného radového s podlahami šírky nad 1,00 do 1,20 m, v. nad 10 do 30 m</t>
  </si>
  <si>
    <t>-1609383664</t>
  </si>
  <si>
    <t>941941842.S</t>
  </si>
  <si>
    <t>Demontáž lešenia ľahkého pracovného radového s podlahami šírky nad 1,00 do 1,20 m, výšky nad 10 do 30 m</t>
  </si>
  <si>
    <t>-1172316661</t>
  </si>
  <si>
    <t>941955002.S</t>
  </si>
  <si>
    <t>Lešenie ľahké pracovné pomocné s výškou lešeňovej podlahy nad 1,20 do 1,90 m</t>
  </si>
  <si>
    <t>1051813519</t>
  </si>
  <si>
    <t>941955101.S</t>
  </si>
  <si>
    <t>Lešenie ľahké pracovné v schodisku plochy do 6 m2, s výškou lešeňovej podlahy do 1,50 m</t>
  </si>
  <si>
    <t>273100033</t>
  </si>
  <si>
    <t>944944103.S</t>
  </si>
  <si>
    <t>Ochranná sieť na boku lešenia</t>
  </si>
  <si>
    <t>1103952263</t>
  </si>
  <si>
    <t>944944803.S</t>
  </si>
  <si>
    <t>Demontáž ochrannej siete na boku lešenia</t>
  </si>
  <si>
    <t>-1991626612</t>
  </si>
  <si>
    <t>952903011.S</t>
  </si>
  <si>
    <t>Čistenie fasád tlakovou vodou od prachu, usadenín a pavučín z úrovne terénu</t>
  </si>
  <si>
    <t>407211361</t>
  </si>
  <si>
    <t>953945315.S</t>
  </si>
  <si>
    <t>Hliníkový soklový profil šírky 163 mm</t>
  </si>
  <si>
    <t>-1295553517</t>
  </si>
  <si>
    <t>1909186011</t>
  </si>
  <si>
    <t>953995411.S</t>
  </si>
  <si>
    <t>Nadokenný profil so skrytou okapničkou</t>
  </si>
  <si>
    <t>-567258342</t>
  </si>
  <si>
    <t>953995432.S</t>
  </si>
  <si>
    <t>Ukončovací profil pri oplechovaní</t>
  </si>
  <si>
    <t>699230883</t>
  </si>
  <si>
    <t>967031132.S</t>
  </si>
  <si>
    <t>Prikresanie rovných ostení, bez odstupu, po hrubom vybúraní otvorov, v murive tehl. na maltu,  -0,05700t</t>
  </si>
  <si>
    <t>-1851950159</t>
  </si>
  <si>
    <t>978059631.S</t>
  </si>
  <si>
    <t>Odsekanie a odobratie obkladov stien z obkladačiek vonkajších vrátane podkladovej omietky nad 2 m2,  -0,08900t</t>
  </si>
  <si>
    <t>1563284277</t>
  </si>
  <si>
    <t>-1597255527</t>
  </si>
  <si>
    <t>-18983370</t>
  </si>
  <si>
    <t>-242545481</t>
  </si>
  <si>
    <t>239971561</t>
  </si>
  <si>
    <t>2037148952</t>
  </si>
  <si>
    <t>236730315</t>
  </si>
  <si>
    <t>712</t>
  </si>
  <si>
    <t>Izolácie striech, povlakové krytiny</t>
  </si>
  <si>
    <t>712991030.S</t>
  </si>
  <si>
    <t>Montáž podkladnej konštrukcie z OSB dosiek na atike šírky 311 - 410 mm pod klampiarske konštrukcie</t>
  </si>
  <si>
    <t>2069954715</t>
  </si>
  <si>
    <t>311690001000.S</t>
  </si>
  <si>
    <t>Rozperný nit 6x30 mm do betónu, hliníkový</t>
  </si>
  <si>
    <t>752726450</t>
  </si>
  <si>
    <t>607260000300.S</t>
  </si>
  <si>
    <t>Doska OSB nebrúsená hr. 18 mm</t>
  </si>
  <si>
    <t>-1375087164</t>
  </si>
  <si>
    <t>998712203.S</t>
  </si>
  <si>
    <t>Presun hmôt pre izoláciu povlakovej krytiny v objektoch výšky nad 12 do 24 m</t>
  </si>
  <si>
    <t>-1268867501</t>
  </si>
  <si>
    <t>713</t>
  </si>
  <si>
    <t>Izolácie tepelné</t>
  </si>
  <si>
    <t>713111121.S</t>
  </si>
  <si>
    <t>Montáž tepelnej izolácie stropov rovných minerálnou vlnou, spodkom vr. parozábrany</t>
  </si>
  <si>
    <t>1291031211</t>
  </si>
  <si>
    <t>631440004300.S</t>
  </si>
  <si>
    <t>Doska z minerálnej vlny hr. 150 mm, izolácia pre šikmé strechy, nezaťažené stropy, priečky</t>
  </si>
  <si>
    <t>-358669784</t>
  </si>
  <si>
    <t>283280007000.S</t>
  </si>
  <si>
    <t>Parozábrana</t>
  </si>
  <si>
    <t>-1895727778</t>
  </si>
  <si>
    <t>713111125.S</t>
  </si>
  <si>
    <t>Montáž tepelnej izolácie stropov rovných minerálnou vlnou, spodkom prilepením</t>
  </si>
  <si>
    <t>1713806150</t>
  </si>
  <si>
    <t>631440009300.S</t>
  </si>
  <si>
    <t>Doska fasádna z minerálnej vlny hr. 160 mm na požiarne zábrany s pozdĺžnou orientáciou vlákna, pre kontakné zatepľovacie systémy</t>
  </si>
  <si>
    <t>304891737</t>
  </si>
  <si>
    <t>-311424772</t>
  </si>
  <si>
    <t>631440009500.S</t>
  </si>
  <si>
    <t>Doska fasádna z minerálnej vlny hr. 200 mm na požiarne zábrany s pozdĺžnou orientáciou vlákna, pre kontakné zatepľovacie systémy</t>
  </si>
  <si>
    <t>-582335279</t>
  </si>
  <si>
    <t>998713203.S</t>
  </si>
  <si>
    <t>Presun hmôt pre izolácie tepelné v objektoch výšky nad 12 m do 24 m</t>
  </si>
  <si>
    <t>918497141</t>
  </si>
  <si>
    <t>763</t>
  </si>
  <si>
    <t>Konštrukcie - drevostavby</t>
  </si>
  <si>
    <t>763138220.S</t>
  </si>
  <si>
    <t>Podhľad SDK závesný na dvojúrovňovej oceľovej podkonštrukcií CD+UD, doska štandardná A 12.5 mm</t>
  </si>
  <si>
    <t>-1112267397</t>
  </si>
  <si>
    <t>67</t>
  </si>
  <si>
    <t>763170022.S</t>
  </si>
  <si>
    <t>Montáž revíznych dvierok pre SDK podhľady veľkosti nad 0,26 m2</t>
  </si>
  <si>
    <t>1626419826</t>
  </si>
  <si>
    <t>68</t>
  </si>
  <si>
    <t>590160003900.S</t>
  </si>
  <si>
    <t>Dvierka revízne vývesné šxl 600x600 mm, do sadrokartónových stropov s požiarnou odolnosťou EI90</t>
  </si>
  <si>
    <t>1768622360</t>
  </si>
  <si>
    <t>998763201.S</t>
  </si>
  <si>
    <t>Presun hmôt pre drevostavby v objektoch výšky do 12 m</t>
  </si>
  <si>
    <t>-767062640</t>
  </si>
  <si>
    <t>764321860.S</t>
  </si>
  <si>
    <t>Demontáž oplechovania striešok,  -0,00740t</t>
  </si>
  <si>
    <t>-702590853</t>
  </si>
  <si>
    <t>764333240.R</t>
  </si>
  <si>
    <t>Ukončujúci atikový plech z pozinkovaného PZ plechu, r.š. 360 mm</t>
  </si>
  <si>
    <t>1793287101</t>
  </si>
  <si>
    <t>764352421.S</t>
  </si>
  <si>
    <t>Žľaby z pozinkovaného farbeného PZf plechu, pododkvapové polkruhové r.š. 200 mm</t>
  </si>
  <si>
    <t>1448117610</t>
  </si>
  <si>
    <t>764352423.S</t>
  </si>
  <si>
    <t>Žľaby z pozinkovaného farbeného PZf plechu, pododkvapové polkruhové r.š. 250 mm</t>
  </si>
  <si>
    <t>-31404200</t>
  </si>
  <si>
    <t>764359411.S</t>
  </si>
  <si>
    <t>Kotlík kónický z pozinkovaného farbeného PZf plechu, pre rúry s priemerom do 100 mm</t>
  </si>
  <si>
    <t>633500807</t>
  </si>
  <si>
    <t>764359412.S</t>
  </si>
  <si>
    <t>Kotlík kónický z pozinkovaného farbeného PZf plechu, pre rúry s priemerom od 100 do 125 mm</t>
  </si>
  <si>
    <t>471014584</t>
  </si>
  <si>
    <t>764421498.R</t>
  </si>
  <si>
    <t>Oplechovanie vstupov z pozinkovaného farbeného PZf plechu</t>
  </si>
  <si>
    <t>765265094</t>
  </si>
  <si>
    <t>764430440.S</t>
  </si>
  <si>
    <t>Oplechovanie muriva a atík z pozinkovaného farbeného PZf plechu, vrátane rohov r.š. 450 mm</t>
  </si>
  <si>
    <t>1891255483</t>
  </si>
  <si>
    <t>764454452.S</t>
  </si>
  <si>
    <t>Zvodové rúry z pozinkovaného farbeného PZf plechu, kruhové priemer 80 mm</t>
  </si>
  <si>
    <t>-1119247660</t>
  </si>
  <si>
    <t>764454454.S</t>
  </si>
  <si>
    <t>Zvodové rúry z pozinkovaného farbeného PZf plechu, kruhové priemer 120 mm</t>
  </si>
  <si>
    <t>-1105659287</t>
  </si>
  <si>
    <t>-1173541400</t>
  </si>
  <si>
    <t>767134831.S</t>
  </si>
  <si>
    <t>Demontáž oplechovania stien plechmi lamelami,  -0,00300t</t>
  </si>
  <si>
    <t>751937459</t>
  </si>
  <si>
    <t>64</t>
  </si>
  <si>
    <t>767135831.S</t>
  </si>
  <si>
    <t>Demontáž roštu pre oplechovanie z lamiel,  -0,01000t</t>
  </si>
  <si>
    <t>-1763492224</t>
  </si>
  <si>
    <t>65</t>
  </si>
  <si>
    <t>998767203.S</t>
  </si>
  <si>
    <t>Presun hmôt pre kovové stavebné doplnkové konštrukcie v objektoch výšky nad 12 do 24 m</t>
  </si>
  <si>
    <t>1728666152</t>
  </si>
  <si>
    <t>783</t>
  </si>
  <si>
    <t>Nátery</t>
  </si>
  <si>
    <t>66</t>
  </si>
  <si>
    <t>783894612.S</t>
  </si>
  <si>
    <t>Náter farbami akrylátovými ekologickými riediteľnými vodou, biely náter sadrokartónových stropov 2x</t>
  </si>
  <si>
    <t>1115354953</t>
  </si>
  <si>
    <t>B - Iné aktivity</t>
  </si>
  <si>
    <t>B1 - Obnova stavebných konštrukcií budovy, ktorá nemá vplyv na energetickú hospodárnosť budovy</t>
  </si>
  <si>
    <t xml:space="preserve">    1 - Zemné práce</t>
  </si>
  <si>
    <t xml:space="preserve">    2 - Zakladanie</t>
  </si>
  <si>
    <t xml:space="preserve">    711 - Izolácie proti vode a vlhkosti</t>
  </si>
  <si>
    <t xml:space="preserve">    725 - Zdravotechnika - zariaďovacie predmety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</si>
  <si>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</si>
  <si>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</si>
  <si>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</si>
  <si>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781 - Dokončovacie práce a obklady</t>
  </si>
  <si>
    <t>Zemné práce</t>
  </si>
  <si>
    <t>130201001.S</t>
  </si>
  <si>
    <t>Výkop jamy a ryhy v obmedzenom priestore horn. tr.3 ručne</t>
  </si>
  <si>
    <t>-1142573611</t>
  </si>
  <si>
    <t>162201211.S</t>
  </si>
  <si>
    <t>Vodorovné premiestnenie výkopku horniny tr. 1 až 4 stavebným fúrikom do 10 m v rovine alebo vo svahu do 1:5</t>
  </si>
  <si>
    <t>1715169416</t>
  </si>
  <si>
    <t>162201219.S</t>
  </si>
  <si>
    <t>Príplatok za k.ď. 10m v rovine alebo vo svahu do 1:5 k vodorov. premiestneniu výkopku stavebným fúrikom horn. tr.1 až 4</t>
  </si>
  <si>
    <t>405891294</t>
  </si>
  <si>
    <t>Zakladanie</t>
  </si>
  <si>
    <t>273321312.S</t>
  </si>
  <si>
    <t>Betón základových dosiek, železový (bez výstuže), tr. C 20/25</t>
  </si>
  <si>
    <t>1696744614</t>
  </si>
  <si>
    <t>273362422.S</t>
  </si>
  <si>
    <t>Výstuž základových dosiek zo zvár. sietí KARI, priemer drôtu 6/6 mm, veľkosť oka 150x150 mm</t>
  </si>
  <si>
    <t>450787214</t>
  </si>
  <si>
    <t>275313612.S</t>
  </si>
  <si>
    <t>Betón základových pätiek, prostý tr. C 20/25</t>
  </si>
  <si>
    <t>-1280151633</t>
  </si>
  <si>
    <t>311275011.S</t>
  </si>
  <si>
    <t>Murivo nosné (m3) z pórobetónových tvárnic hladkých pevnosti P2 až P4, nad 400 do 600 kg/m3 hrúbky 175 mm</t>
  </si>
  <si>
    <t>92843775</t>
  </si>
  <si>
    <t>317161312.S</t>
  </si>
  <si>
    <t>Pórobetónový preklad nenosný šírky 100 mm, výšky 249 mm, dĺžky 1250 mm</t>
  </si>
  <si>
    <t>1125504304</t>
  </si>
  <si>
    <t>317161313.S</t>
  </si>
  <si>
    <t>Pórobetónový preklad nenosný šírky 125 mm, výšky 249 mm, dĺžky 1250 mm</t>
  </si>
  <si>
    <t>-1067848076</t>
  </si>
  <si>
    <t>317161314.S</t>
  </si>
  <si>
    <t>Pórobetónový preklad nenosný šírky 150 mm, výšky 249 mm, dĺžky 1250 mm</t>
  </si>
  <si>
    <t>-466642867</t>
  </si>
  <si>
    <t>340239266.S</t>
  </si>
  <si>
    <t>Zamurovanie otvorov plochy nad 1 do 4 m2 z pórobetónových tvárnic hladkých hrúbky 200 mm</t>
  </si>
  <si>
    <t>732279539</t>
  </si>
  <si>
    <t>342272031.S</t>
  </si>
  <si>
    <t>Priečky z pórobetónových tvárnic hladkých s objemovou hmotnosťou do 600 kg/m3 hrúbky 100 mm</t>
  </si>
  <si>
    <t>1597499645</t>
  </si>
  <si>
    <t>342272041.S</t>
  </si>
  <si>
    <t>Priečky z pórobetónových tvárnic hladkých s objemovou hmotnosťou do 600 kg/m3 hrúbky 125 mm</t>
  </si>
  <si>
    <t>764964127</t>
  </si>
  <si>
    <t>342272051.S</t>
  </si>
  <si>
    <t>Priečky z pórobetónových tvárnic hladkých s objemovou hmotnosťou do 600 kg/m3 hrúbky 150 mm</t>
  </si>
  <si>
    <t>895150880</t>
  </si>
  <si>
    <t>2090937267</t>
  </si>
  <si>
    <t>-502776630</t>
  </si>
  <si>
    <t>-397682062</t>
  </si>
  <si>
    <t>106460748</t>
  </si>
  <si>
    <t>-1109667814</t>
  </si>
  <si>
    <t>631501111.S</t>
  </si>
  <si>
    <t>Násyp s utlačením a urovnaním povrchu z kameniva ťaženého hrubého a drobného</t>
  </si>
  <si>
    <t>917148161</t>
  </si>
  <si>
    <t>632001011.S</t>
  </si>
  <si>
    <t>Zhotovenie separačnej fólie v podlahových vrstvách z PE</t>
  </si>
  <si>
    <t>-1564744925</t>
  </si>
  <si>
    <t>283230007500.S</t>
  </si>
  <si>
    <t>Oddeľovacia fólia na potery</t>
  </si>
  <si>
    <t>-1284342229</t>
  </si>
  <si>
    <t>632452223.S</t>
  </si>
  <si>
    <t>Cementový poter, pevnosti v tlaku 20 MPa, hr. 70 mm</t>
  </si>
  <si>
    <t>2003553234</t>
  </si>
  <si>
    <t>632452613.S</t>
  </si>
  <si>
    <t>Cementová samonivelizačná stierka, pevnosti v tlaku 20 MPa, hr. 5-10 mm</t>
  </si>
  <si>
    <t>1243121231</t>
  </si>
  <si>
    <t>632452655.S</t>
  </si>
  <si>
    <t>Cementová samonivelizačná stierka, pevnosti v tlaku 25 MPa, hr. 20-25 mm</t>
  </si>
  <si>
    <t>907325411</t>
  </si>
  <si>
    <t>642944121.S</t>
  </si>
  <si>
    <t>Dodatočná montáž oceľovej dverovej zárubne, plochy otvoru do 2,5 m2</t>
  </si>
  <si>
    <t>202434548</t>
  </si>
  <si>
    <t>553310005000.S</t>
  </si>
  <si>
    <t>Zárubňa oceľová</t>
  </si>
  <si>
    <t>1186346012</t>
  </si>
  <si>
    <t>642944221.S</t>
  </si>
  <si>
    <t>Dodatočná montáž oceľovej dverovej zárubne, plochy otvoru 2,5 - 4,5 m2</t>
  </si>
  <si>
    <t>-1103883612</t>
  </si>
  <si>
    <t>553310007000.S</t>
  </si>
  <si>
    <t>Zárubňa oceľová pre dvojrídlové dvere</t>
  </si>
  <si>
    <t>1885469207</t>
  </si>
  <si>
    <t>941955001.S</t>
  </si>
  <si>
    <t>Lešenie ľahké pracovné pomocné, s výškou lešeňovej podlahy do 1,20 m</t>
  </si>
  <si>
    <t>-1010749945</t>
  </si>
  <si>
    <t>949942101.S</t>
  </si>
  <si>
    <t>Hydraulická zdvíhacia plošina vrátane obsluhy inštalovaná na automobilovom podvozku výšky zdvihu do 27 m</t>
  </si>
  <si>
    <t>hod</t>
  </si>
  <si>
    <t>807767269</t>
  </si>
  <si>
    <t>959941132.S</t>
  </si>
  <si>
    <t>Chemická kotva s kotevným svorníkom tesnená chemickou ampulkou do betónu, ŽB, kameňa, s vyvŕtaním otvoru M16/45/190 mm</t>
  </si>
  <si>
    <t>-238149222</t>
  </si>
  <si>
    <t>962031132.S</t>
  </si>
  <si>
    <t>Búranie priečok alebo vybúranie otvorov plochy nad 4 m2 z tehál pálených, plných alebo dutých hr. do 150 mm,  -0,19600t</t>
  </si>
  <si>
    <t>200891967</t>
  </si>
  <si>
    <t>965043441.S</t>
  </si>
  <si>
    <t>Búranie podkladov pod dlažby, liatych dlažieb a mazanín,betón s poterom,teracom hr.do 150 mm,  plochy nad 4 m2 -2,20000t</t>
  </si>
  <si>
    <t>1808718578</t>
  </si>
  <si>
    <t>965081712.S</t>
  </si>
  <si>
    <t>Búranie dlažieb, bez podklad. lôžka z xylolit., alebo keramických dlaždíc hr. do 10 mm,  -0,02000t</t>
  </si>
  <si>
    <t>1953680366</t>
  </si>
  <si>
    <t>965081812.S</t>
  </si>
  <si>
    <t>Búranie dlažieb, z kamen., cement., terazzových, čadičových alebo keramických, hr. nad 10 mm,  -0,06500t</t>
  </si>
  <si>
    <t>-515073776</t>
  </si>
  <si>
    <t>1201550820</t>
  </si>
  <si>
    <t>-1691874576</t>
  </si>
  <si>
    <t>968072456.S</t>
  </si>
  <si>
    <t>Vybúranie kovových dverových zárubní plochy nad 2 m2,  -0,06300t</t>
  </si>
  <si>
    <t>1414771394</t>
  </si>
  <si>
    <t>968072558.R</t>
  </si>
  <si>
    <t>Vybúranie hliníkovej steny</t>
  </si>
  <si>
    <t>-850450046</t>
  </si>
  <si>
    <t>971033631.S</t>
  </si>
  <si>
    <t>Vybúranie otvorov v murive tehl. plochy do 4 m2 hr. do 150 mm,  -0,27000t</t>
  </si>
  <si>
    <t>1205713739</t>
  </si>
  <si>
    <t>978059531.S</t>
  </si>
  <si>
    <t>Odsekanie a odobratie obkladov stien z obkladačiek vnútorných vrátane podkladovej omietky nad 2 m2,  -0,06800t</t>
  </si>
  <si>
    <t>1456049577</t>
  </si>
  <si>
    <t>979011131.S</t>
  </si>
  <si>
    <t>Zvislá doprava sutiny po schodoch ručne do 3,5 m</t>
  </si>
  <si>
    <t>1956686319</t>
  </si>
  <si>
    <t>979011141.S</t>
  </si>
  <si>
    <t>Zvislá doprava sutiny po schodoch ručne, príplatok za každých ďalších 3,5 m</t>
  </si>
  <si>
    <t>1752576531</t>
  </si>
  <si>
    <t>979011201.S</t>
  </si>
  <si>
    <t>Plastový sklz na stavebnú sutinu výšky do 10 m</t>
  </si>
  <si>
    <t>-577183827</t>
  </si>
  <si>
    <t>979011202.S</t>
  </si>
  <si>
    <t>Príplatok k cene za každý ďalší meter výšky</t>
  </si>
  <si>
    <t>1171988542</t>
  </si>
  <si>
    <t>979011232.S</t>
  </si>
  <si>
    <t>Demontáž sklzu na stavebnú sutinu výšky do 20 m</t>
  </si>
  <si>
    <t>281810262</t>
  </si>
  <si>
    <t>-1247042103</t>
  </si>
  <si>
    <t>1391399955</t>
  </si>
  <si>
    <t>793137219</t>
  </si>
  <si>
    <t>-923242651</t>
  </si>
  <si>
    <t xml:space="preserve">Poplatok za skládku </t>
  </si>
  <si>
    <t>1900577095</t>
  </si>
  <si>
    <t>-1070816535</t>
  </si>
  <si>
    <t>711</t>
  </si>
  <si>
    <t>Izolácie proti vode a vlhkosti</t>
  </si>
  <si>
    <t>711211001.S</t>
  </si>
  <si>
    <t>Jednozlož. hydroizolačná hmota disperzná, náter na vnútorne použitie vodorovná</t>
  </si>
  <si>
    <t>344097841</t>
  </si>
  <si>
    <t>711211051.S</t>
  </si>
  <si>
    <t>Jednozlož. hydroizolačná hmota, stierka vodorovná vonkajšie použitie</t>
  </si>
  <si>
    <t>164248549</t>
  </si>
  <si>
    <t>998711202.S</t>
  </si>
  <si>
    <t>Presun hmôt pre izoláciu proti vode v objektoch výšky nad 6 do 12 m</t>
  </si>
  <si>
    <t>-695019466</t>
  </si>
  <si>
    <t>713122131.S</t>
  </si>
  <si>
    <t>Montáž tepelnej izolácie podláh polystyrénom, kladeným do lepidla</t>
  </si>
  <si>
    <t>460280702</t>
  </si>
  <si>
    <t>283750001800.S</t>
  </si>
  <si>
    <t>Doska XPS 300 hr. 50 mm, zakladanie stavieb, podlahy, obrátené ploché strechy</t>
  </si>
  <si>
    <t>727953027</t>
  </si>
  <si>
    <t>153284669</t>
  </si>
  <si>
    <t>725</t>
  </si>
  <si>
    <t>Zdravotechnika - zariaďovacie predmety</t>
  </si>
  <si>
    <t>725110811.S</t>
  </si>
  <si>
    <t>Demontáž záchoda splachovacieho s nádržou alebo s tlakovým splachovačom,  -0,01933t</t>
  </si>
  <si>
    <t>súb.</t>
  </si>
  <si>
    <t>-426677185</t>
  </si>
  <si>
    <t>725210821.S</t>
  </si>
  <si>
    <t>Demontáž umývadiel alebo umývadielok bez výtokovej armatúry,  -0,01946t</t>
  </si>
  <si>
    <t>195275771</t>
  </si>
  <si>
    <t>725220832.S</t>
  </si>
  <si>
    <t>Demontáž vane akrylátovej vane rovnej do sute,  -0.08510t</t>
  </si>
  <si>
    <t>-1560657526</t>
  </si>
  <si>
    <t>725310823.S</t>
  </si>
  <si>
    <t>Demontáž drezu jednodielneho bez výtokovej armatúry vstavanej v kuchynskej zostave,  -0,00920t</t>
  </si>
  <si>
    <t>-1625146867</t>
  </si>
  <si>
    <t>725820810.S</t>
  </si>
  <si>
    <t>Demontáž batérie drezovej, umývadlovej nástennej,  -0,0026t</t>
  </si>
  <si>
    <t>996401912</t>
  </si>
  <si>
    <t>725840870.S</t>
  </si>
  <si>
    <t>Demontáž batérie vaňovej, sprchovej nástennej,  -0,00225t</t>
  </si>
  <si>
    <t>-858080171</t>
  </si>
  <si>
    <t>725860820.S</t>
  </si>
  <si>
    <t>Demontáž jednoduchej zápachovej uzávierky pre zariaďovacie predmety, umývadlá, drezy, práčky  -0,00085t</t>
  </si>
  <si>
    <t>1432119407</t>
  </si>
  <si>
    <t>725860822.S</t>
  </si>
  <si>
    <t>Demontáž zápachovej uzávierky pre zariaďovacie predmety, vane, sprchy  -0,00122t</t>
  </si>
  <si>
    <t>-1460870444</t>
  </si>
  <si>
    <t>763115130.R</t>
  </si>
  <si>
    <t>Montáž jednoduchej nosnej konštrukcie z oceľových profilov C</t>
  </si>
  <si>
    <t>kg</t>
  </si>
  <si>
    <t>-322140572</t>
  </si>
  <si>
    <t>69</t>
  </si>
  <si>
    <t>763116510.S</t>
  </si>
  <si>
    <t>Priečka SDK hr. 205 mm, kca 2xCW+2xUW 50, dvojito opláštená doskou štandardnou A 2x12,5 mm, TI 2x75 mm</t>
  </si>
  <si>
    <t>1754231937</t>
  </si>
  <si>
    <t>70</t>
  </si>
  <si>
    <t>763123112.S</t>
  </si>
  <si>
    <t>Predsadená SDK stena, kca CW+UW 100, jednoducho opláštená doskou štandardnou A 12.5 mm</t>
  </si>
  <si>
    <t>-636517797</t>
  </si>
  <si>
    <t>71</t>
  </si>
  <si>
    <t>763126600.S</t>
  </si>
  <si>
    <t>Predsadená SDK stena hr. 25 mm, doska štandardná A 12.5 mm do malty sádrovej</t>
  </si>
  <si>
    <t>962737673</t>
  </si>
  <si>
    <t>72</t>
  </si>
  <si>
    <t>763135020.S</t>
  </si>
  <si>
    <t>Kazetový podhľad 600 x 600 mm, hrana ostrá, konštrukcia viditeľná, doska sadrokartónová biela hr. 8 mm</t>
  </si>
  <si>
    <t>-448586737</t>
  </si>
  <si>
    <t>73</t>
  </si>
  <si>
    <t>-92775913</t>
  </si>
  <si>
    <t>74</t>
  </si>
  <si>
    <t>-158721139</t>
  </si>
  <si>
    <t>75</t>
  </si>
  <si>
    <t>766411811.S</t>
  </si>
  <si>
    <t>Demontáž obloženia stien panelmi, veľ. do 1,5 m2,  -0,02465t</t>
  </si>
  <si>
    <t>-1901500123</t>
  </si>
  <si>
    <t>76</t>
  </si>
  <si>
    <t>766411822.S</t>
  </si>
  <si>
    <t>Demontáž obloženia stien panelmi, podkladových roštov,  -0,00800t</t>
  </si>
  <si>
    <t>-2065484080</t>
  </si>
  <si>
    <t>77</t>
  </si>
  <si>
    <t>766662112.S</t>
  </si>
  <si>
    <t>Montáž dverového krídla otočného jednokrídlového poldrážkového, do existujúcej zárubne, vrátane kovania</t>
  </si>
  <si>
    <t>223938507</t>
  </si>
  <si>
    <t>78</t>
  </si>
  <si>
    <t>549150000600.S</t>
  </si>
  <si>
    <t>Kľučka dverová a rozeta 2x, nehrdzavejúca oceľ, povrch nerez brúsený</t>
  </si>
  <si>
    <t>-2018777382</t>
  </si>
  <si>
    <t>79</t>
  </si>
  <si>
    <t>611610000800.S</t>
  </si>
  <si>
    <t>Dvere vnútorné jednokrídlové, šírka 600-900 mm, výplň papierová voština, povrch CPL laminát, mechanicky odolné plné s okopovým soklom</t>
  </si>
  <si>
    <t>-404438347</t>
  </si>
  <si>
    <t>80</t>
  </si>
  <si>
    <t>766662132.S</t>
  </si>
  <si>
    <t>Montáž dverového krídla otočného dvojkrídlového poldrážkového, do existujúcej zárubne, vrátane kovania</t>
  </si>
  <si>
    <t>1587085451</t>
  </si>
  <si>
    <t>81</t>
  </si>
  <si>
    <t>97657670</t>
  </si>
  <si>
    <t>82</t>
  </si>
  <si>
    <t>-1308768903</t>
  </si>
  <si>
    <t>83</t>
  </si>
  <si>
    <t>766694121.S</t>
  </si>
  <si>
    <t>Montáž parapetnej dosky drevenej šírky nad 300 mm</t>
  </si>
  <si>
    <t>482154123</t>
  </si>
  <si>
    <t>84</t>
  </si>
  <si>
    <t>611550001400.S</t>
  </si>
  <si>
    <t>Parapetná doska vnútorná, šírka 800 mm, z drevotriesky laminovanej, mramor a ostatné farby okrem bielej</t>
  </si>
  <si>
    <t>107708492</t>
  </si>
  <si>
    <t>85</t>
  </si>
  <si>
    <t>611550001200.S</t>
  </si>
  <si>
    <t>Parapetná doska vnútorná, šírka 400 mm, z drevotriesky laminovanej, mramor a ostatné farby okrem bielej</t>
  </si>
  <si>
    <t>991564109</t>
  </si>
  <si>
    <t>86</t>
  </si>
  <si>
    <t>-1822817391</t>
  </si>
  <si>
    <t>87</t>
  </si>
  <si>
    <t>767501</t>
  </si>
  <si>
    <t>D+M Hliniková interierová zasklenná stena 4560x2280mm - D1</t>
  </si>
  <si>
    <t>1248827433</t>
  </si>
  <si>
    <t>88</t>
  </si>
  <si>
    <t>767502</t>
  </si>
  <si>
    <t>D+M Hliníkové interierové dvojkrídlové dvere 1500x2040mm - D2</t>
  </si>
  <si>
    <t>-251274867</t>
  </si>
  <si>
    <t>89</t>
  </si>
  <si>
    <t>767503</t>
  </si>
  <si>
    <t>D+M Hliníková zasklenná stena s dvojrídlovými dverami 2600x2040mm - D3</t>
  </si>
  <si>
    <t>989630623</t>
  </si>
  <si>
    <t>90</t>
  </si>
  <si>
    <t>767330301.R</t>
  </si>
  <si>
    <t>Montáž polykarbonátovej krytiny vr. líšt</t>
  </si>
  <si>
    <t>-1055713508</t>
  </si>
  <si>
    <t>91</t>
  </si>
  <si>
    <t>283170000800.S</t>
  </si>
  <si>
    <t>Doska komôrková z polykarbonátu, hr. 10 mm, počet stien 2, pre zasklievanie, presvetľovanie a zastrešenie</t>
  </si>
  <si>
    <t>965538002</t>
  </si>
  <si>
    <t>92</t>
  </si>
  <si>
    <t>283170001755.S</t>
  </si>
  <si>
    <t xml:space="preserve">Lišta krycia pre dosky polykarbonátové </t>
  </si>
  <si>
    <t>1643692642</t>
  </si>
  <si>
    <t>93</t>
  </si>
  <si>
    <t>767590200.S</t>
  </si>
  <si>
    <t>Montáž čistiacej rohože z hliníkového profilu na podlahu</t>
  </si>
  <si>
    <t>318726432</t>
  </si>
  <si>
    <t>94</t>
  </si>
  <si>
    <t>697510001200.S</t>
  </si>
  <si>
    <t>Hliníková rohož s vložkou z gumovej pílky, výška rohože 27 mm</t>
  </si>
  <si>
    <t>2045224514</t>
  </si>
  <si>
    <t>95</t>
  </si>
  <si>
    <t>767590205.S</t>
  </si>
  <si>
    <t>Montáž čistiacej rohože gumovo - polypropylénovej na podlahu</t>
  </si>
  <si>
    <t>-1376023271</t>
  </si>
  <si>
    <t>697510004700.S</t>
  </si>
  <si>
    <t>Gumové olemovanie k čistiacej rohoži, šírka: 45 mm</t>
  </si>
  <si>
    <t>1731228876</t>
  </si>
  <si>
    <t>697540000100.S</t>
  </si>
  <si>
    <t>Rohož čistiaca gumovo – polypropylénová, výška rohože 27 mm</t>
  </si>
  <si>
    <t>-1119815014</t>
  </si>
  <si>
    <t>767590225.S</t>
  </si>
  <si>
    <t>Montáž hliníkového rámu L k čistiacim rohožiam</t>
  </si>
  <si>
    <t>324206677</t>
  </si>
  <si>
    <t>697590000100.S</t>
  </si>
  <si>
    <t>Zápustný hliníkový rám L 25x20x3 mm, L 20x25x3 mm; L30x20x3 mm; k čistiacej rohoži</t>
  </si>
  <si>
    <t>-374972768</t>
  </si>
  <si>
    <t>767995102.S</t>
  </si>
  <si>
    <t>Montáž a dodávka ostatných atypických kovových stavebných doplnkových konštrukcií vr. náterov</t>
  </si>
  <si>
    <t>-994939113</t>
  </si>
  <si>
    <t>-2012564559</t>
  </si>
  <si>
    <t>771</t>
  </si>
  <si>
    <t>Podlahy z dlaždíc</t>
  </si>
  <si>
    <t>771415016.S</t>
  </si>
  <si>
    <t>Montáž soklíkov z obkladačiek do tmelu veľ. 300 x 150 mm</t>
  </si>
  <si>
    <t>351269635</t>
  </si>
  <si>
    <t>771551030.S</t>
  </si>
  <si>
    <t>Montáž podláh z dlaždíc terazzových kladených do malty 300 x 300 mm</t>
  </si>
  <si>
    <t>-2139720688</t>
  </si>
  <si>
    <t>592470000300.S</t>
  </si>
  <si>
    <t>Terazzova dlažba hr. 20mm</t>
  </si>
  <si>
    <t>-42143855</t>
  </si>
  <si>
    <t>771575109</t>
  </si>
  <si>
    <t>Montáž podláh z dlaždíc keramických do tmelu 300x300mm</t>
  </si>
  <si>
    <t>1465768281</t>
  </si>
  <si>
    <t>5976455002</t>
  </si>
  <si>
    <t xml:space="preserve">Dlaždice keramické s protišmykovým povrchom líca úprava </t>
  </si>
  <si>
    <t>1534652989</t>
  </si>
  <si>
    <t>5976455002r8</t>
  </si>
  <si>
    <t>Dlaždice keramické s protišmykovým povrchom líca úprava mrazuvzdorná</t>
  </si>
  <si>
    <t>1633820528</t>
  </si>
  <si>
    <t>5856111950</t>
  </si>
  <si>
    <t>Škárovacia hmota</t>
  </si>
  <si>
    <t>1759196010</t>
  </si>
  <si>
    <t>5859482693</t>
  </si>
  <si>
    <t xml:space="preserve">Lepidlo na obklady a dlažby </t>
  </si>
  <si>
    <t>-659477209</t>
  </si>
  <si>
    <t>998771202.S</t>
  </si>
  <si>
    <t>Presun hmôt pre podlahy z dlaždíc v objektoch výšky nad 6 do 12 m</t>
  </si>
  <si>
    <t>-209690306</t>
  </si>
  <si>
    <t>776</t>
  </si>
  <si>
    <t>Podlahy povlakové</t>
  </si>
  <si>
    <t>776460010.S</t>
  </si>
  <si>
    <t>Lepenie podlahových soklov z linolea</t>
  </si>
  <si>
    <t>-159826717</t>
  </si>
  <si>
    <t>284140001030.S</t>
  </si>
  <si>
    <t>Podlaha z prírodného linolea, hrúbka do 3,5 mm</t>
  </si>
  <si>
    <t>-1521777457</t>
  </si>
  <si>
    <t>776511820.S</t>
  </si>
  <si>
    <t>Odstránenie povlakových podláh z nášľapnej plochy lepených s podložkou,  -0,00100t</t>
  </si>
  <si>
    <t>2086267002</t>
  </si>
  <si>
    <t>776560010.S</t>
  </si>
  <si>
    <t>Lepenie povlakových podláh z prírodného linolea</t>
  </si>
  <si>
    <t>-425386604</t>
  </si>
  <si>
    <t>-1709964867</t>
  </si>
  <si>
    <t>776990105.S</t>
  </si>
  <si>
    <t>Vysávanie podkladu pred kladením povlakovýck podláh</t>
  </si>
  <si>
    <t>1116583698</t>
  </si>
  <si>
    <t>776990110.S</t>
  </si>
  <si>
    <t>Penetrovanie podkladu pred kladením povlakových podláh</t>
  </si>
  <si>
    <t>603014065</t>
  </si>
  <si>
    <t>776992121.S</t>
  </si>
  <si>
    <t>Tmelenie podkladu, úpravy prasklín a nerovností hr. 3 mm</t>
  </si>
  <si>
    <t>-441062907</t>
  </si>
  <si>
    <t>776992210.S</t>
  </si>
  <si>
    <t>Príprava podkladu prebrúsením betónu ručným elektrickým náradím</t>
  </si>
  <si>
    <t>697580650</t>
  </si>
  <si>
    <t>998776202.S</t>
  </si>
  <si>
    <t>Presun hmôt pre podlahy povlakové v objektoch výšky nad 6 do 12 m</t>
  </si>
  <si>
    <t>1793435643</t>
  </si>
  <si>
    <t>777</t>
  </si>
  <si>
    <t>Podlahy syntetické</t>
  </si>
  <si>
    <t>777310120.S</t>
  </si>
  <si>
    <t>Epoxidová malta hr. 10 mm, 1x malta s kremičitým pieskom</t>
  </si>
  <si>
    <t>2093824120</t>
  </si>
  <si>
    <t>777531010.R</t>
  </si>
  <si>
    <t>Polyuretánový soklík v.80mm</t>
  </si>
  <si>
    <t>17400775</t>
  </si>
  <si>
    <t>777531010.S</t>
  </si>
  <si>
    <t>Polyuretánová samonivelačná stierka hr. 2 mm, penetrácia, 1x stierka s kremičitým pieskom</t>
  </si>
  <si>
    <t>-314831150</t>
  </si>
  <si>
    <t>998777204.S</t>
  </si>
  <si>
    <t>Presun hmôt pre podlahy syntetické v objektoch výšky nad 24 do 36 m</t>
  </si>
  <si>
    <t>134821234</t>
  </si>
  <si>
    <t>781</t>
  </si>
  <si>
    <t>Dokončovacie práce a obklady</t>
  </si>
  <si>
    <t>781445062</t>
  </si>
  <si>
    <t>Montáž obkladov stien z obkladačiek hutných, keramických do tmelu</t>
  </si>
  <si>
    <t>-1212322313</t>
  </si>
  <si>
    <t>5976559000</t>
  </si>
  <si>
    <t>Obkladačky keramické</t>
  </si>
  <si>
    <t>-533540031</t>
  </si>
  <si>
    <t>5856111950.1</t>
  </si>
  <si>
    <t>-979674713</t>
  </si>
  <si>
    <t>5858400020</t>
  </si>
  <si>
    <t>Lepidlo na obklady a dlažby</t>
  </si>
  <si>
    <t>-1156778178</t>
  </si>
  <si>
    <t>998781203.S</t>
  </si>
  <si>
    <t>Presun hmôt pre obklady keramické v objektoch výšky nad 12 do 24 m</t>
  </si>
  <si>
    <t>1726081288</t>
  </si>
  <si>
    <t>783201812.S</t>
  </si>
  <si>
    <t>Odstránenie starých náterov z kovových stavebných doplnkových konštrukcií oceľovou kefou</t>
  </si>
  <si>
    <t>1809704426</t>
  </si>
  <si>
    <t>783225100.S</t>
  </si>
  <si>
    <t>Nátery kov.stav.doplnk.konštr. syntetické na vzduchu schnúce dvojnás. 1x s emailov. - 105µm</t>
  </si>
  <si>
    <t>-784163304</t>
  </si>
  <si>
    <t>783226100.S</t>
  </si>
  <si>
    <t>Nátery kov.stav.doplnk.konštr. syntetické na vzduchu schnúce základný - 35µm</t>
  </si>
  <si>
    <t>2122337964</t>
  </si>
  <si>
    <t>783801812.S</t>
  </si>
  <si>
    <t>Odstránenie starých náterov z omietok oškrabaním s obrúsením stien</t>
  </si>
  <si>
    <t>371247180</t>
  </si>
  <si>
    <t>783812110.S</t>
  </si>
  <si>
    <t>Nátery olejové farby bielej omietok stien dvojnás. 1x email a 2x plným tmel.</t>
  </si>
  <si>
    <t>-2097992265</t>
  </si>
  <si>
    <t>-1907314781</t>
  </si>
  <si>
    <t>2113084050</t>
  </si>
  <si>
    <t>784430301.S</t>
  </si>
  <si>
    <t>Vyhladenie spojov akrylátovým tmelom jednonásobné do výšky 3.80 m</t>
  </si>
  <si>
    <t>1598268710</t>
  </si>
  <si>
    <t>2141233263</t>
  </si>
  <si>
    <t>OST</t>
  </si>
  <si>
    <t>903610657</t>
  </si>
  <si>
    <t xml:space="preserve">Stavba: </t>
  </si>
  <si>
    <t>SPŠ dopravná Zvolen - zníženie energetickej náročnosti</t>
  </si>
  <si>
    <t xml:space="preserve">Objekt: </t>
  </si>
  <si>
    <t>Vykurovanie</t>
  </si>
  <si>
    <t>P.Č.</t>
  </si>
  <si>
    <t>Označenie</t>
  </si>
  <si>
    <t>Skrátený popis</t>
  </si>
  <si>
    <t>Množstvo celkom</t>
  </si>
  <si>
    <t>Cena jednotková</t>
  </si>
  <si>
    <t>Cena celkom bez DPH v Eur</t>
  </si>
  <si>
    <t>Radiátor Korad 33VKL/6080</t>
  </si>
  <si>
    <t>Radiátor Korad 33VKL/6100</t>
  </si>
  <si>
    <t>Radiátor Korad 33VKL/6110</t>
  </si>
  <si>
    <t>Radiátor Korad 33VKL/6120</t>
  </si>
  <si>
    <t>Radiátor Korad 33VKL/6130</t>
  </si>
  <si>
    <t>Radiátor Korad 33VKL/6140</t>
  </si>
  <si>
    <t>Radiátor Korad 33VKL/6180</t>
  </si>
  <si>
    <t>Radiátor Korad 33VKL/6200</t>
  </si>
  <si>
    <t>Radiátor Korad 33VKL/6220</t>
  </si>
  <si>
    <t>Radiátor Korad 33VKL/6230</t>
  </si>
  <si>
    <t>Radiátor Korad 33VKL/6250</t>
  </si>
  <si>
    <t>Radiátor Korad 33VKP/5150</t>
  </si>
  <si>
    <t>Radiátor Korad 33VKP/6060</t>
  </si>
  <si>
    <t>Radiátor Korad 33VKP/6080</t>
  </si>
  <si>
    <t>Radiátor Korad 33VKP/6120</t>
  </si>
  <si>
    <t>Radiátor Korad 33VKP/6140</t>
  </si>
  <si>
    <t>Radiátor Korad 33VKP/6180</t>
  </si>
  <si>
    <t>Radiátor Korad 33VKP/6200</t>
  </si>
  <si>
    <t>Radiátor Korad 33VKP/6220</t>
  </si>
  <si>
    <t>Radiátor Korad 33VKP/6250</t>
  </si>
  <si>
    <t>Radiátor Korad 33VKS/9090</t>
  </si>
  <si>
    <t>ZU-140 navrávacia konzola pre uchytenie radiátora</t>
  </si>
  <si>
    <t xml:space="preserve">Záslepka pre vykurovacie teleso </t>
  </si>
  <si>
    <t>Priamy termostatický ventil Heimeier Standard DN15</t>
  </si>
  <si>
    <t>Priama regulačná spojka RL1 DN15</t>
  </si>
  <si>
    <t xml:space="preserve">Koleno DN125 </t>
  </si>
  <si>
    <t xml:space="preserve">Koleno DN100 </t>
  </si>
  <si>
    <t xml:space="preserve">Koleno DN80 </t>
  </si>
  <si>
    <t>Koleno DN65</t>
  </si>
  <si>
    <t xml:space="preserve">Koleno DN50 </t>
  </si>
  <si>
    <t>Koleno DN40</t>
  </si>
  <si>
    <t>Koleno DN32</t>
  </si>
  <si>
    <t>Koleno DN25</t>
  </si>
  <si>
    <t xml:space="preserve">Koleno DN20 </t>
  </si>
  <si>
    <t>Koleno DN15</t>
  </si>
  <si>
    <t xml:space="preserve">Redukcia DN100/125 </t>
  </si>
  <si>
    <t xml:space="preserve">Redukcia DN100/80 </t>
  </si>
  <si>
    <t>Redukcia DN80/65</t>
  </si>
  <si>
    <t>Redukcia DN 50/65</t>
  </si>
  <si>
    <t xml:space="preserve">Redukcia DN 40/50 </t>
  </si>
  <si>
    <t>Redukcia DN 32/40</t>
  </si>
  <si>
    <t xml:space="preserve">Redukcia DN 25/32 </t>
  </si>
  <si>
    <t>Redukcia DN 25/32</t>
  </si>
  <si>
    <t>Redukcia DN 25/20</t>
  </si>
  <si>
    <t>Redukcia DN 15/20</t>
  </si>
  <si>
    <t>Spojky, fitingy</t>
  </si>
  <si>
    <t xml:space="preserve">Trojcestný zmiešavací ventil DN 100 so servopohonom </t>
  </si>
  <si>
    <t>Uzatváracia klapka medziprírubová DN 125</t>
  </si>
  <si>
    <t xml:space="preserve">ks </t>
  </si>
  <si>
    <t>Spätná klapka medziprírubová DN125 PN16</t>
  </si>
  <si>
    <t>Filter DN125 PN16</t>
  </si>
  <si>
    <t>Kalometrický merač tepla DN100 PN 16</t>
  </si>
  <si>
    <t>Regulačný ventil DN125 PN16</t>
  </si>
  <si>
    <t>Príruba krková DN125 PN16</t>
  </si>
  <si>
    <t>Príruba krková DN100 PN16</t>
  </si>
  <si>
    <t>Regulátor diferenčného tlaku DN32</t>
  </si>
  <si>
    <t>Regulátor diferenčného tlaku DN40</t>
  </si>
  <si>
    <t>Guľový kohút DN32</t>
  </si>
  <si>
    <t>Guľový kohút DN40</t>
  </si>
  <si>
    <t>Merací a vyvažovací ventil DN32</t>
  </si>
  <si>
    <t>Merací a vyvažovací ventil DN40</t>
  </si>
  <si>
    <t>Filterball DN32</t>
  </si>
  <si>
    <t>Filterball DN40</t>
  </si>
  <si>
    <t>Automatický odvzdušńovací ventil DN15</t>
  </si>
  <si>
    <t>Návarok DN15</t>
  </si>
  <si>
    <t>set</t>
  </si>
  <si>
    <t>Ukotvovacie konštrukcie, závesy, objímky</t>
  </si>
  <si>
    <t>Príprava ku komplexnému vyskúšaniu</t>
  </si>
  <si>
    <t xml:space="preserve">Hydraulické vyregulovanie potrubných rozvodov </t>
  </si>
  <si>
    <t>Tlakové skúšky, revízie, uvedenie do prevádzky</t>
  </si>
  <si>
    <t>Vykurovacia skúška</t>
  </si>
  <si>
    <t>Závesné/prisadené LED svietidlo, 41 W, 4900 lm, Ra80, 3000K/IP20</t>
  </si>
  <si>
    <t>Závesné/prisadené LED svietidlo, 37 W, 4100 lm, Ra80, 3000K/IP20</t>
  </si>
  <si>
    <t>Prisadené LED svietidlo, opálový PMMA kryt, priemer 375 mm, 27W, 2900lm, Ra80, 3000k/IP40</t>
  </si>
  <si>
    <t>Prisadené LED svietidlo, opálový PMMA kryt, priemer 340 mm, 26W, 2150lm, Ra80, 3000k/IP40</t>
  </si>
  <si>
    <t>Prisadené LED svietidlo, opálový PMMA kryt, priemer 480 mm, 34W, 3900lm, Ra80, 3000k/IP40</t>
  </si>
  <si>
    <t>Závesné/prisadené LED svietidlo, 26 W, 3050 lm, Ra80, 3000K/IP20</t>
  </si>
  <si>
    <t>Závesné/prisadené LED svietidlo, 35 W, 4500 lm, Ra80, 3000K/IP20</t>
  </si>
  <si>
    <t>Závesné/prisadené LED svietidlo štvorcové, opálový kryt, 25 W, 3000 lm, Ra80, 3000K/IP20</t>
  </si>
  <si>
    <t>LED panel 60x60cm, 25 W, 3000 lm, Ra80, 3000K/IP20</t>
  </si>
  <si>
    <t>LED svietidlo asymetrické, 25 W, 3000 lm, Ra80, 3000K/IP20</t>
  </si>
  <si>
    <t>LED panel 60x60cm, 20 W, 2000 lm, Ra80, 3000K/IP20</t>
  </si>
  <si>
    <t>Svietidlo ALPHA lighting C21 Nectra 18 W s funkciou adresného núdzového svietidla CBS)</t>
  </si>
  <si>
    <t>Revízie</t>
  </si>
  <si>
    <t>SPOLU</t>
  </si>
  <si>
    <t>Elektroinštalácia a osvetlenie a úprava bleskozvodu</t>
  </si>
  <si>
    <t>Zemniaca tyč ZT25/1500</t>
  </si>
  <si>
    <t>Vodič FeZn d8</t>
  </si>
  <si>
    <t>Pomocný, podružný materiál</t>
  </si>
  <si>
    <t>732</t>
  </si>
  <si>
    <t>Ústredné kúrenie - strojovne</t>
  </si>
  <si>
    <t>732420815.S</t>
  </si>
  <si>
    <t>Demontáž čerpadla obehového špirálového (do potrubia) DN 80,  -0,02800t</t>
  </si>
  <si>
    <t>732429116.S</t>
  </si>
  <si>
    <t>Montáž čerpadla (do potrubia) obehového špirálového DN 100</t>
  </si>
  <si>
    <t>426110001700</t>
  </si>
  <si>
    <t>Čerpadlo obehové Magna 3 100-120 F 450, PN6, Grundfos</t>
  </si>
  <si>
    <t>733</t>
  </si>
  <si>
    <t>Ústredné kúrenie - rozvodné potrubie</t>
  </si>
  <si>
    <t>733120815.S</t>
  </si>
  <si>
    <t>Demontáž potrubia z oceľových rúrok hladkých do priemeru 38,  -0,00254t</t>
  </si>
  <si>
    <t>733120819.S</t>
  </si>
  <si>
    <t>Demontáž potrubia z oceľových rúrok hladkých nad 38 do D 60,3,  -0,00473t</t>
  </si>
  <si>
    <t>733121132.S</t>
  </si>
  <si>
    <t>Potrubie z rúrok hladkých bezšvových nízkotlakových priemer 133/4,5</t>
  </si>
  <si>
    <t>733125006.S</t>
  </si>
  <si>
    <t>Potrubie z uhlíkovej ocele spájané lisovaním 18x1,2</t>
  </si>
  <si>
    <t>733125009.S</t>
  </si>
  <si>
    <t>Potrubie z uhlíkovej ocele spájané lisovaním 22x1,5</t>
  </si>
  <si>
    <t>733125012.S</t>
  </si>
  <si>
    <t>Potrubie z uhlíkovej ocele spájané lisovaním 28x1,5</t>
  </si>
  <si>
    <t>733125015.S</t>
  </si>
  <si>
    <t>Potrubie z uhlíkovej ocele spájané lisovaním 35x1,5</t>
  </si>
  <si>
    <t>733125018.S</t>
  </si>
  <si>
    <t>Potrubie z uhlíkovej ocele spájané lisovaním 42x1,5</t>
  </si>
  <si>
    <t>733125021.S</t>
  </si>
  <si>
    <t>Potrubie z uhlíkovej ocele spájané lisovaním 54x1,5</t>
  </si>
  <si>
    <t>733125024.S</t>
  </si>
  <si>
    <t>Potrubie z uhlíkovej ocele spájané lisovaním 76x2,0</t>
  </si>
  <si>
    <t>733125027.S</t>
  </si>
  <si>
    <t>Potrubie z uhlíkovej ocele spájané lisovaním 88,9x2,0</t>
  </si>
  <si>
    <t>733125030.S</t>
  </si>
  <si>
    <t>Potrubie z uhlíkovej ocele spájané lisovaním 108x2,0</t>
  </si>
  <si>
    <t>Pol01</t>
  </si>
  <si>
    <t>Pol02</t>
  </si>
  <si>
    <t>Pol03</t>
  </si>
  <si>
    <t>Pol04</t>
  </si>
  <si>
    <t>Pol05</t>
  </si>
  <si>
    <t>Pol06</t>
  </si>
  <si>
    <t>Pol07</t>
  </si>
  <si>
    <t>Pol08</t>
  </si>
  <si>
    <t>Pol09</t>
  </si>
  <si>
    <t>Pol10</t>
  </si>
  <si>
    <t>Pol11</t>
  </si>
  <si>
    <t>Pol12</t>
  </si>
  <si>
    <t>734</t>
  </si>
  <si>
    <t>Ústredné kúrenie - armatúry</t>
  </si>
  <si>
    <t>734100812.S</t>
  </si>
  <si>
    <t>Demontáž armatúry prírubovej s dvomi prírubami nad DN 50 do DN100,  -0,03900t</t>
  </si>
  <si>
    <t>734200821.S</t>
  </si>
  <si>
    <t>Demontáž armatúry závitovej s dvomi závitmi do G 1/2 -0,00045t</t>
  </si>
  <si>
    <t>734192035.S</t>
  </si>
  <si>
    <t>Montáž medziprírubovej uzatváracej klapky DN125</t>
  </si>
  <si>
    <t>734111421.S</t>
  </si>
  <si>
    <t>734192120.S</t>
  </si>
  <si>
    <t>Montáž spätnej klapky prírubovej DN125</t>
  </si>
  <si>
    <t>Pol13</t>
  </si>
  <si>
    <t>734191421.S</t>
  </si>
  <si>
    <t xml:space="preserve">Montáž  armatúry prírubovej </t>
  </si>
  <si>
    <t>Pol14</t>
  </si>
  <si>
    <t>POl15</t>
  </si>
  <si>
    <t>Pol16</t>
  </si>
  <si>
    <t>Pol17</t>
  </si>
  <si>
    <t>Pol18</t>
  </si>
  <si>
    <t>Pol19</t>
  </si>
  <si>
    <t>734209112.S</t>
  </si>
  <si>
    <t>Montáž závitovej armatúry s 2 závitmi do G 1/2</t>
  </si>
  <si>
    <t>Pol20</t>
  </si>
  <si>
    <t>Pol21</t>
  </si>
  <si>
    <t>734211111.S</t>
  </si>
  <si>
    <t>Ventil odvzdušňovací závitový vykurovacích telies do G 3/8</t>
  </si>
  <si>
    <t>734213250.S</t>
  </si>
  <si>
    <t>Montáž ventilu odvzdušňovacieho závitového automatického G 1/2</t>
  </si>
  <si>
    <t>POl22</t>
  </si>
  <si>
    <t>734209117.S</t>
  </si>
  <si>
    <t>Montáž závitovej armatúry s 2 závitmi do G 6/4</t>
  </si>
  <si>
    <t>Pol23</t>
  </si>
  <si>
    <t>Pol24</t>
  </si>
  <si>
    <t>Pol25</t>
  </si>
  <si>
    <t>Pol26</t>
  </si>
  <si>
    <t>Pol27</t>
  </si>
  <si>
    <t>Pol28</t>
  </si>
  <si>
    <t>Pol29</t>
  </si>
  <si>
    <t>Pol30</t>
  </si>
  <si>
    <t>Pol31</t>
  </si>
  <si>
    <t>734411111.S</t>
  </si>
  <si>
    <t>Teplomer technický s ochranným púzdrom - priamy typ 160</t>
  </si>
  <si>
    <t>734423140.S</t>
  </si>
  <si>
    <t>Montáž termomanometra axiálneho priemer 80 mm</t>
  </si>
  <si>
    <t>388430002800.S</t>
  </si>
  <si>
    <t>Termomanometer axiálny d80 mm, vrátane spútnej klapky 1/4" - 0-6 bar</t>
  </si>
  <si>
    <t>735</t>
  </si>
  <si>
    <t>Ústredné kúrenie - vykurovacie telesá</t>
  </si>
  <si>
    <t>735111810.S</t>
  </si>
  <si>
    <t>Demontáž vykurovacích telies liatinových článkových,  -0,02380t</t>
  </si>
  <si>
    <t>735154033.S</t>
  </si>
  <si>
    <t>Montáž vykurovacieho telesa panelového jednoradového 500 mm/ dĺžky 1400-1800 mm</t>
  </si>
  <si>
    <t>484530012400</t>
  </si>
  <si>
    <t>735154041.S</t>
  </si>
  <si>
    <t>Montáž vykurovacieho telesa panelového jednoradového 600 mm/ dĺžky 700-900 mm</t>
  </si>
  <si>
    <t>Pol32</t>
  </si>
  <si>
    <t>Pol33</t>
  </si>
  <si>
    <t>Pol34</t>
  </si>
  <si>
    <t>735154042.S</t>
  </si>
  <si>
    <t>Montáž vykurovacieho telesa panelového jednoradového 600 mm/ dĺžky 1000-1200 mm</t>
  </si>
  <si>
    <t>Pol35</t>
  </si>
  <si>
    <t>Pol36</t>
  </si>
  <si>
    <t>Pol37</t>
  </si>
  <si>
    <t>Pol38</t>
  </si>
  <si>
    <t>Pol39</t>
  </si>
  <si>
    <t>735154043.S</t>
  </si>
  <si>
    <t>Montáž vykurovacieho telesa panelového jednoradového 600 mm/ dĺžky 1300-1800 mm</t>
  </si>
  <si>
    <t>Pol40</t>
  </si>
  <si>
    <t>Pol41</t>
  </si>
  <si>
    <t>Pol42</t>
  </si>
  <si>
    <t>Pol43</t>
  </si>
  <si>
    <t>735154044.S</t>
  </si>
  <si>
    <t>Montáž vykurovacieho telesa panelového jednoradového 600 mm/ dĺžky 2000-2600 mm</t>
  </si>
  <si>
    <t>Pol44</t>
  </si>
  <si>
    <t>Pol45</t>
  </si>
  <si>
    <t>Pol46</t>
  </si>
  <si>
    <t>Pol47</t>
  </si>
  <si>
    <t>Pol48</t>
  </si>
  <si>
    <t>Pol49</t>
  </si>
  <si>
    <t>Pol50</t>
  </si>
  <si>
    <t>735154051.S</t>
  </si>
  <si>
    <t>Montáž vykurovacieho telesa panelového jednoradového výšky 900 mm/ dĺžky 700-900 mm</t>
  </si>
  <si>
    <t>Pol51</t>
  </si>
  <si>
    <t>Pol52</t>
  </si>
  <si>
    <t>Pol53</t>
  </si>
  <si>
    <t>735494811.S</t>
  </si>
  <si>
    <t>Vypúšťanie vody z vykurovacích sústav o v. pl. vykurovacích telies</t>
  </si>
  <si>
    <t>735890802.S</t>
  </si>
  <si>
    <t>Vnútrostaveniskové premiestnenie vybúraných hmôt vykurovacích telies do 12m</t>
  </si>
  <si>
    <t>998735102.S</t>
  </si>
  <si>
    <t>Presun hmôt pre vykurovacie telesá v objektoch výšky nad 6 do 12 m</t>
  </si>
  <si>
    <t>Pol54</t>
  </si>
  <si>
    <t>783421110.S</t>
  </si>
  <si>
    <t>Nátery kov.potr.a armatúr syntetické na vzduchu schnúce armatúr do DN 100 mm dvojnásobné - 70µm</t>
  </si>
  <si>
    <t>Skúšanie, dokončovacie práce</t>
  </si>
  <si>
    <t>Pol55</t>
  </si>
  <si>
    <t>Prepláchnutie vykurovacieho  systému</t>
  </si>
  <si>
    <t>Pol56</t>
  </si>
  <si>
    <t>Pol57</t>
  </si>
  <si>
    <t>Pol58</t>
  </si>
  <si>
    <t>Pol59</t>
  </si>
  <si>
    <t>MaR inteligentný systém vykurovania</t>
  </si>
  <si>
    <t>210410032.S</t>
  </si>
  <si>
    <t>Montáž diaľkového ovládača</t>
  </si>
  <si>
    <t>385950000100.S</t>
  </si>
  <si>
    <t>Dialkový ovládač centrálny, batériové napájanie - Termostatická hlavica Wifi Loxone Free 100163, resp. ekvivalent</t>
  </si>
  <si>
    <t>210410041.S</t>
  </si>
  <si>
    <t>Montáž termostatu</t>
  </si>
  <si>
    <t>385610001500.S</t>
  </si>
  <si>
    <t>Regulátor a snímač teploty nástenný digitálny programovateľný, bezdrôtový, s krytkou Loxone 200031, resp. ekvivalent</t>
  </si>
  <si>
    <t>210411082.S</t>
  </si>
  <si>
    <t>Montáž GSM ovládania</t>
  </si>
  <si>
    <t>385130000400.S</t>
  </si>
  <si>
    <t>GSM komunikátor pre systém inteligentnej elektroinštal. pomocou krátkych SMS správ, rozhranie zbernice EBM, montáž na DIN lištu</t>
  </si>
  <si>
    <t>210411162.S</t>
  </si>
  <si>
    <t>Montáž a servis programovania, nastavenia</t>
  </si>
  <si>
    <t>36-M</t>
  </si>
  <si>
    <t>Montáž prevádzkových, meracích a regulačných zariadení</t>
  </si>
  <si>
    <t>360020405.S</t>
  </si>
  <si>
    <t>Montáž rámu pre stýkačovú skriňu</t>
  </si>
  <si>
    <t>360190011.S</t>
  </si>
  <si>
    <t>Montáž nástenného rozvádzača 400x600</t>
  </si>
  <si>
    <t>0102</t>
  </si>
  <si>
    <t>Rozvádzač MB43/200</t>
  </si>
  <si>
    <t>0101</t>
  </si>
  <si>
    <t>Rozvádzač MB44/200</t>
  </si>
  <si>
    <t>360851221.S</t>
  </si>
  <si>
    <t>Montáž prístroja do rozvádzača, hmotnosti do 10 kg</t>
  </si>
  <si>
    <t>0106</t>
  </si>
  <si>
    <t>Zdroj napájací 24 V , Loxone 4,2 A, č.200002, resp. ekvivalent</t>
  </si>
  <si>
    <t>0105</t>
  </si>
  <si>
    <t>SK - karta s firmvérom pre miniserver 2</t>
  </si>
  <si>
    <t>0104</t>
  </si>
  <si>
    <t>Loxone Multi Extension Air , resp. ekvivalent</t>
  </si>
  <si>
    <t>0103</t>
  </si>
  <si>
    <t>Loxone miniserver č. 100335, resp. ekvivalent</t>
  </si>
  <si>
    <t>95-M</t>
  </si>
  <si>
    <t>950107001.S</t>
  </si>
  <si>
    <t>Pomocné práce pri revíziách vypnutie vedenia, preskúšanie a zaistenie vypnutého stavu, zapnutie v jednom objekte</t>
  </si>
  <si>
    <t>HZS</t>
  </si>
  <si>
    <t>Hodinové zúčtovacie sadzby</t>
  </si>
  <si>
    <t>HZS000114.S</t>
  </si>
  <si>
    <t>Stavebno montážne práce najnáročnejšie na odbornosť - prehliadky pracoviska a revízie (Tr. 4) v rozsahu viac ako 8 hodín</t>
  </si>
  <si>
    <t>612421231.S</t>
  </si>
  <si>
    <t>Oprava vnútorných vápenných omietok stien, opravovaná plocha nad 5 do 10 %,štuková</t>
  </si>
  <si>
    <t>973046121.S</t>
  </si>
  <si>
    <t>Vysekanie v murive betónovom kapsy pre klátiky a krabice, veľ. do 50x50x50 mm,  -0,00025t</t>
  </si>
  <si>
    <t>974031121.S</t>
  </si>
  <si>
    <t>Vysekanie rýh v akomkoľvek murive tehlovom na akúkoľvek maltu do hĺbky 30 mm a š. do 30 mm,  -0,00200 t</t>
  </si>
  <si>
    <t>585410000100</t>
  </si>
  <si>
    <t>Sadra sivá, 30 kg</t>
  </si>
  <si>
    <t>979011131</t>
  </si>
  <si>
    <t>979081111</t>
  </si>
  <si>
    <t>979081121</t>
  </si>
  <si>
    <t>979082111</t>
  </si>
  <si>
    <t>979082121</t>
  </si>
  <si>
    <t>979089712</t>
  </si>
  <si>
    <t>Prenájom kontajneru 5 m3</t>
  </si>
  <si>
    <t>Práce a dodávky M</t>
  </si>
  <si>
    <t>21-M</t>
  </si>
  <si>
    <t>Elektromontáže</t>
  </si>
  <si>
    <t>POL05</t>
  </si>
  <si>
    <t>Vedenie a uloženie káblových rozvodov</t>
  </si>
  <si>
    <t>341110000800.S</t>
  </si>
  <si>
    <t>Kábel medený CYKY 3x2,5 mm2</t>
  </si>
  <si>
    <t>341110000900.S</t>
  </si>
  <si>
    <t>Kábel medený CYKY 3x4 mm2</t>
  </si>
  <si>
    <t>341110001100.S</t>
  </si>
  <si>
    <t>Kábel medený CYKY 3x10 mm2</t>
  </si>
  <si>
    <t>341110000700.S</t>
  </si>
  <si>
    <t>Kábel medený CYKY 3x1,5 mm2</t>
  </si>
  <si>
    <t>345520000450</t>
  </si>
  <si>
    <t>Zásuvka Swing dvojnásobná, radenie 2x(2P+PE), biela</t>
  </si>
  <si>
    <t>210010301.S</t>
  </si>
  <si>
    <t>Krabica prístrojová bez zapojenia (1901, KP 68, KZ 3)</t>
  </si>
  <si>
    <t>345410002400.S</t>
  </si>
  <si>
    <t>Krabica inštalačná KU 68-1901 KA pod omietku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</si>
  <si>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</si>
  <si>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</si>
  <si>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</si>
  <si>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</si>
  <si>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</si>
  <si>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</si>
  <si>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</si>
  <si>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</si>
  <si>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</si>
  <si>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</si>
  <si>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</si>
  <si>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</si>
  <si>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</si>
  <si>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</si>
  <si>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</si>
  <si>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</si>
  <si>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</si>
  <si>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</si>
  <si>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</si>
  <si>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</si>
  <si>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</si>
  <si>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</si>
  <si>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210190003.S</t>
  </si>
  <si>
    <t>Montáž oceľoplechovej rozvodnice do váhy 100 kg</t>
  </si>
  <si>
    <t>POL06</t>
  </si>
  <si>
    <t>210201913.S</t>
  </si>
  <si>
    <t>Montáž svietidla interiérového na strop do 5 kg</t>
  </si>
  <si>
    <t>POL07</t>
  </si>
  <si>
    <t>POL08</t>
  </si>
  <si>
    <t>POL09</t>
  </si>
  <si>
    <t>POL10</t>
  </si>
  <si>
    <t>POL11</t>
  </si>
  <si>
    <t>POL12</t>
  </si>
  <si>
    <t>POL13</t>
  </si>
  <si>
    <t>POL14</t>
  </si>
  <si>
    <t>POL15</t>
  </si>
  <si>
    <t>POL16</t>
  </si>
  <si>
    <t>POL17</t>
  </si>
  <si>
    <t>POL18</t>
  </si>
  <si>
    <t>210960013.S</t>
  </si>
  <si>
    <t>Demontáž do sute - rúrka ohybná elektroinštalačná z PVC 25, uložená pevne   -0,00020 t</t>
  </si>
  <si>
    <t>210960901.S</t>
  </si>
  <si>
    <t>Demontáž do sute - spínač špeciálny, spínač osvetlenia 941 A 001, 002   -0,00010 t</t>
  </si>
  <si>
    <t>210961051.S</t>
  </si>
  <si>
    <t>Demontáž do sute - zásuvka domová vstavaná 10, 16 A 48, 250, 400 V vyhotovenie 2P   -0,00021 t</t>
  </si>
  <si>
    <t>210964321.S</t>
  </si>
  <si>
    <t>Demontáž do sute - svietidla interiérového na strop do 0,5 kg vrátane odpojenia   -0,00050 t</t>
  </si>
  <si>
    <t>210969540.S</t>
  </si>
  <si>
    <t>Demontáž - kábel hliníkový silový uložený pevne 1-AYKY 0,6/1 kV 3x25   -0,00065 t</t>
  </si>
  <si>
    <t>POL19</t>
  </si>
  <si>
    <t>POL20</t>
  </si>
  <si>
    <t>POl21</t>
  </si>
  <si>
    <t>POL22</t>
  </si>
  <si>
    <t>Ing. Peter Rákoš</t>
  </si>
  <si>
    <t>D&amp;T Solutions, s.r.o.</t>
  </si>
  <si>
    <t>Cena Eur bez DPH</t>
  </si>
  <si>
    <t>Cena Eur s DPH</t>
  </si>
  <si>
    <t>A2 - Zlepšenie tepelnej ochrany obvodových stien a stropu nad vonkajším prostredím</t>
  </si>
  <si>
    <t>Elektroinštalácie, osvetlenie, bleskozvod</t>
  </si>
  <si>
    <t>KRYCÍ LIST - CELKOVÉ ZHRNUTIE STAVBY</t>
  </si>
  <si>
    <t xml:space="preserve">Stavebník </t>
  </si>
  <si>
    <t>Názov projektu:</t>
  </si>
  <si>
    <t>SPŠ dopravná Zvolen -rekonštrukcia objektov - ZNÍŽENIE ENERGETICKEJ NÁROČNOSTI a MODERNIZÁCIA ČASTI OBJEKTU</t>
  </si>
  <si>
    <t>SPŠ dopravná Zvolen, Sokolská č. 911/94, 960 01 Zvolen</t>
  </si>
  <si>
    <t>V Košiciach, dňa</t>
  </si>
  <si>
    <t>725129201.S</t>
  </si>
  <si>
    <t>Montáž pisoáru keramického bez splachovacej nádrže</t>
  </si>
  <si>
    <t>642510000100.S</t>
  </si>
  <si>
    <t>Pisoár keramický</t>
  </si>
  <si>
    <t>725219401.S</t>
  </si>
  <si>
    <t>Montáž umývadla keramického na skrutky do muriva, bez výtokovej armatúry</t>
  </si>
  <si>
    <t>642110004300.S</t>
  </si>
  <si>
    <t>Umývadlo keramické bežný typ</t>
  </si>
  <si>
    <t>725716121.S</t>
  </si>
  <si>
    <t>Montáž výlevky z chemickej kameniny glazovanej so zápachovou uzávierkou DN 50 zhotovenie</t>
  </si>
  <si>
    <t>725819201.S</t>
  </si>
  <si>
    <t>Montáž ventilu nástenného G 1/2</t>
  </si>
  <si>
    <t>286540042800</t>
  </si>
  <si>
    <t>Kríženie rúr INSTAPLAST PN 20 PP-R D 20x3,4 mm, systém pre rozvod vody a stlačeného vzduchu, PIPELIFE</t>
  </si>
  <si>
    <t>551140000400.S</t>
  </si>
  <si>
    <t>Guľový kohút 20 PP-R pákový, systém pre rozvod pitnej, teplej vody a stlačeného vzduchu</t>
  </si>
  <si>
    <t>725829201.S</t>
  </si>
  <si>
    <t>Montáž batérie umývadlovej a drezovej nástennej pákovej alebo klasickej s mechanickým ovládaním</t>
  </si>
  <si>
    <t>551450003500.S</t>
  </si>
  <si>
    <t>Batéria umývadlová nástenná páková</t>
  </si>
  <si>
    <t>551620019500.S</t>
  </si>
  <si>
    <t>Pripojovacia manžeta pre WC DN 90 - 110, otočné excentrické pripojenie (0 - 20 mm), PE</t>
  </si>
  <si>
    <t>725869302.S</t>
  </si>
  <si>
    <t>Montáž zápachovej uzávierky pre zariaďovacie predmety, umývadlovej do D 50 mm (podomietková)</t>
  </si>
  <si>
    <t>551620005600.S</t>
  </si>
  <si>
    <t>Zápachová uzávierka - sifón pre umývadlá DN 50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</si>
  <si>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</si>
  <si>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</si>
  <si>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</si>
  <si>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</si>
  <si>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Potrubie kanalizačné PE 100 RC SDR11 zvárané natupo D 50x4,6 mm</t>
  </si>
  <si>
    <t>Montáž kanalizačného PP potrubia hladkého plnostenného SN 10 DN 100</t>
  </si>
  <si>
    <t>Potrubie kanalizačné hladké plnostenné PP SN 10 DN 100</t>
  </si>
  <si>
    <t>Montáž kanalizačného PP potrubia hladkého plnostenného SN 10 DN 125</t>
  </si>
  <si>
    <t>Potrubie kanalizačné hladké plnostenné PP SN 10 DN 125</t>
  </si>
  <si>
    <t>Montáž tvarovky kanalizačného potrubia z PE 100 zváranej natupo D 50 mm</t>
  </si>
  <si>
    <t>Koleno 90° na tupo PE 100, na vodu, plyn a kanalizáciu, SDR 11 D 50 mm</t>
  </si>
  <si>
    <t>Koleno HT DN 50/67°, PP systém pre beztlakový rozvod vnútorného odpadu, PIPELIFE</t>
  </si>
  <si>
    <t>Odbočka HT DN 50/50/45°, PP systém pre beztlakový rozvod vnútorného odpadu, PIPELIFE</t>
  </si>
  <si>
    <t>Misa záchodová keramická kombinovaná s vodorovným odpadom</t>
  </si>
  <si>
    <t>Záchodové sedadlo plastové s poklopom s automatickým pozvoľným sklápaním</t>
  </si>
  <si>
    <t>Prechodka pre  záchod PE-HD, D 90/110 mm</t>
  </si>
  <si>
    <t>871215302.S</t>
  </si>
  <si>
    <t>871264000.S</t>
  </si>
  <si>
    <t>871264200.S</t>
  </si>
  <si>
    <t>871274002.S</t>
  </si>
  <si>
    <t>871274202.S</t>
  </si>
  <si>
    <t>877215004.S</t>
  </si>
  <si>
    <t>286530020300.S</t>
  </si>
  <si>
    <t>286540001400</t>
  </si>
  <si>
    <t>286540008400</t>
  </si>
  <si>
    <t>642340000600.S</t>
  </si>
  <si>
    <t>554330000200.S</t>
  </si>
  <si>
    <t>286530247100.S</t>
  </si>
  <si>
    <t>Schodiskový výťah pre imobilných - 11 schodov, komplet montáž so zapojením</t>
  </si>
  <si>
    <t>INT0001</t>
  </si>
  <si>
    <t>INT0002</t>
  </si>
  <si>
    <t xml:space="preserve">Ostatné konštrukcie   </t>
  </si>
  <si>
    <t xml:space="preserve">    OST - Ostatné konštrukcie</t>
  </si>
  <si>
    <t>Poplatok za skládku - iné odpady zo stavieb a demolácií (17 09), ostatné</t>
  </si>
  <si>
    <t xml:space="preserve">Schodisková rampa oceľová </t>
  </si>
  <si>
    <t>Držadlo - nerezová trubka D42,4x2,0 mm - dĺžka 59 m, Vodiaca tyč nerezová trubka D42,4x2,0 mm - dĺžka 29,5 m, Stĺpiky nerezová trubka D42,4x2,0m dĺžky 0,9 m - 18 ks, Plech oceľový zinkovaná hr. 5 m - 2,95 m2, Poro rošty oceľové zinkované  - 22,5 m2, Jokel oceľový zinkovaný 50x50x5 mm - 55 m</t>
  </si>
  <si>
    <t>Rozvádzač R 225 s istením 32 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</si>
</sst>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###0.000;\-###0.000"/>
    <numFmt numFmtId="169" formatCode="###0;\-###0"/>
    <numFmt numFmtId="170" formatCode="0.00%;\-0.00%"/>
  </numFmts>
  <fonts count="60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0000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color rgb="FF000000"/>
      <name val="Tahoma"/>
      <family val="2"/>
    </font>
    <font>
      <b/>
      <sz val="8"/>
      <color rgb="FFFF0000"/>
      <name val="Tahoma"/>
      <family val="2"/>
    </font>
    <font>
      <sz val="8"/>
      <color rgb="FF000000"/>
      <name val="Tahoma"/>
      <family val="2"/>
    </font>
    <font>
      <sz val="8"/>
      <color rgb="FF008080"/>
      <name val="Tahoma"/>
      <family val="2"/>
    </font>
    <font>
      <sz val="1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MS Sans Serif"/>
      <family val="2"/>
      <charset val="1"/>
    </font>
    <font>
      <sz val="10"/>
      <color rgb="FFFF0000"/>
      <name val="Times New Roman"/>
      <family val="1"/>
      <charset val="238"/>
    </font>
    <font>
      <sz val="8"/>
      <name val="MS Sans Serif"/>
      <charset val="1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 CE"/>
      <family val="2"/>
    </font>
    <font>
      <b/>
      <sz val="10"/>
      <color rgb="FFC00000"/>
      <name val="Arial CE"/>
      <charset val="238"/>
    </font>
    <font>
      <sz val="11"/>
      <color rgb="FF003366"/>
      <name val="Arial CE"/>
      <family val="2"/>
      <charset val="238"/>
    </font>
    <font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1" fillId="0" borderId="0">
      <alignment vertical="top" wrapText="1"/>
      <protection locked="0"/>
    </xf>
    <xf numFmtId="0" fontId="53" fillId="0" borderId="0" applyAlignment="0">
      <alignment vertical="top"/>
      <protection locked="0"/>
    </xf>
    <xf numFmtId="0" fontId="55" fillId="0" borderId="0"/>
    <xf numFmtId="43" fontId="56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1" fillId="0" borderId="12" xfId="0" applyNumberFormat="1" applyFont="1" applyBorder="1"/>
    <xf numFmtId="166" fontId="21" fillId="0" borderId="13" xfId="0" applyNumberFormat="1" applyFont="1" applyBorder="1"/>
    <xf numFmtId="4" fontId="2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0" fontId="24" fillId="0" borderId="3" xfId="0" applyFont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166" fontId="17" fillId="0" borderId="20" xfId="0" applyNumberFormat="1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/>
    </xf>
    <xf numFmtId="0" fontId="29" fillId="4" borderId="23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25" xfId="0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25" xfId="0" applyFont="1" applyBorder="1" applyAlignment="1">
      <alignment horizontal="left"/>
    </xf>
    <xf numFmtId="168" fontId="30" fillId="0" borderId="25" xfId="0" applyNumberFormat="1" applyFont="1" applyBorder="1" applyAlignment="1">
      <alignment horizontal="right"/>
    </xf>
    <xf numFmtId="0" fontId="29" fillId="5" borderId="25" xfId="0" applyFont="1" applyFill="1" applyBorder="1" applyAlignment="1">
      <alignment horizontal="left" wrapText="1"/>
    </xf>
    <xf numFmtId="0" fontId="0" fillId="0" borderId="25" xfId="0" applyBorder="1"/>
    <xf numFmtId="0" fontId="25" fillId="0" borderId="25" xfId="0" applyFont="1" applyBorder="1"/>
    <xf numFmtId="0" fontId="29" fillId="0" borderId="25" xfId="0" applyFont="1" applyBorder="1"/>
    <xf numFmtId="0" fontId="29" fillId="0" borderId="25" xfId="0" applyFont="1" applyBorder="1" applyAlignment="1">
      <alignment horizontal="left" wrapText="1"/>
    </xf>
    <xf numFmtId="169" fontId="29" fillId="0" borderId="25" xfId="0" applyNumberFormat="1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30" fillId="0" borderId="25" xfId="0" applyFont="1" applyBorder="1" applyAlignment="1">
      <alignment horizontal="center"/>
    </xf>
    <xf numFmtId="49" fontId="33" fillId="0" borderId="25" xfId="0" applyNumberFormat="1" applyFont="1" applyBorder="1" applyAlignment="1">
      <alignment horizontal="left" vertical="center" readingOrder="1"/>
    </xf>
    <xf numFmtId="49" fontId="33" fillId="0" borderId="25" xfId="0" applyNumberFormat="1" applyFont="1" applyBorder="1" applyAlignment="1">
      <alignment horizontal="left" vertical="center" wrapText="1" shrinkToFit="1" readingOrder="1"/>
    </xf>
    <xf numFmtId="167" fontId="34" fillId="0" borderId="25" xfId="0" applyNumberFormat="1" applyFont="1" applyBorder="1" applyAlignment="1">
      <alignment horizontal="right" vertical="center" readingOrder="1"/>
    </xf>
    <xf numFmtId="4" fontId="33" fillId="0" borderId="25" xfId="0" applyNumberFormat="1" applyFont="1" applyBorder="1" applyAlignment="1">
      <alignment horizontal="right" vertical="center" readingOrder="1"/>
    </xf>
    <xf numFmtId="49" fontId="35" fillId="0" borderId="25" xfId="0" applyNumberFormat="1" applyFont="1" applyBorder="1" applyAlignment="1">
      <alignment horizontal="left" vertical="center" readingOrder="1"/>
    </xf>
    <xf numFmtId="49" fontId="35" fillId="0" borderId="25" xfId="0" applyNumberFormat="1" applyFont="1" applyBorder="1" applyAlignment="1">
      <alignment horizontal="left" vertical="center" wrapText="1" shrinkToFit="1" readingOrder="1"/>
    </xf>
    <xf numFmtId="167" fontId="35" fillId="0" borderId="25" xfId="0" applyNumberFormat="1" applyFont="1" applyBorder="1" applyAlignment="1">
      <alignment horizontal="right" vertical="center" readingOrder="1"/>
    </xf>
    <xf numFmtId="4" fontId="35" fillId="0" borderId="25" xfId="0" applyNumberFormat="1" applyFont="1" applyBorder="1" applyAlignment="1">
      <alignment horizontal="right" vertical="center" readingOrder="1"/>
    </xf>
    <xf numFmtId="4" fontId="36" fillId="0" borderId="25" xfId="0" applyNumberFormat="1" applyFont="1" applyBorder="1" applyAlignment="1">
      <alignment horizontal="right" vertical="center" readingOrder="1"/>
    </xf>
    <xf numFmtId="167" fontId="36" fillId="0" borderId="25" xfId="0" applyNumberFormat="1" applyFont="1" applyBorder="1" applyAlignment="1">
      <alignment horizontal="right" vertical="center" readingOrder="1"/>
    </xf>
    <xf numFmtId="0" fontId="37" fillId="0" borderId="25" xfId="0" applyFont="1" applyBorder="1"/>
    <xf numFmtId="49" fontId="38" fillId="0" borderId="25" xfId="0" applyNumberFormat="1" applyFont="1" applyBorder="1" applyAlignment="1">
      <alignment horizontal="left" vertical="center" wrapText="1" shrinkToFit="1" readingOrder="1"/>
    </xf>
    <xf numFmtId="49" fontId="39" fillId="0" borderId="25" xfId="0" applyNumberFormat="1" applyFont="1" applyBorder="1" applyAlignment="1">
      <alignment horizontal="left" vertical="center" readingOrder="1"/>
    </xf>
    <xf numFmtId="49" fontId="39" fillId="0" borderId="25" xfId="0" applyNumberFormat="1" applyFont="1" applyBorder="1" applyAlignment="1">
      <alignment horizontal="left" vertical="center" wrapText="1" shrinkToFit="1" readingOrder="1"/>
    </xf>
    <xf numFmtId="167" fontId="39" fillId="0" borderId="25" xfId="0" applyNumberFormat="1" applyFont="1" applyBorder="1" applyAlignment="1">
      <alignment horizontal="right" vertical="center" readingOrder="1"/>
    </xf>
    <xf numFmtId="4" fontId="39" fillId="0" borderId="25" xfId="0" applyNumberFormat="1" applyFont="1" applyBorder="1" applyAlignment="1">
      <alignment horizontal="right" vertical="center" readingOrder="1"/>
    </xf>
    <xf numFmtId="49" fontId="38" fillId="0" borderId="25" xfId="0" applyNumberFormat="1" applyFont="1" applyBorder="1" applyAlignment="1">
      <alignment horizontal="left" vertical="center" readingOrder="1"/>
    </xf>
    <xf numFmtId="167" fontId="38" fillId="0" borderId="25" xfId="0" applyNumberFormat="1" applyFont="1" applyBorder="1" applyAlignment="1">
      <alignment horizontal="right" vertical="center" readingOrder="1"/>
    </xf>
    <xf numFmtId="4" fontId="38" fillId="0" borderId="25" xfId="0" applyNumberFormat="1" applyFont="1" applyBorder="1" applyAlignment="1">
      <alignment horizontal="right" vertical="center" readingOrder="1"/>
    </xf>
    <xf numFmtId="0" fontId="22" fillId="0" borderId="0" xfId="0" applyFont="1"/>
    <xf numFmtId="4" fontId="22" fillId="0" borderId="0" xfId="0" applyNumberFormat="1" applyFont="1"/>
    <xf numFmtId="49" fontId="33" fillId="6" borderId="25" xfId="0" applyNumberFormat="1" applyFont="1" applyFill="1" applyBorder="1" applyAlignment="1">
      <alignment horizontal="left" vertical="center" readingOrder="1"/>
    </xf>
    <xf numFmtId="49" fontId="40" fillId="0" borderId="25" xfId="0" applyNumberFormat="1" applyFont="1" applyBorder="1" applyAlignment="1">
      <alignment horizontal="left" vertical="center" wrapText="1" shrinkToFit="1" readingOrder="1"/>
    </xf>
    <xf numFmtId="49" fontId="41" fillId="0" borderId="25" xfId="0" applyNumberFormat="1" applyFont="1" applyBorder="1" applyAlignment="1">
      <alignment horizontal="left" vertical="center" readingOrder="1"/>
    </xf>
    <xf numFmtId="167" fontId="42" fillId="0" borderId="25" xfId="0" applyNumberFormat="1" applyFont="1" applyBorder="1" applyAlignment="1">
      <alignment horizontal="right" vertical="center" readingOrder="1"/>
    </xf>
    <xf numFmtId="4" fontId="41" fillId="0" borderId="25" xfId="0" applyNumberFormat="1" applyFont="1" applyBorder="1" applyAlignment="1">
      <alignment horizontal="right" vertical="center" readingOrder="1"/>
    </xf>
    <xf numFmtId="49" fontId="35" fillId="6" borderId="25" xfId="0" applyNumberFormat="1" applyFont="1" applyFill="1" applyBorder="1" applyAlignment="1">
      <alignment horizontal="left" vertical="center" readingOrder="1"/>
    </xf>
    <xf numFmtId="49" fontId="41" fillId="0" borderId="25" xfId="0" applyNumberFormat="1" applyFont="1" applyBorder="1" applyAlignment="1">
      <alignment horizontal="left" vertical="center" wrapText="1" shrinkToFit="1" readingOrder="1"/>
    </xf>
    <xf numFmtId="0" fontId="29" fillId="0" borderId="25" xfId="0" applyFont="1" applyBorder="1" applyAlignment="1">
      <alignment horizontal="center" wrapText="1"/>
    </xf>
    <xf numFmtId="167" fontId="41" fillId="0" borderId="25" xfId="0" applyNumberFormat="1" applyFont="1" applyBorder="1" applyAlignment="1">
      <alignment horizontal="right" vertical="center" readingOrder="1"/>
    </xf>
    <xf numFmtId="167" fontId="43" fillId="0" borderId="25" xfId="0" applyNumberFormat="1" applyFont="1" applyBorder="1" applyAlignment="1">
      <alignment horizontal="right" vertical="center" readingOrder="1"/>
    </xf>
    <xf numFmtId="4" fontId="43" fillId="0" borderId="25" xfId="0" applyNumberFormat="1" applyFont="1" applyBorder="1" applyAlignment="1">
      <alignment horizontal="right" vertical="center" readingOrder="1"/>
    </xf>
    <xf numFmtId="49" fontId="43" fillId="0" borderId="25" xfId="0" applyNumberFormat="1" applyFont="1" applyBorder="1" applyAlignment="1">
      <alignment horizontal="left" vertical="center" wrapText="1" shrinkToFit="1" readingOrder="1"/>
    </xf>
    <xf numFmtId="49" fontId="39" fillId="0" borderId="29" xfId="0" applyNumberFormat="1" applyFont="1" applyBorder="1" applyAlignment="1">
      <alignment horizontal="left" vertical="center" readingOrder="1"/>
    </xf>
    <xf numFmtId="49" fontId="44" fillId="0" borderId="0" xfId="0" applyNumberFormat="1" applyFont="1" applyAlignment="1">
      <alignment horizontal="left" vertical="center" wrapText="1" shrinkToFit="1" readingOrder="1"/>
    </xf>
    <xf numFmtId="0" fontId="0" fillId="0" borderId="0" xfId="0" applyAlignment="1">
      <alignment horizontal="left"/>
    </xf>
    <xf numFmtId="0" fontId="4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45" fillId="0" borderId="0" xfId="0" applyFont="1" applyAlignment="1">
      <alignment horizontal="left" wrapText="1"/>
    </xf>
    <xf numFmtId="0" fontId="46" fillId="0" borderId="0" xfId="0" applyFont="1" applyAlignment="1">
      <alignment horizontal="left" vertical="center"/>
    </xf>
    <xf numFmtId="37" fontId="0" fillId="0" borderId="0" xfId="0" applyNumberFormat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9" fontId="3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39" fontId="0" fillId="0" borderId="0" xfId="0" applyNumberFormat="1" applyAlignment="1">
      <alignment horizontal="right" vertical="center"/>
    </xf>
    <xf numFmtId="170" fontId="29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vertical="top"/>
    </xf>
    <xf numFmtId="0" fontId="45" fillId="0" borderId="0" xfId="0" applyFont="1" applyAlignment="1">
      <alignment horizontal="left"/>
    </xf>
    <xf numFmtId="2" fontId="29" fillId="0" borderId="0" xfId="0" applyNumberFormat="1" applyFont="1" applyAlignment="1">
      <alignment horizontal="right" vertical="center"/>
    </xf>
    <xf numFmtId="39" fontId="29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left" vertical="top"/>
    </xf>
    <xf numFmtId="0" fontId="50" fillId="0" borderId="0" xfId="0" applyFont="1" applyAlignment="1">
      <alignment horizontal="center" vertical="center"/>
    </xf>
    <xf numFmtId="37" fontId="30" fillId="0" borderId="0" xfId="0" applyNumberFormat="1" applyFont="1" applyAlignment="1">
      <alignment horizontal="right" vertical="center"/>
    </xf>
    <xf numFmtId="0" fontId="50" fillId="0" borderId="0" xfId="0" applyFont="1" applyAlignment="1">
      <alignment horizontal="left" vertical="center"/>
    </xf>
    <xf numFmtId="39" fontId="30" fillId="0" borderId="0" xfId="0" applyNumberFormat="1" applyFont="1" applyAlignment="1">
      <alignment horizontal="right" vertical="center"/>
    </xf>
    <xf numFmtId="39" fontId="12" fillId="0" borderId="0" xfId="0" applyNumberFormat="1" applyFont="1" applyAlignment="1">
      <alignment horizontal="right" vertical="center"/>
    </xf>
    <xf numFmtId="0" fontId="22" fillId="0" borderId="25" xfId="1" applyFont="1" applyBorder="1" applyAlignment="1">
      <alignment horizontal="left"/>
    </xf>
    <xf numFmtId="0" fontId="22" fillId="7" borderId="25" xfId="1" applyFont="1" applyFill="1" applyBorder="1" applyAlignment="1">
      <alignment horizontal="left"/>
    </xf>
    <xf numFmtId="0" fontId="27" fillId="7" borderId="25" xfId="1" applyFont="1" applyFill="1" applyBorder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left" vertical="center" wrapText="1"/>
    </xf>
    <xf numFmtId="4" fontId="27" fillId="0" borderId="25" xfId="1" applyNumberFormat="1" applyFont="1" applyBorder="1" applyAlignment="1" applyProtection="1">
      <alignment horizontal="right" vertical="top" wrapText="1"/>
      <protection locked="0"/>
    </xf>
    <xf numFmtId="4" fontId="52" fillId="0" borderId="25" xfId="1" applyNumberFormat="1" applyFont="1" applyBorder="1" applyAlignment="1" applyProtection="1">
      <alignment horizontal="right" vertical="top" wrapText="1"/>
      <protection locked="0"/>
    </xf>
    <xf numFmtId="2" fontId="27" fillId="0" borderId="25" xfId="1" applyNumberFormat="1" applyFont="1" applyBorder="1" applyAlignment="1" applyProtection="1">
      <alignment horizontal="right" vertical="top" wrapText="1"/>
      <protection locked="0"/>
    </xf>
    <xf numFmtId="2" fontId="52" fillId="0" borderId="25" xfId="1" applyNumberFormat="1" applyFont="1" applyBorder="1" applyAlignment="1" applyProtection="1">
      <alignment horizontal="right" vertical="top" wrapText="1"/>
      <protection locked="0"/>
    </xf>
    <xf numFmtId="0" fontId="32" fillId="0" borderId="25" xfId="1" applyFont="1" applyBorder="1" applyAlignment="1">
      <alignment horizontal="left"/>
    </xf>
    <xf numFmtId="0" fontId="1" fillId="0" borderId="0" xfId="1"/>
    <xf numFmtId="0" fontId="11" fillId="0" borderId="0" xfId="1" applyFont="1" applyAlignment="1">
      <alignment horizontal="left" vertical="center"/>
    </xf>
    <xf numFmtId="0" fontId="22" fillId="0" borderId="25" xfId="1" applyFont="1" applyBorder="1" applyAlignment="1">
      <alignment horizontal="left" wrapText="1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32" xfId="0" applyBorder="1"/>
    <xf numFmtId="0" fontId="0" fillId="0" borderId="34" xfId="0" applyBorder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54" fillId="0" borderId="0" xfId="0" applyFont="1"/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45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 wrapText="1"/>
    </xf>
    <xf numFmtId="0" fontId="45" fillId="0" borderId="34" xfId="0" applyFont="1" applyBorder="1" applyAlignment="1">
      <alignment horizontal="left" vertical="center"/>
    </xf>
    <xf numFmtId="0" fontId="29" fillId="0" borderId="34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top"/>
    </xf>
    <xf numFmtId="0" fontId="29" fillId="0" borderId="34" xfId="0" applyFont="1" applyBorder="1" applyAlignment="1">
      <alignment horizontal="center" vertical="center"/>
    </xf>
    <xf numFmtId="0" fontId="45" fillId="0" borderId="34" xfId="0" applyFont="1" applyBorder="1" applyAlignment="1">
      <alignment horizontal="left" vertical="top"/>
    </xf>
    <xf numFmtId="37" fontId="0" fillId="0" borderId="36" xfId="0" applyNumberFormat="1" applyBorder="1" applyAlignment="1">
      <alignment horizontal="right" vertical="center"/>
    </xf>
    <xf numFmtId="0" fontId="1" fillId="0" borderId="37" xfId="1" applyBorder="1"/>
    <xf numFmtId="0" fontId="2" fillId="0" borderId="37" xfId="1" applyFont="1" applyBorder="1" applyAlignment="1">
      <alignment horizontal="left" vertical="top"/>
    </xf>
    <xf numFmtId="39" fontId="3" fillId="0" borderId="37" xfId="0" applyNumberFormat="1" applyFont="1" applyBorder="1" applyAlignment="1">
      <alignment horizontal="right" vertical="center"/>
    </xf>
    <xf numFmtId="37" fontId="0" fillId="0" borderId="35" xfId="0" applyNumberForma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49" fontId="16" fillId="0" borderId="25" xfId="0" applyNumberFormat="1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167" fontId="16" fillId="0" borderId="25" xfId="0" applyNumberFormat="1" applyFont="1" applyBorder="1" applyAlignment="1" applyProtection="1">
      <alignment vertical="center"/>
      <protection locked="0"/>
    </xf>
    <xf numFmtId="4" fontId="16" fillId="0" borderId="25" xfId="0" applyNumberFormat="1" applyFont="1" applyBorder="1" applyAlignment="1" applyProtection="1">
      <alignment vertical="center"/>
      <protection locked="0"/>
    </xf>
    <xf numFmtId="0" fontId="8" fillId="0" borderId="25" xfId="0" applyFont="1" applyBorder="1"/>
    <xf numFmtId="0" fontId="8" fillId="0" borderId="25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4" fontId="7" fillId="0" borderId="25" xfId="0" applyNumberFormat="1" applyFont="1" applyBorder="1"/>
    <xf numFmtId="0" fontId="23" fillId="0" borderId="25" xfId="0" applyFont="1" applyBorder="1" applyAlignment="1" applyProtection="1">
      <alignment horizontal="center" vertical="center"/>
      <protection locked="0"/>
    </xf>
    <xf numFmtId="49" fontId="23" fillId="0" borderId="25" xfId="0" applyNumberFormat="1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167" fontId="23" fillId="0" borderId="25" xfId="0" applyNumberFormat="1" applyFont="1" applyBorder="1" applyAlignment="1" applyProtection="1">
      <alignment vertical="center"/>
      <protection locked="0"/>
    </xf>
    <xf numFmtId="4" fontId="23" fillId="0" borderId="25" xfId="0" applyNumberFormat="1" applyFont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left"/>
    </xf>
    <xf numFmtId="49" fontId="39" fillId="0" borderId="25" xfId="4" applyNumberFormat="1" applyFont="1" applyBorder="1" applyAlignment="1">
      <alignment horizontal="left" vertical="center" readingOrder="1"/>
    </xf>
    <xf numFmtId="167" fontId="39" fillId="0" borderId="25" xfId="4" applyNumberFormat="1" applyFont="1" applyBorder="1" applyAlignment="1">
      <alignment horizontal="right" vertical="center" readingOrder="1"/>
    </xf>
    <xf numFmtId="4" fontId="39" fillId="0" borderId="25" xfId="4" applyNumberFormat="1" applyFont="1" applyBorder="1" applyAlignment="1">
      <alignment horizontal="right" vertical="center" readingOrder="1"/>
    </xf>
    <xf numFmtId="4" fontId="45" fillId="0" borderId="0" xfId="0" applyNumberFormat="1" applyFont="1" applyAlignment="1">
      <alignment horizontal="left" vertical="center"/>
    </xf>
    <xf numFmtId="4" fontId="8" fillId="0" borderId="0" xfId="0" applyNumberFormat="1" applyFont="1"/>
    <xf numFmtId="43" fontId="0" fillId="0" borderId="0" xfId="5" applyFont="1" applyAlignment="1">
      <alignment vertical="center"/>
    </xf>
    <xf numFmtId="4" fontId="0" fillId="0" borderId="0" xfId="0" applyNumberFormat="1"/>
    <xf numFmtId="4" fontId="57" fillId="0" borderId="0" xfId="0" applyNumberFormat="1" applyFont="1" applyAlignment="1">
      <alignment vertical="center"/>
    </xf>
    <xf numFmtId="4" fontId="58" fillId="0" borderId="0" xfId="0" applyNumberFormat="1" applyFont="1"/>
    <xf numFmtId="4" fontId="59" fillId="0" borderId="0" xfId="0" applyNumberFormat="1" applyFont="1"/>
    <xf numFmtId="4" fontId="6" fillId="0" borderId="25" xfId="0" applyNumberFormat="1" applyFont="1" applyBorder="1"/>
    <xf numFmtId="49" fontId="16" fillId="0" borderId="25" xfId="0" applyNumberFormat="1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6" fillId="0" borderId="25" xfId="0" applyFont="1" applyBorder="1" applyAlignment="1" applyProtection="1">
      <alignment horizontal="left" wrapText="1"/>
      <protection locked="0"/>
    </xf>
    <xf numFmtId="0" fontId="0" fillId="8" borderId="25" xfId="0" applyFill="1" applyBorder="1" applyAlignment="1">
      <alignment horizontal="center"/>
    </xf>
    <xf numFmtId="49" fontId="0" fillId="8" borderId="25" xfId="0" applyNumberFormat="1" applyFill="1" applyBorder="1" applyAlignment="1" applyProtection="1">
      <alignment horizontal="left" vertical="center" wrapText="1"/>
      <protection locked="0"/>
    </xf>
    <xf numFmtId="0" fontId="0" fillId="8" borderId="25" xfId="0" applyFill="1" applyBorder="1" applyAlignment="1" applyProtection="1">
      <alignment horizontal="left" vertical="center" wrapText="1"/>
      <protection locked="0"/>
    </xf>
    <xf numFmtId="0" fontId="0" fillId="8" borderId="25" xfId="0" applyFill="1" applyBorder="1" applyAlignment="1" applyProtection="1">
      <alignment horizontal="center" vertical="center" wrapText="1"/>
      <protection locked="0"/>
    </xf>
    <xf numFmtId="167" fontId="0" fillId="8" borderId="25" xfId="0" applyNumberFormat="1" applyFill="1" applyBorder="1" applyAlignment="1" applyProtection="1">
      <alignment vertical="center"/>
      <protection locked="0"/>
    </xf>
    <xf numFmtId="4" fontId="0" fillId="8" borderId="25" xfId="0" applyNumberFormat="1" applyFill="1" applyBorder="1" applyAlignment="1" applyProtection="1">
      <alignment vertical="center"/>
      <protection locked="0"/>
    </xf>
    <xf numFmtId="0" fontId="0" fillId="0" borderId="0" xfId="0"/>
    <xf numFmtId="0" fontId="12" fillId="0" borderId="0" xfId="0" applyFont="1" applyAlignment="1">
      <alignment wrapText="1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</cellXfs>
  <cellStyles count="6">
    <cellStyle name="Čiarka" xfId="5" builtinId="3"/>
    <cellStyle name="Normálna" xfId="0" builtinId="0" customBuiltin="1"/>
    <cellStyle name="Normálna 2" xfId="2" xr:uid="{E6D1ED4B-275D-4CF9-9FD4-B42249760DAC}"/>
    <cellStyle name="Normálna 2 2" xfId="3" xr:uid="{F7A04A95-A7B2-41C9-9DB0-EE5E37345E4A}"/>
    <cellStyle name="Normálna 3" xfId="1" xr:uid="{8CEB757E-4079-4284-BAD2-A7AF2BDDA3FD}"/>
    <cellStyle name="Normálna 4" xfId="4" xr:uid="{6ACBA8A0-14ED-40A7-AA81-A4FA2E175329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ADAE-594F-4BD9-9E73-59695FEDD608}">
  <dimension ref="A1:R63"/>
  <sheetViews>
    <sheetView topLeftCell="A19" zoomScaleNormal="100" workbookViewId="0">
      <selection activeCell="J43" sqref="J43"/>
    </sheetView>
  </sheetViews>
  <sheetFormatPr defaultRowHeight="11.25" x14ac:dyDescent="0.2"/>
  <cols>
    <col min="1" max="1" width="5.1640625" customWidth="1"/>
    <col min="2" max="2" width="59.5" customWidth="1"/>
    <col min="3" max="3" width="23.1640625" customWidth="1"/>
    <col min="4" max="4" width="30.1640625" customWidth="1"/>
    <col min="5" max="5" width="21.1640625" customWidth="1"/>
  </cols>
  <sheetData>
    <row r="1" spans="1:15" x14ac:dyDescent="0.2">
      <c r="A1" s="212"/>
      <c r="B1" s="213"/>
      <c r="C1" s="213"/>
      <c r="D1" s="213"/>
      <c r="E1" s="213"/>
      <c r="F1" s="208"/>
    </row>
    <row r="2" spans="1:15" ht="18" x14ac:dyDescent="0.2">
      <c r="A2" s="214"/>
      <c r="B2" s="11" t="s">
        <v>1361</v>
      </c>
      <c r="F2" s="209"/>
    </row>
    <row r="3" spans="1:15" ht="12.75" x14ac:dyDescent="0.2">
      <c r="A3" s="214"/>
      <c r="F3" s="209"/>
      <c r="O3" s="210"/>
    </row>
    <row r="4" spans="1:15" ht="12.75" x14ac:dyDescent="0.2">
      <c r="A4" s="214"/>
      <c r="F4" s="209"/>
      <c r="O4" s="210"/>
    </row>
    <row r="5" spans="1:15" ht="15" x14ac:dyDescent="0.2">
      <c r="A5" s="214"/>
      <c r="B5" s="211" t="s">
        <v>5</v>
      </c>
      <c r="C5" s="275"/>
      <c r="D5" s="275"/>
      <c r="E5" s="275"/>
      <c r="F5" s="209"/>
    </row>
    <row r="6" spans="1:15" ht="45.6" customHeight="1" x14ac:dyDescent="0.2">
      <c r="A6" s="214"/>
      <c r="B6" s="13" t="s">
        <v>1363</v>
      </c>
      <c r="C6" s="276" t="s">
        <v>1364</v>
      </c>
      <c r="D6" s="276"/>
      <c r="E6" s="276"/>
      <c r="F6" s="209"/>
    </row>
    <row r="7" spans="1:15" x14ac:dyDescent="0.2">
      <c r="A7" s="214"/>
      <c r="F7" s="209"/>
    </row>
    <row r="8" spans="1:15" ht="15" x14ac:dyDescent="0.2">
      <c r="A8" s="214"/>
      <c r="B8" s="13" t="s">
        <v>1362</v>
      </c>
      <c r="C8" s="215" t="s">
        <v>1365</v>
      </c>
      <c r="F8" s="209"/>
    </row>
    <row r="9" spans="1:15" ht="15" x14ac:dyDescent="0.2">
      <c r="A9" s="214"/>
      <c r="B9" s="13"/>
      <c r="C9" s="215"/>
      <c r="F9" s="209"/>
    </row>
    <row r="10" spans="1:15" ht="15" x14ac:dyDescent="0.2">
      <c r="A10" s="214"/>
      <c r="B10" s="13"/>
      <c r="C10" s="215"/>
      <c r="F10" s="209"/>
    </row>
    <row r="11" spans="1:15" ht="12.75" x14ac:dyDescent="0.2">
      <c r="A11" s="214"/>
      <c r="C11" s="12"/>
      <c r="F11" s="209"/>
    </row>
    <row r="12" spans="1:15" x14ac:dyDescent="0.2">
      <c r="A12" s="214"/>
      <c r="F12" s="209"/>
    </row>
    <row r="13" spans="1:15" ht="12.75" x14ac:dyDescent="0.2">
      <c r="A13" s="214"/>
      <c r="B13" s="13" t="s">
        <v>15</v>
      </c>
      <c r="C13" t="s">
        <v>1356</v>
      </c>
      <c r="F13" s="209"/>
    </row>
    <row r="14" spans="1:15" ht="12.75" x14ac:dyDescent="0.2">
      <c r="A14" s="214"/>
      <c r="B14" s="13"/>
      <c r="F14" s="209"/>
    </row>
    <row r="15" spans="1:15" ht="12.75" x14ac:dyDescent="0.2">
      <c r="A15" s="214"/>
      <c r="B15" s="13"/>
      <c r="F15" s="209"/>
    </row>
    <row r="16" spans="1:15" x14ac:dyDescent="0.2">
      <c r="A16" s="214"/>
      <c r="F16" s="209"/>
    </row>
    <row r="17" spans="1:18" x14ac:dyDescent="0.2">
      <c r="A17" s="214"/>
      <c r="F17" s="209"/>
    </row>
    <row r="18" spans="1:18" ht="12.75" x14ac:dyDescent="0.2">
      <c r="A18" s="214"/>
      <c r="B18" s="13" t="s">
        <v>16</v>
      </c>
      <c r="C18" t="s">
        <v>1355</v>
      </c>
      <c r="F18" s="209"/>
    </row>
    <row r="19" spans="1:18" ht="12.75" x14ac:dyDescent="0.2">
      <c r="A19" s="214"/>
      <c r="B19" s="13"/>
      <c r="F19" s="209"/>
    </row>
    <row r="20" spans="1:18" ht="12.75" x14ac:dyDescent="0.2">
      <c r="A20" s="214"/>
      <c r="B20" s="13"/>
      <c r="F20" s="209"/>
    </row>
    <row r="21" spans="1:18" x14ac:dyDescent="0.2">
      <c r="A21" s="214"/>
      <c r="F21" s="209"/>
    </row>
    <row r="22" spans="1:18" x14ac:dyDescent="0.2">
      <c r="A22" s="214"/>
      <c r="F22" s="209"/>
    </row>
    <row r="23" spans="1:18" ht="12.75" x14ac:dyDescent="0.2">
      <c r="A23" s="214"/>
      <c r="B23" s="13" t="s">
        <v>18</v>
      </c>
      <c r="F23" s="209"/>
    </row>
    <row r="24" spans="1:18" ht="12.75" x14ac:dyDescent="0.2">
      <c r="A24" s="214"/>
      <c r="B24" s="13"/>
      <c r="F24" s="209"/>
    </row>
    <row r="25" spans="1:18" ht="12.75" x14ac:dyDescent="0.2">
      <c r="A25" s="214"/>
      <c r="B25" s="13"/>
      <c r="F25" s="209"/>
    </row>
    <row r="26" spans="1:18" ht="12.75" x14ac:dyDescent="0.2">
      <c r="A26" s="214"/>
      <c r="C26" s="12"/>
      <c r="D26" s="165"/>
      <c r="F26" s="209"/>
    </row>
    <row r="27" spans="1:18" x14ac:dyDescent="0.2">
      <c r="A27" s="214"/>
      <c r="F27" s="209"/>
    </row>
    <row r="28" spans="1:18" ht="12.75" x14ac:dyDescent="0.2">
      <c r="A28" s="216"/>
      <c r="B28" s="13" t="s">
        <v>19</v>
      </c>
      <c r="D28" s="165"/>
      <c r="E28" s="165"/>
      <c r="F28" s="217"/>
      <c r="G28" s="165"/>
      <c r="H28" s="165"/>
      <c r="I28" s="165"/>
      <c r="J28" s="165"/>
      <c r="K28" s="165"/>
      <c r="L28" s="165"/>
      <c r="M28" s="165"/>
      <c r="N28" s="165"/>
      <c r="R28" s="165"/>
    </row>
    <row r="29" spans="1:18" x14ac:dyDescent="0.2">
      <c r="A29" s="218"/>
      <c r="B29" s="166"/>
      <c r="C29" s="166"/>
      <c r="D29" s="166"/>
      <c r="E29" s="196"/>
      <c r="F29" s="219"/>
      <c r="G29" s="196"/>
      <c r="H29" s="196"/>
      <c r="I29" s="196"/>
      <c r="J29" s="196"/>
      <c r="K29" s="196"/>
      <c r="L29" s="196"/>
      <c r="M29" s="196"/>
      <c r="N29" s="166"/>
      <c r="O29" s="166"/>
      <c r="P29" s="166"/>
      <c r="Q29" s="167"/>
      <c r="R29" s="166"/>
    </row>
    <row r="30" spans="1:18" ht="39.6" customHeight="1" x14ac:dyDescent="0.2">
      <c r="A30" s="214"/>
      <c r="B30" s="194"/>
      <c r="C30" s="195" t="s">
        <v>1357</v>
      </c>
      <c r="D30" s="195" t="s">
        <v>24</v>
      </c>
      <c r="E30" s="195" t="s">
        <v>1358</v>
      </c>
      <c r="F30" s="219"/>
      <c r="G30" s="196"/>
      <c r="H30" s="196"/>
      <c r="I30" s="196"/>
      <c r="J30" s="196"/>
      <c r="K30" s="196"/>
      <c r="L30" s="196"/>
      <c r="M30" s="196"/>
      <c r="N30" s="166"/>
      <c r="O30" s="166"/>
      <c r="P30" s="166"/>
      <c r="Q30" s="167"/>
      <c r="R30" s="166"/>
    </row>
    <row r="31" spans="1:18" ht="12.75" x14ac:dyDescent="0.2">
      <c r="A31" s="214"/>
      <c r="B31" s="204" t="s">
        <v>53</v>
      </c>
      <c r="C31" s="197">
        <f>'A1 - Zlepšenie tepelnej o...'!J32</f>
        <v>0</v>
      </c>
      <c r="D31" s="199">
        <f>C31*0.2</f>
        <v>0</v>
      </c>
      <c r="E31" s="197">
        <f>C31+D31</f>
        <v>0</v>
      </c>
      <c r="F31" s="219"/>
      <c r="G31" s="196"/>
      <c r="H31" s="196"/>
      <c r="I31" s="196"/>
      <c r="J31" s="196"/>
      <c r="K31" s="196"/>
      <c r="L31" s="196"/>
      <c r="M31" s="196"/>
      <c r="N31" s="166"/>
      <c r="O31" s="166"/>
      <c r="P31" s="166"/>
      <c r="Q31" s="167"/>
      <c r="R31" s="166"/>
    </row>
    <row r="32" spans="1:18" ht="27.6" customHeight="1" x14ac:dyDescent="0.2">
      <c r="A32" s="214"/>
      <c r="B32" s="204" t="s">
        <v>1359</v>
      </c>
      <c r="C32" s="197">
        <f>'A2 - Zlepšenie tepelnej o...'!J32</f>
        <v>0</v>
      </c>
      <c r="D32" s="199">
        <f t="shared" ref="D32:D35" si="0">C32*0.2</f>
        <v>0</v>
      </c>
      <c r="E32" s="197">
        <f t="shared" ref="E32:E36" si="1">C32+D32</f>
        <v>0</v>
      </c>
      <c r="F32" s="220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</row>
    <row r="33" spans="1:18" ht="22.15" customHeight="1" x14ac:dyDescent="0.2">
      <c r="A33" s="214"/>
      <c r="B33" s="204" t="s">
        <v>559</v>
      </c>
      <c r="C33" s="197">
        <f>'B1 - Obnova stavebných ko...'!J32</f>
        <v>0</v>
      </c>
      <c r="D33" s="199">
        <f t="shared" si="0"/>
        <v>0</v>
      </c>
      <c r="E33" s="197">
        <f t="shared" si="1"/>
        <v>0</v>
      </c>
      <c r="F33" s="221"/>
      <c r="G33" s="168"/>
      <c r="H33" s="168"/>
      <c r="I33" s="168"/>
      <c r="J33" s="168"/>
      <c r="K33" s="168"/>
      <c r="L33" s="168"/>
      <c r="M33" s="168"/>
      <c r="N33" s="166"/>
      <c r="O33" s="166"/>
      <c r="P33" s="167"/>
      <c r="Q33" s="167"/>
      <c r="R33" s="166"/>
    </row>
    <row r="34" spans="1:18" ht="12.75" x14ac:dyDescent="0.2">
      <c r="A34" s="214"/>
      <c r="B34" s="193" t="s">
        <v>983</v>
      </c>
      <c r="C34" s="197">
        <f>Vykurovanie!G146</f>
        <v>0</v>
      </c>
      <c r="D34" s="199">
        <f t="shared" si="0"/>
        <v>0</v>
      </c>
      <c r="E34" s="197">
        <f t="shared" si="1"/>
        <v>0</v>
      </c>
      <c r="F34" s="221"/>
      <c r="G34" s="168"/>
      <c r="H34" s="168"/>
      <c r="I34" s="168"/>
      <c r="J34" s="168"/>
      <c r="K34" s="168"/>
      <c r="L34" s="168"/>
      <c r="M34" s="168"/>
      <c r="N34" s="166"/>
      <c r="O34" s="166"/>
      <c r="P34" s="167"/>
      <c r="Q34" s="167"/>
      <c r="R34" s="166"/>
    </row>
    <row r="35" spans="1:18" ht="12.75" x14ac:dyDescent="0.2">
      <c r="A35" s="214"/>
      <c r="B35" s="193" t="s">
        <v>1360</v>
      </c>
      <c r="C35" s="197">
        <f>'Osvetlenie,eli,bleskozvod'!G71</f>
        <v>0</v>
      </c>
      <c r="D35" s="199">
        <f t="shared" si="0"/>
        <v>0</v>
      </c>
      <c r="E35" s="197">
        <f t="shared" si="1"/>
        <v>0</v>
      </c>
      <c r="F35" s="221"/>
      <c r="G35" s="168"/>
      <c r="H35" s="168"/>
      <c r="I35" s="168"/>
      <c r="J35" s="168"/>
      <c r="K35" s="168"/>
      <c r="L35" s="168"/>
      <c r="M35" s="168"/>
      <c r="N35" s="166"/>
      <c r="O35" s="166"/>
      <c r="P35" s="167"/>
      <c r="Q35" s="167"/>
      <c r="R35" s="166"/>
    </row>
    <row r="36" spans="1:18" ht="12.75" x14ac:dyDescent="0.2">
      <c r="A36" s="214"/>
      <c r="B36" s="201" t="s">
        <v>1074</v>
      </c>
      <c r="C36" s="198">
        <f>SUM(C31:C35)</f>
        <v>0</v>
      </c>
      <c r="D36" s="200">
        <f t="shared" ref="D36" si="2">SUM(D31:D35)</f>
        <v>0</v>
      </c>
      <c r="E36" s="198">
        <f t="shared" si="1"/>
        <v>0</v>
      </c>
      <c r="F36" s="221"/>
      <c r="G36" s="168"/>
      <c r="H36" s="168"/>
      <c r="I36" s="168"/>
      <c r="J36" s="168"/>
      <c r="K36" s="168"/>
      <c r="L36" s="168"/>
      <c r="M36" s="168"/>
      <c r="N36" s="166"/>
      <c r="O36" s="166"/>
      <c r="P36" s="167"/>
      <c r="Q36" s="167"/>
      <c r="R36" s="166"/>
    </row>
    <row r="37" spans="1:18" x14ac:dyDescent="0.2">
      <c r="A37" s="222"/>
      <c r="B37" s="278"/>
      <c r="C37" s="278"/>
      <c r="D37" s="278"/>
      <c r="E37" s="168"/>
      <c r="F37" s="223"/>
      <c r="G37" s="170"/>
      <c r="H37" s="170"/>
      <c r="I37" s="170"/>
      <c r="J37" s="170"/>
      <c r="K37" s="170"/>
      <c r="L37" s="170"/>
      <c r="M37" s="170"/>
      <c r="N37" s="169"/>
      <c r="O37" s="169"/>
      <c r="P37" s="168"/>
      <c r="Q37" s="279"/>
      <c r="R37" s="280"/>
    </row>
    <row r="38" spans="1:18" x14ac:dyDescent="0.2">
      <c r="A38" s="222"/>
      <c r="B38" s="169"/>
      <c r="C38" s="169"/>
      <c r="D38" s="169"/>
      <c r="E38" s="171"/>
      <c r="F38" s="224"/>
      <c r="G38" s="169"/>
      <c r="H38" s="169"/>
      <c r="I38" s="169"/>
      <c r="J38" s="169"/>
      <c r="K38" s="169"/>
      <c r="L38" s="169"/>
      <c r="M38" s="169"/>
      <c r="N38" s="169"/>
      <c r="O38" s="169"/>
      <c r="P38" s="171"/>
      <c r="Q38" s="171"/>
      <c r="R38" s="169"/>
    </row>
    <row r="39" spans="1:18" x14ac:dyDescent="0.2">
      <c r="A39" s="218"/>
      <c r="B39" s="166"/>
      <c r="C39" s="253"/>
      <c r="D39" s="253"/>
      <c r="E39" s="253"/>
      <c r="F39" s="220"/>
      <c r="G39" s="169"/>
      <c r="H39" s="166"/>
      <c r="I39" s="169"/>
      <c r="J39" s="166"/>
      <c r="K39" s="166"/>
      <c r="L39" s="166"/>
      <c r="M39" s="166"/>
      <c r="N39" s="166"/>
      <c r="O39" s="166"/>
      <c r="P39" s="166"/>
      <c r="Q39" s="166"/>
      <c r="R39" s="166"/>
    </row>
    <row r="40" spans="1:18" x14ac:dyDescent="0.2">
      <c r="A40" s="218"/>
      <c r="B40" s="166" t="s">
        <v>1366</v>
      </c>
      <c r="C40" s="166"/>
      <c r="D40" s="166"/>
      <c r="E40" s="168"/>
      <c r="F40" s="220"/>
      <c r="G40" s="169"/>
      <c r="H40" s="281"/>
      <c r="I40" s="281"/>
      <c r="J40" s="166"/>
      <c r="K40" s="166"/>
      <c r="L40" s="166"/>
      <c r="M40" s="166"/>
      <c r="N40" s="166"/>
      <c r="O40" s="166"/>
      <c r="P40" s="172"/>
      <c r="Q40" s="166"/>
      <c r="R40" s="166"/>
    </row>
    <row r="41" spans="1:18" x14ac:dyDescent="0.2">
      <c r="A41" s="218"/>
      <c r="C41" s="166"/>
      <c r="D41" s="166"/>
      <c r="E41" s="166"/>
      <c r="F41" s="220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</row>
    <row r="42" spans="1:18" ht="12.75" x14ac:dyDescent="0.2">
      <c r="A42" s="218"/>
      <c r="B42" s="166"/>
      <c r="C42" s="166"/>
      <c r="D42" s="166"/>
      <c r="E42" s="173"/>
      <c r="F42" s="220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</row>
    <row r="43" spans="1:18" ht="18" x14ac:dyDescent="0.25">
      <c r="A43" s="218"/>
      <c r="B43" s="202"/>
      <c r="C43" s="203"/>
      <c r="D43" s="202"/>
      <c r="E43" s="166"/>
      <c r="F43" s="220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</row>
    <row r="44" spans="1:18" ht="15.75" thickBot="1" x14ac:dyDescent="0.3">
      <c r="A44" s="225"/>
      <c r="B44" s="226"/>
      <c r="C44" s="227"/>
      <c r="D44" s="226"/>
      <c r="E44" s="228"/>
      <c r="F44" s="229"/>
      <c r="G44" s="174"/>
      <c r="H44" s="174"/>
      <c r="I44" s="175"/>
      <c r="J44" s="176"/>
      <c r="K44" s="175"/>
      <c r="L44" s="174"/>
      <c r="M44" s="174"/>
      <c r="N44" s="174"/>
      <c r="O44" s="174"/>
      <c r="P44" s="175"/>
      <c r="Q44" s="174"/>
      <c r="R44" s="176"/>
    </row>
    <row r="45" spans="1:18" ht="10.15" customHeight="1" x14ac:dyDescent="0.25">
      <c r="A45" s="166"/>
      <c r="B45" s="202"/>
      <c r="C45" s="205"/>
      <c r="D45" s="202"/>
      <c r="E45" s="173"/>
      <c r="F45" s="166"/>
      <c r="G45" s="166"/>
      <c r="H45" s="166"/>
      <c r="I45" s="166"/>
      <c r="J45" s="177"/>
      <c r="K45" s="166"/>
      <c r="L45" s="166"/>
      <c r="M45" s="166"/>
      <c r="N45" s="166"/>
      <c r="O45" s="166"/>
      <c r="P45" s="166"/>
      <c r="Q45" s="166"/>
      <c r="R45" s="166"/>
    </row>
    <row r="46" spans="1:18" ht="15.75" x14ac:dyDescent="0.25">
      <c r="A46" s="178"/>
      <c r="B46" s="202"/>
      <c r="C46" s="206"/>
      <c r="D46" s="202"/>
      <c r="E46" s="173"/>
      <c r="F46" s="173"/>
      <c r="G46" s="178"/>
      <c r="H46" s="173"/>
      <c r="I46" s="173"/>
      <c r="J46" s="173"/>
      <c r="K46" s="173"/>
      <c r="L46" s="178"/>
      <c r="M46" s="173"/>
      <c r="N46" s="173"/>
      <c r="O46" s="173"/>
      <c r="P46" s="173"/>
      <c r="Q46" s="173"/>
      <c r="R46" s="173"/>
    </row>
    <row r="47" spans="1:18" ht="13.15" customHeight="1" x14ac:dyDescent="0.25">
      <c r="A47" s="179"/>
      <c r="B47" s="202"/>
      <c r="C47" s="202"/>
      <c r="D47" s="202"/>
      <c r="E47" s="176"/>
      <c r="F47" s="166"/>
      <c r="G47" s="179"/>
      <c r="H47" s="166"/>
      <c r="I47" s="166"/>
      <c r="J47" s="181"/>
      <c r="K47" s="174"/>
      <c r="L47" s="179"/>
      <c r="M47" s="167"/>
      <c r="N47" s="166"/>
      <c r="O47" s="166"/>
      <c r="P47" s="166"/>
      <c r="Q47" s="182"/>
      <c r="R47" s="176"/>
    </row>
    <row r="48" spans="1:18" ht="15" x14ac:dyDescent="0.25">
      <c r="A48" s="179"/>
      <c r="B48" s="202"/>
      <c r="C48" s="206"/>
      <c r="D48" s="202"/>
      <c r="E48" s="176"/>
      <c r="F48" s="166"/>
      <c r="G48" s="179"/>
      <c r="H48" s="166"/>
      <c r="I48" s="166"/>
      <c r="J48" s="181"/>
      <c r="K48" s="174"/>
      <c r="L48" s="179"/>
      <c r="M48" s="167"/>
      <c r="N48" s="166"/>
      <c r="O48" s="166"/>
      <c r="P48" s="166"/>
      <c r="Q48" s="182"/>
      <c r="R48" s="176"/>
    </row>
    <row r="49" spans="1:18" ht="15" x14ac:dyDescent="0.25">
      <c r="A49" s="179"/>
      <c r="B49" s="202"/>
      <c r="C49" s="202"/>
      <c r="D49" s="207"/>
      <c r="E49" s="176"/>
      <c r="F49" s="166"/>
      <c r="G49" s="179"/>
      <c r="H49" s="166"/>
      <c r="I49" s="166"/>
      <c r="J49" s="181"/>
      <c r="K49" s="174"/>
      <c r="L49" s="179"/>
      <c r="M49" s="167"/>
      <c r="N49" s="166"/>
      <c r="O49" s="166"/>
      <c r="P49" s="166"/>
      <c r="Q49" s="182"/>
      <c r="R49" s="176"/>
    </row>
    <row r="50" spans="1:18" ht="15" x14ac:dyDescent="0.25">
      <c r="A50" s="179"/>
      <c r="B50" s="202"/>
      <c r="C50" s="202"/>
      <c r="D50" s="202"/>
      <c r="E50" s="176"/>
      <c r="F50" s="166"/>
      <c r="G50" s="179"/>
      <c r="H50" s="166"/>
      <c r="I50" s="166"/>
      <c r="J50" s="181"/>
      <c r="K50" s="174"/>
      <c r="L50" s="179"/>
      <c r="M50" s="167"/>
      <c r="N50" s="166"/>
      <c r="O50" s="166"/>
      <c r="P50" s="166"/>
      <c r="Q50" s="182"/>
      <c r="R50" s="176"/>
    </row>
    <row r="51" spans="1:18" ht="15" x14ac:dyDescent="0.25">
      <c r="A51" s="179"/>
      <c r="B51" s="202"/>
      <c r="C51" s="206"/>
      <c r="D51" s="202"/>
      <c r="E51" s="176"/>
      <c r="F51" s="166"/>
      <c r="G51" s="179"/>
      <c r="H51" s="166"/>
      <c r="I51" s="166"/>
      <c r="J51" s="181"/>
      <c r="K51" s="174"/>
      <c r="L51" s="179"/>
      <c r="M51" s="167"/>
      <c r="N51" s="166"/>
      <c r="O51" s="166"/>
      <c r="P51" s="166"/>
      <c r="Q51" s="182"/>
      <c r="R51" s="176"/>
    </row>
    <row r="52" spans="1:18" ht="15" x14ac:dyDescent="0.25">
      <c r="A52" s="179"/>
      <c r="B52" s="202"/>
      <c r="C52" s="202"/>
      <c r="D52" s="202"/>
      <c r="E52" s="176"/>
      <c r="F52" s="166"/>
      <c r="G52" s="179"/>
      <c r="H52" s="166"/>
      <c r="I52" s="166"/>
      <c r="J52" s="181"/>
      <c r="K52" s="174"/>
      <c r="L52" s="179"/>
      <c r="M52" s="166"/>
      <c r="N52" s="166"/>
      <c r="O52" s="166"/>
      <c r="P52" s="166"/>
      <c r="Q52" s="166"/>
      <c r="R52" s="176"/>
    </row>
    <row r="53" spans="1:18" ht="15" x14ac:dyDescent="0.25">
      <c r="A53" s="179"/>
      <c r="B53" s="202"/>
      <c r="C53" s="202"/>
      <c r="D53" s="202"/>
      <c r="E53" s="176"/>
      <c r="F53" s="166"/>
      <c r="G53" s="179"/>
      <c r="H53" s="180"/>
      <c r="I53" s="166"/>
      <c r="J53" s="181"/>
      <c r="K53" s="174"/>
      <c r="L53" s="179"/>
      <c r="M53" s="180"/>
      <c r="N53" s="166"/>
      <c r="O53" s="166"/>
      <c r="P53" s="166"/>
      <c r="Q53" s="166"/>
      <c r="R53" s="176"/>
    </row>
    <row r="54" spans="1:18" ht="15" x14ac:dyDescent="0.25">
      <c r="A54" s="179"/>
      <c r="B54" s="202"/>
      <c r="C54" s="206"/>
      <c r="D54" s="202"/>
      <c r="E54" s="176"/>
      <c r="F54" s="166"/>
      <c r="G54" s="179"/>
      <c r="H54" s="166"/>
      <c r="I54" s="166"/>
      <c r="J54" s="176"/>
      <c r="K54" s="175"/>
      <c r="L54" s="179"/>
      <c r="M54" s="166"/>
      <c r="N54" s="166"/>
      <c r="O54" s="166"/>
      <c r="P54" s="166"/>
      <c r="Q54" s="166"/>
      <c r="R54" s="176"/>
    </row>
    <row r="55" spans="1:18" ht="15.75" x14ac:dyDescent="0.25">
      <c r="A55" s="183"/>
      <c r="B55" s="202"/>
      <c r="C55" s="202"/>
      <c r="D55" s="207"/>
      <c r="E55" s="166"/>
      <c r="F55" s="166"/>
      <c r="G55" s="166"/>
      <c r="H55" s="166"/>
      <c r="I55" s="166"/>
      <c r="J55" s="166"/>
      <c r="K55" s="166"/>
      <c r="L55" s="178"/>
      <c r="M55" s="166"/>
      <c r="N55" s="173"/>
      <c r="O55" s="173"/>
      <c r="P55" s="166"/>
      <c r="Q55" s="166"/>
      <c r="R55" s="166"/>
    </row>
    <row r="56" spans="1:18" ht="15" x14ac:dyDescent="0.25">
      <c r="A56" s="166"/>
      <c r="B56" s="202"/>
      <c r="C56" s="202"/>
      <c r="D56" s="202"/>
      <c r="E56" s="166"/>
      <c r="F56" s="166"/>
      <c r="G56" s="166"/>
      <c r="H56" s="166"/>
      <c r="I56" s="166"/>
      <c r="J56" s="166"/>
      <c r="K56" s="166"/>
      <c r="L56" s="179"/>
      <c r="M56" s="166"/>
      <c r="N56" s="166"/>
      <c r="O56" s="166"/>
      <c r="P56" s="166"/>
      <c r="Q56" s="166"/>
      <c r="R56" s="176"/>
    </row>
    <row r="57" spans="1:18" ht="15" x14ac:dyDescent="0.25">
      <c r="A57" s="184"/>
      <c r="B57" s="202"/>
      <c r="C57" s="206"/>
      <c r="D57" s="202"/>
      <c r="E57" s="166"/>
      <c r="F57" s="166"/>
      <c r="G57" s="184"/>
      <c r="H57" s="166"/>
      <c r="I57" s="166"/>
      <c r="J57" s="166"/>
      <c r="K57" s="166"/>
      <c r="L57" s="179"/>
      <c r="M57" s="167"/>
      <c r="N57" s="185"/>
      <c r="O57" s="167"/>
      <c r="P57" s="186"/>
      <c r="Q57" s="166"/>
      <c r="R57" s="176"/>
    </row>
    <row r="58" spans="1:18" ht="15" x14ac:dyDescent="0.25">
      <c r="A58" s="187"/>
      <c r="B58" s="202"/>
      <c r="C58" s="202"/>
      <c r="D58" s="207"/>
      <c r="E58" s="166"/>
      <c r="F58" s="166"/>
      <c r="G58" s="166"/>
      <c r="H58" s="166"/>
      <c r="I58" s="166"/>
      <c r="J58" s="166"/>
      <c r="K58" s="166"/>
      <c r="L58" s="188"/>
      <c r="M58" s="189"/>
      <c r="N58" s="190"/>
      <c r="O58" s="190"/>
      <c r="P58" s="191"/>
      <c r="Q58" s="190"/>
      <c r="R58" s="191"/>
    </row>
    <row r="59" spans="1:18" ht="15" x14ac:dyDescent="0.25">
      <c r="A59" s="183"/>
      <c r="B59" s="202"/>
      <c r="C59" s="202"/>
      <c r="D59" s="202"/>
      <c r="E59" s="166"/>
      <c r="F59" s="166"/>
      <c r="G59" s="166"/>
      <c r="H59" s="166"/>
      <c r="I59" s="166"/>
      <c r="J59" s="166"/>
      <c r="K59" s="166"/>
      <c r="L59" s="179"/>
      <c r="M59" s="277"/>
      <c r="N59" s="277"/>
      <c r="O59" s="277"/>
      <c r="P59" s="277"/>
      <c r="Q59" s="166"/>
      <c r="R59" s="192"/>
    </row>
    <row r="60" spans="1:18" ht="15.75" x14ac:dyDescent="0.25">
      <c r="A60" s="184"/>
      <c r="B60" s="202"/>
      <c r="C60" s="206"/>
      <c r="D60" s="202"/>
      <c r="E60" s="166"/>
      <c r="F60" s="166"/>
      <c r="G60" s="184"/>
      <c r="H60" s="166"/>
      <c r="I60" s="166"/>
      <c r="J60" s="166"/>
      <c r="K60" s="166"/>
      <c r="L60" s="178"/>
      <c r="M60" s="166"/>
      <c r="N60" s="173"/>
      <c r="O60" s="173"/>
      <c r="P60" s="166"/>
      <c r="Q60" s="166"/>
      <c r="R60" s="7"/>
    </row>
    <row r="61" spans="1:18" ht="12.75" x14ac:dyDescent="0.2">
      <c r="A61" s="183"/>
      <c r="B61" s="166"/>
      <c r="C61" s="166"/>
      <c r="D61" s="166"/>
      <c r="E61" s="166"/>
      <c r="F61" s="166"/>
      <c r="G61" s="190"/>
      <c r="H61" s="166"/>
      <c r="I61" s="166"/>
      <c r="J61" s="166"/>
      <c r="K61" s="166"/>
      <c r="L61" s="179"/>
      <c r="M61" s="166"/>
      <c r="N61" s="166"/>
      <c r="O61" s="166"/>
      <c r="P61" s="166"/>
      <c r="Q61" s="166"/>
      <c r="R61" s="176"/>
    </row>
    <row r="62" spans="1:18" ht="12.75" x14ac:dyDescent="0.2">
      <c r="A62" s="166"/>
      <c r="B62" s="166"/>
      <c r="C62" s="166"/>
      <c r="D62" s="166"/>
      <c r="E62" s="166"/>
      <c r="F62" s="166"/>
      <c r="G62" s="190"/>
      <c r="H62" s="166"/>
      <c r="I62" s="166"/>
      <c r="J62" s="166"/>
      <c r="K62" s="166"/>
      <c r="L62" s="179"/>
      <c r="M62" s="166"/>
      <c r="N62" s="166"/>
      <c r="O62" s="166"/>
      <c r="P62" s="166"/>
      <c r="Q62" s="166"/>
      <c r="R62" s="176"/>
    </row>
    <row r="63" spans="1:18" ht="12.75" x14ac:dyDescent="0.2">
      <c r="A63" s="184"/>
      <c r="B63" s="166"/>
      <c r="C63" s="166"/>
      <c r="D63" s="166"/>
      <c r="E63" s="166"/>
      <c r="F63" s="166"/>
      <c r="G63" s="184"/>
      <c r="H63" s="166"/>
      <c r="I63" s="166"/>
      <c r="J63" s="166"/>
      <c r="K63" s="166"/>
      <c r="L63" s="179"/>
      <c r="M63" s="166"/>
      <c r="N63" s="166"/>
      <c r="O63" s="166"/>
      <c r="P63" s="166"/>
      <c r="Q63" s="166"/>
      <c r="R63" s="176"/>
    </row>
  </sheetData>
  <mergeCells count="6">
    <mergeCell ref="C5:E5"/>
    <mergeCell ref="C6:E6"/>
    <mergeCell ref="M59:P59"/>
    <mergeCell ref="B37:D37"/>
    <mergeCell ref="Q37:R37"/>
    <mergeCell ref="H40:I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6"/>
  <sheetViews>
    <sheetView showGridLines="0" tabSelected="1" topLeftCell="A195" zoomScale="90" zoomScaleNormal="90" workbookViewId="0">
      <selection activeCell="V107" sqref="V10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4" t="s">
        <v>2</v>
      </c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7" t="s">
        <v>46</v>
      </c>
    </row>
    <row r="3" spans="2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43</v>
      </c>
    </row>
    <row r="4" spans="2:46" ht="24.95" customHeight="1" x14ac:dyDescent="0.2">
      <c r="B4" s="10"/>
      <c r="D4" s="11" t="s">
        <v>49</v>
      </c>
      <c r="L4" s="10"/>
      <c r="M4" s="37" t="s">
        <v>4</v>
      </c>
      <c r="AT4" s="7" t="s">
        <v>1</v>
      </c>
    </row>
    <row r="5" spans="2:46" ht="6.95" customHeight="1" x14ac:dyDescent="0.2">
      <c r="B5" s="10"/>
      <c r="L5" s="10"/>
    </row>
    <row r="6" spans="2:46" ht="12" customHeight="1" x14ac:dyDescent="0.2">
      <c r="B6" s="10"/>
      <c r="D6" s="13" t="s">
        <v>5</v>
      </c>
      <c r="L6" s="10"/>
    </row>
    <row r="7" spans="2:46" ht="26.25" customHeight="1" x14ac:dyDescent="0.2">
      <c r="B7" s="10"/>
      <c r="E7" s="285"/>
      <c r="F7" s="286"/>
      <c r="G7" s="286"/>
      <c r="H7" s="286"/>
      <c r="L7" s="10"/>
    </row>
    <row r="8" spans="2:46" ht="12" customHeight="1" x14ac:dyDescent="0.2">
      <c r="B8" s="10"/>
      <c r="D8" s="13" t="s">
        <v>50</v>
      </c>
      <c r="L8" s="10"/>
    </row>
    <row r="9" spans="2:46" s="1" customFormat="1" ht="16.5" customHeight="1" x14ac:dyDescent="0.2">
      <c r="B9" s="15"/>
      <c r="E9" s="285" t="s">
        <v>51</v>
      </c>
      <c r="F9" s="283"/>
      <c r="G9" s="283"/>
      <c r="H9" s="283"/>
      <c r="L9" s="15"/>
    </row>
    <row r="10" spans="2:46" s="1" customFormat="1" ht="12" customHeight="1" x14ac:dyDescent="0.2">
      <c r="B10" s="15"/>
      <c r="D10" s="13" t="s">
        <v>52</v>
      </c>
      <c r="L10" s="15"/>
    </row>
    <row r="11" spans="2:46" s="1" customFormat="1" ht="16.5" customHeight="1" x14ac:dyDescent="0.2">
      <c r="B11" s="15"/>
      <c r="E11" s="282" t="s">
        <v>53</v>
      </c>
      <c r="F11" s="283"/>
      <c r="G11" s="283"/>
      <c r="H11" s="283"/>
      <c r="L11" s="15"/>
    </row>
    <row r="12" spans="2:46" s="1" customFormat="1" x14ac:dyDescent="0.2">
      <c r="B12" s="15"/>
      <c r="L12" s="15"/>
    </row>
    <row r="13" spans="2:46" s="1" customFormat="1" ht="12" customHeight="1" x14ac:dyDescent="0.2">
      <c r="B13" s="15"/>
      <c r="D13" s="13" t="s">
        <v>6</v>
      </c>
      <c r="F13" s="12" t="s">
        <v>0</v>
      </c>
      <c r="I13" s="13" t="s">
        <v>7</v>
      </c>
      <c r="J13" s="12"/>
      <c r="L13" s="15"/>
    </row>
    <row r="14" spans="2:46" s="1" customFormat="1" ht="12" customHeight="1" x14ac:dyDescent="0.2">
      <c r="B14" s="15"/>
      <c r="D14" s="13" t="s">
        <v>8</v>
      </c>
      <c r="F14" s="12" t="s">
        <v>9</v>
      </c>
      <c r="I14" s="13" t="s">
        <v>10</v>
      </c>
      <c r="J14" s="26"/>
      <c r="L14" s="15"/>
    </row>
    <row r="15" spans="2:46" s="1" customFormat="1" ht="10.9" customHeight="1" x14ac:dyDescent="0.2">
      <c r="B15" s="15"/>
      <c r="L15" s="15"/>
    </row>
    <row r="16" spans="2:46" s="1" customFormat="1" ht="12" customHeight="1" x14ac:dyDescent="0.2">
      <c r="B16" s="15"/>
      <c r="D16" s="13" t="s">
        <v>11</v>
      </c>
      <c r="I16" s="13" t="s">
        <v>12</v>
      </c>
      <c r="J16" s="12"/>
      <c r="L16" s="15"/>
    </row>
    <row r="17" spans="2:12" s="1" customFormat="1" ht="18" customHeight="1" x14ac:dyDescent="0.2">
      <c r="B17" s="15"/>
      <c r="E17" s="12" t="s">
        <v>13</v>
      </c>
      <c r="I17" s="13" t="s">
        <v>14</v>
      </c>
      <c r="J17" s="12"/>
      <c r="L17" s="15"/>
    </row>
    <row r="18" spans="2:12" s="1" customFormat="1" ht="6.95" customHeight="1" x14ac:dyDescent="0.2">
      <c r="B18" s="15"/>
      <c r="L18" s="15"/>
    </row>
    <row r="19" spans="2:12" s="1" customFormat="1" ht="12" customHeight="1" x14ac:dyDescent="0.2">
      <c r="B19" s="15"/>
      <c r="D19" s="13" t="s">
        <v>15</v>
      </c>
      <c r="I19" s="13" t="s">
        <v>12</v>
      </c>
      <c r="J19" s="12"/>
      <c r="L19" s="15"/>
    </row>
    <row r="20" spans="2:12" s="1" customFormat="1" ht="18" customHeight="1" x14ac:dyDescent="0.2">
      <c r="B20" s="15"/>
      <c r="E20" s="287"/>
      <c r="F20" s="287"/>
      <c r="G20" s="287"/>
      <c r="H20" s="287"/>
      <c r="I20" s="13" t="s">
        <v>14</v>
      </c>
      <c r="J20" s="12"/>
      <c r="L20" s="15"/>
    </row>
    <row r="21" spans="2:12" s="1" customFormat="1" ht="6.95" customHeight="1" x14ac:dyDescent="0.2">
      <c r="B21" s="15"/>
      <c r="L21" s="15"/>
    </row>
    <row r="22" spans="2:12" s="1" customFormat="1" ht="12" customHeight="1" x14ac:dyDescent="0.2">
      <c r="B22" s="15"/>
      <c r="D22" s="13" t="s">
        <v>16</v>
      </c>
      <c r="I22" s="13" t="s">
        <v>12</v>
      </c>
      <c r="J22" s="12"/>
      <c r="L22" s="15"/>
    </row>
    <row r="23" spans="2:12" s="1" customFormat="1" ht="18" customHeight="1" x14ac:dyDescent="0.2">
      <c r="B23" s="15"/>
      <c r="E23" s="12" t="s">
        <v>17</v>
      </c>
      <c r="I23" s="13" t="s">
        <v>14</v>
      </c>
      <c r="J23" s="12"/>
      <c r="L23" s="15"/>
    </row>
    <row r="24" spans="2:12" s="1" customFormat="1" ht="6.95" customHeight="1" x14ac:dyDescent="0.2">
      <c r="B24" s="15"/>
      <c r="L24" s="15"/>
    </row>
    <row r="25" spans="2:12" s="1" customFormat="1" ht="12" customHeight="1" x14ac:dyDescent="0.2">
      <c r="B25" s="15"/>
      <c r="D25" s="13" t="s">
        <v>18</v>
      </c>
      <c r="I25" s="13" t="s">
        <v>12</v>
      </c>
      <c r="J25" s="12"/>
      <c r="L25" s="15"/>
    </row>
    <row r="26" spans="2:12" s="1" customFormat="1" ht="18" customHeight="1" x14ac:dyDescent="0.2">
      <c r="B26" s="15"/>
      <c r="E26" s="12"/>
      <c r="I26" s="13" t="s">
        <v>14</v>
      </c>
      <c r="J26" s="12"/>
      <c r="L26" s="15"/>
    </row>
    <row r="27" spans="2:12" s="1" customFormat="1" ht="6.95" customHeight="1" x14ac:dyDescent="0.2">
      <c r="B27" s="15"/>
      <c r="L27" s="15"/>
    </row>
    <row r="28" spans="2:12" s="1" customFormat="1" ht="12" customHeight="1" x14ac:dyDescent="0.2">
      <c r="B28" s="15"/>
      <c r="D28" s="13" t="s">
        <v>19</v>
      </c>
      <c r="L28" s="15"/>
    </row>
    <row r="29" spans="2:12" s="2" customFormat="1" ht="16.5" customHeight="1" x14ac:dyDescent="0.2">
      <c r="B29" s="38"/>
      <c r="E29" s="288" t="s">
        <v>0</v>
      </c>
      <c r="F29" s="288"/>
      <c r="G29" s="288"/>
      <c r="H29" s="288"/>
      <c r="L29" s="38"/>
    </row>
    <row r="30" spans="2:12" s="1" customFormat="1" ht="6.95" customHeight="1" x14ac:dyDescent="0.2">
      <c r="B30" s="15"/>
      <c r="L30" s="15"/>
    </row>
    <row r="31" spans="2:12" s="1" customFormat="1" ht="6.95" customHeight="1" x14ac:dyDescent="0.2">
      <c r="B31" s="15"/>
      <c r="D31" s="27"/>
      <c r="E31" s="27"/>
      <c r="F31" s="27"/>
      <c r="G31" s="27"/>
      <c r="H31" s="27"/>
      <c r="I31" s="27"/>
      <c r="J31" s="27"/>
      <c r="K31" s="27"/>
      <c r="L31" s="15"/>
    </row>
    <row r="32" spans="2:12" s="1" customFormat="1" ht="25.35" customHeight="1" x14ac:dyDescent="0.2">
      <c r="B32" s="15"/>
      <c r="D32" s="39" t="s">
        <v>20</v>
      </c>
      <c r="J32" s="35"/>
      <c r="L32" s="15"/>
    </row>
    <row r="33" spans="2:22" s="1" customFormat="1" ht="6.95" customHeight="1" x14ac:dyDescent="0.2">
      <c r="B33" s="15"/>
      <c r="D33" s="27"/>
      <c r="E33" s="27"/>
      <c r="F33" s="27"/>
      <c r="G33" s="27"/>
      <c r="H33" s="27"/>
      <c r="I33" s="27"/>
      <c r="J33" s="27"/>
      <c r="K33" s="27"/>
      <c r="L33" s="15"/>
    </row>
    <row r="34" spans="2:22" s="1" customFormat="1" ht="14.45" customHeight="1" x14ac:dyDescent="0.2">
      <c r="B34" s="15"/>
      <c r="F34" s="17" t="s">
        <v>22</v>
      </c>
      <c r="I34" s="17" t="s">
        <v>21</v>
      </c>
      <c r="J34" s="17" t="s">
        <v>23</v>
      </c>
      <c r="L34" s="15"/>
    </row>
    <row r="35" spans="2:22" s="1" customFormat="1" ht="14.45" customHeight="1" x14ac:dyDescent="0.2">
      <c r="B35" s="15"/>
      <c r="D35" s="28" t="s">
        <v>24</v>
      </c>
      <c r="E35" s="18" t="s">
        <v>25</v>
      </c>
      <c r="F35" s="40">
        <f>ROUND((SUM(BE131:BE205)),  2)</f>
        <v>0</v>
      </c>
      <c r="G35" s="41"/>
      <c r="H35" s="41"/>
      <c r="I35" s="42">
        <v>0.2</v>
      </c>
      <c r="J35" s="40">
        <f>ROUND(((SUM(BE131:BE205))*I35),  2)</f>
        <v>0</v>
      </c>
      <c r="L35" s="15"/>
    </row>
    <row r="36" spans="2:22" s="1" customFormat="1" ht="14.45" customHeight="1" x14ac:dyDescent="0.2">
      <c r="B36" s="15"/>
      <c r="E36" s="18" t="s">
        <v>26</v>
      </c>
      <c r="F36" s="36">
        <f>ROUND((SUM(BF131:BF205)),  2)</f>
        <v>0</v>
      </c>
      <c r="I36" s="43">
        <v>0.2</v>
      </c>
      <c r="J36" s="36">
        <f>ROUND(((SUM(BF131:BF205))*I36),  2)</f>
        <v>0</v>
      </c>
      <c r="L36" s="15"/>
    </row>
    <row r="37" spans="2:22" s="1" customFormat="1" ht="14.45" hidden="1" customHeight="1" x14ac:dyDescent="0.2">
      <c r="B37" s="15"/>
      <c r="E37" s="13" t="s">
        <v>27</v>
      </c>
      <c r="F37" s="36">
        <f>ROUND((SUM(BG131:BG205)),  2)</f>
        <v>0</v>
      </c>
      <c r="I37" s="43">
        <v>0.2</v>
      </c>
      <c r="J37" s="36">
        <f>0</f>
        <v>0</v>
      </c>
      <c r="L37" s="15"/>
    </row>
    <row r="38" spans="2:22" s="1" customFormat="1" ht="14.45" hidden="1" customHeight="1" x14ac:dyDescent="0.2">
      <c r="B38" s="15"/>
      <c r="E38" s="13" t="s">
        <v>28</v>
      </c>
      <c r="F38" s="36">
        <f>ROUND((SUM(BH131:BH205)),  2)</f>
        <v>0</v>
      </c>
      <c r="I38" s="43">
        <v>0.2</v>
      </c>
      <c r="J38" s="36">
        <f>0</f>
        <v>0</v>
      </c>
      <c r="L38" s="15"/>
    </row>
    <row r="39" spans="2:22" s="1" customFormat="1" ht="14.45" hidden="1" customHeight="1" x14ac:dyDescent="0.2">
      <c r="B39" s="15"/>
      <c r="E39" s="18" t="s">
        <v>29</v>
      </c>
      <c r="F39" s="40">
        <f>ROUND((SUM(BI131:BI205)),  2)</f>
        <v>0</v>
      </c>
      <c r="G39" s="41"/>
      <c r="H39" s="41"/>
      <c r="I39" s="42">
        <v>0</v>
      </c>
      <c r="J39" s="40">
        <f>0</f>
        <v>0</v>
      </c>
      <c r="L39" s="15"/>
    </row>
    <row r="40" spans="2:22" s="1" customFormat="1" ht="6.95" customHeight="1" x14ac:dyDescent="0.2">
      <c r="B40" s="15"/>
      <c r="L40" s="15"/>
    </row>
    <row r="41" spans="2:22" s="1" customFormat="1" ht="25.35" customHeight="1" x14ac:dyDescent="0.2">
      <c r="B41" s="15"/>
      <c r="C41" s="44"/>
      <c r="D41" s="45" t="s">
        <v>30</v>
      </c>
      <c r="E41" s="29"/>
      <c r="F41" s="29"/>
      <c r="G41" s="46" t="s">
        <v>31</v>
      </c>
      <c r="H41" s="47" t="s">
        <v>32</v>
      </c>
      <c r="I41" s="29"/>
      <c r="J41" s="48"/>
      <c r="K41" s="49"/>
      <c r="L41" s="15"/>
      <c r="V41" s="255"/>
    </row>
    <row r="42" spans="2:22" s="1" customFormat="1" ht="14.45" customHeight="1" x14ac:dyDescent="0.2">
      <c r="B42" s="15"/>
      <c r="L42" s="15"/>
    </row>
    <row r="43" spans="2:22" ht="14.45" customHeight="1" x14ac:dyDescent="0.2">
      <c r="B43" s="10"/>
      <c r="L43" s="10"/>
    </row>
    <row r="44" spans="2:22" ht="14.45" customHeight="1" x14ac:dyDescent="0.2">
      <c r="B44" s="10"/>
      <c r="L44" s="10"/>
    </row>
    <row r="45" spans="2:22" ht="14.45" customHeight="1" x14ac:dyDescent="0.2">
      <c r="B45" s="10"/>
      <c r="L45" s="10"/>
    </row>
    <row r="46" spans="2:22" ht="14.45" customHeight="1" x14ac:dyDescent="0.2">
      <c r="B46" s="10"/>
      <c r="L46" s="10"/>
    </row>
    <row r="47" spans="2:22" ht="14.45" customHeight="1" x14ac:dyDescent="0.2">
      <c r="B47" s="10"/>
      <c r="L47" s="10"/>
    </row>
    <row r="48" spans="2:22" ht="14.45" customHeight="1" x14ac:dyDescent="0.2">
      <c r="B48" s="10"/>
      <c r="L48" s="10"/>
    </row>
    <row r="49" spans="2:12" ht="14.45" customHeight="1" x14ac:dyDescent="0.2">
      <c r="B49" s="10"/>
      <c r="L49" s="10"/>
    </row>
    <row r="50" spans="2:12" s="1" customFormat="1" ht="14.45" customHeight="1" x14ac:dyDescent="0.2">
      <c r="B50" s="15"/>
      <c r="D50" s="19" t="s">
        <v>33</v>
      </c>
      <c r="E50" s="20"/>
      <c r="F50" s="20"/>
      <c r="G50" s="19" t="s">
        <v>34</v>
      </c>
      <c r="H50" s="20"/>
      <c r="I50" s="20"/>
      <c r="J50" s="20"/>
      <c r="K50" s="20"/>
      <c r="L50" s="15"/>
    </row>
    <row r="51" spans="2:12" x14ac:dyDescent="0.2">
      <c r="B51" s="10"/>
      <c r="L51" s="10"/>
    </row>
    <row r="52" spans="2:12" x14ac:dyDescent="0.2">
      <c r="B52" s="10"/>
      <c r="L52" s="10"/>
    </row>
    <row r="53" spans="2:12" x14ac:dyDescent="0.2">
      <c r="B53" s="10"/>
      <c r="L53" s="10"/>
    </row>
    <row r="54" spans="2:12" x14ac:dyDescent="0.2">
      <c r="B54" s="10"/>
      <c r="L54" s="10"/>
    </row>
    <row r="55" spans="2:12" x14ac:dyDescent="0.2">
      <c r="B55" s="10"/>
      <c r="L55" s="10"/>
    </row>
    <row r="56" spans="2:12" x14ac:dyDescent="0.2">
      <c r="B56" s="10"/>
      <c r="L56" s="10"/>
    </row>
    <row r="57" spans="2:12" x14ac:dyDescent="0.2">
      <c r="B57" s="10"/>
      <c r="L57" s="10"/>
    </row>
    <row r="58" spans="2:12" x14ac:dyDescent="0.2">
      <c r="B58" s="10"/>
      <c r="L58" s="10"/>
    </row>
    <row r="59" spans="2:12" x14ac:dyDescent="0.2">
      <c r="B59" s="10"/>
      <c r="L59" s="10"/>
    </row>
    <row r="60" spans="2:12" x14ac:dyDescent="0.2">
      <c r="B60" s="10"/>
      <c r="L60" s="10"/>
    </row>
    <row r="61" spans="2:12" s="1" customFormat="1" ht="12.75" x14ac:dyDescent="0.2">
      <c r="B61" s="15"/>
      <c r="D61" s="21" t="s">
        <v>35</v>
      </c>
      <c r="E61" s="16"/>
      <c r="F61" s="50" t="s">
        <v>36</v>
      </c>
      <c r="G61" s="21" t="s">
        <v>35</v>
      </c>
      <c r="H61" s="16"/>
      <c r="I61" s="16"/>
      <c r="J61" s="51" t="s">
        <v>36</v>
      </c>
      <c r="K61" s="16"/>
      <c r="L61" s="15"/>
    </row>
    <row r="62" spans="2:12" x14ac:dyDescent="0.2">
      <c r="B62" s="10"/>
      <c r="L62" s="10"/>
    </row>
    <row r="63" spans="2:12" x14ac:dyDescent="0.2">
      <c r="B63" s="10"/>
      <c r="L63" s="10"/>
    </row>
    <row r="64" spans="2:12" x14ac:dyDescent="0.2">
      <c r="B64" s="10"/>
      <c r="L64" s="10"/>
    </row>
    <row r="65" spans="2:12" s="1" customFormat="1" ht="12.75" x14ac:dyDescent="0.2">
      <c r="B65" s="15"/>
      <c r="D65" s="19" t="s">
        <v>37</v>
      </c>
      <c r="E65" s="20"/>
      <c r="F65" s="20"/>
      <c r="G65" s="19" t="s">
        <v>38</v>
      </c>
      <c r="H65" s="20"/>
      <c r="I65" s="20"/>
      <c r="J65" s="20"/>
      <c r="K65" s="20"/>
      <c r="L65" s="15"/>
    </row>
    <row r="66" spans="2:12" x14ac:dyDescent="0.2">
      <c r="B66" s="10"/>
      <c r="L66" s="10"/>
    </row>
    <row r="67" spans="2:12" x14ac:dyDescent="0.2">
      <c r="B67" s="10"/>
      <c r="L67" s="10"/>
    </row>
    <row r="68" spans="2:12" x14ac:dyDescent="0.2">
      <c r="B68" s="10"/>
      <c r="L68" s="10"/>
    </row>
    <row r="69" spans="2:12" x14ac:dyDescent="0.2">
      <c r="B69" s="10"/>
      <c r="L69" s="10"/>
    </row>
    <row r="70" spans="2:12" x14ac:dyDescent="0.2">
      <c r="B70" s="10"/>
      <c r="L70" s="10"/>
    </row>
    <row r="71" spans="2:12" x14ac:dyDescent="0.2">
      <c r="B71" s="10"/>
      <c r="L71" s="10"/>
    </row>
    <row r="72" spans="2:12" x14ac:dyDescent="0.2">
      <c r="B72" s="10"/>
      <c r="L72" s="10"/>
    </row>
    <row r="73" spans="2:12" x14ac:dyDescent="0.2">
      <c r="B73" s="10"/>
      <c r="L73" s="10"/>
    </row>
    <row r="74" spans="2:12" x14ac:dyDescent="0.2">
      <c r="B74" s="10"/>
      <c r="L74" s="10"/>
    </row>
    <row r="75" spans="2:12" x14ac:dyDescent="0.2">
      <c r="B75" s="10"/>
      <c r="L75" s="10"/>
    </row>
    <row r="76" spans="2:12" s="1" customFormat="1" ht="12.75" x14ac:dyDescent="0.2">
      <c r="B76" s="15"/>
      <c r="D76" s="21" t="s">
        <v>35</v>
      </c>
      <c r="E76" s="16"/>
      <c r="F76" s="50" t="s">
        <v>36</v>
      </c>
      <c r="G76" s="21" t="s">
        <v>35</v>
      </c>
      <c r="H76" s="16"/>
      <c r="I76" s="16"/>
      <c r="J76" s="51" t="s">
        <v>36</v>
      </c>
      <c r="K76" s="16"/>
      <c r="L76" s="15"/>
    </row>
    <row r="77" spans="2:12" s="1" customFormat="1" ht="14.45" customHeight="1" x14ac:dyDescent="0.2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15"/>
    </row>
    <row r="81" spans="2:12" s="1" customFormat="1" ht="6.95" customHeight="1" x14ac:dyDescent="0.2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15"/>
    </row>
    <row r="82" spans="2:12" s="1" customFormat="1" ht="24.95" customHeight="1" x14ac:dyDescent="0.2">
      <c r="B82" s="15"/>
      <c r="C82" s="11" t="s">
        <v>54</v>
      </c>
      <c r="L82" s="15"/>
    </row>
    <row r="83" spans="2:12" s="1" customFormat="1" ht="6.95" customHeight="1" x14ac:dyDescent="0.2">
      <c r="B83" s="15"/>
      <c r="L83" s="15"/>
    </row>
    <row r="84" spans="2:12" s="1" customFormat="1" ht="12" customHeight="1" x14ac:dyDescent="0.2">
      <c r="B84" s="15"/>
      <c r="C84" s="13" t="s">
        <v>5</v>
      </c>
      <c r="L84" s="15"/>
    </row>
    <row r="85" spans="2:12" s="1" customFormat="1" ht="26.25" customHeight="1" x14ac:dyDescent="0.2">
      <c r="B85" s="15"/>
      <c r="E85" s="285">
        <f>E7</f>
        <v>0</v>
      </c>
      <c r="F85" s="286"/>
      <c r="G85" s="286"/>
      <c r="H85" s="286"/>
      <c r="L85" s="15"/>
    </row>
    <row r="86" spans="2:12" ht="12" customHeight="1" x14ac:dyDescent="0.2">
      <c r="B86" s="10"/>
      <c r="C86" s="13" t="s">
        <v>50</v>
      </c>
      <c r="L86" s="10"/>
    </row>
    <row r="87" spans="2:12" s="1" customFormat="1" ht="16.5" customHeight="1" x14ac:dyDescent="0.2">
      <c r="B87" s="15"/>
      <c r="E87" s="285" t="s">
        <v>51</v>
      </c>
      <c r="F87" s="283"/>
      <c r="G87" s="283"/>
      <c r="H87" s="283"/>
      <c r="L87" s="15"/>
    </row>
    <row r="88" spans="2:12" s="1" customFormat="1" ht="12" customHeight="1" x14ac:dyDescent="0.2">
      <c r="B88" s="15"/>
      <c r="C88" s="13" t="s">
        <v>52</v>
      </c>
      <c r="L88" s="15"/>
    </row>
    <row r="89" spans="2:12" s="1" customFormat="1" ht="16.5" customHeight="1" x14ac:dyDescent="0.2">
      <c r="B89" s="15"/>
      <c r="E89" s="282" t="str">
        <f>E11</f>
        <v>A1 - Zlepšenie tepelnej ochrany otvorových konštrukcií</v>
      </c>
      <c r="F89" s="283"/>
      <c r="G89" s="283"/>
      <c r="H89" s="283"/>
      <c r="L89" s="15"/>
    </row>
    <row r="90" spans="2:12" s="1" customFormat="1" ht="6.95" customHeight="1" x14ac:dyDescent="0.2">
      <c r="B90" s="15"/>
      <c r="L90" s="15"/>
    </row>
    <row r="91" spans="2:12" s="1" customFormat="1" ht="12" customHeight="1" x14ac:dyDescent="0.2">
      <c r="B91" s="15"/>
      <c r="C91" s="13" t="s">
        <v>8</v>
      </c>
      <c r="F91" s="12" t="str">
        <f>F14</f>
        <v>Zvolen</v>
      </c>
      <c r="I91" s="13" t="s">
        <v>10</v>
      </c>
      <c r="J91" s="26" t="str">
        <f>IF(J14="","",J14)</f>
        <v/>
      </c>
      <c r="L91" s="15"/>
    </row>
    <row r="92" spans="2:12" s="1" customFormat="1" ht="6.95" customHeight="1" x14ac:dyDescent="0.2">
      <c r="B92" s="15"/>
      <c r="L92" s="15"/>
    </row>
    <row r="93" spans="2:12" s="1" customFormat="1" ht="25.7" customHeight="1" x14ac:dyDescent="0.2">
      <c r="B93" s="15"/>
      <c r="C93" s="13" t="s">
        <v>11</v>
      </c>
      <c r="F93" s="12" t="str">
        <f>E17</f>
        <v>SPŠ dopravná Zvolen</v>
      </c>
      <c r="I93" s="13" t="s">
        <v>16</v>
      </c>
      <c r="J93" s="14" t="str">
        <f>E23</f>
        <v>PROFISREAL s.r.o., Bratislava</v>
      </c>
      <c r="L93" s="15"/>
    </row>
    <row r="94" spans="2:12" s="1" customFormat="1" ht="15.2" customHeight="1" x14ac:dyDescent="0.2">
      <c r="B94" s="15"/>
      <c r="C94" s="13" t="s">
        <v>15</v>
      </c>
      <c r="F94" s="12" t="str">
        <f>IF(E20="","",E20)</f>
        <v/>
      </c>
      <c r="I94" s="13" t="s">
        <v>18</v>
      </c>
      <c r="J94" s="14">
        <f>E26</f>
        <v>0</v>
      </c>
      <c r="L94" s="15"/>
    </row>
    <row r="95" spans="2:12" s="1" customFormat="1" ht="10.35" customHeight="1" x14ac:dyDescent="0.2">
      <c r="B95" s="15"/>
      <c r="L95" s="15"/>
    </row>
    <row r="96" spans="2:12" s="1" customFormat="1" ht="29.25" customHeight="1" x14ac:dyDescent="0.2">
      <c r="B96" s="15"/>
      <c r="C96" s="52" t="s">
        <v>55</v>
      </c>
      <c r="D96" s="44"/>
      <c r="E96" s="44"/>
      <c r="F96" s="44"/>
      <c r="G96" s="44"/>
      <c r="H96" s="44"/>
      <c r="I96" s="44"/>
      <c r="J96" s="53" t="s">
        <v>56</v>
      </c>
      <c r="K96" s="44"/>
      <c r="L96" s="15"/>
    </row>
    <row r="97" spans="2:47" s="1" customFormat="1" ht="10.35" customHeight="1" x14ac:dyDescent="0.2">
      <c r="B97" s="15"/>
      <c r="L97" s="15"/>
    </row>
    <row r="98" spans="2:47" s="1" customFormat="1" ht="22.9" customHeight="1" x14ac:dyDescent="0.2">
      <c r="B98" s="15"/>
      <c r="C98" s="54" t="s">
        <v>57</v>
      </c>
      <c r="J98" s="35"/>
      <c r="L98" s="15"/>
      <c r="AU98" s="7" t="s">
        <v>58</v>
      </c>
    </row>
    <row r="99" spans="2:47" s="3" customFormat="1" ht="24.95" customHeight="1" x14ac:dyDescent="0.2">
      <c r="B99" s="55"/>
      <c r="D99" s="56" t="s">
        <v>59</v>
      </c>
      <c r="E99" s="57"/>
      <c r="F99" s="57"/>
      <c r="G99" s="57"/>
      <c r="H99" s="57"/>
      <c r="I99" s="57"/>
      <c r="J99" s="58"/>
      <c r="L99" s="55"/>
    </row>
    <row r="100" spans="2:47" s="4" customFormat="1" ht="19.899999999999999" customHeight="1" x14ac:dyDescent="0.2">
      <c r="B100" s="59"/>
      <c r="D100" s="60" t="s">
        <v>60</v>
      </c>
      <c r="E100" s="61"/>
      <c r="F100" s="61"/>
      <c r="G100" s="61"/>
      <c r="H100" s="61"/>
      <c r="I100" s="61"/>
      <c r="J100" s="62"/>
      <c r="L100" s="59"/>
    </row>
    <row r="101" spans="2:47" s="4" customFormat="1" ht="19.899999999999999" customHeight="1" x14ac:dyDescent="0.2">
      <c r="B101" s="59"/>
      <c r="D101" s="60" t="s">
        <v>61</v>
      </c>
      <c r="E101" s="61"/>
      <c r="F101" s="61"/>
      <c r="G101" s="61"/>
      <c r="H101" s="61"/>
      <c r="I101" s="61"/>
      <c r="J101" s="62"/>
      <c r="L101" s="59"/>
    </row>
    <row r="102" spans="2:47" s="4" customFormat="1" ht="19.899999999999999" customHeight="1" x14ac:dyDescent="0.2">
      <c r="B102" s="59"/>
      <c r="D102" s="60" t="s">
        <v>62</v>
      </c>
      <c r="E102" s="61"/>
      <c r="F102" s="61"/>
      <c r="G102" s="61"/>
      <c r="H102" s="61"/>
      <c r="I102" s="61"/>
      <c r="J102" s="62"/>
      <c r="L102" s="59"/>
    </row>
    <row r="103" spans="2:47" s="4" customFormat="1" ht="19.899999999999999" customHeight="1" x14ac:dyDescent="0.2">
      <c r="B103" s="59"/>
      <c r="D103" s="60" t="s">
        <v>63</v>
      </c>
      <c r="E103" s="61"/>
      <c r="F103" s="61"/>
      <c r="G103" s="61"/>
      <c r="H103" s="61"/>
      <c r="I103" s="61"/>
      <c r="J103" s="62"/>
      <c r="L103" s="59"/>
    </row>
    <row r="104" spans="2:47" s="4" customFormat="1" ht="19.899999999999999" customHeight="1" x14ac:dyDescent="0.2">
      <c r="B104" s="59"/>
      <c r="D104" s="60" t="s">
        <v>64</v>
      </c>
      <c r="E104" s="61"/>
      <c r="F104" s="61"/>
      <c r="G104" s="61"/>
      <c r="H104" s="61"/>
      <c r="I104" s="61"/>
      <c r="J104" s="62"/>
      <c r="L104" s="59"/>
    </row>
    <row r="105" spans="2:47" s="3" customFormat="1" ht="24.95" customHeight="1" x14ac:dyDescent="0.2">
      <c r="B105" s="55"/>
      <c r="D105" s="56" t="s">
        <v>65</v>
      </c>
      <c r="E105" s="57"/>
      <c r="F105" s="57"/>
      <c r="G105" s="57"/>
      <c r="H105" s="57"/>
      <c r="I105" s="57"/>
      <c r="J105" s="58"/>
      <c r="L105" s="55"/>
    </row>
    <row r="106" spans="2:47" s="4" customFormat="1" ht="19.899999999999999" customHeight="1" x14ac:dyDescent="0.2">
      <c r="B106" s="59"/>
      <c r="D106" s="60" t="s">
        <v>66</v>
      </c>
      <c r="E106" s="61"/>
      <c r="F106" s="61"/>
      <c r="G106" s="61"/>
      <c r="H106" s="61"/>
      <c r="I106" s="61"/>
      <c r="J106" s="62"/>
      <c r="L106" s="59"/>
    </row>
    <row r="107" spans="2:47" s="4" customFormat="1" ht="19.899999999999999" customHeight="1" x14ac:dyDescent="0.2">
      <c r="B107" s="59"/>
      <c r="D107" s="60" t="s">
        <v>67</v>
      </c>
      <c r="E107" s="61"/>
      <c r="F107" s="61"/>
      <c r="G107" s="61"/>
      <c r="H107" s="61"/>
      <c r="I107" s="61"/>
      <c r="J107" s="62"/>
      <c r="L107" s="59"/>
    </row>
    <row r="108" spans="2:47" s="4" customFormat="1" ht="19.899999999999999" customHeight="1" x14ac:dyDescent="0.2">
      <c r="B108" s="59"/>
      <c r="D108" s="60" t="s">
        <v>68</v>
      </c>
      <c r="E108" s="61"/>
      <c r="F108" s="61"/>
      <c r="G108" s="61"/>
      <c r="H108" s="61"/>
      <c r="I108" s="61"/>
      <c r="J108" s="62"/>
      <c r="L108" s="59"/>
    </row>
    <row r="109" spans="2:47" s="4" customFormat="1" ht="19.899999999999999" customHeight="1" x14ac:dyDescent="0.2">
      <c r="B109" s="59"/>
      <c r="D109" s="60" t="s">
        <v>69</v>
      </c>
      <c r="E109" s="61"/>
      <c r="F109" s="61"/>
      <c r="G109" s="61"/>
      <c r="H109" s="61"/>
      <c r="I109" s="61"/>
      <c r="J109" s="62"/>
      <c r="L109" s="59"/>
    </row>
    <row r="110" spans="2:47" s="1" customFormat="1" ht="21.75" customHeight="1" x14ac:dyDescent="0.2">
      <c r="B110" s="15"/>
      <c r="L110" s="15"/>
    </row>
    <row r="111" spans="2:47" s="1" customFormat="1" ht="6.95" customHeight="1" x14ac:dyDescent="0.2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15"/>
    </row>
    <row r="115" spans="2:12" s="1" customFormat="1" ht="6.95" customHeight="1" x14ac:dyDescent="0.2"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15"/>
    </row>
    <row r="116" spans="2:12" s="1" customFormat="1" ht="24.95" customHeight="1" x14ac:dyDescent="0.2">
      <c r="B116" s="15"/>
      <c r="C116" s="11" t="s">
        <v>70</v>
      </c>
      <c r="L116" s="15"/>
    </row>
    <row r="117" spans="2:12" s="1" customFormat="1" ht="6.95" customHeight="1" x14ac:dyDescent="0.2">
      <c r="B117" s="15"/>
      <c r="L117" s="15"/>
    </row>
    <row r="118" spans="2:12" s="1" customFormat="1" ht="12" customHeight="1" x14ac:dyDescent="0.2">
      <c r="B118" s="15"/>
      <c r="C118" s="13" t="s">
        <v>5</v>
      </c>
      <c r="L118" s="15"/>
    </row>
    <row r="119" spans="2:12" s="1" customFormat="1" ht="26.25" customHeight="1" x14ac:dyDescent="0.2">
      <c r="B119" s="15"/>
      <c r="E119" s="285">
        <f>E7</f>
        <v>0</v>
      </c>
      <c r="F119" s="286"/>
      <c r="G119" s="286"/>
      <c r="H119" s="286"/>
      <c r="L119" s="15"/>
    </row>
    <row r="120" spans="2:12" ht="12" customHeight="1" x14ac:dyDescent="0.2">
      <c r="B120" s="10"/>
      <c r="C120" s="13" t="s">
        <v>50</v>
      </c>
      <c r="L120" s="10"/>
    </row>
    <row r="121" spans="2:12" s="1" customFormat="1" ht="16.5" customHeight="1" x14ac:dyDescent="0.2">
      <c r="B121" s="15"/>
      <c r="E121" s="285" t="s">
        <v>51</v>
      </c>
      <c r="F121" s="283"/>
      <c r="G121" s="283"/>
      <c r="H121" s="283"/>
      <c r="L121" s="15"/>
    </row>
    <row r="122" spans="2:12" s="1" customFormat="1" ht="12" customHeight="1" x14ac:dyDescent="0.2">
      <c r="B122" s="15"/>
      <c r="C122" s="13" t="s">
        <v>52</v>
      </c>
      <c r="L122" s="15"/>
    </row>
    <row r="123" spans="2:12" s="1" customFormat="1" ht="16.5" customHeight="1" x14ac:dyDescent="0.2">
      <c r="B123" s="15"/>
      <c r="E123" s="282" t="str">
        <f>E11</f>
        <v>A1 - Zlepšenie tepelnej ochrany otvorových konštrukcií</v>
      </c>
      <c r="F123" s="283"/>
      <c r="G123" s="283"/>
      <c r="H123" s="283"/>
      <c r="L123" s="15"/>
    </row>
    <row r="124" spans="2:12" s="1" customFormat="1" ht="6.95" customHeight="1" x14ac:dyDescent="0.2">
      <c r="B124" s="15"/>
      <c r="L124" s="15"/>
    </row>
    <row r="125" spans="2:12" s="1" customFormat="1" ht="12" customHeight="1" x14ac:dyDescent="0.2">
      <c r="B125" s="15"/>
      <c r="C125" s="13" t="s">
        <v>8</v>
      </c>
      <c r="F125" s="12" t="str">
        <f>F14</f>
        <v>Zvolen</v>
      </c>
      <c r="I125" s="13" t="s">
        <v>10</v>
      </c>
      <c r="J125" s="26" t="str">
        <f>IF(J14="","",J14)</f>
        <v/>
      </c>
      <c r="L125" s="15"/>
    </row>
    <row r="126" spans="2:12" s="1" customFormat="1" ht="6.95" customHeight="1" x14ac:dyDescent="0.2">
      <c r="B126" s="15"/>
      <c r="L126" s="15"/>
    </row>
    <row r="127" spans="2:12" s="1" customFormat="1" ht="25.7" customHeight="1" x14ac:dyDescent="0.2">
      <c r="B127" s="15"/>
      <c r="C127" s="13" t="s">
        <v>11</v>
      </c>
      <c r="F127" s="12" t="str">
        <f>E17</f>
        <v>SPŠ dopravná Zvolen</v>
      </c>
      <c r="I127" s="13" t="s">
        <v>16</v>
      </c>
      <c r="J127" s="14" t="str">
        <f>E23</f>
        <v>PROFISREAL s.r.o., Bratislava</v>
      </c>
      <c r="L127" s="15"/>
    </row>
    <row r="128" spans="2:12" s="1" customFormat="1" ht="15.2" customHeight="1" x14ac:dyDescent="0.2">
      <c r="B128" s="15"/>
      <c r="C128" s="13" t="s">
        <v>15</v>
      </c>
      <c r="F128" s="12" t="str">
        <f>IF(E20="","",E20)</f>
        <v/>
      </c>
      <c r="I128" s="13" t="s">
        <v>18</v>
      </c>
      <c r="J128" s="14">
        <f>E26</f>
        <v>0</v>
      </c>
      <c r="L128" s="15"/>
    </row>
    <row r="129" spans="2:65" s="1" customFormat="1" ht="10.35" customHeight="1" x14ac:dyDescent="0.2">
      <c r="B129" s="15"/>
      <c r="L129" s="15"/>
    </row>
    <row r="130" spans="2:65" s="5" customFormat="1" ht="29.25" customHeight="1" x14ac:dyDescent="0.2">
      <c r="B130" s="63"/>
      <c r="C130" s="64" t="s">
        <v>71</v>
      </c>
      <c r="D130" s="65" t="s">
        <v>41</v>
      </c>
      <c r="E130" s="65" t="s">
        <v>39</v>
      </c>
      <c r="F130" s="65" t="s">
        <v>40</v>
      </c>
      <c r="G130" s="65" t="s">
        <v>72</v>
      </c>
      <c r="H130" s="65" t="s">
        <v>73</v>
      </c>
      <c r="I130" s="65" t="s">
        <v>74</v>
      </c>
      <c r="J130" s="66" t="s">
        <v>56</v>
      </c>
      <c r="K130" s="67" t="s">
        <v>75</v>
      </c>
      <c r="L130" s="63"/>
      <c r="M130" s="30" t="s">
        <v>0</v>
      </c>
      <c r="N130" s="31" t="s">
        <v>24</v>
      </c>
      <c r="O130" s="31" t="s">
        <v>76</v>
      </c>
      <c r="P130" s="31" t="s">
        <v>77</v>
      </c>
      <c r="Q130" s="31" t="s">
        <v>78</v>
      </c>
      <c r="R130" s="31" t="s">
        <v>79</v>
      </c>
      <c r="S130" s="31" t="s">
        <v>80</v>
      </c>
      <c r="T130" s="32" t="s">
        <v>81</v>
      </c>
    </row>
    <row r="131" spans="2:65" s="1" customFormat="1" ht="22.9" customHeight="1" x14ac:dyDescent="0.25">
      <c r="B131" s="15"/>
      <c r="C131" s="34" t="s">
        <v>57</v>
      </c>
      <c r="J131" s="68"/>
      <c r="L131" s="15"/>
      <c r="M131" s="33"/>
      <c r="N131" s="27"/>
      <c r="O131" s="27"/>
      <c r="P131" s="69">
        <f>P132+P175</f>
        <v>1063.5708114399999</v>
      </c>
      <c r="Q131" s="27"/>
      <c r="R131" s="69">
        <f>R132+R175</f>
        <v>34.067716579999995</v>
      </c>
      <c r="S131" s="27"/>
      <c r="T131" s="70">
        <f>T132+T175</f>
        <v>10.350850550000001</v>
      </c>
      <c r="V131" s="96"/>
      <c r="AT131" s="7" t="s">
        <v>42</v>
      </c>
      <c r="AU131" s="7" t="s">
        <v>58</v>
      </c>
      <c r="BK131" s="71">
        <f>BK132+BK175</f>
        <v>0</v>
      </c>
    </row>
    <row r="132" spans="2:65" s="6" customFormat="1" ht="25.9" customHeight="1" x14ac:dyDescent="0.2">
      <c r="B132" s="72"/>
      <c r="D132" s="73" t="s">
        <v>42</v>
      </c>
      <c r="E132" s="74" t="s">
        <v>82</v>
      </c>
      <c r="F132" s="74" t="s">
        <v>83</v>
      </c>
      <c r="J132" s="75"/>
      <c r="L132" s="72"/>
      <c r="M132" s="76"/>
      <c r="P132" s="77">
        <f>P133+P146+P149+P158+P173</f>
        <v>507.67282044000001</v>
      </c>
      <c r="R132" s="77">
        <f>R133+R146+R149+R158+R173</f>
        <v>31.573656379999999</v>
      </c>
      <c r="T132" s="78">
        <f>T133+T146+T149+T158+T173</f>
        <v>9.6919250000000012</v>
      </c>
      <c r="AR132" s="73" t="s">
        <v>44</v>
      </c>
      <c r="AT132" s="79" t="s">
        <v>42</v>
      </c>
      <c r="AU132" s="79" t="s">
        <v>43</v>
      </c>
      <c r="AY132" s="73" t="s">
        <v>84</v>
      </c>
      <c r="BK132" s="80">
        <f>BK133+BK146+BK149+BK158+BK173</f>
        <v>0</v>
      </c>
    </row>
    <row r="133" spans="2:65" s="6" customFormat="1" ht="22.9" customHeight="1" x14ac:dyDescent="0.2">
      <c r="B133" s="72"/>
      <c r="D133" s="73" t="s">
        <v>42</v>
      </c>
      <c r="E133" s="81" t="s">
        <v>85</v>
      </c>
      <c r="F133" s="81" t="s">
        <v>86</v>
      </c>
      <c r="J133" s="82"/>
      <c r="L133" s="72"/>
      <c r="M133" s="76"/>
      <c r="P133" s="77">
        <f>SUM(P134:P145)</f>
        <v>179.86968684000001</v>
      </c>
      <c r="R133" s="77">
        <f>SUM(R134:R145)</f>
        <v>28.168794380000001</v>
      </c>
      <c r="T133" s="78">
        <f>SUM(T134:T145)</f>
        <v>0</v>
      </c>
      <c r="V133" s="254"/>
      <c r="AR133" s="73" t="s">
        <v>44</v>
      </c>
      <c r="AT133" s="79" t="s">
        <v>42</v>
      </c>
      <c r="AU133" s="79" t="s">
        <v>44</v>
      </c>
      <c r="AY133" s="73" t="s">
        <v>84</v>
      </c>
      <c r="BK133" s="80">
        <f>SUM(BK134:BK145)</f>
        <v>0</v>
      </c>
    </row>
    <row r="134" spans="2:65" s="1" customFormat="1" ht="21.75" customHeight="1" x14ac:dyDescent="0.2">
      <c r="B134" s="83"/>
      <c r="C134" s="84" t="s">
        <v>44</v>
      </c>
      <c r="D134" s="84" t="s">
        <v>87</v>
      </c>
      <c r="E134" s="85" t="s">
        <v>88</v>
      </c>
      <c r="F134" s="86" t="s">
        <v>89</v>
      </c>
      <c r="G134" s="87" t="s">
        <v>90</v>
      </c>
      <c r="H134" s="88">
        <v>2.3039999999999998</v>
      </c>
      <c r="I134" s="89"/>
      <c r="J134" s="89"/>
      <c r="K134" s="90"/>
      <c r="L134" s="15"/>
      <c r="M134" s="91" t="s">
        <v>0</v>
      </c>
      <c r="N134" s="92" t="s">
        <v>26</v>
      </c>
      <c r="O134" s="93">
        <v>1.5549999999999999</v>
      </c>
      <c r="P134" s="93">
        <f t="shared" ref="P134:P145" si="0">O134*H134</f>
        <v>3.5827199999999997</v>
      </c>
      <c r="Q134" s="93">
        <v>2.4160300000000001</v>
      </c>
      <c r="R134" s="93">
        <f t="shared" ref="R134:R145" si="1">Q134*H134</f>
        <v>5.5665331199999999</v>
      </c>
      <c r="S134" s="93">
        <v>0</v>
      </c>
      <c r="T134" s="94">
        <f t="shared" ref="T134:T145" si="2">S134*H134</f>
        <v>0</v>
      </c>
      <c r="AR134" s="95" t="s">
        <v>91</v>
      </c>
      <c r="AT134" s="95" t="s">
        <v>87</v>
      </c>
      <c r="AU134" s="95" t="s">
        <v>45</v>
      </c>
      <c r="AY134" s="7" t="s">
        <v>84</v>
      </c>
      <c r="BE134" s="96">
        <f t="shared" ref="BE134:BE145" si="3">IF(N134="základná",J134,0)</f>
        <v>0</v>
      </c>
      <c r="BF134" s="96">
        <f t="shared" ref="BF134:BF145" si="4">IF(N134="znížená",J134,0)</f>
        <v>0</v>
      </c>
      <c r="BG134" s="96">
        <f t="shared" ref="BG134:BG145" si="5">IF(N134="zákl. prenesená",J134,0)</f>
        <v>0</v>
      </c>
      <c r="BH134" s="96">
        <f t="shared" ref="BH134:BH145" si="6">IF(N134="zníž. prenesená",J134,0)</f>
        <v>0</v>
      </c>
      <c r="BI134" s="96">
        <f t="shared" ref="BI134:BI145" si="7">IF(N134="nulová",J134,0)</f>
        <v>0</v>
      </c>
      <c r="BJ134" s="7" t="s">
        <v>45</v>
      </c>
      <c r="BK134" s="96">
        <f t="shared" ref="BK134:BK145" si="8">ROUND(I134*H134,2)</f>
        <v>0</v>
      </c>
      <c r="BL134" s="7" t="s">
        <v>91</v>
      </c>
      <c r="BM134" s="95" t="s">
        <v>92</v>
      </c>
    </row>
    <row r="135" spans="2:65" s="1" customFormat="1" ht="24.2" customHeight="1" x14ac:dyDescent="0.2">
      <c r="B135" s="83"/>
      <c r="C135" s="84" t="s">
        <v>45</v>
      </c>
      <c r="D135" s="84" t="s">
        <v>87</v>
      </c>
      <c r="E135" s="85" t="s">
        <v>93</v>
      </c>
      <c r="F135" s="86" t="s">
        <v>94</v>
      </c>
      <c r="G135" s="87" t="s">
        <v>95</v>
      </c>
      <c r="H135" s="88">
        <v>21.12</v>
      </c>
      <c r="I135" s="89"/>
      <c r="J135" s="89"/>
      <c r="K135" s="90"/>
      <c r="L135" s="15"/>
      <c r="M135" s="91" t="s">
        <v>0</v>
      </c>
      <c r="N135" s="92" t="s">
        <v>26</v>
      </c>
      <c r="O135" s="93">
        <v>1.0365899999999999</v>
      </c>
      <c r="P135" s="93">
        <f t="shared" si="0"/>
        <v>21.892780800000001</v>
      </c>
      <c r="Q135" s="93">
        <v>6.8199999999999997E-3</v>
      </c>
      <c r="R135" s="93">
        <f t="shared" si="1"/>
        <v>0.14403840000000001</v>
      </c>
      <c r="S135" s="93">
        <v>0</v>
      </c>
      <c r="T135" s="94">
        <f t="shared" si="2"/>
        <v>0</v>
      </c>
      <c r="AR135" s="95" t="s">
        <v>91</v>
      </c>
      <c r="AT135" s="95" t="s">
        <v>87</v>
      </c>
      <c r="AU135" s="95" t="s">
        <v>45</v>
      </c>
      <c r="AY135" s="7" t="s">
        <v>84</v>
      </c>
      <c r="BE135" s="96">
        <f t="shared" si="3"/>
        <v>0</v>
      </c>
      <c r="BF135" s="96">
        <f t="shared" si="4"/>
        <v>0</v>
      </c>
      <c r="BG135" s="96">
        <f t="shared" si="5"/>
        <v>0</v>
      </c>
      <c r="BH135" s="96">
        <f t="shared" si="6"/>
        <v>0</v>
      </c>
      <c r="BI135" s="96">
        <f t="shared" si="7"/>
        <v>0</v>
      </c>
      <c r="BJ135" s="7" t="s">
        <v>45</v>
      </c>
      <c r="BK135" s="96">
        <f t="shared" si="8"/>
        <v>0</v>
      </c>
      <c r="BL135" s="7" t="s">
        <v>91</v>
      </c>
      <c r="BM135" s="95" t="s">
        <v>96</v>
      </c>
    </row>
    <row r="136" spans="2:65" s="1" customFormat="1" ht="24.2" customHeight="1" x14ac:dyDescent="0.2">
      <c r="B136" s="83"/>
      <c r="C136" s="84" t="s">
        <v>85</v>
      </c>
      <c r="D136" s="84" t="s">
        <v>87</v>
      </c>
      <c r="E136" s="85" t="s">
        <v>97</v>
      </c>
      <c r="F136" s="86" t="s">
        <v>98</v>
      </c>
      <c r="G136" s="87" t="s">
        <v>95</v>
      </c>
      <c r="H136" s="88">
        <v>21.12</v>
      </c>
      <c r="I136" s="89"/>
      <c r="J136" s="89"/>
      <c r="K136" s="90"/>
      <c r="L136" s="15"/>
      <c r="M136" s="91" t="s">
        <v>0</v>
      </c>
      <c r="N136" s="92" t="s">
        <v>26</v>
      </c>
      <c r="O136" s="93">
        <v>0.49299999999999999</v>
      </c>
      <c r="P136" s="93">
        <f t="shared" si="0"/>
        <v>10.41216</v>
      </c>
      <c r="Q136" s="93">
        <v>0</v>
      </c>
      <c r="R136" s="93">
        <f t="shared" si="1"/>
        <v>0</v>
      </c>
      <c r="S136" s="93">
        <v>0</v>
      </c>
      <c r="T136" s="94">
        <f t="shared" si="2"/>
        <v>0</v>
      </c>
      <c r="AR136" s="95" t="s">
        <v>91</v>
      </c>
      <c r="AT136" s="95" t="s">
        <v>87</v>
      </c>
      <c r="AU136" s="95" t="s">
        <v>45</v>
      </c>
      <c r="AY136" s="7" t="s">
        <v>84</v>
      </c>
      <c r="BE136" s="96">
        <f t="shared" si="3"/>
        <v>0</v>
      </c>
      <c r="BF136" s="96">
        <f t="shared" si="4"/>
        <v>0</v>
      </c>
      <c r="BG136" s="96">
        <f t="shared" si="5"/>
        <v>0</v>
      </c>
      <c r="BH136" s="96">
        <f t="shared" si="6"/>
        <v>0</v>
      </c>
      <c r="BI136" s="96">
        <f t="shared" si="7"/>
        <v>0</v>
      </c>
      <c r="BJ136" s="7" t="s">
        <v>45</v>
      </c>
      <c r="BK136" s="96">
        <f t="shared" si="8"/>
        <v>0</v>
      </c>
      <c r="BL136" s="7" t="s">
        <v>91</v>
      </c>
      <c r="BM136" s="95" t="s">
        <v>99</v>
      </c>
    </row>
    <row r="137" spans="2:65" s="1" customFormat="1" ht="16.5" customHeight="1" x14ac:dyDescent="0.2">
      <c r="B137" s="83"/>
      <c r="C137" s="84" t="s">
        <v>91</v>
      </c>
      <c r="D137" s="84" t="s">
        <v>87</v>
      </c>
      <c r="E137" s="85" t="s">
        <v>100</v>
      </c>
      <c r="F137" s="86" t="s">
        <v>101</v>
      </c>
      <c r="G137" s="87" t="s">
        <v>102</v>
      </c>
      <c r="H137" s="88">
        <v>0.316</v>
      </c>
      <c r="I137" s="89"/>
      <c r="J137" s="89"/>
      <c r="K137" s="90"/>
      <c r="L137" s="15"/>
      <c r="M137" s="91" t="s">
        <v>0</v>
      </c>
      <c r="N137" s="92" t="s">
        <v>26</v>
      </c>
      <c r="O137" s="93">
        <v>34.718000000000004</v>
      </c>
      <c r="P137" s="93">
        <f t="shared" si="0"/>
        <v>10.970888</v>
      </c>
      <c r="Q137" s="93">
        <v>1.01145</v>
      </c>
      <c r="R137" s="93">
        <f t="shared" si="1"/>
        <v>0.31961819999999996</v>
      </c>
      <c r="S137" s="93">
        <v>0</v>
      </c>
      <c r="T137" s="94">
        <f t="shared" si="2"/>
        <v>0</v>
      </c>
      <c r="AR137" s="95" t="s">
        <v>91</v>
      </c>
      <c r="AT137" s="95" t="s">
        <v>87</v>
      </c>
      <c r="AU137" s="95" t="s">
        <v>45</v>
      </c>
      <c r="AY137" s="7" t="s">
        <v>84</v>
      </c>
      <c r="BE137" s="96">
        <f t="shared" si="3"/>
        <v>0</v>
      </c>
      <c r="BF137" s="96">
        <f t="shared" si="4"/>
        <v>0</v>
      </c>
      <c r="BG137" s="96">
        <f t="shared" si="5"/>
        <v>0</v>
      </c>
      <c r="BH137" s="96">
        <f t="shared" si="6"/>
        <v>0</v>
      </c>
      <c r="BI137" s="96">
        <f t="shared" si="7"/>
        <v>0</v>
      </c>
      <c r="BJ137" s="7" t="s">
        <v>45</v>
      </c>
      <c r="BK137" s="96">
        <f t="shared" si="8"/>
        <v>0</v>
      </c>
      <c r="BL137" s="7" t="s">
        <v>91</v>
      </c>
      <c r="BM137" s="95" t="s">
        <v>103</v>
      </c>
    </row>
    <row r="138" spans="2:65" s="1" customFormat="1" ht="33" customHeight="1" x14ac:dyDescent="0.2">
      <c r="B138" s="83"/>
      <c r="C138" s="84" t="s">
        <v>104</v>
      </c>
      <c r="D138" s="84" t="s">
        <v>87</v>
      </c>
      <c r="E138" s="85" t="s">
        <v>105</v>
      </c>
      <c r="F138" s="86" t="s">
        <v>106</v>
      </c>
      <c r="G138" s="87" t="s">
        <v>102</v>
      </c>
      <c r="H138" s="88">
        <v>0.222</v>
      </c>
      <c r="I138" s="89"/>
      <c r="J138" s="89"/>
      <c r="K138" s="90"/>
      <c r="L138" s="15"/>
      <c r="M138" s="91" t="s">
        <v>0</v>
      </c>
      <c r="N138" s="92" t="s">
        <v>26</v>
      </c>
      <c r="O138" s="93">
        <v>10.92652</v>
      </c>
      <c r="P138" s="93">
        <f t="shared" si="0"/>
        <v>2.4256874399999999</v>
      </c>
      <c r="Q138" s="93">
        <v>1.0900000000000001</v>
      </c>
      <c r="R138" s="93">
        <f t="shared" si="1"/>
        <v>0.24198000000000003</v>
      </c>
      <c r="S138" s="93">
        <v>0</v>
      </c>
      <c r="T138" s="94">
        <f t="shared" si="2"/>
        <v>0</v>
      </c>
      <c r="AR138" s="95" t="s">
        <v>91</v>
      </c>
      <c r="AT138" s="95" t="s">
        <v>87</v>
      </c>
      <c r="AU138" s="95" t="s">
        <v>45</v>
      </c>
      <c r="AY138" s="7" t="s">
        <v>84</v>
      </c>
      <c r="BE138" s="96">
        <f t="shared" si="3"/>
        <v>0</v>
      </c>
      <c r="BF138" s="96">
        <f t="shared" si="4"/>
        <v>0</v>
      </c>
      <c r="BG138" s="96">
        <f t="shared" si="5"/>
        <v>0</v>
      </c>
      <c r="BH138" s="96">
        <f t="shared" si="6"/>
        <v>0</v>
      </c>
      <c r="BI138" s="96">
        <f t="shared" si="7"/>
        <v>0</v>
      </c>
      <c r="BJ138" s="7" t="s">
        <v>45</v>
      </c>
      <c r="BK138" s="96">
        <f t="shared" si="8"/>
        <v>0</v>
      </c>
      <c r="BL138" s="7" t="s">
        <v>91</v>
      </c>
      <c r="BM138" s="95" t="s">
        <v>107</v>
      </c>
    </row>
    <row r="139" spans="2:65" s="1" customFormat="1" ht="24.2" customHeight="1" x14ac:dyDescent="0.2">
      <c r="B139" s="83"/>
      <c r="C139" s="84" t="s">
        <v>108</v>
      </c>
      <c r="D139" s="84" t="s">
        <v>87</v>
      </c>
      <c r="E139" s="85" t="s">
        <v>109</v>
      </c>
      <c r="F139" s="86" t="s">
        <v>110</v>
      </c>
      <c r="G139" s="87" t="s">
        <v>95</v>
      </c>
      <c r="H139" s="88">
        <v>146.88</v>
      </c>
      <c r="I139" s="89"/>
      <c r="J139" s="89"/>
      <c r="K139" s="90"/>
      <c r="L139" s="15"/>
      <c r="M139" s="91" t="s">
        <v>0</v>
      </c>
      <c r="N139" s="92" t="s">
        <v>26</v>
      </c>
      <c r="O139" s="93">
        <v>0.39300000000000002</v>
      </c>
      <c r="P139" s="93">
        <f t="shared" si="0"/>
        <v>57.723840000000003</v>
      </c>
      <c r="Q139" s="93">
        <v>2.9059999999999999E-2</v>
      </c>
      <c r="R139" s="93">
        <f t="shared" si="1"/>
        <v>4.2683327999999996</v>
      </c>
      <c r="S139" s="93">
        <v>0</v>
      </c>
      <c r="T139" s="94">
        <f t="shared" si="2"/>
        <v>0</v>
      </c>
      <c r="AR139" s="95" t="s">
        <v>91</v>
      </c>
      <c r="AT139" s="95" t="s">
        <v>87</v>
      </c>
      <c r="AU139" s="95" t="s">
        <v>45</v>
      </c>
      <c r="AY139" s="7" t="s">
        <v>84</v>
      </c>
      <c r="BE139" s="96">
        <f t="shared" si="3"/>
        <v>0</v>
      </c>
      <c r="BF139" s="96">
        <f t="shared" si="4"/>
        <v>0</v>
      </c>
      <c r="BG139" s="96">
        <f t="shared" si="5"/>
        <v>0</v>
      </c>
      <c r="BH139" s="96">
        <f t="shared" si="6"/>
        <v>0</v>
      </c>
      <c r="BI139" s="96">
        <f t="shared" si="7"/>
        <v>0</v>
      </c>
      <c r="BJ139" s="7" t="s">
        <v>45</v>
      </c>
      <c r="BK139" s="96">
        <f t="shared" si="8"/>
        <v>0</v>
      </c>
      <c r="BL139" s="7" t="s">
        <v>91</v>
      </c>
      <c r="BM139" s="95" t="s">
        <v>111</v>
      </c>
    </row>
    <row r="140" spans="2:65" s="1" customFormat="1" ht="33" customHeight="1" x14ac:dyDescent="0.2">
      <c r="B140" s="83"/>
      <c r="C140" s="84" t="s">
        <v>112</v>
      </c>
      <c r="D140" s="84" t="s">
        <v>87</v>
      </c>
      <c r="E140" s="85" t="s">
        <v>113</v>
      </c>
      <c r="F140" s="86" t="s">
        <v>114</v>
      </c>
      <c r="G140" s="87" t="s">
        <v>90</v>
      </c>
      <c r="H140" s="88">
        <v>2.16</v>
      </c>
      <c r="I140" s="89"/>
      <c r="J140" s="89"/>
      <c r="K140" s="90"/>
      <c r="L140" s="15"/>
      <c r="M140" s="91" t="s">
        <v>0</v>
      </c>
      <c r="N140" s="92" t="s">
        <v>26</v>
      </c>
      <c r="O140" s="93">
        <v>1.15534</v>
      </c>
      <c r="P140" s="93">
        <f t="shared" si="0"/>
        <v>2.4955344000000004</v>
      </c>
      <c r="Q140" s="93">
        <v>2.4017599999999999</v>
      </c>
      <c r="R140" s="93">
        <f t="shared" si="1"/>
        <v>5.1878016000000002</v>
      </c>
      <c r="S140" s="93">
        <v>0</v>
      </c>
      <c r="T140" s="94">
        <f t="shared" si="2"/>
        <v>0</v>
      </c>
      <c r="AR140" s="95" t="s">
        <v>91</v>
      </c>
      <c r="AT140" s="95" t="s">
        <v>87</v>
      </c>
      <c r="AU140" s="95" t="s">
        <v>45</v>
      </c>
      <c r="AY140" s="7" t="s">
        <v>84</v>
      </c>
      <c r="BE140" s="96">
        <f t="shared" si="3"/>
        <v>0</v>
      </c>
      <c r="BF140" s="96">
        <f t="shared" si="4"/>
        <v>0</v>
      </c>
      <c r="BG140" s="96">
        <f t="shared" si="5"/>
        <v>0</v>
      </c>
      <c r="BH140" s="96">
        <f t="shared" si="6"/>
        <v>0</v>
      </c>
      <c r="BI140" s="96">
        <f t="shared" si="7"/>
        <v>0</v>
      </c>
      <c r="BJ140" s="7" t="s">
        <v>45</v>
      </c>
      <c r="BK140" s="96">
        <f t="shared" si="8"/>
        <v>0</v>
      </c>
      <c r="BL140" s="7" t="s">
        <v>91</v>
      </c>
      <c r="BM140" s="95" t="s">
        <v>115</v>
      </c>
    </row>
    <row r="141" spans="2:65" s="1" customFormat="1" ht="24.2" customHeight="1" x14ac:dyDescent="0.2">
      <c r="B141" s="83"/>
      <c r="C141" s="84" t="s">
        <v>116</v>
      </c>
      <c r="D141" s="84" t="s">
        <v>87</v>
      </c>
      <c r="E141" s="85" t="s">
        <v>117</v>
      </c>
      <c r="F141" s="86" t="s">
        <v>118</v>
      </c>
      <c r="G141" s="87" t="s">
        <v>95</v>
      </c>
      <c r="H141" s="88">
        <v>28.8</v>
      </c>
      <c r="I141" s="89"/>
      <c r="J141" s="89"/>
      <c r="K141" s="90"/>
      <c r="L141" s="15"/>
      <c r="M141" s="91" t="s">
        <v>0</v>
      </c>
      <c r="N141" s="92" t="s">
        <v>26</v>
      </c>
      <c r="O141" s="93">
        <v>0.43536000000000002</v>
      </c>
      <c r="P141" s="93">
        <f t="shared" si="0"/>
        <v>12.538368</v>
      </c>
      <c r="Q141" s="93">
        <v>1.8E-3</v>
      </c>
      <c r="R141" s="93">
        <f t="shared" si="1"/>
        <v>5.1839999999999997E-2</v>
      </c>
      <c r="S141" s="93">
        <v>0</v>
      </c>
      <c r="T141" s="94">
        <f t="shared" si="2"/>
        <v>0</v>
      </c>
      <c r="AR141" s="95" t="s">
        <v>91</v>
      </c>
      <c r="AT141" s="95" t="s">
        <v>87</v>
      </c>
      <c r="AU141" s="95" t="s">
        <v>45</v>
      </c>
      <c r="AY141" s="7" t="s">
        <v>84</v>
      </c>
      <c r="BE141" s="96">
        <f t="shared" si="3"/>
        <v>0</v>
      </c>
      <c r="BF141" s="96">
        <f t="shared" si="4"/>
        <v>0</v>
      </c>
      <c r="BG141" s="96">
        <f t="shared" si="5"/>
        <v>0</v>
      </c>
      <c r="BH141" s="96">
        <f t="shared" si="6"/>
        <v>0</v>
      </c>
      <c r="BI141" s="96">
        <f t="shared" si="7"/>
        <v>0</v>
      </c>
      <c r="BJ141" s="7" t="s">
        <v>45</v>
      </c>
      <c r="BK141" s="96">
        <f t="shared" si="8"/>
        <v>0</v>
      </c>
      <c r="BL141" s="7" t="s">
        <v>91</v>
      </c>
      <c r="BM141" s="95" t="s">
        <v>119</v>
      </c>
    </row>
    <row r="142" spans="2:65" s="1" customFormat="1" ht="24.2" customHeight="1" x14ac:dyDescent="0.2">
      <c r="B142" s="83"/>
      <c r="C142" s="84" t="s">
        <v>120</v>
      </c>
      <c r="D142" s="84" t="s">
        <v>87</v>
      </c>
      <c r="E142" s="85" t="s">
        <v>121</v>
      </c>
      <c r="F142" s="86" t="s">
        <v>122</v>
      </c>
      <c r="G142" s="87" t="s">
        <v>95</v>
      </c>
      <c r="H142" s="88">
        <v>28.8</v>
      </c>
      <c r="I142" s="89"/>
      <c r="J142" s="89"/>
      <c r="K142" s="90"/>
      <c r="L142" s="15"/>
      <c r="M142" s="91" t="s">
        <v>0</v>
      </c>
      <c r="N142" s="92" t="s">
        <v>26</v>
      </c>
      <c r="O142" s="93">
        <v>0.23599999999999999</v>
      </c>
      <c r="P142" s="93">
        <f t="shared" si="0"/>
        <v>6.7968000000000002</v>
      </c>
      <c r="Q142" s="93">
        <v>0</v>
      </c>
      <c r="R142" s="93">
        <f t="shared" si="1"/>
        <v>0</v>
      </c>
      <c r="S142" s="93">
        <v>0</v>
      </c>
      <c r="T142" s="94">
        <f t="shared" si="2"/>
        <v>0</v>
      </c>
      <c r="AR142" s="95" t="s">
        <v>91</v>
      </c>
      <c r="AT142" s="95" t="s">
        <v>87</v>
      </c>
      <c r="AU142" s="95" t="s">
        <v>45</v>
      </c>
      <c r="AY142" s="7" t="s">
        <v>84</v>
      </c>
      <c r="BE142" s="96">
        <f t="shared" si="3"/>
        <v>0</v>
      </c>
      <c r="BF142" s="96">
        <f t="shared" si="4"/>
        <v>0</v>
      </c>
      <c r="BG142" s="96">
        <f t="shared" si="5"/>
        <v>0</v>
      </c>
      <c r="BH142" s="96">
        <f t="shared" si="6"/>
        <v>0</v>
      </c>
      <c r="BI142" s="96">
        <f t="shared" si="7"/>
        <v>0</v>
      </c>
      <c r="BJ142" s="7" t="s">
        <v>45</v>
      </c>
      <c r="BK142" s="96">
        <f t="shared" si="8"/>
        <v>0</v>
      </c>
      <c r="BL142" s="7" t="s">
        <v>91</v>
      </c>
      <c r="BM142" s="95" t="s">
        <v>123</v>
      </c>
    </row>
    <row r="143" spans="2:65" s="1" customFormat="1" ht="24.2" customHeight="1" x14ac:dyDescent="0.2">
      <c r="B143" s="83"/>
      <c r="C143" s="84" t="s">
        <v>124</v>
      </c>
      <c r="D143" s="84" t="s">
        <v>87</v>
      </c>
      <c r="E143" s="85" t="s">
        <v>125</v>
      </c>
      <c r="F143" s="86" t="s">
        <v>126</v>
      </c>
      <c r="G143" s="87" t="s">
        <v>102</v>
      </c>
      <c r="H143" s="88">
        <v>0.30199999999999999</v>
      </c>
      <c r="I143" s="89"/>
      <c r="J143" s="89"/>
      <c r="K143" s="90"/>
      <c r="L143" s="15"/>
      <c r="M143" s="91" t="s">
        <v>0</v>
      </c>
      <c r="N143" s="92" t="s">
        <v>26</v>
      </c>
      <c r="O143" s="93">
        <v>39.448999999999998</v>
      </c>
      <c r="P143" s="93">
        <f t="shared" si="0"/>
        <v>11.913597999999999</v>
      </c>
      <c r="Q143" s="93">
        <v>1.01953</v>
      </c>
      <c r="R143" s="93">
        <f t="shared" si="1"/>
        <v>0.30789806000000003</v>
      </c>
      <c r="S143" s="93">
        <v>0</v>
      </c>
      <c r="T143" s="94">
        <f t="shared" si="2"/>
        <v>0</v>
      </c>
      <c r="AR143" s="95" t="s">
        <v>91</v>
      </c>
      <c r="AT143" s="95" t="s">
        <v>87</v>
      </c>
      <c r="AU143" s="95" t="s">
        <v>45</v>
      </c>
      <c r="AY143" s="7" t="s">
        <v>84</v>
      </c>
      <c r="BE143" s="96">
        <f t="shared" si="3"/>
        <v>0</v>
      </c>
      <c r="BF143" s="96">
        <f t="shared" si="4"/>
        <v>0</v>
      </c>
      <c r="BG143" s="96">
        <f t="shared" si="5"/>
        <v>0</v>
      </c>
      <c r="BH143" s="96">
        <f t="shared" si="6"/>
        <v>0</v>
      </c>
      <c r="BI143" s="96">
        <f t="shared" si="7"/>
        <v>0</v>
      </c>
      <c r="BJ143" s="7" t="s">
        <v>45</v>
      </c>
      <c r="BK143" s="96">
        <f t="shared" si="8"/>
        <v>0</v>
      </c>
      <c r="BL143" s="7" t="s">
        <v>91</v>
      </c>
      <c r="BM143" s="95" t="s">
        <v>127</v>
      </c>
    </row>
    <row r="144" spans="2:65" s="1" customFormat="1" ht="33" customHeight="1" x14ac:dyDescent="0.2">
      <c r="B144" s="83"/>
      <c r="C144" s="84" t="s">
        <v>128</v>
      </c>
      <c r="D144" s="84" t="s">
        <v>87</v>
      </c>
      <c r="E144" s="85" t="s">
        <v>129</v>
      </c>
      <c r="F144" s="86" t="s">
        <v>130</v>
      </c>
      <c r="G144" s="87" t="s">
        <v>95</v>
      </c>
      <c r="H144" s="88">
        <v>2.97</v>
      </c>
      <c r="I144" s="89"/>
      <c r="J144" s="89"/>
      <c r="K144" s="90"/>
      <c r="L144" s="15"/>
      <c r="M144" s="91" t="s">
        <v>0</v>
      </c>
      <c r="N144" s="92" t="s">
        <v>26</v>
      </c>
      <c r="O144" s="93">
        <v>0.56222000000000005</v>
      </c>
      <c r="P144" s="93">
        <f t="shared" si="0"/>
        <v>1.6697934000000003</v>
      </c>
      <c r="Q144" s="93">
        <v>0.14498</v>
      </c>
      <c r="R144" s="93">
        <f t="shared" si="1"/>
        <v>0.43059060000000005</v>
      </c>
      <c r="S144" s="93">
        <v>0</v>
      </c>
      <c r="T144" s="94">
        <f t="shared" si="2"/>
        <v>0</v>
      </c>
      <c r="AR144" s="95" t="s">
        <v>91</v>
      </c>
      <c r="AT144" s="95" t="s">
        <v>87</v>
      </c>
      <c r="AU144" s="95" t="s">
        <v>45</v>
      </c>
      <c r="AY144" s="7" t="s">
        <v>84</v>
      </c>
      <c r="BE144" s="96">
        <f t="shared" si="3"/>
        <v>0</v>
      </c>
      <c r="BF144" s="96">
        <f t="shared" si="4"/>
        <v>0</v>
      </c>
      <c r="BG144" s="96">
        <f t="shared" si="5"/>
        <v>0</v>
      </c>
      <c r="BH144" s="96">
        <f t="shared" si="6"/>
        <v>0</v>
      </c>
      <c r="BI144" s="96">
        <f t="shared" si="7"/>
        <v>0</v>
      </c>
      <c r="BJ144" s="7" t="s">
        <v>45</v>
      </c>
      <c r="BK144" s="96">
        <f t="shared" si="8"/>
        <v>0</v>
      </c>
      <c r="BL144" s="7" t="s">
        <v>91</v>
      </c>
      <c r="BM144" s="95" t="s">
        <v>131</v>
      </c>
    </row>
    <row r="145" spans="2:65" s="1" customFormat="1" ht="24.2" customHeight="1" x14ac:dyDescent="0.2">
      <c r="B145" s="83"/>
      <c r="C145" s="84" t="s">
        <v>132</v>
      </c>
      <c r="D145" s="84" t="s">
        <v>87</v>
      </c>
      <c r="E145" s="85" t="s">
        <v>133</v>
      </c>
      <c r="F145" s="86" t="s">
        <v>134</v>
      </c>
      <c r="G145" s="87" t="s">
        <v>95</v>
      </c>
      <c r="H145" s="88">
        <v>56.88</v>
      </c>
      <c r="I145" s="89"/>
      <c r="J145" s="89"/>
      <c r="K145" s="90"/>
      <c r="L145" s="15"/>
      <c r="M145" s="91" t="s">
        <v>0</v>
      </c>
      <c r="N145" s="92" t="s">
        <v>26</v>
      </c>
      <c r="O145" s="93">
        <v>0.65835999999999995</v>
      </c>
      <c r="P145" s="93">
        <f t="shared" si="0"/>
        <v>37.447516799999995</v>
      </c>
      <c r="Q145" s="93">
        <v>0.20482</v>
      </c>
      <c r="R145" s="93">
        <f t="shared" si="1"/>
        <v>11.650161600000001</v>
      </c>
      <c r="S145" s="93">
        <v>0</v>
      </c>
      <c r="T145" s="94">
        <f t="shared" si="2"/>
        <v>0</v>
      </c>
      <c r="AR145" s="95" t="s">
        <v>91</v>
      </c>
      <c r="AT145" s="95" t="s">
        <v>87</v>
      </c>
      <c r="AU145" s="95" t="s">
        <v>45</v>
      </c>
      <c r="AY145" s="7" t="s">
        <v>84</v>
      </c>
      <c r="BE145" s="96">
        <f t="shared" si="3"/>
        <v>0</v>
      </c>
      <c r="BF145" s="96">
        <f t="shared" si="4"/>
        <v>0</v>
      </c>
      <c r="BG145" s="96">
        <f t="shared" si="5"/>
        <v>0</v>
      </c>
      <c r="BH145" s="96">
        <f t="shared" si="6"/>
        <v>0</v>
      </c>
      <c r="BI145" s="96">
        <f t="shared" si="7"/>
        <v>0</v>
      </c>
      <c r="BJ145" s="7" t="s">
        <v>45</v>
      </c>
      <c r="BK145" s="96">
        <f t="shared" si="8"/>
        <v>0</v>
      </c>
      <c r="BL145" s="7" t="s">
        <v>91</v>
      </c>
      <c r="BM145" s="95" t="s">
        <v>135</v>
      </c>
    </row>
    <row r="146" spans="2:65" s="6" customFormat="1" ht="22.9" customHeight="1" x14ac:dyDescent="0.2">
      <c r="B146" s="72"/>
      <c r="D146" s="73" t="s">
        <v>42</v>
      </c>
      <c r="E146" s="81" t="s">
        <v>91</v>
      </c>
      <c r="F146" s="81" t="s">
        <v>136</v>
      </c>
      <c r="J146" s="82"/>
      <c r="L146" s="72"/>
      <c r="M146" s="76"/>
      <c r="P146" s="77">
        <f>SUM(P147:P148)</f>
        <v>2.9782320000000002</v>
      </c>
      <c r="R146" s="77">
        <f>SUM(R147:R148)</f>
        <v>2.5668000000000003E-2</v>
      </c>
      <c r="T146" s="78">
        <f>SUM(T147:T148)</f>
        <v>0</v>
      </c>
      <c r="V146" s="254"/>
      <c r="AR146" s="73" t="s">
        <v>44</v>
      </c>
      <c r="AT146" s="79" t="s">
        <v>42</v>
      </c>
      <c r="AU146" s="79" t="s">
        <v>44</v>
      </c>
      <c r="AY146" s="73" t="s">
        <v>84</v>
      </c>
      <c r="BK146" s="80">
        <f>SUM(BK147:BK148)</f>
        <v>0</v>
      </c>
    </row>
    <row r="147" spans="2:65" s="1" customFormat="1" ht="33" customHeight="1" x14ac:dyDescent="0.2">
      <c r="B147" s="83"/>
      <c r="C147" s="84" t="s">
        <v>137</v>
      </c>
      <c r="D147" s="84" t="s">
        <v>87</v>
      </c>
      <c r="E147" s="85" t="s">
        <v>138</v>
      </c>
      <c r="F147" s="86" t="s">
        <v>139</v>
      </c>
      <c r="G147" s="87" t="s">
        <v>95</v>
      </c>
      <c r="H147" s="88">
        <v>14.88</v>
      </c>
      <c r="I147" s="89"/>
      <c r="J147" s="89"/>
      <c r="K147" s="90"/>
      <c r="L147" s="15"/>
      <c r="M147" s="91" t="s">
        <v>0</v>
      </c>
      <c r="N147" s="92" t="s">
        <v>26</v>
      </c>
      <c r="O147" s="93">
        <v>0.20014999999999999</v>
      </c>
      <c r="P147" s="93">
        <f>O147*H147</f>
        <v>2.9782320000000002</v>
      </c>
      <c r="Q147" s="93">
        <v>1.4999999999999999E-4</v>
      </c>
      <c r="R147" s="93">
        <f>Q147*H147</f>
        <v>2.232E-3</v>
      </c>
      <c r="S147" s="93">
        <v>0</v>
      </c>
      <c r="T147" s="94">
        <f>S147*H147</f>
        <v>0</v>
      </c>
      <c r="AR147" s="95" t="s">
        <v>91</v>
      </c>
      <c r="AT147" s="95" t="s">
        <v>87</v>
      </c>
      <c r="AU147" s="95" t="s">
        <v>45</v>
      </c>
      <c r="AY147" s="7" t="s">
        <v>84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7" t="s">
        <v>45</v>
      </c>
      <c r="BK147" s="96">
        <f>ROUND(I147*H147,2)</f>
        <v>0</v>
      </c>
      <c r="BL147" s="7" t="s">
        <v>91</v>
      </c>
      <c r="BM147" s="95" t="s">
        <v>140</v>
      </c>
    </row>
    <row r="148" spans="2:65" s="1" customFormat="1" ht="24.2" customHeight="1" x14ac:dyDescent="0.2">
      <c r="B148" s="83"/>
      <c r="C148" s="97" t="s">
        <v>141</v>
      </c>
      <c r="D148" s="97" t="s">
        <v>142</v>
      </c>
      <c r="E148" s="98" t="s">
        <v>143</v>
      </c>
      <c r="F148" s="99" t="s">
        <v>144</v>
      </c>
      <c r="G148" s="100" t="s">
        <v>95</v>
      </c>
      <c r="H148" s="101">
        <v>15.624000000000001</v>
      </c>
      <c r="I148" s="102"/>
      <c r="J148" s="102"/>
      <c r="K148" s="103"/>
      <c r="L148" s="104"/>
      <c r="M148" s="105" t="s">
        <v>0</v>
      </c>
      <c r="N148" s="106" t="s">
        <v>26</v>
      </c>
      <c r="O148" s="93">
        <v>0</v>
      </c>
      <c r="P148" s="93">
        <f>O148*H148</f>
        <v>0</v>
      </c>
      <c r="Q148" s="93">
        <v>1.5E-3</v>
      </c>
      <c r="R148" s="93">
        <f>Q148*H148</f>
        <v>2.3436000000000002E-2</v>
      </c>
      <c r="S148" s="93">
        <v>0</v>
      </c>
      <c r="T148" s="94">
        <f>S148*H148</f>
        <v>0</v>
      </c>
      <c r="AR148" s="95" t="s">
        <v>116</v>
      </c>
      <c r="AT148" s="95" t="s">
        <v>142</v>
      </c>
      <c r="AU148" s="95" t="s">
        <v>45</v>
      </c>
      <c r="AY148" s="7" t="s">
        <v>84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7" t="s">
        <v>45</v>
      </c>
      <c r="BK148" s="96">
        <f>ROUND(I148*H148,2)</f>
        <v>0</v>
      </c>
      <c r="BL148" s="7" t="s">
        <v>91</v>
      </c>
      <c r="BM148" s="95" t="s">
        <v>145</v>
      </c>
    </row>
    <row r="149" spans="2:65" s="6" customFormat="1" ht="22.9" customHeight="1" x14ac:dyDescent="0.2">
      <c r="B149" s="72"/>
      <c r="D149" s="73" t="s">
        <v>42</v>
      </c>
      <c r="E149" s="81" t="s">
        <v>108</v>
      </c>
      <c r="F149" s="81" t="s">
        <v>146</v>
      </c>
      <c r="J149" s="82"/>
      <c r="L149" s="72"/>
      <c r="M149" s="76"/>
      <c r="P149" s="77">
        <f>SUM(P150:P157)</f>
        <v>127.6497936</v>
      </c>
      <c r="R149" s="77">
        <f>SUM(R150:R157)</f>
        <v>3.365049</v>
      </c>
      <c r="T149" s="78">
        <f>SUM(T150:T157)</f>
        <v>0</v>
      </c>
      <c r="V149" s="254"/>
      <c r="AR149" s="73" t="s">
        <v>44</v>
      </c>
      <c r="AT149" s="79" t="s">
        <v>42</v>
      </c>
      <c r="AU149" s="79" t="s">
        <v>44</v>
      </c>
      <c r="AY149" s="73" t="s">
        <v>84</v>
      </c>
      <c r="BK149" s="80">
        <f>SUM(BK150:BK157)</f>
        <v>0</v>
      </c>
    </row>
    <row r="150" spans="2:65" s="1" customFormat="1" ht="24.2" customHeight="1" x14ac:dyDescent="0.2">
      <c r="B150" s="83"/>
      <c r="C150" s="84" t="s">
        <v>147</v>
      </c>
      <c r="D150" s="84" t="s">
        <v>87</v>
      </c>
      <c r="E150" s="85" t="s">
        <v>148</v>
      </c>
      <c r="F150" s="86" t="s">
        <v>149</v>
      </c>
      <c r="G150" s="87" t="s">
        <v>95</v>
      </c>
      <c r="H150" s="88">
        <v>42.435000000000002</v>
      </c>
      <c r="I150" s="89"/>
      <c r="J150" s="89"/>
      <c r="K150" s="90"/>
      <c r="L150" s="15"/>
      <c r="M150" s="91" t="s">
        <v>0</v>
      </c>
      <c r="N150" s="92" t="s">
        <v>26</v>
      </c>
      <c r="O150" s="93">
        <v>0.79971999999999999</v>
      </c>
      <c r="P150" s="93">
        <f t="shared" ref="P150:P157" si="9">O150*H150</f>
        <v>33.936118200000003</v>
      </c>
      <c r="Q150" s="93">
        <v>3.7560000000000003E-2</v>
      </c>
      <c r="R150" s="93">
        <f t="shared" ref="R150:R157" si="10">Q150*H150</f>
        <v>1.5938586000000001</v>
      </c>
      <c r="S150" s="93">
        <v>0</v>
      </c>
      <c r="T150" s="94">
        <f t="shared" ref="T150:T157" si="11">S150*H150</f>
        <v>0</v>
      </c>
      <c r="AR150" s="95" t="s">
        <v>91</v>
      </c>
      <c r="AT150" s="95" t="s">
        <v>87</v>
      </c>
      <c r="AU150" s="95" t="s">
        <v>45</v>
      </c>
      <c r="AY150" s="7" t="s">
        <v>84</v>
      </c>
      <c r="BE150" s="96">
        <f t="shared" ref="BE150:BE157" si="12">IF(N150="základná",J150,0)</f>
        <v>0</v>
      </c>
      <c r="BF150" s="96">
        <f t="shared" ref="BF150:BF157" si="13">IF(N150="znížená",J150,0)</f>
        <v>0</v>
      </c>
      <c r="BG150" s="96">
        <f t="shared" ref="BG150:BG157" si="14">IF(N150="zákl. prenesená",J150,0)</f>
        <v>0</v>
      </c>
      <c r="BH150" s="96">
        <f t="shared" ref="BH150:BH157" si="15">IF(N150="zníž. prenesená",J150,0)</f>
        <v>0</v>
      </c>
      <c r="BI150" s="96">
        <f t="shared" ref="BI150:BI157" si="16">IF(N150="nulová",J150,0)</f>
        <v>0</v>
      </c>
      <c r="BJ150" s="7" t="s">
        <v>45</v>
      </c>
      <c r="BK150" s="96">
        <f t="shared" ref="BK150:BK157" si="17">ROUND(I150*H150,2)</f>
        <v>0</v>
      </c>
      <c r="BL150" s="7" t="s">
        <v>91</v>
      </c>
      <c r="BM150" s="95" t="s">
        <v>150</v>
      </c>
    </row>
    <row r="151" spans="2:65" s="1" customFormat="1" ht="24.2" customHeight="1" x14ac:dyDescent="0.2">
      <c r="B151" s="83"/>
      <c r="C151" s="84" t="s">
        <v>151</v>
      </c>
      <c r="D151" s="84" t="s">
        <v>87</v>
      </c>
      <c r="E151" s="85" t="s">
        <v>152</v>
      </c>
      <c r="F151" s="86" t="s">
        <v>153</v>
      </c>
      <c r="G151" s="87" t="s">
        <v>95</v>
      </c>
      <c r="H151" s="88">
        <v>124.14</v>
      </c>
      <c r="I151" s="89"/>
      <c r="J151" s="89"/>
      <c r="K151" s="90"/>
      <c r="L151" s="15"/>
      <c r="M151" s="91" t="s">
        <v>0</v>
      </c>
      <c r="N151" s="92" t="s">
        <v>26</v>
      </c>
      <c r="O151" s="93">
        <v>5.1999999999999998E-2</v>
      </c>
      <c r="P151" s="93">
        <f t="shared" si="9"/>
        <v>6.4552800000000001</v>
      </c>
      <c r="Q151" s="93">
        <v>2.3000000000000001E-4</v>
      </c>
      <c r="R151" s="93">
        <f t="shared" si="10"/>
        <v>2.85522E-2</v>
      </c>
      <c r="S151" s="93">
        <v>0</v>
      </c>
      <c r="T151" s="94">
        <f t="shared" si="11"/>
        <v>0</v>
      </c>
      <c r="AR151" s="95" t="s">
        <v>91</v>
      </c>
      <c r="AT151" s="95" t="s">
        <v>87</v>
      </c>
      <c r="AU151" s="95" t="s">
        <v>45</v>
      </c>
      <c r="AY151" s="7" t="s">
        <v>84</v>
      </c>
      <c r="BE151" s="96">
        <f t="shared" si="12"/>
        <v>0</v>
      </c>
      <c r="BF151" s="96">
        <f t="shared" si="13"/>
        <v>0</v>
      </c>
      <c r="BG151" s="96">
        <f t="shared" si="14"/>
        <v>0</v>
      </c>
      <c r="BH151" s="96">
        <f t="shared" si="15"/>
        <v>0</v>
      </c>
      <c r="BI151" s="96">
        <f t="shared" si="16"/>
        <v>0</v>
      </c>
      <c r="BJ151" s="7" t="s">
        <v>45</v>
      </c>
      <c r="BK151" s="96">
        <f t="shared" si="17"/>
        <v>0</v>
      </c>
      <c r="BL151" s="7" t="s">
        <v>91</v>
      </c>
      <c r="BM151" s="95" t="s">
        <v>154</v>
      </c>
    </row>
    <row r="152" spans="2:65" s="1" customFormat="1" ht="24.2" customHeight="1" x14ac:dyDescent="0.2">
      <c r="B152" s="83"/>
      <c r="C152" s="84" t="s">
        <v>155</v>
      </c>
      <c r="D152" s="84" t="s">
        <v>87</v>
      </c>
      <c r="E152" s="85" t="s">
        <v>156</v>
      </c>
      <c r="F152" s="86" t="s">
        <v>157</v>
      </c>
      <c r="G152" s="87" t="s">
        <v>95</v>
      </c>
      <c r="H152" s="88">
        <v>124.14</v>
      </c>
      <c r="I152" s="89"/>
      <c r="J152" s="89"/>
      <c r="K152" s="90"/>
      <c r="L152" s="15"/>
      <c r="M152" s="91" t="s">
        <v>0</v>
      </c>
      <c r="N152" s="92" t="s">
        <v>26</v>
      </c>
      <c r="O152" s="93">
        <v>5.2080000000000001E-2</v>
      </c>
      <c r="P152" s="93">
        <f t="shared" si="9"/>
        <v>6.4652112000000006</v>
      </c>
      <c r="Q152" s="93">
        <v>4.0000000000000002E-4</v>
      </c>
      <c r="R152" s="93">
        <f t="shared" si="10"/>
        <v>4.9656000000000006E-2</v>
      </c>
      <c r="S152" s="93">
        <v>0</v>
      </c>
      <c r="T152" s="94">
        <f t="shared" si="11"/>
        <v>0</v>
      </c>
      <c r="AR152" s="95" t="s">
        <v>91</v>
      </c>
      <c r="AT152" s="95" t="s">
        <v>87</v>
      </c>
      <c r="AU152" s="95" t="s">
        <v>45</v>
      </c>
      <c r="AY152" s="7" t="s">
        <v>84</v>
      </c>
      <c r="BE152" s="96">
        <f t="shared" si="12"/>
        <v>0</v>
      </c>
      <c r="BF152" s="96">
        <f t="shared" si="13"/>
        <v>0</v>
      </c>
      <c r="BG152" s="96">
        <f t="shared" si="14"/>
        <v>0</v>
      </c>
      <c r="BH152" s="96">
        <f t="shared" si="15"/>
        <v>0</v>
      </c>
      <c r="BI152" s="96">
        <f t="shared" si="16"/>
        <v>0</v>
      </c>
      <c r="BJ152" s="7" t="s">
        <v>45</v>
      </c>
      <c r="BK152" s="96">
        <f t="shared" si="17"/>
        <v>0</v>
      </c>
      <c r="BL152" s="7" t="s">
        <v>91</v>
      </c>
      <c r="BM152" s="95" t="s">
        <v>158</v>
      </c>
    </row>
    <row r="153" spans="2:65" s="1" customFormat="1" ht="24.2" customHeight="1" x14ac:dyDescent="0.2">
      <c r="B153" s="83"/>
      <c r="C153" s="84" t="s">
        <v>159</v>
      </c>
      <c r="D153" s="84" t="s">
        <v>87</v>
      </c>
      <c r="E153" s="85" t="s">
        <v>160</v>
      </c>
      <c r="F153" s="86" t="s">
        <v>161</v>
      </c>
      <c r="G153" s="87" t="s">
        <v>95</v>
      </c>
      <c r="H153" s="88">
        <v>124.14</v>
      </c>
      <c r="I153" s="89"/>
      <c r="J153" s="89"/>
      <c r="K153" s="90"/>
      <c r="L153" s="15"/>
      <c r="M153" s="91" t="s">
        <v>0</v>
      </c>
      <c r="N153" s="92" t="s">
        <v>26</v>
      </c>
      <c r="O153" s="93">
        <v>0.31796999999999997</v>
      </c>
      <c r="P153" s="93">
        <f t="shared" si="9"/>
        <v>39.4727958</v>
      </c>
      <c r="Q153" s="93">
        <v>4.7200000000000002E-3</v>
      </c>
      <c r="R153" s="93">
        <f t="shared" si="10"/>
        <v>0.58594080000000004</v>
      </c>
      <c r="S153" s="93">
        <v>0</v>
      </c>
      <c r="T153" s="94">
        <f t="shared" si="11"/>
        <v>0</v>
      </c>
      <c r="AR153" s="95" t="s">
        <v>91</v>
      </c>
      <c r="AT153" s="95" t="s">
        <v>87</v>
      </c>
      <c r="AU153" s="95" t="s">
        <v>45</v>
      </c>
      <c r="AY153" s="7" t="s">
        <v>84</v>
      </c>
      <c r="BE153" s="96">
        <f t="shared" si="12"/>
        <v>0</v>
      </c>
      <c r="BF153" s="96">
        <f t="shared" si="13"/>
        <v>0</v>
      </c>
      <c r="BG153" s="96">
        <f t="shared" si="14"/>
        <v>0</v>
      </c>
      <c r="BH153" s="96">
        <f t="shared" si="15"/>
        <v>0</v>
      </c>
      <c r="BI153" s="96">
        <f t="shared" si="16"/>
        <v>0</v>
      </c>
      <c r="BJ153" s="7" t="s">
        <v>45</v>
      </c>
      <c r="BK153" s="96">
        <f t="shared" si="17"/>
        <v>0</v>
      </c>
      <c r="BL153" s="7" t="s">
        <v>91</v>
      </c>
      <c r="BM153" s="95" t="s">
        <v>162</v>
      </c>
    </row>
    <row r="154" spans="2:65" s="1" customFormat="1" ht="24.2" customHeight="1" x14ac:dyDescent="0.2">
      <c r="B154" s="83"/>
      <c r="C154" s="84" t="s">
        <v>163</v>
      </c>
      <c r="D154" s="84" t="s">
        <v>87</v>
      </c>
      <c r="E154" s="85" t="s">
        <v>164</v>
      </c>
      <c r="F154" s="86" t="s">
        <v>165</v>
      </c>
      <c r="G154" s="87" t="s">
        <v>95</v>
      </c>
      <c r="H154" s="88">
        <v>124.14</v>
      </c>
      <c r="I154" s="89"/>
      <c r="J154" s="89"/>
      <c r="K154" s="90"/>
      <c r="L154" s="15"/>
      <c r="M154" s="91" t="s">
        <v>0</v>
      </c>
      <c r="N154" s="92" t="s">
        <v>26</v>
      </c>
      <c r="O154" s="93">
        <v>0.19106000000000001</v>
      </c>
      <c r="P154" s="93">
        <f t="shared" si="9"/>
        <v>23.718188400000003</v>
      </c>
      <c r="Q154" s="93">
        <v>5.1500000000000001E-3</v>
      </c>
      <c r="R154" s="93">
        <f t="shared" si="10"/>
        <v>0.63932100000000003</v>
      </c>
      <c r="S154" s="93">
        <v>0</v>
      </c>
      <c r="T154" s="94">
        <f t="shared" si="11"/>
        <v>0</v>
      </c>
      <c r="AR154" s="95" t="s">
        <v>91</v>
      </c>
      <c r="AT154" s="95" t="s">
        <v>87</v>
      </c>
      <c r="AU154" s="95" t="s">
        <v>45</v>
      </c>
      <c r="AY154" s="7" t="s">
        <v>84</v>
      </c>
      <c r="BE154" s="96">
        <f t="shared" si="12"/>
        <v>0</v>
      </c>
      <c r="BF154" s="96">
        <f t="shared" si="13"/>
        <v>0</v>
      </c>
      <c r="BG154" s="96">
        <f t="shared" si="14"/>
        <v>0</v>
      </c>
      <c r="BH154" s="96">
        <f t="shared" si="15"/>
        <v>0</v>
      </c>
      <c r="BI154" s="96">
        <f t="shared" si="16"/>
        <v>0</v>
      </c>
      <c r="BJ154" s="7" t="s">
        <v>45</v>
      </c>
      <c r="BK154" s="96">
        <f t="shared" si="17"/>
        <v>0</v>
      </c>
      <c r="BL154" s="7" t="s">
        <v>91</v>
      </c>
      <c r="BM154" s="95" t="s">
        <v>166</v>
      </c>
    </row>
    <row r="155" spans="2:65" s="1" customFormat="1" ht="24.2" customHeight="1" x14ac:dyDescent="0.2">
      <c r="B155" s="83"/>
      <c r="C155" s="84" t="s">
        <v>3</v>
      </c>
      <c r="D155" s="84" t="s">
        <v>87</v>
      </c>
      <c r="E155" s="85" t="s">
        <v>167</v>
      </c>
      <c r="F155" s="86" t="s">
        <v>168</v>
      </c>
      <c r="G155" s="87" t="s">
        <v>169</v>
      </c>
      <c r="H155" s="88">
        <v>46.2</v>
      </c>
      <c r="I155" s="89"/>
      <c r="J155" s="89"/>
      <c r="K155" s="90"/>
      <c r="L155" s="15"/>
      <c r="M155" s="91" t="s">
        <v>0</v>
      </c>
      <c r="N155" s="92" t="s">
        <v>26</v>
      </c>
      <c r="O155" s="93">
        <v>0.38100000000000001</v>
      </c>
      <c r="P155" s="93">
        <f t="shared" si="9"/>
        <v>17.6022</v>
      </c>
      <c r="Q155" s="93">
        <v>7.9399999999999991E-3</v>
      </c>
      <c r="R155" s="93">
        <f t="shared" si="10"/>
        <v>0.36682799999999999</v>
      </c>
      <c r="S155" s="93">
        <v>0</v>
      </c>
      <c r="T155" s="94">
        <f t="shared" si="11"/>
        <v>0</v>
      </c>
      <c r="AR155" s="95" t="s">
        <v>91</v>
      </c>
      <c r="AT155" s="95" t="s">
        <v>87</v>
      </c>
      <c r="AU155" s="95" t="s">
        <v>45</v>
      </c>
      <c r="AY155" s="7" t="s">
        <v>84</v>
      </c>
      <c r="BE155" s="96">
        <f t="shared" si="12"/>
        <v>0</v>
      </c>
      <c r="BF155" s="96">
        <f t="shared" si="13"/>
        <v>0</v>
      </c>
      <c r="BG155" s="96">
        <f t="shared" si="14"/>
        <v>0</v>
      </c>
      <c r="BH155" s="96">
        <f t="shared" si="15"/>
        <v>0</v>
      </c>
      <c r="BI155" s="96">
        <f t="shared" si="16"/>
        <v>0</v>
      </c>
      <c r="BJ155" s="7" t="s">
        <v>45</v>
      </c>
      <c r="BK155" s="96">
        <f t="shared" si="17"/>
        <v>0</v>
      </c>
      <c r="BL155" s="7" t="s">
        <v>91</v>
      </c>
      <c r="BM155" s="95" t="s">
        <v>170</v>
      </c>
    </row>
    <row r="156" spans="2:65" s="1" customFormat="1" ht="37.9" customHeight="1" x14ac:dyDescent="0.2">
      <c r="B156" s="83"/>
      <c r="C156" s="97" t="s">
        <v>171</v>
      </c>
      <c r="D156" s="97" t="s">
        <v>142</v>
      </c>
      <c r="E156" s="98" t="s">
        <v>172</v>
      </c>
      <c r="F156" s="99" t="s">
        <v>173</v>
      </c>
      <c r="G156" s="100" t="s">
        <v>169</v>
      </c>
      <c r="H156" s="101">
        <v>33.6</v>
      </c>
      <c r="I156" s="102"/>
      <c r="J156" s="102"/>
      <c r="K156" s="103"/>
      <c r="L156" s="104"/>
      <c r="M156" s="105" t="s">
        <v>0</v>
      </c>
      <c r="N156" s="106" t="s">
        <v>26</v>
      </c>
      <c r="O156" s="93">
        <v>0</v>
      </c>
      <c r="P156" s="93">
        <f t="shared" si="9"/>
        <v>0</v>
      </c>
      <c r="Q156" s="93">
        <v>9.7999999999999997E-4</v>
      </c>
      <c r="R156" s="93">
        <f t="shared" si="10"/>
        <v>3.2927999999999999E-2</v>
      </c>
      <c r="S156" s="93">
        <v>0</v>
      </c>
      <c r="T156" s="94">
        <f t="shared" si="11"/>
        <v>0</v>
      </c>
      <c r="AR156" s="95" t="s">
        <v>116</v>
      </c>
      <c r="AT156" s="95" t="s">
        <v>142</v>
      </c>
      <c r="AU156" s="95" t="s">
        <v>45</v>
      </c>
      <c r="AY156" s="7" t="s">
        <v>84</v>
      </c>
      <c r="BE156" s="96">
        <f t="shared" si="12"/>
        <v>0</v>
      </c>
      <c r="BF156" s="96">
        <f t="shared" si="13"/>
        <v>0</v>
      </c>
      <c r="BG156" s="96">
        <f t="shared" si="14"/>
        <v>0</v>
      </c>
      <c r="BH156" s="96">
        <f t="shared" si="15"/>
        <v>0</v>
      </c>
      <c r="BI156" s="96">
        <f t="shared" si="16"/>
        <v>0</v>
      </c>
      <c r="BJ156" s="7" t="s">
        <v>45</v>
      </c>
      <c r="BK156" s="96">
        <f t="shared" si="17"/>
        <v>0</v>
      </c>
      <c r="BL156" s="7" t="s">
        <v>91</v>
      </c>
      <c r="BM156" s="95" t="s">
        <v>174</v>
      </c>
    </row>
    <row r="157" spans="2:65" s="1" customFormat="1" ht="37.9" customHeight="1" x14ac:dyDescent="0.2">
      <c r="B157" s="83"/>
      <c r="C157" s="97" t="s">
        <v>175</v>
      </c>
      <c r="D157" s="97" t="s">
        <v>142</v>
      </c>
      <c r="E157" s="98" t="s">
        <v>176</v>
      </c>
      <c r="F157" s="99" t="s">
        <v>177</v>
      </c>
      <c r="G157" s="100" t="s">
        <v>95</v>
      </c>
      <c r="H157" s="101">
        <v>7.8120000000000003</v>
      </c>
      <c r="I157" s="102"/>
      <c r="J157" s="102"/>
      <c r="K157" s="103"/>
      <c r="L157" s="104"/>
      <c r="M157" s="105" t="s">
        <v>0</v>
      </c>
      <c r="N157" s="106" t="s">
        <v>26</v>
      </c>
      <c r="O157" s="93">
        <v>0</v>
      </c>
      <c r="P157" s="93">
        <f t="shared" si="9"/>
        <v>0</v>
      </c>
      <c r="Q157" s="93">
        <v>8.6999999999999994E-3</v>
      </c>
      <c r="R157" s="93">
        <f t="shared" si="10"/>
        <v>6.7964399999999994E-2</v>
      </c>
      <c r="S157" s="93">
        <v>0</v>
      </c>
      <c r="T157" s="94">
        <f t="shared" si="11"/>
        <v>0</v>
      </c>
      <c r="AR157" s="95" t="s">
        <v>116</v>
      </c>
      <c r="AT157" s="95" t="s">
        <v>142</v>
      </c>
      <c r="AU157" s="95" t="s">
        <v>45</v>
      </c>
      <c r="AY157" s="7" t="s">
        <v>84</v>
      </c>
      <c r="BE157" s="96">
        <f t="shared" si="12"/>
        <v>0</v>
      </c>
      <c r="BF157" s="96">
        <f t="shared" si="13"/>
        <v>0</v>
      </c>
      <c r="BG157" s="96">
        <f t="shared" si="14"/>
        <v>0</v>
      </c>
      <c r="BH157" s="96">
        <f t="shared" si="15"/>
        <v>0</v>
      </c>
      <c r="BI157" s="96">
        <f t="shared" si="16"/>
        <v>0</v>
      </c>
      <c r="BJ157" s="7" t="s">
        <v>45</v>
      </c>
      <c r="BK157" s="96">
        <f t="shared" si="17"/>
        <v>0</v>
      </c>
      <c r="BL157" s="7" t="s">
        <v>91</v>
      </c>
      <c r="BM157" s="95" t="s">
        <v>178</v>
      </c>
    </row>
    <row r="158" spans="2:65" s="6" customFormat="1" ht="22.9" customHeight="1" x14ac:dyDescent="0.2">
      <c r="B158" s="72"/>
      <c r="D158" s="73" t="s">
        <v>42</v>
      </c>
      <c r="E158" s="81" t="s">
        <v>120</v>
      </c>
      <c r="F158" s="81" t="s">
        <v>179</v>
      </c>
      <c r="J158" s="82"/>
      <c r="L158" s="72"/>
      <c r="M158" s="76"/>
      <c r="P158" s="77">
        <f>SUM(P159:P172)</f>
        <v>119.40834600000001</v>
      </c>
      <c r="R158" s="77">
        <f>SUM(R159:R172)</f>
        <v>1.4144999999999998E-2</v>
      </c>
      <c r="T158" s="78">
        <f>SUM(T159:T172)</f>
        <v>9.6919250000000012</v>
      </c>
      <c r="V158" s="254"/>
      <c r="AR158" s="73" t="s">
        <v>44</v>
      </c>
      <c r="AT158" s="79" t="s">
        <v>42</v>
      </c>
      <c r="AU158" s="79" t="s">
        <v>44</v>
      </c>
      <c r="AY158" s="73" t="s">
        <v>84</v>
      </c>
      <c r="BK158" s="80">
        <f>SUM(BK159:BK172)</f>
        <v>0</v>
      </c>
    </row>
    <row r="159" spans="2:65" s="1" customFormat="1" ht="24.2" customHeight="1" x14ac:dyDescent="0.2">
      <c r="B159" s="83"/>
      <c r="C159" s="84" t="s">
        <v>180</v>
      </c>
      <c r="D159" s="84" t="s">
        <v>87</v>
      </c>
      <c r="E159" s="85" t="s">
        <v>181</v>
      </c>
      <c r="F159" s="86" t="s">
        <v>182</v>
      </c>
      <c r="G159" s="87" t="s">
        <v>169</v>
      </c>
      <c r="H159" s="88">
        <v>141.44999999999999</v>
      </c>
      <c r="I159" s="89"/>
      <c r="J159" s="89"/>
      <c r="K159" s="90"/>
      <c r="L159" s="15"/>
      <c r="M159" s="91" t="s">
        <v>0</v>
      </c>
      <c r="N159" s="92" t="s">
        <v>26</v>
      </c>
      <c r="O159" s="93">
        <v>9.4E-2</v>
      </c>
      <c r="P159" s="93">
        <f t="shared" ref="P159:P172" si="18">O159*H159</f>
        <v>13.296299999999999</v>
      </c>
      <c r="Q159" s="93">
        <v>3.0000000000000001E-5</v>
      </c>
      <c r="R159" s="93">
        <f t="shared" ref="R159:R172" si="19">Q159*H159</f>
        <v>4.2434999999999999E-3</v>
      </c>
      <c r="S159" s="93">
        <v>0</v>
      </c>
      <c r="T159" s="94">
        <f t="shared" ref="T159:T172" si="20">S159*H159</f>
        <v>0</v>
      </c>
      <c r="AR159" s="95" t="s">
        <v>91</v>
      </c>
      <c r="AT159" s="95" t="s">
        <v>87</v>
      </c>
      <c r="AU159" s="95" t="s">
        <v>45</v>
      </c>
      <c r="AY159" s="7" t="s">
        <v>84</v>
      </c>
      <c r="BE159" s="96">
        <f t="shared" ref="BE159:BE172" si="21">IF(N159="základná",J159,0)</f>
        <v>0</v>
      </c>
      <c r="BF159" s="96">
        <f t="shared" ref="BF159:BF172" si="22">IF(N159="znížená",J159,0)</f>
        <v>0</v>
      </c>
      <c r="BG159" s="96">
        <f t="shared" ref="BG159:BG172" si="23">IF(N159="zákl. prenesená",J159,0)</f>
        <v>0</v>
      </c>
      <c r="BH159" s="96">
        <f t="shared" ref="BH159:BH172" si="24">IF(N159="zníž. prenesená",J159,0)</f>
        <v>0</v>
      </c>
      <c r="BI159" s="96">
        <f t="shared" ref="BI159:BI172" si="25">IF(N159="nulová",J159,0)</f>
        <v>0</v>
      </c>
      <c r="BJ159" s="7" t="s">
        <v>45</v>
      </c>
      <c r="BK159" s="96">
        <f t="shared" ref="BK159:BK172" si="26">ROUND(I159*H159,2)</f>
        <v>0</v>
      </c>
      <c r="BL159" s="7" t="s">
        <v>91</v>
      </c>
      <c r="BM159" s="95" t="s">
        <v>183</v>
      </c>
    </row>
    <row r="160" spans="2:65" s="1" customFormat="1" ht="16.5" customHeight="1" x14ac:dyDescent="0.2">
      <c r="B160" s="83"/>
      <c r="C160" s="84" t="s">
        <v>184</v>
      </c>
      <c r="D160" s="84" t="s">
        <v>87</v>
      </c>
      <c r="E160" s="85" t="s">
        <v>185</v>
      </c>
      <c r="F160" s="86" t="s">
        <v>186</v>
      </c>
      <c r="G160" s="87" t="s">
        <v>169</v>
      </c>
      <c r="H160" s="88">
        <v>141.44999999999999</v>
      </c>
      <c r="I160" s="89"/>
      <c r="J160" s="89"/>
      <c r="K160" s="90"/>
      <c r="L160" s="15"/>
      <c r="M160" s="91" t="s">
        <v>0</v>
      </c>
      <c r="N160" s="92" t="s">
        <v>26</v>
      </c>
      <c r="O160" s="93">
        <v>9.4039999999999999E-2</v>
      </c>
      <c r="P160" s="93">
        <f t="shared" si="18"/>
        <v>13.301957999999999</v>
      </c>
      <c r="Q160" s="93">
        <v>6.9999999999999994E-5</v>
      </c>
      <c r="R160" s="93">
        <f t="shared" si="19"/>
        <v>9.9014999999999988E-3</v>
      </c>
      <c r="S160" s="93">
        <v>0</v>
      </c>
      <c r="T160" s="94">
        <f t="shared" si="20"/>
        <v>0</v>
      </c>
      <c r="AR160" s="95" t="s">
        <v>91</v>
      </c>
      <c r="AT160" s="95" t="s">
        <v>87</v>
      </c>
      <c r="AU160" s="95" t="s">
        <v>45</v>
      </c>
      <c r="AY160" s="7" t="s">
        <v>84</v>
      </c>
      <c r="BE160" s="96">
        <f t="shared" si="21"/>
        <v>0</v>
      </c>
      <c r="BF160" s="96">
        <f t="shared" si="22"/>
        <v>0</v>
      </c>
      <c r="BG160" s="96">
        <f t="shared" si="23"/>
        <v>0</v>
      </c>
      <c r="BH160" s="96">
        <f t="shared" si="24"/>
        <v>0</v>
      </c>
      <c r="BI160" s="96">
        <f t="shared" si="25"/>
        <v>0</v>
      </c>
      <c r="BJ160" s="7" t="s">
        <v>45</v>
      </c>
      <c r="BK160" s="96">
        <f t="shared" si="26"/>
        <v>0</v>
      </c>
      <c r="BL160" s="7" t="s">
        <v>91</v>
      </c>
      <c r="BM160" s="95" t="s">
        <v>187</v>
      </c>
    </row>
    <row r="161" spans="2:65" s="1" customFormat="1" ht="24.2" customHeight="1" x14ac:dyDescent="0.2">
      <c r="B161" s="83"/>
      <c r="C161" s="84" t="s">
        <v>188</v>
      </c>
      <c r="D161" s="84" t="s">
        <v>87</v>
      </c>
      <c r="E161" s="85" t="s">
        <v>189</v>
      </c>
      <c r="F161" s="86" t="s">
        <v>190</v>
      </c>
      <c r="G161" s="87" t="s">
        <v>95</v>
      </c>
      <c r="H161" s="88">
        <v>127.44</v>
      </c>
      <c r="I161" s="89"/>
      <c r="J161" s="89"/>
      <c r="K161" s="90"/>
      <c r="L161" s="15"/>
      <c r="M161" s="91" t="s">
        <v>0</v>
      </c>
      <c r="N161" s="92" t="s">
        <v>26</v>
      </c>
      <c r="O161" s="93">
        <v>0.38900000000000001</v>
      </c>
      <c r="P161" s="93">
        <f t="shared" si="18"/>
        <v>49.574159999999999</v>
      </c>
      <c r="Q161" s="93">
        <v>0</v>
      </c>
      <c r="R161" s="93">
        <f t="shared" si="19"/>
        <v>0</v>
      </c>
      <c r="S161" s="93">
        <v>5.6000000000000001E-2</v>
      </c>
      <c r="T161" s="94">
        <f t="shared" si="20"/>
        <v>7.1366399999999999</v>
      </c>
      <c r="AR161" s="95" t="s">
        <v>91</v>
      </c>
      <c r="AT161" s="95" t="s">
        <v>87</v>
      </c>
      <c r="AU161" s="95" t="s">
        <v>45</v>
      </c>
      <c r="AY161" s="7" t="s">
        <v>84</v>
      </c>
      <c r="BE161" s="96">
        <f t="shared" si="21"/>
        <v>0</v>
      </c>
      <c r="BF161" s="96">
        <f t="shared" si="22"/>
        <v>0</v>
      </c>
      <c r="BG161" s="96">
        <f t="shared" si="23"/>
        <v>0</v>
      </c>
      <c r="BH161" s="96">
        <f t="shared" si="24"/>
        <v>0</v>
      </c>
      <c r="BI161" s="96">
        <f t="shared" si="25"/>
        <v>0</v>
      </c>
      <c r="BJ161" s="7" t="s">
        <v>45</v>
      </c>
      <c r="BK161" s="96">
        <f t="shared" si="26"/>
        <v>0</v>
      </c>
      <c r="BL161" s="7" t="s">
        <v>91</v>
      </c>
      <c r="BM161" s="95" t="s">
        <v>191</v>
      </c>
    </row>
    <row r="162" spans="2:65" s="1" customFormat="1" ht="24.2" customHeight="1" x14ac:dyDescent="0.2">
      <c r="B162" s="83"/>
      <c r="C162" s="84" t="s">
        <v>192</v>
      </c>
      <c r="D162" s="84" t="s">
        <v>87</v>
      </c>
      <c r="E162" s="85" t="s">
        <v>193</v>
      </c>
      <c r="F162" s="86" t="s">
        <v>194</v>
      </c>
      <c r="G162" s="87" t="s">
        <v>195</v>
      </c>
      <c r="H162" s="88">
        <v>1</v>
      </c>
      <c r="I162" s="89"/>
      <c r="J162" s="89"/>
      <c r="K162" s="90"/>
      <c r="L162" s="15"/>
      <c r="M162" s="91" t="s">
        <v>0</v>
      </c>
      <c r="N162" s="92" t="s">
        <v>26</v>
      </c>
      <c r="O162" s="93">
        <v>4.9000000000000002E-2</v>
      </c>
      <c r="P162" s="93">
        <f t="shared" si="18"/>
        <v>4.9000000000000002E-2</v>
      </c>
      <c r="Q162" s="93">
        <v>0</v>
      </c>
      <c r="R162" s="93">
        <f t="shared" si="19"/>
        <v>0</v>
      </c>
      <c r="S162" s="93">
        <v>2.4E-2</v>
      </c>
      <c r="T162" s="94">
        <f t="shared" si="20"/>
        <v>2.4E-2</v>
      </c>
      <c r="AR162" s="95" t="s">
        <v>91</v>
      </c>
      <c r="AT162" s="95" t="s">
        <v>87</v>
      </c>
      <c r="AU162" s="95" t="s">
        <v>45</v>
      </c>
      <c r="AY162" s="7" t="s">
        <v>84</v>
      </c>
      <c r="BE162" s="96">
        <f t="shared" si="21"/>
        <v>0</v>
      </c>
      <c r="BF162" s="96">
        <f t="shared" si="22"/>
        <v>0</v>
      </c>
      <c r="BG162" s="96">
        <f t="shared" si="23"/>
        <v>0</v>
      </c>
      <c r="BH162" s="96">
        <f t="shared" si="24"/>
        <v>0</v>
      </c>
      <c r="BI162" s="96">
        <f t="shared" si="25"/>
        <v>0</v>
      </c>
      <c r="BJ162" s="7" t="s">
        <v>45</v>
      </c>
      <c r="BK162" s="96">
        <f t="shared" si="26"/>
        <v>0</v>
      </c>
      <c r="BL162" s="7" t="s">
        <v>91</v>
      </c>
      <c r="BM162" s="95" t="s">
        <v>196</v>
      </c>
    </row>
    <row r="163" spans="2:65" s="1" customFormat="1" ht="21.75" customHeight="1" x14ac:dyDescent="0.2">
      <c r="B163" s="83"/>
      <c r="C163" s="84" t="s">
        <v>197</v>
      </c>
      <c r="D163" s="84" t="s">
        <v>87</v>
      </c>
      <c r="E163" s="85" t="s">
        <v>198</v>
      </c>
      <c r="F163" s="86" t="s">
        <v>199</v>
      </c>
      <c r="G163" s="87" t="s">
        <v>195</v>
      </c>
      <c r="H163" s="88">
        <v>4</v>
      </c>
      <c r="I163" s="89"/>
      <c r="J163" s="89"/>
      <c r="K163" s="90"/>
      <c r="L163" s="15"/>
      <c r="M163" s="91" t="s">
        <v>0</v>
      </c>
      <c r="N163" s="92" t="s">
        <v>26</v>
      </c>
      <c r="O163" s="93">
        <v>0.24099999999999999</v>
      </c>
      <c r="P163" s="93">
        <f t="shared" si="18"/>
        <v>0.96399999999999997</v>
      </c>
      <c r="Q163" s="93">
        <v>0</v>
      </c>
      <c r="R163" s="93">
        <f t="shared" si="19"/>
        <v>0</v>
      </c>
      <c r="S163" s="93">
        <v>4.0000000000000001E-3</v>
      </c>
      <c r="T163" s="94">
        <f t="shared" si="20"/>
        <v>1.6E-2</v>
      </c>
      <c r="AR163" s="95" t="s">
        <v>91</v>
      </c>
      <c r="AT163" s="95" t="s">
        <v>87</v>
      </c>
      <c r="AU163" s="95" t="s">
        <v>45</v>
      </c>
      <c r="AY163" s="7" t="s">
        <v>84</v>
      </c>
      <c r="BE163" s="96">
        <f t="shared" si="21"/>
        <v>0</v>
      </c>
      <c r="BF163" s="96">
        <f t="shared" si="22"/>
        <v>0</v>
      </c>
      <c r="BG163" s="96">
        <f t="shared" si="23"/>
        <v>0</v>
      </c>
      <c r="BH163" s="96">
        <f t="shared" si="24"/>
        <v>0</v>
      </c>
      <c r="BI163" s="96">
        <f t="shared" si="25"/>
        <v>0</v>
      </c>
      <c r="BJ163" s="7" t="s">
        <v>45</v>
      </c>
      <c r="BK163" s="96">
        <f t="shared" si="26"/>
        <v>0</v>
      </c>
      <c r="BL163" s="7" t="s">
        <v>91</v>
      </c>
      <c r="BM163" s="95" t="s">
        <v>200</v>
      </c>
    </row>
    <row r="164" spans="2:65" s="1" customFormat="1" ht="24.2" customHeight="1" x14ac:dyDescent="0.2">
      <c r="B164" s="83"/>
      <c r="C164" s="84" t="s">
        <v>201</v>
      </c>
      <c r="D164" s="84" t="s">
        <v>87</v>
      </c>
      <c r="E164" s="85" t="s">
        <v>202</v>
      </c>
      <c r="F164" s="86" t="s">
        <v>203</v>
      </c>
      <c r="G164" s="87" t="s">
        <v>95</v>
      </c>
      <c r="H164" s="88">
        <v>5.3730000000000002</v>
      </c>
      <c r="I164" s="89"/>
      <c r="J164" s="89"/>
      <c r="K164" s="90"/>
      <c r="L164" s="15"/>
      <c r="M164" s="91" t="s">
        <v>0</v>
      </c>
      <c r="N164" s="92" t="s">
        <v>26</v>
      </c>
      <c r="O164" s="93">
        <v>1.18</v>
      </c>
      <c r="P164" s="93">
        <f t="shared" si="18"/>
        <v>6.3401399999999999</v>
      </c>
      <c r="Q164" s="93">
        <v>0</v>
      </c>
      <c r="R164" s="93">
        <f t="shared" si="19"/>
        <v>0</v>
      </c>
      <c r="S164" s="93">
        <v>8.8999999999999996E-2</v>
      </c>
      <c r="T164" s="94">
        <f t="shared" si="20"/>
        <v>0.47819699999999998</v>
      </c>
      <c r="AR164" s="95" t="s">
        <v>91</v>
      </c>
      <c r="AT164" s="95" t="s">
        <v>87</v>
      </c>
      <c r="AU164" s="95" t="s">
        <v>45</v>
      </c>
      <c r="AY164" s="7" t="s">
        <v>84</v>
      </c>
      <c r="BE164" s="96">
        <f t="shared" si="21"/>
        <v>0</v>
      </c>
      <c r="BF164" s="96">
        <f t="shared" si="22"/>
        <v>0</v>
      </c>
      <c r="BG164" s="96">
        <f t="shared" si="23"/>
        <v>0</v>
      </c>
      <c r="BH164" s="96">
        <f t="shared" si="24"/>
        <v>0</v>
      </c>
      <c r="BI164" s="96">
        <f t="shared" si="25"/>
        <v>0</v>
      </c>
      <c r="BJ164" s="7" t="s">
        <v>45</v>
      </c>
      <c r="BK164" s="96">
        <f t="shared" si="26"/>
        <v>0</v>
      </c>
      <c r="BL164" s="7" t="s">
        <v>91</v>
      </c>
      <c r="BM164" s="95" t="s">
        <v>204</v>
      </c>
    </row>
    <row r="165" spans="2:65" s="1" customFormat="1" ht="24.2" customHeight="1" x14ac:dyDescent="0.2">
      <c r="B165" s="83"/>
      <c r="C165" s="84" t="s">
        <v>205</v>
      </c>
      <c r="D165" s="84" t="s">
        <v>87</v>
      </c>
      <c r="E165" s="85" t="s">
        <v>206</v>
      </c>
      <c r="F165" s="86" t="s">
        <v>207</v>
      </c>
      <c r="G165" s="87" t="s">
        <v>95</v>
      </c>
      <c r="H165" s="88">
        <v>6.21</v>
      </c>
      <c r="I165" s="89"/>
      <c r="J165" s="89"/>
      <c r="K165" s="90"/>
      <c r="L165" s="15"/>
      <c r="M165" s="91" t="s">
        <v>0</v>
      </c>
      <c r="N165" s="92" t="s">
        <v>26</v>
      </c>
      <c r="O165" s="93">
        <v>0.45</v>
      </c>
      <c r="P165" s="93">
        <f t="shared" si="18"/>
        <v>2.7945000000000002</v>
      </c>
      <c r="Q165" s="93">
        <v>0</v>
      </c>
      <c r="R165" s="93">
        <f t="shared" si="19"/>
        <v>0</v>
      </c>
      <c r="S165" s="93">
        <v>0.05</v>
      </c>
      <c r="T165" s="94">
        <f t="shared" si="20"/>
        <v>0.3105</v>
      </c>
      <c r="AR165" s="95" t="s">
        <v>91</v>
      </c>
      <c r="AT165" s="95" t="s">
        <v>87</v>
      </c>
      <c r="AU165" s="95" t="s">
        <v>45</v>
      </c>
      <c r="AY165" s="7" t="s">
        <v>84</v>
      </c>
      <c r="BE165" s="96">
        <f t="shared" si="21"/>
        <v>0</v>
      </c>
      <c r="BF165" s="96">
        <f t="shared" si="22"/>
        <v>0</v>
      </c>
      <c r="BG165" s="96">
        <f t="shared" si="23"/>
        <v>0</v>
      </c>
      <c r="BH165" s="96">
        <f t="shared" si="24"/>
        <v>0</v>
      </c>
      <c r="BI165" s="96">
        <f t="shared" si="25"/>
        <v>0</v>
      </c>
      <c r="BJ165" s="7" t="s">
        <v>45</v>
      </c>
      <c r="BK165" s="96">
        <f t="shared" si="26"/>
        <v>0</v>
      </c>
      <c r="BL165" s="7" t="s">
        <v>91</v>
      </c>
      <c r="BM165" s="95" t="s">
        <v>208</v>
      </c>
    </row>
    <row r="166" spans="2:65" s="1" customFormat="1" ht="24.2" customHeight="1" x14ac:dyDescent="0.2">
      <c r="B166" s="83"/>
      <c r="C166" s="84" t="s">
        <v>209</v>
      </c>
      <c r="D166" s="84" t="s">
        <v>87</v>
      </c>
      <c r="E166" s="85" t="s">
        <v>210</v>
      </c>
      <c r="F166" s="86" t="s">
        <v>211</v>
      </c>
      <c r="G166" s="87" t="s">
        <v>95</v>
      </c>
      <c r="H166" s="88">
        <v>1.6</v>
      </c>
      <c r="I166" s="89"/>
      <c r="J166" s="89"/>
      <c r="K166" s="90"/>
      <c r="L166" s="15"/>
      <c r="M166" s="91" t="s">
        <v>0</v>
      </c>
      <c r="N166" s="92" t="s">
        <v>26</v>
      </c>
      <c r="O166" s="93">
        <v>1.6</v>
      </c>
      <c r="P166" s="93">
        <f t="shared" si="18"/>
        <v>2.5600000000000005</v>
      </c>
      <c r="Q166" s="93">
        <v>0</v>
      </c>
      <c r="R166" s="93">
        <f t="shared" si="19"/>
        <v>0</v>
      </c>
      <c r="S166" s="93">
        <v>7.5999999999999998E-2</v>
      </c>
      <c r="T166" s="94">
        <f t="shared" si="20"/>
        <v>0.1216</v>
      </c>
      <c r="AR166" s="95" t="s">
        <v>91</v>
      </c>
      <c r="AT166" s="95" t="s">
        <v>87</v>
      </c>
      <c r="AU166" s="95" t="s">
        <v>45</v>
      </c>
      <c r="AY166" s="7" t="s">
        <v>84</v>
      </c>
      <c r="BE166" s="96">
        <f t="shared" si="21"/>
        <v>0</v>
      </c>
      <c r="BF166" s="96">
        <f t="shared" si="22"/>
        <v>0</v>
      </c>
      <c r="BG166" s="96">
        <f t="shared" si="23"/>
        <v>0</v>
      </c>
      <c r="BH166" s="96">
        <f t="shared" si="24"/>
        <v>0</v>
      </c>
      <c r="BI166" s="96">
        <f t="shared" si="25"/>
        <v>0</v>
      </c>
      <c r="BJ166" s="7" t="s">
        <v>45</v>
      </c>
      <c r="BK166" s="96">
        <f t="shared" si="26"/>
        <v>0</v>
      </c>
      <c r="BL166" s="7" t="s">
        <v>91</v>
      </c>
      <c r="BM166" s="95" t="s">
        <v>212</v>
      </c>
    </row>
    <row r="167" spans="2:65" s="1" customFormat="1" ht="21.75" customHeight="1" x14ac:dyDescent="0.2">
      <c r="B167" s="83"/>
      <c r="C167" s="84" t="s">
        <v>213</v>
      </c>
      <c r="D167" s="84" t="s">
        <v>87</v>
      </c>
      <c r="E167" s="85" t="s">
        <v>214</v>
      </c>
      <c r="F167" s="86" t="s">
        <v>215</v>
      </c>
      <c r="G167" s="87" t="s">
        <v>95</v>
      </c>
      <c r="H167" s="88">
        <v>24.318000000000001</v>
      </c>
      <c r="I167" s="89"/>
      <c r="J167" s="89"/>
      <c r="K167" s="90"/>
      <c r="L167" s="15"/>
      <c r="M167" s="91" t="s">
        <v>0</v>
      </c>
      <c r="N167" s="92" t="s">
        <v>26</v>
      </c>
      <c r="O167" s="93">
        <v>0.28999999999999998</v>
      </c>
      <c r="P167" s="93">
        <f t="shared" si="18"/>
        <v>7.0522200000000002</v>
      </c>
      <c r="Q167" s="93">
        <v>0</v>
      </c>
      <c r="R167" s="93">
        <f t="shared" si="19"/>
        <v>0</v>
      </c>
      <c r="S167" s="93">
        <v>6.6000000000000003E-2</v>
      </c>
      <c r="T167" s="94">
        <f t="shared" si="20"/>
        <v>1.6049880000000001</v>
      </c>
      <c r="AR167" s="95" t="s">
        <v>91</v>
      </c>
      <c r="AT167" s="95" t="s">
        <v>87</v>
      </c>
      <c r="AU167" s="95" t="s">
        <v>45</v>
      </c>
      <c r="AY167" s="7" t="s">
        <v>84</v>
      </c>
      <c r="BE167" s="96">
        <f t="shared" si="21"/>
        <v>0</v>
      </c>
      <c r="BF167" s="96">
        <f t="shared" si="22"/>
        <v>0</v>
      </c>
      <c r="BG167" s="96">
        <f t="shared" si="23"/>
        <v>0</v>
      </c>
      <c r="BH167" s="96">
        <f t="shared" si="24"/>
        <v>0</v>
      </c>
      <c r="BI167" s="96">
        <f t="shared" si="25"/>
        <v>0</v>
      </c>
      <c r="BJ167" s="7" t="s">
        <v>45</v>
      </c>
      <c r="BK167" s="96">
        <f t="shared" si="26"/>
        <v>0</v>
      </c>
      <c r="BL167" s="7" t="s">
        <v>91</v>
      </c>
      <c r="BM167" s="95" t="s">
        <v>216</v>
      </c>
    </row>
    <row r="168" spans="2:65" s="1" customFormat="1" ht="21.75" customHeight="1" x14ac:dyDescent="0.2">
      <c r="B168" s="83"/>
      <c r="C168" s="84" t="s">
        <v>217</v>
      </c>
      <c r="D168" s="84" t="s">
        <v>87</v>
      </c>
      <c r="E168" s="85" t="s">
        <v>218</v>
      </c>
      <c r="F168" s="86" t="s">
        <v>219</v>
      </c>
      <c r="G168" s="87" t="s">
        <v>102</v>
      </c>
      <c r="H168" s="88">
        <v>10.351000000000001</v>
      </c>
      <c r="I168" s="89"/>
      <c r="J168" s="89"/>
      <c r="K168" s="90"/>
      <c r="L168" s="15"/>
      <c r="M168" s="91" t="s">
        <v>0</v>
      </c>
      <c r="N168" s="92" t="s">
        <v>26</v>
      </c>
      <c r="O168" s="93">
        <v>0.59799999999999998</v>
      </c>
      <c r="P168" s="93">
        <f t="shared" si="18"/>
        <v>6.1898980000000003</v>
      </c>
      <c r="Q168" s="93">
        <v>0</v>
      </c>
      <c r="R168" s="93">
        <f t="shared" si="19"/>
        <v>0</v>
      </c>
      <c r="S168" s="93">
        <v>0</v>
      </c>
      <c r="T168" s="94">
        <f t="shared" si="20"/>
        <v>0</v>
      </c>
      <c r="AR168" s="95" t="s">
        <v>91</v>
      </c>
      <c r="AT168" s="95" t="s">
        <v>87</v>
      </c>
      <c r="AU168" s="95" t="s">
        <v>45</v>
      </c>
      <c r="AY168" s="7" t="s">
        <v>84</v>
      </c>
      <c r="BE168" s="96">
        <f t="shared" si="21"/>
        <v>0</v>
      </c>
      <c r="BF168" s="96">
        <f t="shared" si="22"/>
        <v>0</v>
      </c>
      <c r="BG168" s="96">
        <f t="shared" si="23"/>
        <v>0</v>
      </c>
      <c r="BH168" s="96">
        <f t="shared" si="24"/>
        <v>0</v>
      </c>
      <c r="BI168" s="96">
        <f t="shared" si="25"/>
        <v>0</v>
      </c>
      <c r="BJ168" s="7" t="s">
        <v>45</v>
      </c>
      <c r="BK168" s="96">
        <f t="shared" si="26"/>
        <v>0</v>
      </c>
      <c r="BL168" s="7" t="s">
        <v>91</v>
      </c>
      <c r="BM168" s="95" t="s">
        <v>220</v>
      </c>
    </row>
    <row r="169" spans="2:65" s="1" customFormat="1" ht="24.2" customHeight="1" x14ac:dyDescent="0.2">
      <c r="B169" s="83"/>
      <c r="C169" s="84" t="s">
        <v>221</v>
      </c>
      <c r="D169" s="84" t="s">
        <v>87</v>
      </c>
      <c r="E169" s="85" t="s">
        <v>222</v>
      </c>
      <c r="F169" s="86" t="s">
        <v>223</v>
      </c>
      <c r="G169" s="87" t="s">
        <v>102</v>
      </c>
      <c r="H169" s="88">
        <v>414.04</v>
      </c>
      <c r="I169" s="89"/>
      <c r="J169" s="89"/>
      <c r="K169" s="90"/>
      <c r="L169" s="15"/>
      <c r="M169" s="91" t="s">
        <v>0</v>
      </c>
      <c r="N169" s="92" t="s">
        <v>26</v>
      </c>
      <c r="O169" s="93">
        <v>7.0000000000000001E-3</v>
      </c>
      <c r="P169" s="93">
        <f t="shared" si="18"/>
        <v>2.8982800000000002</v>
      </c>
      <c r="Q169" s="93">
        <v>0</v>
      </c>
      <c r="R169" s="93">
        <f t="shared" si="19"/>
        <v>0</v>
      </c>
      <c r="S169" s="93">
        <v>0</v>
      </c>
      <c r="T169" s="94">
        <f t="shared" si="20"/>
        <v>0</v>
      </c>
      <c r="AR169" s="95" t="s">
        <v>91</v>
      </c>
      <c r="AT169" s="95" t="s">
        <v>87</v>
      </c>
      <c r="AU169" s="95" t="s">
        <v>45</v>
      </c>
      <c r="AY169" s="7" t="s">
        <v>84</v>
      </c>
      <c r="BE169" s="96">
        <f t="shared" si="21"/>
        <v>0</v>
      </c>
      <c r="BF169" s="96">
        <f t="shared" si="22"/>
        <v>0</v>
      </c>
      <c r="BG169" s="96">
        <f t="shared" si="23"/>
        <v>0</v>
      </c>
      <c r="BH169" s="96">
        <f t="shared" si="24"/>
        <v>0</v>
      </c>
      <c r="BI169" s="96">
        <f t="shared" si="25"/>
        <v>0</v>
      </c>
      <c r="BJ169" s="7" t="s">
        <v>45</v>
      </c>
      <c r="BK169" s="96">
        <f t="shared" si="26"/>
        <v>0</v>
      </c>
      <c r="BL169" s="7" t="s">
        <v>91</v>
      </c>
      <c r="BM169" s="95" t="s">
        <v>224</v>
      </c>
    </row>
    <row r="170" spans="2:65" s="1" customFormat="1" ht="24.2" customHeight="1" x14ac:dyDescent="0.2">
      <c r="B170" s="83"/>
      <c r="C170" s="84" t="s">
        <v>225</v>
      </c>
      <c r="D170" s="84" t="s">
        <v>87</v>
      </c>
      <c r="E170" s="85" t="s">
        <v>226</v>
      </c>
      <c r="F170" s="86" t="s">
        <v>227</v>
      </c>
      <c r="G170" s="87" t="s">
        <v>102</v>
      </c>
      <c r="H170" s="88">
        <v>10.351000000000001</v>
      </c>
      <c r="I170" s="89"/>
      <c r="J170" s="89"/>
      <c r="K170" s="90"/>
      <c r="L170" s="15"/>
      <c r="M170" s="91" t="s">
        <v>0</v>
      </c>
      <c r="N170" s="92" t="s">
        <v>26</v>
      </c>
      <c r="O170" s="93">
        <v>0.89</v>
      </c>
      <c r="P170" s="93">
        <f t="shared" si="18"/>
        <v>9.212390000000001</v>
      </c>
      <c r="Q170" s="93">
        <v>0</v>
      </c>
      <c r="R170" s="93">
        <f t="shared" si="19"/>
        <v>0</v>
      </c>
      <c r="S170" s="93">
        <v>0</v>
      </c>
      <c r="T170" s="94">
        <f t="shared" si="20"/>
        <v>0</v>
      </c>
      <c r="AR170" s="95" t="s">
        <v>91</v>
      </c>
      <c r="AT170" s="95" t="s">
        <v>87</v>
      </c>
      <c r="AU170" s="95" t="s">
        <v>45</v>
      </c>
      <c r="AY170" s="7" t="s">
        <v>84</v>
      </c>
      <c r="BE170" s="96">
        <f t="shared" si="21"/>
        <v>0</v>
      </c>
      <c r="BF170" s="96">
        <f t="shared" si="22"/>
        <v>0</v>
      </c>
      <c r="BG170" s="96">
        <f t="shared" si="23"/>
        <v>0</v>
      </c>
      <c r="BH170" s="96">
        <f t="shared" si="24"/>
        <v>0</v>
      </c>
      <c r="BI170" s="96">
        <f t="shared" si="25"/>
        <v>0</v>
      </c>
      <c r="BJ170" s="7" t="s">
        <v>45</v>
      </c>
      <c r="BK170" s="96">
        <f t="shared" si="26"/>
        <v>0</v>
      </c>
      <c r="BL170" s="7" t="s">
        <v>91</v>
      </c>
      <c r="BM170" s="95" t="s">
        <v>228</v>
      </c>
    </row>
    <row r="171" spans="2:65" s="1" customFormat="1" ht="24.2" customHeight="1" x14ac:dyDescent="0.2">
      <c r="B171" s="83"/>
      <c r="C171" s="84" t="s">
        <v>229</v>
      </c>
      <c r="D171" s="84" t="s">
        <v>87</v>
      </c>
      <c r="E171" s="85" t="s">
        <v>230</v>
      </c>
      <c r="F171" s="86" t="s">
        <v>231</v>
      </c>
      <c r="G171" s="87" t="s">
        <v>102</v>
      </c>
      <c r="H171" s="88">
        <v>51.755000000000003</v>
      </c>
      <c r="I171" s="89"/>
      <c r="J171" s="89"/>
      <c r="K171" s="90"/>
      <c r="L171" s="15"/>
      <c r="M171" s="91" t="s">
        <v>0</v>
      </c>
      <c r="N171" s="92" t="s">
        <v>26</v>
      </c>
      <c r="O171" s="93">
        <v>0.1</v>
      </c>
      <c r="P171" s="93">
        <f t="shared" si="18"/>
        <v>5.1755000000000004</v>
      </c>
      <c r="Q171" s="93">
        <v>0</v>
      </c>
      <c r="R171" s="93">
        <f t="shared" si="19"/>
        <v>0</v>
      </c>
      <c r="S171" s="93">
        <v>0</v>
      </c>
      <c r="T171" s="94">
        <f t="shared" si="20"/>
        <v>0</v>
      </c>
      <c r="AR171" s="95" t="s">
        <v>91</v>
      </c>
      <c r="AT171" s="95" t="s">
        <v>87</v>
      </c>
      <c r="AU171" s="95" t="s">
        <v>45</v>
      </c>
      <c r="AY171" s="7" t="s">
        <v>84</v>
      </c>
      <c r="BE171" s="96">
        <f t="shared" si="21"/>
        <v>0</v>
      </c>
      <c r="BF171" s="96">
        <f t="shared" si="22"/>
        <v>0</v>
      </c>
      <c r="BG171" s="96">
        <f t="shared" si="23"/>
        <v>0</v>
      </c>
      <c r="BH171" s="96">
        <f t="shared" si="24"/>
        <v>0</v>
      </c>
      <c r="BI171" s="96">
        <f t="shared" si="25"/>
        <v>0</v>
      </c>
      <c r="BJ171" s="7" t="s">
        <v>45</v>
      </c>
      <c r="BK171" s="96">
        <f t="shared" si="26"/>
        <v>0</v>
      </c>
      <c r="BL171" s="7" t="s">
        <v>91</v>
      </c>
      <c r="BM171" s="95" t="s">
        <v>232</v>
      </c>
    </row>
    <row r="172" spans="2:65" s="1" customFormat="1" ht="37.9" customHeight="1" x14ac:dyDescent="0.2">
      <c r="B172" s="83"/>
      <c r="C172" s="84" t="s">
        <v>233</v>
      </c>
      <c r="D172" s="84" t="s">
        <v>87</v>
      </c>
      <c r="E172" s="85" t="s">
        <v>234</v>
      </c>
      <c r="F172" s="86" t="s">
        <v>1426</v>
      </c>
      <c r="G172" s="87" t="s">
        <v>102</v>
      </c>
      <c r="H172" s="88">
        <v>10.351000000000001</v>
      </c>
      <c r="I172" s="89"/>
      <c r="J172" s="89"/>
      <c r="K172" s="90"/>
      <c r="L172" s="15"/>
      <c r="M172" s="91" t="s">
        <v>0</v>
      </c>
      <c r="N172" s="92" t="s">
        <v>26</v>
      </c>
      <c r="O172" s="93">
        <v>0</v>
      </c>
      <c r="P172" s="93">
        <f t="shared" si="18"/>
        <v>0</v>
      </c>
      <c r="Q172" s="93">
        <v>0</v>
      </c>
      <c r="R172" s="93">
        <f t="shared" si="19"/>
        <v>0</v>
      </c>
      <c r="S172" s="93">
        <v>0</v>
      </c>
      <c r="T172" s="94">
        <f t="shared" si="20"/>
        <v>0</v>
      </c>
      <c r="AR172" s="95" t="s">
        <v>91</v>
      </c>
      <c r="AT172" s="95" t="s">
        <v>87</v>
      </c>
      <c r="AU172" s="95" t="s">
        <v>45</v>
      </c>
      <c r="AY172" s="7" t="s">
        <v>84</v>
      </c>
      <c r="BE172" s="96">
        <f t="shared" si="21"/>
        <v>0</v>
      </c>
      <c r="BF172" s="96">
        <f t="shared" si="22"/>
        <v>0</v>
      </c>
      <c r="BG172" s="96">
        <f t="shared" si="23"/>
        <v>0</v>
      </c>
      <c r="BH172" s="96">
        <f t="shared" si="24"/>
        <v>0</v>
      </c>
      <c r="BI172" s="96">
        <f t="shared" si="25"/>
        <v>0</v>
      </c>
      <c r="BJ172" s="7" t="s">
        <v>45</v>
      </c>
      <c r="BK172" s="96">
        <f t="shared" si="26"/>
        <v>0</v>
      </c>
      <c r="BL172" s="7" t="s">
        <v>91</v>
      </c>
      <c r="BM172" s="95" t="s">
        <v>236</v>
      </c>
    </row>
    <row r="173" spans="2:65" s="6" customFormat="1" ht="22.9" customHeight="1" x14ac:dyDescent="0.2">
      <c r="B173" s="72"/>
      <c r="D173" s="73" t="s">
        <v>42</v>
      </c>
      <c r="E173" s="81" t="s">
        <v>237</v>
      </c>
      <c r="F173" s="81" t="s">
        <v>238</v>
      </c>
      <c r="J173" s="82"/>
      <c r="L173" s="72"/>
      <c r="M173" s="76"/>
      <c r="P173" s="77">
        <f>P174</f>
        <v>77.766762</v>
      </c>
      <c r="R173" s="77">
        <f>R174</f>
        <v>0</v>
      </c>
      <c r="T173" s="78">
        <f>T174</f>
        <v>0</v>
      </c>
      <c r="V173" s="254"/>
      <c r="AR173" s="73" t="s">
        <v>44</v>
      </c>
      <c r="AT173" s="79" t="s">
        <v>42</v>
      </c>
      <c r="AU173" s="79" t="s">
        <v>44</v>
      </c>
      <c r="AY173" s="73" t="s">
        <v>84</v>
      </c>
      <c r="BK173" s="80">
        <f>BK174</f>
        <v>0</v>
      </c>
    </row>
    <row r="174" spans="2:65" s="1" customFormat="1" ht="24.2" customHeight="1" x14ac:dyDescent="0.2">
      <c r="B174" s="83"/>
      <c r="C174" s="84" t="s">
        <v>239</v>
      </c>
      <c r="D174" s="84" t="s">
        <v>87</v>
      </c>
      <c r="E174" s="85" t="s">
        <v>240</v>
      </c>
      <c r="F174" s="86" t="s">
        <v>241</v>
      </c>
      <c r="G174" s="87" t="s">
        <v>102</v>
      </c>
      <c r="H174" s="88">
        <v>31.574000000000002</v>
      </c>
      <c r="I174" s="89"/>
      <c r="J174" s="89"/>
      <c r="K174" s="90"/>
      <c r="L174" s="15"/>
      <c r="M174" s="91" t="s">
        <v>0</v>
      </c>
      <c r="N174" s="92" t="s">
        <v>26</v>
      </c>
      <c r="O174" s="93">
        <v>2.4630000000000001</v>
      </c>
      <c r="P174" s="93">
        <f>O174*H174</f>
        <v>77.766762</v>
      </c>
      <c r="Q174" s="93">
        <v>0</v>
      </c>
      <c r="R174" s="93">
        <f>Q174*H174</f>
        <v>0</v>
      </c>
      <c r="S174" s="93">
        <v>0</v>
      </c>
      <c r="T174" s="94">
        <f>S174*H174</f>
        <v>0</v>
      </c>
      <c r="AR174" s="95" t="s">
        <v>91</v>
      </c>
      <c r="AT174" s="95" t="s">
        <v>87</v>
      </c>
      <c r="AU174" s="95" t="s">
        <v>45</v>
      </c>
      <c r="AY174" s="7" t="s">
        <v>84</v>
      </c>
      <c r="BE174" s="96">
        <f>IF(N174="základná",J174,0)</f>
        <v>0</v>
      </c>
      <c r="BF174" s="96">
        <f>IF(N174="znížená",J174,0)</f>
        <v>0</v>
      </c>
      <c r="BG174" s="96">
        <f>IF(N174="zákl. prenesená",J174,0)</f>
        <v>0</v>
      </c>
      <c r="BH174" s="96">
        <f>IF(N174="zníž. prenesená",J174,0)</f>
        <v>0</v>
      </c>
      <c r="BI174" s="96">
        <f>IF(N174="nulová",J174,0)</f>
        <v>0</v>
      </c>
      <c r="BJ174" s="7" t="s">
        <v>45</v>
      </c>
      <c r="BK174" s="96">
        <f>ROUND(I174*H174,2)</f>
        <v>0</v>
      </c>
      <c r="BL174" s="7" t="s">
        <v>91</v>
      </c>
      <c r="BM174" s="95" t="s">
        <v>242</v>
      </c>
    </row>
    <row r="175" spans="2:65" s="6" customFormat="1" ht="25.9" customHeight="1" x14ac:dyDescent="0.2">
      <c r="B175" s="72"/>
      <c r="D175" s="73" t="s">
        <v>42</v>
      </c>
      <c r="E175" s="74" t="s">
        <v>243</v>
      </c>
      <c r="F175" s="74" t="s">
        <v>244</v>
      </c>
      <c r="J175" s="75"/>
      <c r="L175" s="72"/>
      <c r="M175" s="76"/>
      <c r="P175" s="77">
        <f>P176+P180+P192+P203</f>
        <v>555.89799100000005</v>
      </c>
      <c r="R175" s="77">
        <f>R176+R180+R192+R203</f>
        <v>2.4940601999999998</v>
      </c>
      <c r="T175" s="78">
        <f>T176+T180+T192+T203</f>
        <v>0.65892555000000008</v>
      </c>
      <c r="AR175" s="73" t="s">
        <v>45</v>
      </c>
      <c r="AT175" s="79" t="s">
        <v>42</v>
      </c>
      <c r="AU175" s="79" t="s">
        <v>43</v>
      </c>
      <c r="AY175" s="73" t="s">
        <v>84</v>
      </c>
      <c r="BK175" s="80">
        <f>BK176+BK180+BK192+BK203</f>
        <v>0</v>
      </c>
    </row>
    <row r="176" spans="2:65" s="6" customFormat="1" ht="22.9" customHeight="1" x14ac:dyDescent="0.2">
      <c r="B176" s="72"/>
      <c r="D176" s="73" t="s">
        <v>42</v>
      </c>
      <c r="E176" s="81" t="s">
        <v>245</v>
      </c>
      <c r="F176" s="81" t="s">
        <v>246</v>
      </c>
      <c r="J176" s="82"/>
      <c r="L176" s="72"/>
      <c r="M176" s="76"/>
      <c r="P176" s="77">
        <f>SUM(P177:P179)</f>
        <v>361.41740699999997</v>
      </c>
      <c r="R176" s="77">
        <f>SUM(R177:R179)</f>
        <v>1.7136</v>
      </c>
      <c r="T176" s="78">
        <f>SUM(T177:T179)</f>
        <v>0.65892555000000008</v>
      </c>
      <c r="V176" s="254"/>
      <c r="AR176" s="73" t="s">
        <v>45</v>
      </c>
      <c r="AT176" s="79" t="s">
        <v>42</v>
      </c>
      <c r="AU176" s="79" t="s">
        <v>44</v>
      </c>
      <c r="AY176" s="73" t="s">
        <v>84</v>
      </c>
      <c r="BK176" s="80">
        <f>SUM(BK177:BK179)</f>
        <v>0</v>
      </c>
    </row>
    <row r="177" spans="2:65" s="1" customFormat="1" ht="33" customHeight="1" x14ac:dyDescent="0.2">
      <c r="B177" s="83"/>
      <c r="C177" s="84" t="s">
        <v>247</v>
      </c>
      <c r="D177" s="84" t="s">
        <v>87</v>
      </c>
      <c r="E177" s="85" t="s">
        <v>248</v>
      </c>
      <c r="F177" s="86" t="s">
        <v>249</v>
      </c>
      <c r="G177" s="87" t="s">
        <v>169</v>
      </c>
      <c r="H177" s="88">
        <v>489.6</v>
      </c>
      <c r="I177" s="89"/>
      <c r="J177" s="89"/>
      <c r="K177" s="90"/>
      <c r="L177" s="15"/>
      <c r="M177" s="91" t="s">
        <v>0</v>
      </c>
      <c r="N177" s="92" t="s">
        <v>26</v>
      </c>
      <c r="O177" s="93">
        <v>0.66342000000000001</v>
      </c>
      <c r="P177" s="93">
        <f>O177*H177</f>
        <v>324.81043199999999</v>
      </c>
      <c r="Q177" s="93">
        <v>3.5000000000000001E-3</v>
      </c>
      <c r="R177" s="93">
        <f>Q177*H177</f>
        <v>1.7136</v>
      </c>
      <c r="S177" s="93">
        <v>0</v>
      </c>
      <c r="T177" s="94">
        <f>S177*H177</f>
        <v>0</v>
      </c>
      <c r="AR177" s="95" t="s">
        <v>151</v>
      </c>
      <c r="AT177" s="95" t="s">
        <v>87</v>
      </c>
      <c r="AU177" s="95" t="s">
        <v>45</v>
      </c>
      <c r="AY177" s="7" t="s">
        <v>84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7" t="s">
        <v>45</v>
      </c>
      <c r="BK177" s="96">
        <f>ROUND(I177*H177,2)</f>
        <v>0</v>
      </c>
      <c r="BL177" s="7" t="s">
        <v>151</v>
      </c>
      <c r="BM177" s="95" t="s">
        <v>250</v>
      </c>
    </row>
    <row r="178" spans="2:65" s="1" customFormat="1" ht="24.2" customHeight="1" x14ac:dyDescent="0.2">
      <c r="B178" s="83"/>
      <c r="C178" s="84" t="s">
        <v>251</v>
      </c>
      <c r="D178" s="84" t="s">
        <v>87</v>
      </c>
      <c r="E178" s="85" t="s">
        <v>252</v>
      </c>
      <c r="F178" s="86" t="s">
        <v>253</v>
      </c>
      <c r="G178" s="87" t="s">
        <v>169</v>
      </c>
      <c r="H178" s="88">
        <v>488.09300000000002</v>
      </c>
      <c r="I178" s="89"/>
      <c r="J178" s="89"/>
      <c r="K178" s="90"/>
      <c r="L178" s="15"/>
      <c r="M178" s="91" t="s">
        <v>0</v>
      </c>
      <c r="N178" s="92" t="s">
        <v>26</v>
      </c>
      <c r="O178" s="93">
        <v>7.4999999999999997E-2</v>
      </c>
      <c r="P178" s="93">
        <f>O178*H178</f>
        <v>36.606974999999998</v>
      </c>
      <c r="Q178" s="93">
        <v>0</v>
      </c>
      <c r="R178" s="93">
        <f>Q178*H178</f>
        <v>0</v>
      </c>
      <c r="S178" s="93">
        <v>1.3500000000000001E-3</v>
      </c>
      <c r="T178" s="94">
        <f>S178*H178</f>
        <v>0.65892555000000008</v>
      </c>
      <c r="AR178" s="95" t="s">
        <v>151</v>
      </c>
      <c r="AT178" s="95" t="s">
        <v>87</v>
      </c>
      <c r="AU178" s="95" t="s">
        <v>45</v>
      </c>
      <c r="AY178" s="7" t="s">
        <v>84</v>
      </c>
      <c r="BE178" s="96">
        <f>IF(N178="základná",J178,0)</f>
        <v>0</v>
      </c>
      <c r="BF178" s="96">
        <f>IF(N178="znížená",J178,0)</f>
        <v>0</v>
      </c>
      <c r="BG178" s="96">
        <f>IF(N178="zákl. prenesená",J178,0)</f>
        <v>0</v>
      </c>
      <c r="BH178" s="96">
        <f>IF(N178="zníž. prenesená",J178,0)</f>
        <v>0</v>
      </c>
      <c r="BI178" s="96">
        <f>IF(N178="nulová",J178,0)</f>
        <v>0</v>
      </c>
      <c r="BJ178" s="7" t="s">
        <v>45</v>
      </c>
      <c r="BK178" s="96">
        <f>ROUND(I178*H178,2)</f>
        <v>0</v>
      </c>
      <c r="BL178" s="7" t="s">
        <v>151</v>
      </c>
      <c r="BM178" s="95" t="s">
        <v>254</v>
      </c>
    </row>
    <row r="179" spans="2:65" s="1" customFormat="1" ht="24.2" customHeight="1" x14ac:dyDescent="0.2">
      <c r="B179" s="83"/>
      <c r="C179" s="84" t="s">
        <v>255</v>
      </c>
      <c r="D179" s="84" t="s">
        <v>87</v>
      </c>
      <c r="E179" s="85" t="s">
        <v>256</v>
      </c>
      <c r="F179" s="86" t="s">
        <v>257</v>
      </c>
      <c r="G179" s="87" t="s">
        <v>258</v>
      </c>
      <c r="H179" s="88">
        <v>122.327</v>
      </c>
      <c r="I179" s="89"/>
      <c r="J179" s="89"/>
      <c r="K179" s="90"/>
      <c r="L179" s="15"/>
      <c r="M179" s="91" t="s">
        <v>0</v>
      </c>
      <c r="N179" s="92" t="s">
        <v>26</v>
      </c>
      <c r="O179" s="93">
        <v>0</v>
      </c>
      <c r="P179" s="93">
        <f>O179*H179</f>
        <v>0</v>
      </c>
      <c r="Q179" s="93">
        <v>0</v>
      </c>
      <c r="R179" s="93">
        <f>Q179*H179</f>
        <v>0</v>
      </c>
      <c r="S179" s="93">
        <v>0</v>
      </c>
      <c r="T179" s="94">
        <f>S179*H179</f>
        <v>0</v>
      </c>
      <c r="AR179" s="95" t="s">
        <v>151</v>
      </c>
      <c r="AT179" s="95" t="s">
        <v>87</v>
      </c>
      <c r="AU179" s="95" t="s">
        <v>45</v>
      </c>
      <c r="AY179" s="7" t="s">
        <v>84</v>
      </c>
      <c r="BE179" s="96">
        <f>IF(N179="základná",J179,0)</f>
        <v>0</v>
      </c>
      <c r="BF179" s="96">
        <f>IF(N179="znížená",J179,0)</f>
        <v>0</v>
      </c>
      <c r="BG179" s="96">
        <f>IF(N179="zákl. prenesená",J179,0)</f>
        <v>0</v>
      </c>
      <c r="BH179" s="96">
        <f>IF(N179="zníž. prenesená",J179,0)</f>
        <v>0</v>
      </c>
      <c r="BI179" s="96">
        <f>IF(N179="nulová",J179,0)</f>
        <v>0</v>
      </c>
      <c r="BJ179" s="7" t="s">
        <v>45</v>
      </c>
      <c r="BK179" s="96">
        <f>ROUND(I179*H179,2)</f>
        <v>0</v>
      </c>
      <c r="BL179" s="7" t="s">
        <v>151</v>
      </c>
      <c r="BM179" s="95" t="s">
        <v>259</v>
      </c>
    </row>
    <row r="180" spans="2:65" s="6" customFormat="1" ht="22.9" customHeight="1" x14ac:dyDescent="0.2">
      <c r="B180" s="72"/>
      <c r="D180" s="73" t="s">
        <v>42</v>
      </c>
      <c r="E180" s="81" t="s">
        <v>260</v>
      </c>
      <c r="F180" s="81" t="s">
        <v>261</v>
      </c>
      <c r="J180" s="82"/>
      <c r="L180" s="72"/>
      <c r="M180" s="76"/>
      <c r="P180" s="77">
        <f>SUM(P181:P191)</f>
        <v>86.348304000000013</v>
      </c>
      <c r="R180" s="77">
        <f>SUM(R181:R191)</f>
        <v>5.9976000000000008E-2</v>
      </c>
      <c r="T180" s="78">
        <f>SUM(T181:T191)</f>
        <v>0</v>
      </c>
      <c r="V180" s="254"/>
      <c r="AR180" s="73" t="s">
        <v>45</v>
      </c>
      <c r="AT180" s="79" t="s">
        <v>42</v>
      </c>
      <c r="AU180" s="79" t="s">
        <v>44</v>
      </c>
      <c r="AY180" s="73" t="s">
        <v>84</v>
      </c>
      <c r="BK180" s="80">
        <f>SUM(BK181:BK191)</f>
        <v>0</v>
      </c>
    </row>
    <row r="181" spans="2:65" s="1" customFormat="1" ht="24.2" customHeight="1" x14ac:dyDescent="0.2">
      <c r="B181" s="83"/>
      <c r="C181" s="84" t="s">
        <v>262</v>
      </c>
      <c r="D181" s="84" t="s">
        <v>87</v>
      </c>
      <c r="E181" s="85" t="s">
        <v>263</v>
      </c>
      <c r="F181" s="86" t="s">
        <v>264</v>
      </c>
      <c r="G181" s="87" t="s">
        <v>169</v>
      </c>
      <c r="H181" s="88">
        <v>142.80000000000001</v>
      </c>
      <c r="I181" s="89"/>
      <c r="J181" s="89"/>
      <c r="K181" s="90"/>
      <c r="L181" s="15"/>
      <c r="M181" s="91" t="s">
        <v>0</v>
      </c>
      <c r="N181" s="92" t="s">
        <v>26</v>
      </c>
      <c r="O181" s="93">
        <v>0.60468</v>
      </c>
      <c r="P181" s="93">
        <f t="shared" ref="P181:P191" si="27">O181*H181</f>
        <v>86.348304000000013</v>
      </c>
      <c r="Q181" s="93">
        <v>2.1000000000000001E-4</v>
      </c>
      <c r="R181" s="93">
        <f t="shared" ref="R181:R191" si="28">Q181*H181</f>
        <v>2.9988000000000004E-2</v>
      </c>
      <c r="S181" s="93">
        <v>0</v>
      </c>
      <c r="T181" s="94">
        <f t="shared" ref="T181:T191" si="29">S181*H181</f>
        <v>0</v>
      </c>
      <c r="AR181" s="95" t="s">
        <v>151</v>
      </c>
      <c r="AT181" s="95" t="s">
        <v>87</v>
      </c>
      <c r="AU181" s="95" t="s">
        <v>45</v>
      </c>
      <c r="AY181" s="7" t="s">
        <v>84</v>
      </c>
      <c r="BE181" s="96">
        <f t="shared" ref="BE181:BE191" si="30">IF(N181="základná",J181,0)</f>
        <v>0</v>
      </c>
      <c r="BF181" s="96">
        <f t="shared" ref="BF181:BF191" si="31">IF(N181="znížená",J181,0)</f>
        <v>0</v>
      </c>
      <c r="BG181" s="96">
        <f t="shared" ref="BG181:BG191" si="32">IF(N181="zákl. prenesená",J181,0)</f>
        <v>0</v>
      </c>
      <c r="BH181" s="96">
        <f t="shared" ref="BH181:BH191" si="33">IF(N181="zníž. prenesená",J181,0)</f>
        <v>0</v>
      </c>
      <c r="BI181" s="96">
        <f t="shared" ref="BI181:BI191" si="34">IF(N181="nulová",J181,0)</f>
        <v>0</v>
      </c>
      <c r="BJ181" s="7" t="s">
        <v>45</v>
      </c>
      <c r="BK181" s="96">
        <f t="shared" ref="BK181:BK191" si="35">ROUND(I181*H181,2)</f>
        <v>0</v>
      </c>
      <c r="BL181" s="7" t="s">
        <v>151</v>
      </c>
      <c r="BM181" s="95" t="s">
        <v>265</v>
      </c>
    </row>
    <row r="182" spans="2:65" s="1" customFormat="1" ht="37.9" customHeight="1" x14ac:dyDescent="0.2">
      <c r="B182" s="83"/>
      <c r="C182" s="97" t="s">
        <v>266</v>
      </c>
      <c r="D182" s="97" t="s">
        <v>142</v>
      </c>
      <c r="E182" s="98" t="s">
        <v>267</v>
      </c>
      <c r="F182" s="99" t="s">
        <v>268</v>
      </c>
      <c r="G182" s="100" t="s">
        <v>169</v>
      </c>
      <c r="H182" s="101">
        <v>149.94</v>
      </c>
      <c r="I182" s="102"/>
      <c r="J182" s="102"/>
      <c r="K182" s="103"/>
      <c r="L182" s="104"/>
      <c r="M182" s="105" t="s">
        <v>0</v>
      </c>
      <c r="N182" s="106" t="s">
        <v>26</v>
      </c>
      <c r="O182" s="93">
        <v>0</v>
      </c>
      <c r="P182" s="93">
        <f t="shared" si="27"/>
        <v>0</v>
      </c>
      <c r="Q182" s="93">
        <v>1E-4</v>
      </c>
      <c r="R182" s="93">
        <f t="shared" si="28"/>
        <v>1.4994E-2</v>
      </c>
      <c r="S182" s="93">
        <v>0</v>
      </c>
      <c r="T182" s="94">
        <f t="shared" si="29"/>
        <v>0</v>
      </c>
      <c r="AR182" s="95" t="s">
        <v>217</v>
      </c>
      <c r="AT182" s="95" t="s">
        <v>142</v>
      </c>
      <c r="AU182" s="95" t="s">
        <v>45</v>
      </c>
      <c r="AY182" s="7" t="s">
        <v>84</v>
      </c>
      <c r="BE182" s="96">
        <f t="shared" si="30"/>
        <v>0</v>
      </c>
      <c r="BF182" s="96">
        <f t="shared" si="31"/>
        <v>0</v>
      </c>
      <c r="BG182" s="96">
        <f t="shared" si="32"/>
        <v>0</v>
      </c>
      <c r="BH182" s="96">
        <f t="shared" si="33"/>
        <v>0</v>
      </c>
      <c r="BI182" s="96">
        <f t="shared" si="34"/>
        <v>0</v>
      </c>
      <c r="BJ182" s="7" t="s">
        <v>45</v>
      </c>
      <c r="BK182" s="96">
        <f t="shared" si="35"/>
        <v>0</v>
      </c>
      <c r="BL182" s="7" t="s">
        <v>151</v>
      </c>
      <c r="BM182" s="95" t="s">
        <v>269</v>
      </c>
    </row>
    <row r="183" spans="2:65" s="1" customFormat="1" ht="37.9" customHeight="1" x14ac:dyDescent="0.2">
      <c r="B183" s="83"/>
      <c r="C183" s="97" t="s">
        <v>270</v>
      </c>
      <c r="D183" s="97" t="s">
        <v>142</v>
      </c>
      <c r="E183" s="98" t="s">
        <v>271</v>
      </c>
      <c r="F183" s="99" t="s">
        <v>272</v>
      </c>
      <c r="G183" s="100" t="s">
        <v>169</v>
      </c>
      <c r="H183" s="101">
        <v>149.94</v>
      </c>
      <c r="I183" s="102"/>
      <c r="J183" s="102"/>
      <c r="K183" s="103"/>
      <c r="L183" s="104"/>
      <c r="M183" s="105" t="s">
        <v>0</v>
      </c>
      <c r="N183" s="106" t="s">
        <v>26</v>
      </c>
      <c r="O183" s="93">
        <v>0</v>
      </c>
      <c r="P183" s="93">
        <f t="shared" si="27"/>
        <v>0</v>
      </c>
      <c r="Q183" s="93">
        <v>1E-4</v>
      </c>
      <c r="R183" s="93">
        <f t="shared" si="28"/>
        <v>1.4994E-2</v>
      </c>
      <c r="S183" s="93">
        <v>0</v>
      </c>
      <c r="T183" s="94">
        <f t="shared" si="29"/>
        <v>0</v>
      </c>
      <c r="AR183" s="95" t="s">
        <v>217</v>
      </c>
      <c r="AT183" s="95" t="s">
        <v>142</v>
      </c>
      <c r="AU183" s="95" t="s">
        <v>45</v>
      </c>
      <c r="AY183" s="7" t="s">
        <v>84</v>
      </c>
      <c r="BE183" s="96">
        <f t="shared" si="30"/>
        <v>0</v>
      </c>
      <c r="BF183" s="96">
        <f t="shared" si="31"/>
        <v>0</v>
      </c>
      <c r="BG183" s="96">
        <f t="shared" si="32"/>
        <v>0</v>
      </c>
      <c r="BH183" s="96">
        <f t="shared" si="33"/>
        <v>0</v>
      </c>
      <c r="BI183" s="96">
        <f t="shared" si="34"/>
        <v>0</v>
      </c>
      <c r="BJ183" s="7" t="s">
        <v>45</v>
      </c>
      <c r="BK183" s="96">
        <f t="shared" si="35"/>
        <v>0</v>
      </c>
      <c r="BL183" s="7" t="s">
        <v>151</v>
      </c>
      <c r="BM183" s="95" t="s">
        <v>273</v>
      </c>
    </row>
    <row r="184" spans="2:65" s="1" customFormat="1" ht="16.5" customHeight="1" x14ac:dyDescent="0.2">
      <c r="B184" s="83"/>
      <c r="C184" s="97" t="s">
        <v>274</v>
      </c>
      <c r="D184" s="97" t="s">
        <v>142</v>
      </c>
      <c r="E184" s="98" t="s">
        <v>275</v>
      </c>
      <c r="F184" s="99" t="s">
        <v>276</v>
      </c>
      <c r="G184" s="100" t="s">
        <v>195</v>
      </c>
      <c r="H184" s="101">
        <v>3</v>
      </c>
      <c r="I184" s="102"/>
      <c r="J184" s="102"/>
      <c r="K184" s="103"/>
      <c r="L184" s="104"/>
      <c r="M184" s="105" t="s">
        <v>0</v>
      </c>
      <c r="N184" s="106" t="s">
        <v>26</v>
      </c>
      <c r="O184" s="93">
        <v>0</v>
      </c>
      <c r="P184" s="93">
        <f t="shared" si="27"/>
        <v>0</v>
      </c>
      <c r="Q184" s="93">
        <v>0</v>
      </c>
      <c r="R184" s="93">
        <f t="shared" si="28"/>
        <v>0</v>
      </c>
      <c r="S184" s="93">
        <v>0</v>
      </c>
      <c r="T184" s="94">
        <f t="shared" si="29"/>
        <v>0</v>
      </c>
      <c r="AR184" s="95" t="s">
        <v>217</v>
      </c>
      <c r="AT184" s="95" t="s">
        <v>142</v>
      </c>
      <c r="AU184" s="95" t="s">
        <v>45</v>
      </c>
      <c r="AY184" s="7" t="s">
        <v>84</v>
      </c>
      <c r="BE184" s="96">
        <f t="shared" si="30"/>
        <v>0</v>
      </c>
      <c r="BF184" s="96">
        <f t="shared" si="31"/>
        <v>0</v>
      </c>
      <c r="BG184" s="96">
        <f t="shared" si="32"/>
        <v>0</v>
      </c>
      <c r="BH184" s="96">
        <f t="shared" si="33"/>
        <v>0</v>
      </c>
      <c r="BI184" s="96">
        <f t="shared" si="34"/>
        <v>0</v>
      </c>
      <c r="BJ184" s="7" t="s">
        <v>45</v>
      </c>
      <c r="BK184" s="96">
        <f t="shared" si="35"/>
        <v>0</v>
      </c>
      <c r="BL184" s="7" t="s">
        <v>151</v>
      </c>
      <c r="BM184" s="95" t="s">
        <v>277</v>
      </c>
    </row>
    <row r="185" spans="2:65" s="1" customFormat="1" ht="16.5" customHeight="1" x14ac:dyDescent="0.2">
      <c r="B185" s="83"/>
      <c r="C185" s="97" t="s">
        <v>278</v>
      </c>
      <c r="D185" s="97" t="s">
        <v>142</v>
      </c>
      <c r="E185" s="98" t="s">
        <v>279</v>
      </c>
      <c r="F185" s="99" t="s">
        <v>280</v>
      </c>
      <c r="G185" s="100" t="s">
        <v>195</v>
      </c>
      <c r="H185" s="101">
        <v>2</v>
      </c>
      <c r="I185" s="102"/>
      <c r="J185" s="102"/>
      <c r="K185" s="103"/>
      <c r="L185" s="104"/>
      <c r="M185" s="105" t="s">
        <v>0</v>
      </c>
      <c r="N185" s="106" t="s">
        <v>26</v>
      </c>
      <c r="O185" s="93">
        <v>0</v>
      </c>
      <c r="P185" s="93">
        <f t="shared" si="27"/>
        <v>0</v>
      </c>
      <c r="Q185" s="93">
        <v>0</v>
      </c>
      <c r="R185" s="93">
        <f t="shared" si="28"/>
        <v>0</v>
      </c>
      <c r="S185" s="93">
        <v>0</v>
      </c>
      <c r="T185" s="94">
        <f t="shared" si="29"/>
        <v>0</v>
      </c>
      <c r="AR185" s="95" t="s">
        <v>217</v>
      </c>
      <c r="AT185" s="95" t="s">
        <v>142</v>
      </c>
      <c r="AU185" s="95" t="s">
        <v>45</v>
      </c>
      <c r="AY185" s="7" t="s">
        <v>84</v>
      </c>
      <c r="BE185" s="96">
        <f t="shared" si="30"/>
        <v>0</v>
      </c>
      <c r="BF185" s="96">
        <f t="shared" si="31"/>
        <v>0</v>
      </c>
      <c r="BG185" s="96">
        <f t="shared" si="32"/>
        <v>0</v>
      </c>
      <c r="BH185" s="96">
        <f t="shared" si="33"/>
        <v>0</v>
      </c>
      <c r="BI185" s="96">
        <f t="shared" si="34"/>
        <v>0</v>
      </c>
      <c r="BJ185" s="7" t="s">
        <v>45</v>
      </c>
      <c r="BK185" s="96">
        <f t="shared" si="35"/>
        <v>0</v>
      </c>
      <c r="BL185" s="7" t="s">
        <v>151</v>
      </c>
      <c r="BM185" s="95" t="s">
        <v>281</v>
      </c>
    </row>
    <row r="186" spans="2:65" s="1" customFormat="1" ht="16.5" customHeight="1" x14ac:dyDescent="0.2">
      <c r="B186" s="83"/>
      <c r="C186" s="97" t="s">
        <v>282</v>
      </c>
      <c r="D186" s="97" t="s">
        <v>142</v>
      </c>
      <c r="E186" s="98" t="s">
        <v>283</v>
      </c>
      <c r="F186" s="99" t="s">
        <v>284</v>
      </c>
      <c r="G186" s="100" t="s">
        <v>195</v>
      </c>
      <c r="H186" s="101">
        <v>1</v>
      </c>
      <c r="I186" s="102"/>
      <c r="J186" s="102"/>
      <c r="K186" s="103"/>
      <c r="L186" s="104"/>
      <c r="M186" s="105" t="s">
        <v>0</v>
      </c>
      <c r="N186" s="106" t="s">
        <v>26</v>
      </c>
      <c r="O186" s="93">
        <v>0</v>
      </c>
      <c r="P186" s="93">
        <f t="shared" si="27"/>
        <v>0</v>
      </c>
      <c r="Q186" s="93">
        <v>0</v>
      </c>
      <c r="R186" s="93">
        <f t="shared" si="28"/>
        <v>0</v>
      </c>
      <c r="S186" s="93">
        <v>0</v>
      </c>
      <c r="T186" s="94">
        <f t="shared" si="29"/>
        <v>0</v>
      </c>
      <c r="AR186" s="95" t="s">
        <v>217</v>
      </c>
      <c r="AT186" s="95" t="s">
        <v>142</v>
      </c>
      <c r="AU186" s="95" t="s">
        <v>45</v>
      </c>
      <c r="AY186" s="7" t="s">
        <v>84</v>
      </c>
      <c r="BE186" s="96">
        <f t="shared" si="30"/>
        <v>0</v>
      </c>
      <c r="BF186" s="96">
        <f t="shared" si="31"/>
        <v>0</v>
      </c>
      <c r="BG186" s="96">
        <f t="shared" si="32"/>
        <v>0</v>
      </c>
      <c r="BH186" s="96">
        <f t="shared" si="33"/>
        <v>0</v>
      </c>
      <c r="BI186" s="96">
        <f t="shared" si="34"/>
        <v>0</v>
      </c>
      <c r="BJ186" s="7" t="s">
        <v>45</v>
      </c>
      <c r="BK186" s="96">
        <f t="shared" si="35"/>
        <v>0</v>
      </c>
      <c r="BL186" s="7" t="s">
        <v>151</v>
      </c>
      <c r="BM186" s="95" t="s">
        <v>285</v>
      </c>
    </row>
    <row r="187" spans="2:65" s="1" customFormat="1" ht="16.5" customHeight="1" x14ac:dyDescent="0.2">
      <c r="B187" s="83"/>
      <c r="C187" s="97" t="s">
        <v>286</v>
      </c>
      <c r="D187" s="97" t="s">
        <v>142</v>
      </c>
      <c r="E187" s="98" t="s">
        <v>287</v>
      </c>
      <c r="F187" s="99" t="s">
        <v>288</v>
      </c>
      <c r="G187" s="100" t="s">
        <v>195</v>
      </c>
      <c r="H187" s="101">
        <v>2</v>
      </c>
      <c r="I187" s="102"/>
      <c r="J187" s="102"/>
      <c r="K187" s="103"/>
      <c r="L187" s="104"/>
      <c r="M187" s="105" t="s">
        <v>0</v>
      </c>
      <c r="N187" s="106" t="s">
        <v>26</v>
      </c>
      <c r="O187" s="93">
        <v>0</v>
      </c>
      <c r="P187" s="93">
        <f t="shared" si="27"/>
        <v>0</v>
      </c>
      <c r="Q187" s="93">
        <v>0</v>
      </c>
      <c r="R187" s="93">
        <f t="shared" si="28"/>
        <v>0</v>
      </c>
      <c r="S187" s="93">
        <v>0</v>
      </c>
      <c r="T187" s="94">
        <f t="shared" si="29"/>
        <v>0</v>
      </c>
      <c r="AR187" s="95" t="s">
        <v>217</v>
      </c>
      <c r="AT187" s="95" t="s">
        <v>142</v>
      </c>
      <c r="AU187" s="95" t="s">
        <v>45</v>
      </c>
      <c r="AY187" s="7" t="s">
        <v>84</v>
      </c>
      <c r="BE187" s="96">
        <f t="shared" si="30"/>
        <v>0</v>
      </c>
      <c r="BF187" s="96">
        <f t="shared" si="31"/>
        <v>0</v>
      </c>
      <c r="BG187" s="96">
        <f t="shared" si="32"/>
        <v>0</v>
      </c>
      <c r="BH187" s="96">
        <f t="shared" si="33"/>
        <v>0</v>
      </c>
      <c r="BI187" s="96">
        <f t="shared" si="34"/>
        <v>0</v>
      </c>
      <c r="BJ187" s="7" t="s">
        <v>45</v>
      </c>
      <c r="BK187" s="96">
        <f t="shared" si="35"/>
        <v>0</v>
      </c>
      <c r="BL187" s="7" t="s">
        <v>151</v>
      </c>
      <c r="BM187" s="95" t="s">
        <v>289</v>
      </c>
    </row>
    <row r="188" spans="2:65" s="1" customFormat="1" ht="16.5" customHeight="1" x14ac:dyDescent="0.2">
      <c r="B188" s="83"/>
      <c r="C188" s="97" t="s">
        <v>290</v>
      </c>
      <c r="D188" s="97" t="s">
        <v>142</v>
      </c>
      <c r="E188" s="98" t="s">
        <v>291</v>
      </c>
      <c r="F188" s="99" t="s">
        <v>292</v>
      </c>
      <c r="G188" s="100" t="s">
        <v>195</v>
      </c>
      <c r="H188" s="101">
        <v>1</v>
      </c>
      <c r="I188" s="102"/>
      <c r="J188" s="102"/>
      <c r="K188" s="103"/>
      <c r="L188" s="104"/>
      <c r="M188" s="105" t="s">
        <v>0</v>
      </c>
      <c r="N188" s="106" t="s">
        <v>26</v>
      </c>
      <c r="O188" s="93">
        <v>0</v>
      </c>
      <c r="P188" s="93">
        <f t="shared" si="27"/>
        <v>0</v>
      </c>
      <c r="Q188" s="93">
        <v>0</v>
      </c>
      <c r="R188" s="93">
        <f t="shared" si="28"/>
        <v>0</v>
      </c>
      <c r="S188" s="93">
        <v>0</v>
      </c>
      <c r="T188" s="94">
        <f t="shared" si="29"/>
        <v>0</v>
      </c>
      <c r="AR188" s="95" t="s">
        <v>217</v>
      </c>
      <c r="AT188" s="95" t="s">
        <v>142</v>
      </c>
      <c r="AU188" s="95" t="s">
        <v>45</v>
      </c>
      <c r="AY188" s="7" t="s">
        <v>84</v>
      </c>
      <c r="BE188" s="96">
        <f t="shared" si="30"/>
        <v>0</v>
      </c>
      <c r="BF188" s="96">
        <f t="shared" si="31"/>
        <v>0</v>
      </c>
      <c r="BG188" s="96">
        <f t="shared" si="32"/>
        <v>0</v>
      </c>
      <c r="BH188" s="96">
        <f t="shared" si="33"/>
        <v>0</v>
      </c>
      <c r="BI188" s="96">
        <f t="shared" si="34"/>
        <v>0</v>
      </c>
      <c r="BJ188" s="7" t="s">
        <v>45</v>
      </c>
      <c r="BK188" s="96">
        <f t="shared" si="35"/>
        <v>0</v>
      </c>
      <c r="BL188" s="7" t="s">
        <v>151</v>
      </c>
      <c r="BM188" s="95" t="s">
        <v>293</v>
      </c>
    </row>
    <row r="189" spans="2:65" s="1" customFormat="1" ht="16.5" customHeight="1" x14ac:dyDescent="0.2">
      <c r="B189" s="83"/>
      <c r="C189" s="97" t="s">
        <v>294</v>
      </c>
      <c r="D189" s="97" t="s">
        <v>142</v>
      </c>
      <c r="E189" s="98" t="s">
        <v>295</v>
      </c>
      <c r="F189" s="99" t="s">
        <v>296</v>
      </c>
      <c r="G189" s="100" t="s">
        <v>195</v>
      </c>
      <c r="H189" s="101">
        <v>2</v>
      </c>
      <c r="I189" s="102"/>
      <c r="J189" s="102"/>
      <c r="K189" s="103"/>
      <c r="L189" s="104"/>
      <c r="M189" s="105" t="s">
        <v>0</v>
      </c>
      <c r="N189" s="106" t="s">
        <v>26</v>
      </c>
      <c r="O189" s="93">
        <v>0</v>
      </c>
      <c r="P189" s="93">
        <f t="shared" si="27"/>
        <v>0</v>
      </c>
      <c r="Q189" s="93">
        <v>0</v>
      </c>
      <c r="R189" s="93">
        <f t="shared" si="28"/>
        <v>0</v>
      </c>
      <c r="S189" s="93">
        <v>0</v>
      </c>
      <c r="T189" s="94">
        <f t="shared" si="29"/>
        <v>0</v>
      </c>
      <c r="AR189" s="95" t="s">
        <v>217</v>
      </c>
      <c r="AT189" s="95" t="s">
        <v>142</v>
      </c>
      <c r="AU189" s="95" t="s">
        <v>45</v>
      </c>
      <c r="AY189" s="7" t="s">
        <v>84</v>
      </c>
      <c r="BE189" s="96">
        <f t="shared" si="30"/>
        <v>0</v>
      </c>
      <c r="BF189" s="96">
        <f t="shared" si="31"/>
        <v>0</v>
      </c>
      <c r="BG189" s="96">
        <f t="shared" si="32"/>
        <v>0</v>
      </c>
      <c r="BH189" s="96">
        <f t="shared" si="33"/>
        <v>0</v>
      </c>
      <c r="BI189" s="96">
        <f t="shared" si="34"/>
        <v>0</v>
      </c>
      <c r="BJ189" s="7" t="s">
        <v>45</v>
      </c>
      <c r="BK189" s="96">
        <f t="shared" si="35"/>
        <v>0</v>
      </c>
      <c r="BL189" s="7" t="s">
        <v>151</v>
      </c>
      <c r="BM189" s="95" t="s">
        <v>297</v>
      </c>
    </row>
    <row r="190" spans="2:65" s="1" customFormat="1" ht="16.5" customHeight="1" x14ac:dyDescent="0.2">
      <c r="B190" s="83"/>
      <c r="C190" s="97" t="s">
        <v>298</v>
      </c>
      <c r="D190" s="97" t="s">
        <v>142</v>
      </c>
      <c r="E190" s="98" t="s">
        <v>299</v>
      </c>
      <c r="F190" s="99" t="s">
        <v>300</v>
      </c>
      <c r="G190" s="100" t="s">
        <v>195</v>
      </c>
      <c r="H190" s="101">
        <v>3</v>
      </c>
      <c r="I190" s="102"/>
      <c r="J190" s="102"/>
      <c r="K190" s="103"/>
      <c r="L190" s="104"/>
      <c r="M190" s="105" t="s">
        <v>0</v>
      </c>
      <c r="N190" s="106" t="s">
        <v>26</v>
      </c>
      <c r="O190" s="93">
        <v>0</v>
      </c>
      <c r="P190" s="93">
        <f t="shared" si="27"/>
        <v>0</v>
      </c>
      <c r="Q190" s="93">
        <v>0</v>
      </c>
      <c r="R190" s="93">
        <f t="shared" si="28"/>
        <v>0</v>
      </c>
      <c r="S190" s="93">
        <v>0</v>
      </c>
      <c r="T190" s="94">
        <f t="shared" si="29"/>
        <v>0</v>
      </c>
      <c r="AR190" s="95" t="s">
        <v>217</v>
      </c>
      <c r="AT190" s="95" t="s">
        <v>142</v>
      </c>
      <c r="AU190" s="95" t="s">
        <v>45</v>
      </c>
      <c r="AY190" s="7" t="s">
        <v>84</v>
      </c>
      <c r="BE190" s="96">
        <f t="shared" si="30"/>
        <v>0</v>
      </c>
      <c r="BF190" s="96">
        <f t="shared" si="31"/>
        <v>0</v>
      </c>
      <c r="BG190" s="96">
        <f t="shared" si="32"/>
        <v>0</v>
      </c>
      <c r="BH190" s="96">
        <f t="shared" si="33"/>
        <v>0</v>
      </c>
      <c r="BI190" s="96">
        <f t="shared" si="34"/>
        <v>0</v>
      </c>
      <c r="BJ190" s="7" t="s">
        <v>45</v>
      </c>
      <c r="BK190" s="96">
        <f t="shared" si="35"/>
        <v>0</v>
      </c>
      <c r="BL190" s="7" t="s">
        <v>151</v>
      </c>
      <c r="BM190" s="95" t="s">
        <v>301</v>
      </c>
    </row>
    <row r="191" spans="2:65" s="1" customFormat="1" ht="24.2" customHeight="1" x14ac:dyDescent="0.2">
      <c r="B191" s="83"/>
      <c r="C191" s="84" t="s">
        <v>302</v>
      </c>
      <c r="D191" s="84" t="s">
        <v>87</v>
      </c>
      <c r="E191" s="85" t="s">
        <v>303</v>
      </c>
      <c r="F191" s="86" t="s">
        <v>304</v>
      </c>
      <c r="G191" s="87" t="s">
        <v>258</v>
      </c>
      <c r="H191" s="88">
        <v>346.791</v>
      </c>
      <c r="I191" s="89"/>
      <c r="J191" s="89"/>
      <c r="K191" s="90"/>
      <c r="L191" s="15"/>
      <c r="M191" s="91" t="s">
        <v>0</v>
      </c>
      <c r="N191" s="92" t="s">
        <v>26</v>
      </c>
      <c r="O191" s="93">
        <v>0</v>
      </c>
      <c r="P191" s="93">
        <f t="shared" si="27"/>
        <v>0</v>
      </c>
      <c r="Q191" s="93">
        <v>0</v>
      </c>
      <c r="R191" s="93">
        <f t="shared" si="28"/>
        <v>0</v>
      </c>
      <c r="S191" s="93">
        <v>0</v>
      </c>
      <c r="T191" s="94">
        <f t="shared" si="29"/>
        <v>0</v>
      </c>
      <c r="AR191" s="95" t="s">
        <v>151</v>
      </c>
      <c r="AT191" s="95" t="s">
        <v>87</v>
      </c>
      <c r="AU191" s="95" t="s">
        <v>45</v>
      </c>
      <c r="AY191" s="7" t="s">
        <v>84</v>
      </c>
      <c r="BE191" s="96">
        <f t="shared" si="30"/>
        <v>0</v>
      </c>
      <c r="BF191" s="96">
        <f t="shared" si="31"/>
        <v>0</v>
      </c>
      <c r="BG191" s="96">
        <f t="shared" si="32"/>
        <v>0</v>
      </c>
      <c r="BH191" s="96">
        <f t="shared" si="33"/>
        <v>0</v>
      </c>
      <c r="BI191" s="96">
        <f t="shared" si="34"/>
        <v>0</v>
      </c>
      <c r="BJ191" s="7" t="s">
        <v>45</v>
      </c>
      <c r="BK191" s="96">
        <f t="shared" si="35"/>
        <v>0</v>
      </c>
      <c r="BL191" s="7" t="s">
        <v>151</v>
      </c>
      <c r="BM191" s="95" t="s">
        <v>305</v>
      </c>
    </row>
    <row r="192" spans="2:65" s="6" customFormat="1" ht="22.9" customHeight="1" x14ac:dyDescent="0.2">
      <c r="B192" s="72"/>
      <c r="D192" s="73" t="s">
        <v>42</v>
      </c>
      <c r="E192" s="81" t="s">
        <v>306</v>
      </c>
      <c r="F192" s="81" t="s">
        <v>307</v>
      </c>
      <c r="J192" s="82"/>
      <c r="L192" s="72"/>
      <c r="M192" s="76"/>
      <c r="P192" s="77">
        <f>SUM(P193:P202)</f>
        <v>97.083820000000003</v>
      </c>
      <c r="R192" s="77">
        <f>SUM(R193:R202)</f>
        <v>0.66710399999999992</v>
      </c>
      <c r="T192" s="78">
        <f>SUM(T193:T202)</f>
        <v>0</v>
      </c>
      <c r="V192" s="254"/>
      <c r="AR192" s="73" t="s">
        <v>45</v>
      </c>
      <c r="AT192" s="79" t="s">
        <v>42</v>
      </c>
      <c r="AU192" s="79" t="s">
        <v>44</v>
      </c>
      <c r="AY192" s="73" t="s">
        <v>84</v>
      </c>
      <c r="BK192" s="80">
        <f>SUM(BK193:BK202)</f>
        <v>0</v>
      </c>
    </row>
    <row r="193" spans="2:65" s="1" customFormat="1" ht="24.2" customHeight="1" x14ac:dyDescent="0.2">
      <c r="B193" s="83"/>
      <c r="C193" s="84" t="s">
        <v>308</v>
      </c>
      <c r="D193" s="84" t="s">
        <v>87</v>
      </c>
      <c r="E193" s="85" t="s">
        <v>309</v>
      </c>
      <c r="F193" s="86" t="s">
        <v>310</v>
      </c>
      <c r="G193" s="87" t="s">
        <v>169</v>
      </c>
      <c r="H193" s="88">
        <v>31.2</v>
      </c>
      <c r="I193" s="89"/>
      <c r="J193" s="89"/>
      <c r="K193" s="90"/>
      <c r="L193" s="15"/>
      <c r="M193" s="91" t="s">
        <v>0</v>
      </c>
      <c r="N193" s="92" t="s">
        <v>26</v>
      </c>
      <c r="O193" s="93">
        <v>1.1395500000000001</v>
      </c>
      <c r="P193" s="93">
        <f t="shared" ref="P193:P202" si="36">O193*H193</f>
        <v>35.553960000000004</v>
      </c>
      <c r="Q193" s="93">
        <v>2.1000000000000001E-4</v>
      </c>
      <c r="R193" s="93">
        <f t="shared" ref="R193:R202" si="37">Q193*H193</f>
        <v>6.5520000000000005E-3</v>
      </c>
      <c r="S193" s="93">
        <v>0</v>
      </c>
      <c r="T193" s="94">
        <f t="shared" ref="T193:T202" si="38">S193*H193</f>
        <v>0</v>
      </c>
      <c r="AR193" s="95" t="s">
        <v>151</v>
      </c>
      <c r="AT193" s="95" t="s">
        <v>87</v>
      </c>
      <c r="AU193" s="95" t="s">
        <v>45</v>
      </c>
      <c r="AY193" s="7" t="s">
        <v>84</v>
      </c>
      <c r="BE193" s="96">
        <f t="shared" ref="BE193:BE202" si="39">IF(N193="základná",J193,0)</f>
        <v>0</v>
      </c>
      <c r="BF193" s="96">
        <f t="shared" ref="BF193:BF202" si="40">IF(N193="znížená",J193,0)</f>
        <v>0</v>
      </c>
      <c r="BG193" s="96">
        <f t="shared" ref="BG193:BG202" si="41">IF(N193="zákl. prenesená",J193,0)</f>
        <v>0</v>
      </c>
      <c r="BH193" s="96">
        <f t="shared" ref="BH193:BH202" si="42">IF(N193="zníž. prenesená",J193,0)</f>
        <v>0</v>
      </c>
      <c r="BI193" s="96">
        <f t="shared" ref="BI193:BI202" si="43">IF(N193="nulová",J193,0)</f>
        <v>0</v>
      </c>
      <c r="BJ193" s="7" t="s">
        <v>45</v>
      </c>
      <c r="BK193" s="96">
        <f t="shared" ref="BK193:BK202" si="44">ROUND(I193*H193,2)</f>
        <v>0</v>
      </c>
      <c r="BL193" s="7" t="s">
        <v>151</v>
      </c>
      <c r="BM193" s="95" t="s">
        <v>311</v>
      </c>
    </row>
    <row r="194" spans="2:65" s="1" customFormat="1" ht="37.9" customHeight="1" x14ac:dyDescent="0.2">
      <c r="B194" s="83"/>
      <c r="C194" s="97" t="s">
        <v>312</v>
      </c>
      <c r="D194" s="97" t="s">
        <v>142</v>
      </c>
      <c r="E194" s="98" t="s">
        <v>267</v>
      </c>
      <c r="F194" s="99" t="s">
        <v>268</v>
      </c>
      <c r="G194" s="100" t="s">
        <v>169</v>
      </c>
      <c r="H194" s="101">
        <v>32.76</v>
      </c>
      <c r="I194" s="102"/>
      <c r="J194" s="102"/>
      <c r="K194" s="103"/>
      <c r="L194" s="104"/>
      <c r="M194" s="105" t="s">
        <v>0</v>
      </c>
      <c r="N194" s="106" t="s">
        <v>26</v>
      </c>
      <c r="O194" s="93">
        <v>0</v>
      </c>
      <c r="P194" s="93">
        <f t="shared" si="36"/>
        <v>0</v>
      </c>
      <c r="Q194" s="93">
        <v>1E-4</v>
      </c>
      <c r="R194" s="93">
        <f t="shared" si="37"/>
        <v>3.2759999999999998E-3</v>
      </c>
      <c r="S194" s="93">
        <v>0</v>
      </c>
      <c r="T194" s="94">
        <f t="shared" si="38"/>
        <v>0</v>
      </c>
      <c r="AR194" s="95" t="s">
        <v>217</v>
      </c>
      <c r="AT194" s="95" t="s">
        <v>142</v>
      </c>
      <c r="AU194" s="95" t="s">
        <v>45</v>
      </c>
      <c r="AY194" s="7" t="s">
        <v>84</v>
      </c>
      <c r="BE194" s="96">
        <f t="shared" si="39"/>
        <v>0</v>
      </c>
      <c r="BF194" s="96">
        <f t="shared" si="40"/>
        <v>0</v>
      </c>
      <c r="BG194" s="96">
        <f t="shared" si="41"/>
        <v>0</v>
      </c>
      <c r="BH194" s="96">
        <f t="shared" si="42"/>
        <v>0</v>
      </c>
      <c r="BI194" s="96">
        <f t="shared" si="43"/>
        <v>0</v>
      </c>
      <c r="BJ194" s="7" t="s">
        <v>45</v>
      </c>
      <c r="BK194" s="96">
        <f t="shared" si="44"/>
        <v>0</v>
      </c>
      <c r="BL194" s="7" t="s">
        <v>151</v>
      </c>
      <c r="BM194" s="95" t="s">
        <v>313</v>
      </c>
    </row>
    <row r="195" spans="2:65" s="1" customFormat="1" ht="37.9" customHeight="1" x14ac:dyDescent="0.2">
      <c r="B195" s="83"/>
      <c r="C195" s="97" t="s">
        <v>314</v>
      </c>
      <c r="D195" s="97" t="s">
        <v>142</v>
      </c>
      <c r="E195" s="98" t="s">
        <v>271</v>
      </c>
      <c r="F195" s="99" t="s">
        <v>272</v>
      </c>
      <c r="G195" s="100" t="s">
        <v>169</v>
      </c>
      <c r="H195" s="101">
        <v>32.76</v>
      </c>
      <c r="I195" s="102"/>
      <c r="J195" s="102"/>
      <c r="K195" s="103"/>
      <c r="L195" s="104"/>
      <c r="M195" s="105" t="s">
        <v>0</v>
      </c>
      <c r="N195" s="106" t="s">
        <v>26</v>
      </c>
      <c r="O195" s="93">
        <v>0</v>
      </c>
      <c r="P195" s="93">
        <f t="shared" si="36"/>
        <v>0</v>
      </c>
      <c r="Q195" s="93">
        <v>1E-4</v>
      </c>
      <c r="R195" s="93">
        <f t="shared" si="37"/>
        <v>3.2759999999999998E-3</v>
      </c>
      <c r="S195" s="93">
        <v>0</v>
      </c>
      <c r="T195" s="94">
        <f t="shared" si="38"/>
        <v>0</v>
      </c>
      <c r="AR195" s="95" t="s">
        <v>217</v>
      </c>
      <c r="AT195" s="95" t="s">
        <v>142</v>
      </c>
      <c r="AU195" s="95" t="s">
        <v>45</v>
      </c>
      <c r="AY195" s="7" t="s">
        <v>84</v>
      </c>
      <c r="BE195" s="96">
        <f t="shared" si="39"/>
        <v>0</v>
      </c>
      <c r="BF195" s="96">
        <f t="shared" si="40"/>
        <v>0</v>
      </c>
      <c r="BG195" s="96">
        <f t="shared" si="41"/>
        <v>0</v>
      </c>
      <c r="BH195" s="96">
        <f t="shared" si="42"/>
        <v>0</v>
      </c>
      <c r="BI195" s="96">
        <f t="shared" si="43"/>
        <v>0</v>
      </c>
      <c r="BJ195" s="7" t="s">
        <v>45</v>
      </c>
      <c r="BK195" s="96">
        <f t="shared" si="44"/>
        <v>0</v>
      </c>
      <c r="BL195" s="7" t="s">
        <v>151</v>
      </c>
      <c r="BM195" s="95" t="s">
        <v>315</v>
      </c>
    </row>
    <row r="196" spans="2:65" s="1" customFormat="1" ht="16.5" customHeight="1" x14ac:dyDescent="0.2">
      <c r="B196" s="83"/>
      <c r="C196" s="97" t="s">
        <v>316</v>
      </c>
      <c r="D196" s="97" t="s">
        <v>142</v>
      </c>
      <c r="E196" s="98" t="s">
        <v>317</v>
      </c>
      <c r="F196" s="99" t="s">
        <v>318</v>
      </c>
      <c r="G196" s="100" t="s">
        <v>195</v>
      </c>
      <c r="H196" s="101">
        <v>1</v>
      </c>
      <c r="I196" s="102"/>
      <c r="J196" s="102"/>
      <c r="K196" s="103"/>
      <c r="L196" s="104"/>
      <c r="M196" s="105" t="s">
        <v>0</v>
      </c>
      <c r="N196" s="106" t="s">
        <v>26</v>
      </c>
      <c r="O196" s="93">
        <v>0</v>
      </c>
      <c r="P196" s="93">
        <f t="shared" si="36"/>
        <v>0</v>
      </c>
      <c r="Q196" s="93">
        <v>0</v>
      </c>
      <c r="R196" s="93">
        <f t="shared" si="37"/>
        <v>0</v>
      </c>
      <c r="S196" s="93">
        <v>0</v>
      </c>
      <c r="T196" s="94">
        <f t="shared" si="38"/>
        <v>0</v>
      </c>
      <c r="AR196" s="95" t="s">
        <v>217</v>
      </c>
      <c r="AT196" s="95" t="s">
        <v>142</v>
      </c>
      <c r="AU196" s="95" t="s">
        <v>45</v>
      </c>
      <c r="AY196" s="7" t="s">
        <v>84</v>
      </c>
      <c r="BE196" s="96">
        <f t="shared" si="39"/>
        <v>0</v>
      </c>
      <c r="BF196" s="96">
        <f t="shared" si="40"/>
        <v>0</v>
      </c>
      <c r="BG196" s="96">
        <f t="shared" si="41"/>
        <v>0</v>
      </c>
      <c r="BH196" s="96">
        <f t="shared" si="42"/>
        <v>0</v>
      </c>
      <c r="BI196" s="96">
        <f t="shared" si="43"/>
        <v>0</v>
      </c>
      <c r="BJ196" s="7" t="s">
        <v>45</v>
      </c>
      <c r="BK196" s="96">
        <f t="shared" si="44"/>
        <v>0</v>
      </c>
      <c r="BL196" s="7" t="s">
        <v>151</v>
      </c>
      <c r="BM196" s="95" t="s">
        <v>319</v>
      </c>
    </row>
    <row r="197" spans="2:65" s="1" customFormat="1" ht="16.5" customHeight="1" x14ac:dyDescent="0.2">
      <c r="B197" s="83"/>
      <c r="C197" s="97" t="s">
        <v>320</v>
      </c>
      <c r="D197" s="97" t="s">
        <v>142</v>
      </c>
      <c r="E197" s="98" t="s">
        <v>321</v>
      </c>
      <c r="F197" s="99" t="s">
        <v>322</v>
      </c>
      <c r="G197" s="100" t="s">
        <v>195</v>
      </c>
      <c r="H197" s="101">
        <v>1</v>
      </c>
      <c r="I197" s="102"/>
      <c r="J197" s="102"/>
      <c r="K197" s="103"/>
      <c r="L197" s="104"/>
      <c r="M197" s="105" t="s">
        <v>0</v>
      </c>
      <c r="N197" s="106" t="s">
        <v>26</v>
      </c>
      <c r="O197" s="93">
        <v>0</v>
      </c>
      <c r="P197" s="93">
        <f t="shared" si="36"/>
        <v>0</v>
      </c>
      <c r="Q197" s="93">
        <v>0</v>
      </c>
      <c r="R197" s="93">
        <f t="shared" si="37"/>
        <v>0</v>
      </c>
      <c r="S197" s="93">
        <v>0</v>
      </c>
      <c r="T197" s="94">
        <f t="shared" si="38"/>
        <v>0</v>
      </c>
      <c r="AR197" s="95" t="s">
        <v>217</v>
      </c>
      <c r="AT197" s="95" t="s">
        <v>142</v>
      </c>
      <c r="AU197" s="95" t="s">
        <v>45</v>
      </c>
      <c r="AY197" s="7" t="s">
        <v>84</v>
      </c>
      <c r="BE197" s="96">
        <f t="shared" si="39"/>
        <v>0</v>
      </c>
      <c r="BF197" s="96">
        <f t="shared" si="40"/>
        <v>0</v>
      </c>
      <c r="BG197" s="96">
        <f t="shared" si="41"/>
        <v>0</v>
      </c>
      <c r="BH197" s="96">
        <f t="shared" si="42"/>
        <v>0</v>
      </c>
      <c r="BI197" s="96">
        <f t="shared" si="43"/>
        <v>0</v>
      </c>
      <c r="BJ197" s="7" t="s">
        <v>45</v>
      </c>
      <c r="BK197" s="96">
        <f t="shared" si="44"/>
        <v>0</v>
      </c>
      <c r="BL197" s="7" t="s">
        <v>151</v>
      </c>
      <c r="BM197" s="95" t="s">
        <v>323</v>
      </c>
    </row>
    <row r="198" spans="2:65" s="1" customFormat="1" ht="21.75" customHeight="1" x14ac:dyDescent="0.2">
      <c r="B198" s="83"/>
      <c r="C198" s="97" t="s">
        <v>324</v>
      </c>
      <c r="D198" s="97" t="s">
        <v>142</v>
      </c>
      <c r="E198" s="98" t="s">
        <v>325</v>
      </c>
      <c r="F198" s="99" t="s">
        <v>326</v>
      </c>
      <c r="G198" s="100" t="s">
        <v>195</v>
      </c>
      <c r="H198" s="101">
        <v>1</v>
      </c>
      <c r="I198" s="102"/>
      <c r="J198" s="102"/>
      <c r="K198" s="103"/>
      <c r="L198" s="104"/>
      <c r="M198" s="105" t="s">
        <v>0</v>
      </c>
      <c r="N198" s="106" t="s">
        <v>26</v>
      </c>
      <c r="O198" s="93">
        <v>0</v>
      </c>
      <c r="P198" s="93">
        <f t="shared" si="36"/>
        <v>0</v>
      </c>
      <c r="Q198" s="93">
        <v>0</v>
      </c>
      <c r="R198" s="93">
        <f t="shared" si="37"/>
        <v>0</v>
      </c>
      <c r="S198" s="93">
        <v>0</v>
      </c>
      <c r="T198" s="94">
        <f t="shared" si="38"/>
        <v>0</v>
      </c>
      <c r="AR198" s="95" t="s">
        <v>217</v>
      </c>
      <c r="AT198" s="95" t="s">
        <v>142</v>
      </c>
      <c r="AU198" s="95" t="s">
        <v>45</v>
      </c>
      <c r="AY198" s="7" t="s">
        <v>84</v>
      </c>
      <c r="BE198" s="96">
        <f t="shared" si="39"/>
        <v>0</v>
      </c>
      <c r="BF198" s="96">
        <f t="shared" si="40"/>
        <v>0</v>
      </c>
      <c r="BG198" s="96">
        <f t="shared" si="41"/>
        <v>0</v>
      </c>
      <c r="BH198" s="96">
        <f t="shared" si="42"/>
        <v>0</v>
      </c>
      <c r="BI198" s="96">
        <f t="shared" si="43"/>
        <v>0</v>
      </c>
      <c r="BJ198" s="7" t="s">
        <v>45</v>
      </c>
      <c r="BK198" s="96">
        <f t="shared" si="44"/>
        <v>0</v>
      </c>
      <c r="BL198" s="7" t="s">
        <v>151</v>
      </c>
      <c r="BM198" s="95" t="s">
        <v>327</v>
      </c>
    </row>
    <row r="199" spans="2:65" s="1" customFormat="1" ht="24.2" customHeight="1" x14ac:dyDescent="0.2">
      <c r="B199" s="83"/>
      <c r="C199" s="84" t="s">
        <v>328</v>
      </c>
      <c r="D199" s="84" t="s">
        <v>87</v>
      </c>
      <c r="E199" s="85" t="s">
        <v>329</v>
      </c>
      <c r="F199" s="86" t="s">
        <v>330</v>
      </c>
      <c r="G199" s="87" t="s">
        <v>195</v>
      </c>
      <c r="H199" s="88">
        <v>1</v>
      </c>
      <c r="I199" s="89"/>
      <c r="J199" s="89"/>
      <c r="K199" s="90"/>
      <c r="L199" s="15"/>
      <c r="M199" s="91" t="s">
        <v>0</v>
      </c>
      <c r="N199" s="92" t="s">
        <v>26</v>
      </c>
      <c r="O199" s="93">
        <v>28.382190000000001</v>
      </c>
      <c r="P199" s="93">
        <f t="shared" si="36"/>
        <v>28.382190000000001</v>
      </c>
      <c r="Q199" s="93">
        <v>0</v>
      </c>
      <c r="R199" s="93">
        <f t="shared" si="37"/>
        <v>0</v>
      </c>
      <c r="S199" s="93">
        <v>0</v>
      </c>
      <c r="T199" s="94">
        <f t="shared" si="38"/>
        <v>0</v>
      </c>
      <c r="AR199" s="95" t="s">
        <v>151</v>
      </c>
      <c r="AT199" s="95" t="s">
        <v>87</v>
      </c>
      <c r="AU199" s="95" t="s">
        <v>45</v>
      </c>
      <c r="AY199" s="7" t="s">
        <v>84</v>
      </c>
      <c r="BE199" s="96">
        <f t="shared" si="39"/>
        <v>0</v>
      </c>
      <c r="BF199" s="96">
        <f t="shared" si="40"/>
        <v>0</v>
      </c>
      <c r="BG199" s="96">
        <f t="shared" si="41"/>
        <v>0</v>
      </c>
      <c r="BH199" s="96">
        <f t="shared" si="42"/>
        <v>0</v>
      </c>
      <c r="BI199" s="96">
        <f t="shared" si="43"/>
        <v>0</v>
      </c>
      <c r="BJ199" s="7" t="s">
        <v>45</v>
      </c>
      <c r="BK199" s="96">
        <f t="shared" si="44"/>
        <v>0</v>
      </c>
      <c r="BL199" s="7" t="s">
        <v>151</v>
      </c>
      <c r="BM199" s="95" t="s">
        <v>331</v>
      </c>
    </row>
    <row r="200" spans="2:65" s="1" customFormat="1" ht="37.9" customHeight="1" x14ac:dyDescent="0.2">
      <c r="B200" s="83"/>
      <c r="C200" s="97" t="s">
        <v>332</v>
      </c>
      <c r="D200" s="97" t="s">
        <v>142</v>
      </c>
      <c r="E200" s="98" t="s">
        <v>333</v>
      </c>
      <c r="F200" s="99" t="s">
        <v>334</v>
      </c>
      <c r="G200" s="100" t="s">
        <v>195</v>
      </c>
      <c r="H200" s="101">
        <v>1</v>
      </c>
      <c r="I200" s="102"/>
      <c r="J200" s="102"/>
      <c r="K200" s="103"/>
      <c r="L200" s="104"/>
      <c r="M200" s="105" t="s">
        <v>0</v>
      </c>
      <c r="N200" s="106" t="s">
        <v>26</v>
      </c>
      <c r="O200" s="93">
        <v>0</v>
      </c>
      <c r="P200" s="93">
        <f t="shared" si="36"/>
        <v>0</v>
      </c>
      <c r="Q200" s="93">
        <v>0.24399999999999999</v>
      </c>
      <c r="R200" s="93">
        <f t="shared" si="37"/>
        <v>0.24399999999999999</v>
      </c>
      <c r="S200" s="93">
        <v>0</v>
      </c>
      <c r="T200" s="94">
        <f t="shared" si="38"/>
        <v>0</v>
      </c>
      <c r="AR200" s="95" t="s">
        <v>217</v>
      </c>
      <c r="AT200" s="95" t="s">
        <v>142</v>
      </c>
      <c r="AU200" s="95" t="s">
        <v>45</v>
      </c>
      <c r="AY200" s="7" t="s">
        <v>84</v>
      </c>
      <c r="BE200" s="96">
        <f t="shared" si="39"/>
        <v>0</v>
      </c>
      <c r="BF200" s="96">
        <f t="shared" si="40"/>
        <v>0</v>
      </c>
      <c r="BG200" s="96">
        <f t="shared" si="41"/>
        <v>0</v>
      </c>
      <c r="BH200" s="96">
        <f t="shared" si="42"/>
        <v>0</v>
      </c>
      <c r="BI200" s="96">
        <f t="shared" si="43"/>
        <v>0</v>
      </c>
      <c r="BJ200" s="7" t="s">
        <v>45</v>
      </c>
      <c r="BK200" s="96">
        <f t="shared" si="44"/>
        <v>0</v>
      </c>
      <c r="BL200" s="7" t="s">
        <v>151</v>
      </c>
      <c r="BM200" s="95" t="s">
        <v>335</v>
      </c>
    </row>
    <row r="201" spans="2:65" s="1" customFormat="1" ht="24.2" customHeight="1" x14ac:dyDescent="0.2">
      <c r="B201" s="83"/>
      <c r="C201" s="84" t="s">
        <v>336</v>
      </c>
      <c r="D201" s="84" t="s">
        <v>87</v>
      </c>
      <c r="E201" s="85" t="s">
        <v>337</v>
      </c>
      <c r="F201" s="86" t="s">
        <v>338</v>
      </c>
      <c r="G201" s="87" t="s">
        <v>195</v>
      </c>
      <c r="H201" s="88">
        <v>1</v>
      </c>
      <c r="I201" s="89"/>
      <c r="J201" s="89"/>
      <c r="K201" s="90"/>
      <c r="L201" s="15"/>
      <c r="M201" s="91" t="s">
        <v>0</v>
      </c>
      <c r="N201" s="92" t="s">
        <v>26</v>
      </c>
      <c r="O201" s="93">
        <v>33.147669999999998</v>
      </c>
      <c r="P201" s="93">
        <f t="shared" si="36"/>
        <v>33.147669999999998</v>
      </c>
      <c r="Q201" s="93">
        <v>0</v>
      </c>
      <c r="R201" s="93">
        <f t="shared" si="37"/>
        <v>0</v>
      </c>
      <c r="S201" s="93">
        <v>0</v>
      </c>
      <c r="T201" s="94">
        <f t="shared" si="38"/>
        <v>0</v>
      </c>
      <c r="AR201" s="95" t="s">
        <v>151</v>
      </c>
      <c r="AT201" s="95" t="s">
        <v>87</v>
      </c>
      <c r="AU201" s="95" t="s">
        <v>45</v>
      </c>
      <c r="AY201" s="7" t="s">
        <v>84</v>
      </c>
      <c r="BE201" s="96">
        <f t="shared" si="39"/>
        <v>0</v>
      </c>
      <c r="BF201" s="96">
        <f t="shared" si="40"/>
        <v>0</v>
      </c>
      <c r="BG201" s="96">
        <f t="shared" si="41"/>
        <v>0</v>
      </c>
      <c r="BH201" s="96">
        <f t="shared" si="42"/>
        <v>0</v>
      </c>
      <c r="BI201" s="96">
        <f t="shared" si="43"/>
        <v>0</v>
      </c>
      <c r="BJ201" s="7" t="s">
        <v>45</v>
      </c>
      <c r="BK201" s="96">
        <f t="shared" si="44"/>
        <v>0</v>
      </c>
      <c r="BL201" s="7" t="s">
        <v>151</v>
      </c>
      <c r="BM201" s="95" t="s">
        <v>339</v>
      </c>
    </row>
    <row r="202" spans="2:65" s="1" customFormat="1" ht="37.9" customHeight="1" x14ac:dyDescent="0.2">
      <c r="B202" s="83"/>
      <c r="C202" s="97" t="s">
        <v>340</v>
      </c>
      <c r="D202" s="97" t="s">
        <v>142</v>
      </c>
      <c r="E202" s="98" t="s">
        <v>341</v>
      </c>
      <c r="F202" s="99" t="s">
        <v>342</v>
      </c>
      <c r="G202" s="100" t="s">
        <v>195</v>
      </c>
      <c r="H202" s="101">
        <v>1</v>
      </c>
      <c r="I202" s="102"/>
      <c r="J202" s="102"/>
      <c r="K202" s="103"/>
      <c r="L202" s="104"/>
      <c r="M202" s="105" t="s">
        <v>0</v>
      </c>
      <c r="N202" s="106" t="s">
        <v>26</v>
      </c>
      <c r="O202" s="93">
        <v>0</v>
      </c>
      <c r="P202" s="93">
        <f t="shared" si="36"/>
        <v>0</v>
      </c>
      <c r="Q202" s="93">
        <v>0.41</v>
      </c>
      <c r="R202" s="93">
        <f t="shared" si="37"/>
        <v>0.41</v>
      </c>
      <c r="S202" s="93">
        <v>0</v>
      </c>
      <c r="T202" s="94">
        <f t="shared" si="38"/>
        <v>0</v>
      </c>
      <c r="AR202" s="95" t="s">
        <v>217</v>
      </c>
      <c r="AT202" s="95" t="s">
        <v>142</v>
      </c>
      <c r="AU202" s="95" t="s">
        <v>45</v>
      </c>
      <c r="AY202" s="7" t="s">
        <v>84</v>
      </c>
      <c r="BE202" s="96">
        <f t="shared" si="39"/>
        <v>0</v>
      </c>
      <c r="BF202" s="96">
        <f t="shared" si="40"/>
        <v>0</v>
      </c>
      <c r="BG202" s="96">
        <f t="shared" si="41"/>
        <v>0</v>
      </c>
      <c r="BH202" s="96">
        <f t="shared" si="42"/>
        <v>0</v>
      </c>
      <c r="BI202" s="96">
        <f t="shared" si="43"/>
        <v>0</v>
      </c>
      <c r="BJ202" s="7" t="s">
        <v>45</v>
      </c>
      <c r="BK202" s="96">
        <f t="shared" si="44"/>
        <v>0</v>
      </c>
      <c r="BL202" s="7" t="s">
        <v>151</v>
      </c>
      <c r="BM202" s="95" t="s">
        <v>343</v>
      </c>
    </row>
    <row r="203" spans="2:65" s="6" customFormat="1" ht="22.9" customHeight="1" x14ac:dyDescent="0.2">
      <c r="B203" s="72"/>
      <c r="D203" s="73" t="s">
        <v>42</v>
      </c>
      <c r="E203" s="81" t="s">
        <v>344</v>
      </c>
      <c r="F203" s="81" t="s">
        <v>345</v>
      </c>
      <c r="J203" s="82"/>
      <c r="L203" s="72"/>
      <c r="M203" s="76"/>
      <c r="P203" s="77">
        <f>SUM(P204:P205)</f>
        <v>11.048459999999999</v>
      </c>
      <c r="R203" s="77">
        <f>SUM(R204:R205)</f>
        <v>5.3380200000000003E-2</v>
      </c>
      <c r="T203" s="78">
        <f>SUM(T204:T205)</f>
        <v>0</v>
      </c>
      <c r="V203" s="254"/>
      <c r="AR203" s="73" t="s">
        <v>45</v>
      </c>
      <c r="AT203" s="79" t="s">
        <v>42</v>
      </c>
      <c r="AU203" s="79" t="s">
        <v>44</v>
      </c>
      <c r="AY203" s="73" t="s">
        <v>84</v>
      </c>
      <c r="BK203" s="80">
        <f>SUM(BK204:BK205)</f>
        <v>0</v>
      </c>
    </row>
    <row r="204" spans="2:65" s="1" customFormat="1" ht="24.2" customHeight="1" x14ac:dyDescent="0.2">
      <c r="B204" s="83"/>
      <c r="C204" s="84" t="s">
        <v>346</v>
      </c>
      <c r="D204" s="84" t="s">
        <v>87</v>
      </c>
      <c r="E204" s="85" t="s">
        <v>347</v>
      </c>
      <c r="F204" s="86" t="s">
        <v>348</v>
      </c>
      <c r="G204" s="87" t="s">
        <v>95</v>
      </c>
      <c r="H204" s="88">
        <v>124.14</v>
      </c>
      <c r="I204" s="89"/>
      <c r="J204" s="89"/>
      <c r="K204" s="90"/>
      <c r="L204" s="15"/>
      <c r="M204" s="91" t="s">
        <v>0</v>
      </c>
      <c r="N204" s="92" t="s">
        <v>26</v>
      </c>
      <c r="O204" s="93">
        <v>0.03</v>
      </c>
      <c r="P204" s="93">
        <f>O204*H204</f>
        <v>3.7241999999999997</v>
      </c>
      <c r="Q204" s="93">
        <v>1E-4</v>
      </c>
      <c r="R204" s="93">
        <f>Q204*H204</f>
        <v>1.2414000000000001E-2</v>
      </c>
      <c r="S204" s="93">
        <v>0</v>
      </c>
      <c r="T204" s="94">
        <f>S204*H204</f>
        <v>0</v>
      </c>
      <c r="AR204" s="95" t="s">
        <v>151</v>
      </c>
      <c r="AT204" s="95" t="s">
        <v>87</v>
      </c>
      <c r="AU204" s="95" t="s">
        <v>45</v>
      </c>
      <c r="AY204" s="7" t="s">
        <v>84</v>
      </c>
      <c r="BE204" s="96">
        <f>IF(N204="základná",J204,0)</f>
        <v>0</v>
      </c>
      <c r="BF204" s="96">
        <f>IF(N204="znížená",J204,0)</f>
        <v>0</v>
      </c>
      <c r="BG204" s="96">
        <f>IF(N204="zákl. prenesená",J204,0)</f>
        <v>0</v>
      </c>
      <c r="BH204" s="96">
        <f>IF(N204="zníž. prenesená",J204,0)</f>
        <v>0</v>
      </c>
      <c r="BI204" s="96">
        <f>IF(N204="nulová",J204,0)</f>
        <v>0</v>
      </c>
      <c r="BJ204" s="7" t="s">
        <v>45</v>
      </c>
      <c r="BK204" s="96">
        <f>ROUND(I204*H204,2)</f>
        <v>0</v>
      </c>
      <c r="BL204" s="7" t="s">
        <v>151</v>
      </c>
      <c r="BM204" s="95" t="s">
        <v>349</v>
      </c>
    </row>
    <row r="205" spans="2:65" s="1" customFormat="1" ht="44.25" customHeight="1" x14ac:dyDescent="0.2">
      <c r="B205" s="83"/>
      <c r="C205" s="84" t="s">
        <v>350</v>
      </c>
      <c r="D205" s="84" t="s">
        <v>87</v>
      </c>
      <c r="E205" s="85" t="s">
        <v>351</v>
      </c>
      <c r="F205" s="86" t="s">
        <v>352</v>
      </c>
      <c r="G205" s="87" t="s">
        <v>95</v>
      </c>
      <c r="H205" s="88">
        <v>124.14</v>
      </c>
      <c r="I205" s="89"/>
      <c r="J205" s="89"/>
      <c r="K205" s="90"/>
      <c r="L205" s="15"/>
      <c r="M205" s="107" t="s">
        <v>0</v>
      </c>
      <c r="N205" s="108" t="s">
        <v>26</v>
      </c>
      <c r="O205" s="109">
        <v>5.8999999999999997E-2</v>
      </c>
      <c r="P205" s="109">
        <f>O205*H205</f>
        <v>7.3242599999999998</v>
      </c>
      <c r="Q205" s="109">
        <v>3.3E-4</v>
      </c>
      <c r="R205" s="109">
        <f>Q205*H205</f>
        <v>4.0966200000000001E-2</v>
      </c>
      <c r="S205" s="109">
        <v>0</v>
      </c>
      <c r="T205" s="110">
        <f>S205*H205</f>
        <v>0</v>
      </c>
      <c r="AR205" s="95" t="s">
        <v>151</v>
      </c>
      <c r="AT205" s="95" t="s">
        <v>87</v>
      </c>
      <c r="AU205" s="95" t="s">
        <v>45</v>
      </c>
      <c r="AY205" s="7" t="s">
        <v>84</v>
      </c>
      <c r="BE205" s="96">
        <f>IF(N205="základná",J205,0)</f>
        <v>0</v>
      </c>
      <c r="BF205" s="96">
        <f>IF(N205="znížená",J205,0)</f>
        <v>0</v>
      </c>
      <c r="BG205" s="96">
        <f>IF(N205="zákl. prenesená",J205,0)</f>
        <v>0</v>
      </c>
      <c r="BH205" s="96">
        <f>IF(N205="zníž. prenesená",J205,0)</f>
        <v>0</v>
      </c>
      <c r="BI205" s="96">
        <f>IF(N205="nulová",J205,0)</f>
        <v>0</v>
      </c>
      <c r="BJ205" s="7" t="s">
        <v>45</v>
      </c>
      <c r="BK205" s="96">
        <f>ROUND(I205*H205,2)</f>
        <v>0</v>
      </c>
      <c r="BL205" s="7" t="s">
        <v>151</v>
      </c>
      <c r="BM205" s="95" t="s">
        <v>353</v>
      </c>
    </row>
    <row r="206" spans="2:65" s="1" customFormat="1" ht="6.95" customHeight="1" x14ac:dyDescent="0.2"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15"/>
    </row>
  </sheetData>
  <autoFilter ref="C130:K205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1"/>
  <sheetViews>
    <sheetView showGridLines="0" topLeftCell="A2" workbookViewId="0">
      <selection activeCell="V134" sqref="V134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4" t="s">
        <v>2</v>
      </c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7" t="s">
        <v>47</v>
      </c>
    </row>
    <row r="3" spans="2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43</v>
      </c>
    </row>
    <row r="4" spans="2:46" ht="24.95" customHeight="1" x14ac:dyDescent="0.2">
      <c r="B4" s="10"/>
      <c r="D4" s="11" t="s">
        <v>49</v>
      </c>
      <c r="L4" s="10"/>
      <c r="M4" s="37" t="s">
        <v>4</v>
      </c>
      <c r="AT4" s="7" t="s">
        <v>1</v>
      </c>
    </row>
    <row r="5" spans="2:46" ht="6.95" customHeight="1" x14ac:dyDescent="0.2">
      <c r="B5" s="10"/>
      <c r="L5" s="10"/>
    </row>
    <row r="6" spans="2:46" ht="12" customHeight="1" x14ac:dyDescent="0.2">
      <c r="B6" s="10"/>
      <c r="D6" s="13" t="s">
        <v>5</v>
      </c>
      <c r="L6" s="10"/>
    </row>
    <row r="7" spans="2:46" ht="26.25" customHeight="1" x14ac:dyDescent="0.2">
      <c r="B7" s="10"/>
      <c r="E7" s="285"/>
      <c r="F7" s="286"/>
      <c r="G7" s="286"/>
      <c r="H7" s="286"/>
      <c r="L7" s="10"/>
    </row>
    <row r="8" spans="2:46" ht="12" customHeight="1" x14ac:dyDescent="0.2">
      <c r="B8" s="10"/>
      <c r="D8" s="13" t="s">
        <v>50</v>
      </c>
      <c r="L8" s="10"/>
    </row>
    <row r="9" spans="2:46" s="1" customFormat="1" ht="16.5" customHeight="1" x14ac:dyDescent="0.2">
      <c r="B9" s="15"/>
      <c r="E9" s="285" t="s">
        <v>51</v>
      </c>
      <c r="F9" s="283"/>
      <c r="G9" s="283"/>
      <c r="H9" s="283"/>
      <c r="L9" s="15"/>
    </row>
    <row r="10" spans="2:46" s="1" customFormat="1" ht="12" customHeight="1" x14ac:dyDescent="0.2">
      <c r="B10" s="15"/>
      <c r="D10" s="13" t="s">
        <v>52</v>
      </c>
      <c r="L10" s="15"/>
    </row>
    <row r="11" spans="2:46" s="1" customFormat="1" ht="30" customHeight="1" x14ac:dyDescent="0.2">
      <c r="B11" s="15"/>
      <c r="E11" s="282" t="s">
        <v>354</v>
      </c>
      <c r="F11" s="283"/>
      <c r="G11" s="283"/>
      <c r="H11" s="283"/>
      <c r="L11" s="15"/>
    </row>
    <row r="12" spans="2:46" s="1" customFormat="1" x14ac:dyDescent="0.2">
      <c r="B12" s="15"/>
      <c r="L12" s="15"/>
    </row>
    <row r="13" spans="2:46" s="1" customFormat="1" ht="12" customHeight="1" x14ac:dyDescent="0.2">
      <c r="B13" s="15"/>
      <c r="D13" s="13" t="s">
        <v>6</v>
      </c>
      <c r="F13" s="12" t="s">
        <v>0</v>
      </c>
      <c r="I13" s="13" t="s">
        <v>7</v>
      </c>
      <c r="J13" s="12"/>
      <c r="L13" s="15"/>
    </row>
    <row r="14" spans="2:46" s="1" customFormat="1" ht="12" customHeight="1" x14ac:dyDescent="0.2">
      <c r="B14" s="15"/>
      <c r="D14" s="13" t="s">
        <v>8</v>
      </c>
      <c r="F14" s="12" t="s">
        <v>9</v>
      </c>
      <c r="I14" s="13" t="s">
        <v>10</v>
      </c>
      <c r="J14" s="26"/>
      <c r="L14" s="15"/>
    </row>
    <row r="15" spans="2:46" s="1" customFormat="1" ht="10.9" customHeight="1" x14ac:dyDescent="0.2">
      <c r="B15" s="15"/>
      <c r="L15" s="15"/>
    </row>
    <row r="16" spans="2:46" s="1" customFormat="1" ht="12" customHeight="1" x14ac:dyDescent="0.2">
      <c r="B16" s="15"/>
      <c r="D16" s="13" t="s">
        <v>11</v>
      </c>
      <c r="I16" s="13" t="s">
        <v>12</v>
      </c>
      <c r="J16" s="12"/>
      <c r="L16" s="15"/>
    </row>
    <row r="17" spans="2:22" s="1" customFormat="1" ht="18" customHeight="1" x14ac:dyDescent="0.2">
      <c r="B17" s="15"/>
      <c r="E17" s="12" t="s">
        <v>13</v>
      </c>
      <c r="I17" s="13" t="s">
        <v>14</v>
      </c>
      <c r="J17" s="12"/>
      <c r="L17" s="15"/>
    </row>
    <row r="18" spans="2:22" s="1" customFormat="1" ht="6.95" customHeight="1" x14ac:dyDescent="0.2">
      <c r="B18" s="15"/>
      <c r="L18" s="15"/>
    </row>
    <row r="19" spans="2:22" s="1" customFormat="1" ht="12" customHeight="1" x14ac:dyDescent="0.2">
      <c r="B19" s="15"/>
      <c r="D19" s="13" t="s">
        <v>15</v>
      </c>
      <c r="I19" s="13" t="s">
        <v>12</v>
      </c>
      <c r="J19" s="12"/>
      <c r="L19" s="15"/>
    </row>
    <row r="20" spans="2:22" s="1" customFormat="1" ht="18" customHeight="1" x14ac:dyDescent="0.2">
      <c r="B20" s="15"/>
      <c r="E20" s="287"/>
      <c r="F20" s="287"/>
      <c r="G20" s="287"/>
      <c r="H20" s="287"/>
      <c r="I20" s="13" t="s">
        <v>14</v>
      </c>
      <c r="J20" s="12"/>
      <c r="L20" s="15"/>
    </row>
    <row r="21" spans="2:22" s="1" customFormat="1" ht="6.95" customHeight="1" x14ac:dyDescent="0.2">
      <c r="B21" s="15"/>
      <c r="L21" s="15"/>
    </row>
    <row r="22" spans="2:22" s="1" customFormat="1" ht="12" customHeight="1" x14ac:dyDescent="0.2">
      <c r="B22" s="15"/>
      <c r="D22" s="13" t="s">
        <v>16</v>
      </c>
      <c r="I22" s="13" t="s">
        <v>12</v>
      </c>
      <c r="J22" s="12"/>
      <c r="L22" s="15"/>
    </row>
    <row r="23" spans="2:22" s="1" customFormat="1" ht="18" customHeight="1" x14ac:dyDescent="0.2">
      <c r="B23" s="15"/>
      <c r="E23" s="12" t="s">
        <v>17</v>
      </c>
      <c r="I23" s="13" t="s">
        <v>14</v>
      </c>
      <c r="J23" s="12"/>
      <c r="L23" s="15"/>
    </row>
    <row r="24" spans="2:22" s="1" customFormat="1" ht="6.95" customHeight="1" x14ac:dyDescent="0.2">
      <c r="B24" s="15"/>
      <c r="L24" s="15"/>
    </row>
    <row r="25" spans="2:22" s="1" customFormat="1" ht="12" customHeight="1" x14ac:dyDescent="0.2">
      <c r="B25" s="15"/>
      <c r="D25" s="13" t="s">
        <v>18</v>
      </c>
      <c r="I25" s="13" t="s">
        <v>12</v>
      </c>
      <c r="J25" s="12"/>
      <c r="L25" s="15"/>
    </row>
    <row r="26" spans="2:22" s="1" customFormat="1" ht="18" customHeight="1" x14ac:dyDescent="0.2">
      <c r="B26" s="15"/>
      <c r="E26" s="12"/>
      <c r="I26" s="13" t="s">
        <v>14</v>
      </c>
      <c r="J26" s="12"/>
      <c r="L26" s="15"/>
    </row>
    <row r="27" spans="2:22" s="1" customFormat="1" ht="6.95" customHeight="1" x14ac:dyDescent="0.2">
      <c r="B27" s="15"/>
      <c r="L27" s="15"/>
    </row>
    <row r="28" spans="2:22" s="1" customFormat="1" ht="12" customHeight="1" x14ac:dyDescent="0.2">
      <c r="B28" s="15"/>
      <c r="D28" s="13" t="s">
        <v>19</v>
      </c>
      <c r="L28" s="15"/>
    </row>
    <row r="29" spans="2:22" s="2" customFormat="1" ht="16.5" customHeight="1" x14ac:dyDescent="0.2">
      <c r="B29" s="38"/>
      <c r="E29" s="288" t="s">
        <v>0</v>
      </c>
      <c r="F29" s="288"/>
      <c r="G29" s="288"/>
      <c r="H29" s="288"/>
      <c r="L29" s="38"/>
    </row>
    <row r="30" spans="2:22" s="1" customFormat="1" ht="6.95" customHeight="1" x14ac:dyDescent="0.2">
      <c r="B30" s="15"/>
      <c r="L30" s="15"/>
    </row>
    <row r="31" spans="2:22" s="1" customFormat="1" ht="6.95" customHeight="1" x14ac:dyDescent="0.2">
      <c r="B31" s="15"/>
      <c r="D31" s="27"/>
      <c r="E31" s="27"/>
      <c r="F31" s="27"/>
      <c r="G31" s="27"/>
      <c r="H31" s="27"/>
      <c r="I31" s="27"/>
      <c r="J31" s="27"/>
      <c r="K31" s="27"/>
      <c r="L31" s="15"/>
    </row>
    <row r="32" spans="2:22" s="1" customFormat="1" ht="25.35" customHeight="1" x14ac:dyDescent="0.2">
      <c r="B32" s="15"/>
      <c r="D32" s="39" t="s">
        <v>20</v>
      </c>
      <c r="J32" s="35"/>
      <c r="L32" s="15"/>
      <c r="V32" s="255"/>
    </row>
    <row r="33" spans="2:12" s="1" customFormat="1" ht="6.95" customHeight="1" x14ac:dyDescent="0.2">
      <c r="B33" s="15"/>
      <c r="D33" s="27"/>
      <c r="E33" s="27"/>
      <c r="F33" s="27"/>
      <c r="G33" s="27"/>
      <c r="H33" s="27"/>
      <c r="I33" s="27"/>
      <c r="J33" s="27"/>
      <c r="K33" s="27"/>
      <c r="L33" s="15"/>
    </row>
    <row r="34" spans="2:12" s="1" customFormat="1" ht="14.45" customHeight="1" x14ac:dyDescent="0.2">
      <c r="B34" s="15"/>
      <c r="F34" s="17" t="s">
        <v>22</v>
      </c>
      <c r="I34" s="17" t="s">
        <v>21</v>
      </c>
      <c r="J34" s="17" t="s">
        <v>23</v>
      </c>
      <c r="L34" s="15"/>
    </row>
    <row r="35" spans="2:12" s="1" customFormat="1" ht="14.45" customHeight="1" x14ac:dyDescent="0.2">
      <c r="B35" s="15"/>
      <c r="D35" s="28" t="s">
        <v>24</v>
      </c>
      <c r="E35" s="18" t="s">
        <v>25</v>
      </c>
      <c r="F35" s="40">
        <f>ROUND((SUM(BE131:BE210)),  2)</f>
        <v>0</v>
      </c>
      <c r="G35" s="41"/>
      <c r="H35" s="41"/>
      <c r="I35" s="42">
        <v>0.2</v>
      </c>
      <c r="J35" s="40">
        <f>ROUND(((SUM(BE131:BE210))*I35),  2)</f>
        <v>0</v>
      </c>
      <c r="L35" s="15"/>
    </row>
    <row r="36" spans="2:12" s="1" customFormat="1" ht="14.45" customHeight="1" x14ac:dyDescent="0.2">
      <c r="B36" s="15"/>
      <c r="E36" s="18" t="s">
        <v>26</v>
      </c>
      <c r="F36" s="36"/>
      <c r="I36" s="43"/>
      <c r="J36" s="36"/>
      <c r="L36" s="15"/>
    </row>
    <row r="37" spans="2:12" s="1" customFormat="1" ht="14.45" hidden="1" customHeight="1" x14ac:dyDescent="0.2">
      <c r="B37" s="15"/>
      <c r="E37" s="13" t="s">
        <v>27</v>
      </c>
      <c r="F37" s="36">
        <f>ROUND((SUM(BG131:BG210)),  2)</f>
        <v>0</v>
      </c>
      <c r="I37" s="43">
        <v>0.2</v>
      </c>
      <c r="J37" s="36">
        <f>0</f>
        <v>0</v>
      </c>
      <c r="L37" s="15"/>
    </row>
    <row r="38" spans="2:12" s="1" customFormat="1" ht="14.45" hidden="1" customHeight="1" x14ac:dyDescent="0.2">
      <c r="B38" s="15"/>
      <c r="E38" s="13" t="s">
        <v>28</v>
      </c>
      <c r="F38" s="36">
        <f>ROUND((SUM(BH131:BH210)),  2)</f>
        <v>0</v>
      </c>
      <c r="I38" s="43">
        <v>0.2</v>
      </c>
      <c r="J38" s="36">
        <f>0</f>
        <v>0</v>
      </c>
      <c r="L38" s="15"/>
    </row>
    <row r="39" spans="2:12" s="1" customFormat="1" ht="14.45" hidden="1" customHeight="1" x14ac:dyDescent="0.2">
      <c r="B39" s="15"/>
      <c r="E39" s="18" t="s">
        <v>29</v>
      </c>
      <c r="F39" s="40">
        <f>ROUND((SUM(BI131:BI210)),  2)</f>
        <v>0</v>
      </c>
      <c r="G39" s="41"/>
      <c r="H39" s="41"/>
      <c r="I39" s="42">
        <v>0</v>
      </c>
      <c r="J39" s="40">
        <f>0</f>
        <v>0</v>
      </c>
      <c r="L39" s="15"/>
    </row>
    <row r="40" spans="2:12" s="1" customFormat="1" ht="6.95" customHeight="1" x14ac:dyDescent="0.2">
      <c r="B40" s="15"/>
      <c r="L40" s="15"/>
    </row>
    <row r="41" spans="2:12" s="1" customFormat="1" ht="25.35" customHeight="1" x14ac:dyDescent="0.2">
      <c r="B41" s="15"/>
      <c r="C41" s="44"/>
      <c r="D41" s="45" t="s">
        <v>30</v>
      </c>
      <c r="E41" s="29"/>
      <c r="F41" s="29"/>
      <c r="G41" s="46" t="s">
        <v>31</v>
      </c>
      <c r="H41" s="47" t="s">
        <v>32</v>
      </c>
      <c r="I41" s="29"/>
      <c r="J41" s="48"/>
      <c r="K41" s="49"/>
      <c r="L41" s="15"/>
    </row>
    <row r="42" spans="2:12" s="1" customFormat="1" ht="14.45" customHeight="1" x14ac:dyDescent="0.2">
      <c r="B42" s="15"/>
      <c r="L42" s="15"/>
    </row>
    <row r="43" spans="2:12" ht="14.45" customHeight="1" x14ac:dyDescent="0.2">
      <c r="B43" s="10"/>
      <c r="L43" s="10"/>
    </row>
    <row r="44" spans="2:12" ht="14.45" customHeight="1" x14ac:dyDescent="0.2">
      <c r="B44" s="10"/>
      <c r="L44" s="10"/>
    </row>
    <row r="45" spans="2:12" ht="14.45" customHeight="1" x14ac:dyDescent="0.2">
      <c r="B45" s="10"/>
      <c r="L45" s="10"/>
    </row>
    <row r="46" spans="2:12" ht="14.45" customHeight="1" x14ac:dyDescent="0.2">
      <c r="B46" s="10"/>
      <c r="L46" s="10"/>
    </row>
    <row r="47" spans="2:12" ht="14.45" customHeight="1" x14ac:dyDescent="0.2">
      <c r="B47" s="10"/>
      <c r="L47" s="10"/>
    </row>
    <row r="48" spans="2:12" ht="14.45" customHeight="1" x14ac:dyDescent="0.2">
      <c r="B48" s="10"/>
      <c r="L48" s="10"/>
    </row>
    <row r="49" spans="2:12" ht="14.45" customHeight="1" x14ac:dyDescent="0.2">
      <c r="B49" s="10"/>
      <c r="L49" s="10"/>
    </row>
    <row r="50" spans="2:12" s="1" customFormat="1" ht="14.45" customHeight="1" x14ac:dyDescent="0.2">
      <c r="B50" s="15"/>
      <c r="D50" s="19" t="s">
        <v>33</v>
      </c>
      <c r="E50" s="20"/>
      <c r="F50" s="20"/>
      <c r="G50" s="19" t="s">
        <v>34</v>
      </c>
      <c r="H50" s="20"/>
      <c r="I50" s="20"/>
      <c r="J50" s="20"/>
      <c r="K50" s="20"/>
      <c r="L50" s="15"/>
    </row>
    <row r="51" spans="2:12" x14ac:dyDescent="0.2">
      <c r="B51" s="10"/>
      <c r="L51" s="10"/>
    </row>
    <row r="52" spans="2:12" x14ac:dyDescent="0.2">
      <c r="B52" s="10"/>
      <c r="L52" s="10"/>
    </row>
    <row r="53" spans="2:12" x14ac:dyDescent="0.2">
      <c r="B53" s="10"/>
      <c r="L53" s="10"/>
    </row>
    <row r="54" spans="2:12" x14ac:dyDescent="0.2">
      <c r="B54" s="10"/>
      <c r="L54" s="10"/>
    </row>
    <row r="55" spans="2:12" x14ac:dyDescent="0.2">
      <c r="B55" s="10"/>
      <c r="L55" s="10"/>
    </row>
    <row r="56" spans="2:12" x14ac:dyDescent="0.2">
      <c r="B56" s="10"/>
      <c r="L56" s="10"/>
    </row>
    <row r="57" spans="2:12" x14ac:dyDescent="0.2">
      <c r="B57" s="10"/>
      <c r="L57" s="10"/>
    </row>
    <row r="58" spans="2:12" x14ac:dyDescent="0.2">
      <c r="B58" s="10"/>
      <c r="L58" s="10"/>
    </row>
    <row r="59" spans="2:12" x14ac:dyDescent="0.2">
      <c r="B59" s="10"/>
      <c r="L59" s="10"/>
    </row>
    <row r="60" spans="2:12" x14ac:dyDescent="0.2">
      <c r="B60" s="10"/>
      <c r="L60" s="10"/>
    </row>
    <row r="61" spans="2:12" s="1" customFormat="1" ht="12.75" x14ac:dyDescent="0.2">
      <c r="B61" s="15"/>
      <c r="D61" s="21" t="s">
        <v>35</v>
      </c>
      <c r="E61" s="16"/>
      <c r="F61" s="50" t="s">
        <v>36</v>
      </c>
      <c r="G61" s="21" t="s">
        <v>35</v>
      </c>
      <c r="H61" s="16"/>
      <c r="I61" s="16"/>
      <c r="J61" s="51" t="s">
        <v>36</v>
      </c>
      <c r="K61" s="16"/>
      <c r="L61" s="15"/>
    </row>
    <row r="62" spans="2:12" x14ac:dyDescent="0.2">
      <c r="B62" s="10"/>
      <c r="L62" s="10"/>
    </row>
    <row r="63" spans="2:12" x14ac:dyDescent="0.2">
      <c r="B63" s="10"/>
      <c r="L63" s="10"/>
    </row>
    <row r="64" spans="2:12" x14ac:dyDescent="0.2">
      <c r="B64" s="10"/>
      <c r="L64" s="10"/>
    </row>
    <row r="65" spans="2:12" s="1" customFormat="1" ht="12.75" x14ac:dyDescent="0.2">
      <c r="B65" s="15"/>
      <c r="D65" s="19" t="s">
        <v>37</v>
      </c>
      <c r="E65" s="20"/>
      <c r="F65" s="20"/>
      <c r="G65" s="19" t="s">
        <v>38</v>
      </c>
      <c r="H65" s="20"/>
      <c r="I65" s="20"/>
      <c r="J65" s="20"/>
      <c r="K65" s="20"/>
      <c r="L65" s="15"/>
    </row>
    <row r="66" spans="2:12" x14ac:dyDescent="0.2">
      <c r="B66" s="10"/>
      <c r="L66" s="10"/>
    </row>
    <row r="67" spans="2:12" x14ac:dyDescent="0.2">
      <c r="B67" s="10"/>
      <c r="L67" s="10"/>
    </row>
    <row r="68" spans="2:12" x14ac:dyDescent="0.2">
      <c r="B68" s="10"/>
      <c r="L68" s="10"/>
    </row>
    <row r="69" spans="2:12" x14ac:dyDescent="0.2">
      <c r="B69" s="10"/>
      <c r="L69" s="10"/>
    </row>
    <row r="70" spans="2:12" x14ac:dyDescent="0.2">
      <c r="B70" s="10"/>
      <c r="L70" s="10"/>
    </row>
    <row r="71" spans="2:12" x14ac:dyDescent="0.2">
      <c r="B71" s="10"/>
      <c r="L71" s="10"/>
    </row>
    <row r="72" spans="2:12" x14ac:dyDescent="0.2">
      <c r="B72" s="10"/>
      <c r="L72" s="10"/>
    </row>
    <row r="73" spans="2:12" x14ac:dyDescent="0.2">
      <c r="B73" s="10"/>
      <c r="L73" s="10"/>
    </row>
    <row r="74" spans="2:12" x14ac:dyDescent="0.2">
      <c r="B74" s="10"/>
      <c r="L74" s="10"/>
    </row>
    <row r="75" spans="2:12" x14ac:dyDescent="0.2">
      <c r="B75" s="10"/>
      <c r="L75" s="10"/>
    </row>
    <row r="76" spans="2:12" s="1" customFormat="1" ht="12.75" x14ac:dyDescent="0.2">
      <c r="B76" s="15"/>
      <c r="D76" s="21" t="s">
        <v>35</v>
      </c>
      <c r="E76" s="16"/>
      <c r="F76" s="50" t="s">
        <v>36</v>
      </c>
      <c r="G76" s="21" t="s">
        <v>35</v>
      </c>
      <c r="H76" s="16"/>
      <c r="I76" s="16"/>
      <c r="J76" s="51" t="s">
        <v>36</v>
      </c>
      <c r="K76" s="16"/>
      <c r="L76" s="15"/>
    </row>
    <row r="77" spans="2:12" s="1" customFormat="1" ht="14.45" customHeight="1" x14ac:dyDescent="0.2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15"/>
    </row>
    <row r="81" spans="2:12" s="1" customFormat="1" ht="6.95" customHeight="1" x14ac:dyDescent="0.2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15"/>
    </row>
    <row r="82" spans="2:12" s="1" customFormat="1" ht="24.95" customHeight="1" x14ac:dyDescent="0.2">
      <c r="B82" s="15"/>
      <c r="C82" s="11" t="s">
        <v>54</v>
      </c>
      <c r="L82" s="15"/>
    </row>
    <row r="83" spans="2:12" s="1" customFormat="1" ht="6.95" customHeight="1" x14ac:dyDescent="0.2">
      <c r="B83" s="15"/>
      <c r="L83" s="15"/>
    </row>
    <row r="84" spans="2:12" s="1" customFormat="1" ht="12" customHeight="1" x14ac:dyDescent="0.2">
      <c r="B84" s="15"/>
      <c r="C84" s="13" t="s">
        <v>5</v>
      </c>
      <c r="L84" s="15"/>
    </row>
    <row r="85" spans="2:12" s="1" customFormat="1" ht="26.25" customHeight="1" x14ac:dyDescent="0.2">
      <c r="B85" s="15"/>
      <c r="E85" s="285">
        <f>E7</f>
        <v>0</v>
      </c>
      <c r="F85" s="286"/>
      <c r="G85" s="286"/>
      <c r="H85" s="286"/>
      <c r="L85" s="15"/>
    </row>
    <row r="86" spans="2:12" ht="12" customHeight="1" x14ac:dyDescent="0.2">
      <c r="B86" s="10"/>
      <c r="C86" s="13" t="s">
        <v>50</v>
      </c>
      <c r="L86" s="10"/>
    </row>
    <row r="87" spans="2:12" s="1" customFormat="1" ht="16.5" customHeight="1" x14ac:dyDescent="0.2">
      <c r="B87" s="15"/>
      <c r="E87" s="285" t="s">
        <v>51</v>
      </c>
      <c r="F87" s="283"/>
      <c r="G87" s="283"/>
      <c r="H87" s="283"/>
      <c r="L87" s="15"/>
    </row>
    <row r="88" spans="2:12" s="1" customFormat="1" ht="12" customHeight="1" x14ac:dyDescent="0.2">
      <c r="B88" s="15"/>
      <c r="C88" s="13" t="s">
        <v>52</v>
      </c>
      <c r="L88" s="15"/>
    </row>
    <row r="89" spans="2:12" s="1" customFormat="1" ht="30" customHeight="1" x14ac:dyDescent="0.2">
      <c r="B89" s="15"/>
      <c r="E89" s="282" t="str">
        <f>E11</f>
        <v>A2 - Zlepšenie tepelnej ochrany obvodových stien a stropu nad vonkajším prostredním</v>
      </c>
      <c r="F89" s="283"/>
      <c r="G89" s="283"/>
      <c r="H89" s="283"/>
      <c r="L89" s="15"/>
    </row>
    <row r="90" spans="2:12" s="1" customFormat="1" ht="6.95" customHeight="1" x14ac:dyDescent="0.2">
      <c r="B90" s="15"/>
      <c r="L90" s="15"/>
    </row>
    <row r="91" spans="2:12" s="1" customFormat="1" ht="12" customHeight="1" x14ac:dyDescent="0.2">
      <c r="B91" s="15"/>
      <c r="C91" s="13" t="s">
        <v>8</v>
      </c>
      <c r="F91" s="12" t="str">
        <f>F14</f>
        <v>Zvolen</v>
      </c>
      <c r="I91" s="13" t="s">
        <v>10</v>
      </c>
      <c r="J91" s="26" t="str">
        <f>IF(J14="","",J14)</f>
        <v/>
      </c>
      <c r="L91" s="15"/>
    </row>
    <row r="92" spans="2:12" s="1" customFormat="1" ht="6.95" customHeight="1" x14ac:dyDescent="0.2">
      <c r="B92" s="15"/>
      <c r="L92" s="15"/>
    </row>
    <row r="93" spans="2:12" s="1" customFormat="1" ht="25.7" customHeight="1" x14ac:dyDescent="0.2">
      <c r="B93" s="15"/>
      <c r="C93" s="13" t="s">
        <v>11</v>
      </c>
      <c r="F93" s="12" t="str">
        <f>E17</f>
        <v>SPŠ dopravná Zvolen</v>
      </c>
      <c r="I93" s="13" t="s">
        <v>16</v>
      </c>
      <c r="J93" s="14" t="str">
        <f>E23</f>
        <v>PROFISREAL s.r.o., Bratislava</v>
      </c>
      <c r="L93" s="15"/>
    </row>
    <row r="94" spans="2:12" s="1" customFormat="1" ht="15.2" customHeight="1" x14ac:dyDescent="0.2">
      <c r="B94" s="15"/>
      <c r="C94" s="13" t="s">
        <v>15</v>
      </c>
      <c r="F94" s="12" t="str">
        <f>IF(E20="","",E20)</f>
        <v/>
      </c>
      <c r="I94" s="13" t="s">
        <v>18</v>
      </c>
      <c r="J94" s="14">
        <f>E26</f>
        <v>0</v>
      </c>
      <c r="L94" s="15"/>
    </row>
    <row r="95" spans="2:12" s="1" customFormat="1" ht="10.35" customHeight="1" x14ac:dyDescent="0.2">
      <c r="B95" s="15"/>
      <c r="L95" s="15"/>
    </row>
    <row r="96" spans="2:12" s="1" customFormat="1" ht="29.25" customHeight="1" x14ac:dyDescent="0.2">
      <c r="B96" s="15"/>
      <c r="C96" s="52" t="s">
        <v>55</v>
      </c>
      <c r="D96" s="44"/>
      <c r="E96" s="44"/>
      <c r="F96" s="44"/>
      <c r="G96" s="44"/>
      <c r="H96" s="44"/>
      <c r="I96" s="44"/>
      <c r="J96" s="53" t="s">
        <v>56</v>
      </c>
      <c r="K96" s="44"/>
      <c r="L96" s="15"/>
    </row>
    <row r="97" spans="2:47" s="1" customFormat="1" ht="10.35" customHeight="1" x14ac:dyDescent="0.2">
      <c r="B97" s="15"/>
      <c r="L97" s="15"/>
    </row>
    <row r="98" spans="2:47" s="1" customFormat="1" ht="22.9" customHeight="1" x14ac:dyDescent="0.2">
      <c r="B98" s="15"/>
      <c r="C98" s="54" t="s">
        <v>57</v>
      </c>
      <c r="J98" s="35"/>
      <c r="L98" s="15"/>
      <c r="AU98" s="7" t="s">
        <v>58</v>
      </c>
    </row>
    <row r="99" spans="2:47" s="3" customFormat="1" ht="24.95" customHeight="1" x14ac:dyDescent="0.2">
      <c r="B99" s="55"/>
      <c r="D99" s="56" t="s">
        <v>59</v>
      </c>
      <c r="E99" s="57"/>
      <c r="F99" s="57"/>
      <c r="G99" s="57"/>
      <c r="H99" s="57"/>
      <c r="I99" s="57"/>
      <c r="J99" s="58"/>
      <c r="L99" s="55"/>
    </row>
    <row r="100" spans="2:47" s="4" customFormat="1" ht="19.899999999999999" customHeight="1" x14ac:dyDescent="0.2">
      <c r="B100" s="59"/>
      <c r="D100" s="60" t="s">
        <v>62</v>
      </c>
      <c r="E100" s="61"/>
      <c r="F100" s="61"/>
      <c r="G100" s="61"/>
      <c r="H100" s="61"/>
      <c r="I100" s="61"/>
      <c r="J100" s="62"/>
      <c r="L100" s="59"/>
    </row>
    <row r="101" spans="2:47" s="4" customFormat="1" ht="19.899999999999999" customHeight="1" x14ac:dyDescent="0.2">
      <c r="B101" s="59"/>
      <c r="D101" s="60" t="s">
        <v>63</v>
      </c>
      <c r="E101" s="61"/>
      <c r="F101" s="61"/>
      <c r="G101" s="61"/>
      <c r="H101" s="61"/>
      <c r="I101" s="61"/>
      <c r="J101" s="62"/>
      <c r="L101" s="59"/>
    </row>
    <row r="102" spans="2:47" s="4" customFormat="1" ht="19.899999999999999" customHeight="1" x14ac:dyDescent="0.2">
      <c r="B102" s="59"/>
      <c r="D102" s="60" t="s">
        <v>64</v>
      </c>
      <c r="E102" s="61"/>
      <c r="F102" s="61"/>
      <c r="G102" s="61"/>
      <c r="H102" s="61"/>
      <c r="I102" s="61"/>
      <c r="J102" s="62"/>
      <c r="L102" s="59"/>
    </row>
    <row r="103" spans="2:47" s="3" customFormat="1" ht="24.95" customHeight="1" x14ac:dyDescent="0.2">
      <c r="B103" s="55"/>
      <c r="D103" s="56" t="s">
        <v>65</v>
      </c>
      <c r="E103" s="57"/>
      <c r="F103" s="57"/>
      <c r="G103" s="57"/>
      <c r="H103" s="57"/>
      <c r="I103" s="57"/>
      <c r="J103" s="58"/>
      <c r="L103" s="55"/>
    </row>
    <row r="104" spans="2:47" s="4" customFormat="1" ht="19.899999999999999" customHeight="1" x14ac:dyDescent="0.2">
      <c r="B104" s="59"/>
      <c r="D104" s="60" t="s">
        <v>355</v>
      </c>
      <c r="E104" s="61"/>
      <c r="F104" s="61"/>
      <c r="G104" s="61"/>
      <c r="H104" s="61"/>
      <c r="I104" s="61"/>
      <c r="J104" s="62"/>
      <c r="L104" s="59"/>
    </row>
    <row r="105" spans="2:47" s="4" customFormat="1" ht="19.899999999999999" customHeight="1" x14ac:dyDescent="0.2">
      <c r="B105" s="59"/>
      <c r="D105" s="60" t="s">
        <v>356</v>
      </c>
      <c r="E105" s="61"/>
      <c r="F105" s="61"/>
      <c r="G105" s="61"/>
      <c r="H105" s="61"/>
      <c r="I105" s="61"/>
      <c r="J105" s="62"/>
      <c r="L105" s="59"/>
    </row>
    <row r="106" spans="2:47" s="4" customFormat="1" ht="19.899999999999999" customHeight="1" x14ac:dyDescent="0.2">
      <c r="B106" s="59"/>
      <c r="D106" s="60" t="s">
        <v>357</v>
      </c>
      <c r="E106" s="61"/>
      <c r="F106" s="61"/>
      <c r="G106" s="61"/>
      <c r="H106" s="61"/>
      <c r="I106" s="61"/>
      <c r="J106" s="62"/>
      <c r="L106" s="59"/>
    </row>
    <row r="107" spans="2:47" s="4" customFormat="1" ht="19.899999999999999" customHeight="1" x14ac:dyDescent="0.2">
      <c r="B107" s="59"/>
      <c r="D107" s="60" t="s">
        <v>66</v>
      </c>
      <c r="E107" s="61"/>
      <c r="F107" s="61"/>
      <c r="G107" s="61"/>
      <c r="H107" s="61"/>
      <c r="I107" s="61"/>
      <c r="J107" s="62"/>
      <c r="L107" s="59"/>
    </row>
    <row r="108" spans="2:47" s="4" customFormat="1" ht="19.899999999999999" customHeight="1" x14ac:dyDescent="0.2">
      <c r="B108" s="59"/>
      <c r="D108" s="60" t="s">
        <v>68</v>
      </c>
      <c r="E108" s="61"/>
      <c r="F108" s="61"/>
      <c r="G108" s="61"/>
      <c r="H108" s="61"/>
      <c r="I108" s="61"/>
      <c r="J108" s="62"/>
      <c r="L108" s="59"/>
    </row>
    <row r="109" spans="2:47" s="4" customFormat="1" ht="19.899999999999999" customHeight="1" x14ac:dyDescent="0.2">
      <c r="B109" s="59"/>
      <c r="D109" s="60" t="s">
        <v>358</v>
      </c>
      <c r="E109" s="61"/>
      <c r="F109" s="61"/>
      <c r="G109" s="61"/>
      <c r="H109" s="61"/>
      <c r="I109" s="61"/>
      <c r="J109" s="62"/>
      <c r="L109" s="59"/>
    </row>
    <row r="110" spans="2:47" s="1" customFormat="1" ht="21.75" customHeight="1" x14ac:dyDescent="0.2">
      <c r="B110" s="15"/>
      <c r="L110" s="15"/>
    </row>
    <row r="111" spans="2:47" s="1" customFormat="1" ht="6.95" customHeight="1" x14ac:dyDescent="0.2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15"/>
    </row>
    <row r="115" spans="2:12" s="1" customFormat="1" ht="6.95" customHeight="1" x14ac:dyDescent="0.2"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15"/>
    </row>
    <row r="116" spans="2:12" s="1" customFormat="1" ht="24.95" customHeight="1" x14ac:dyDescent="0.2">
      <c r="B116" s="15"/>
      <c r="C116" s="11" t="s">
        <v>70</v>
      </c>
      <c r="L116" s="15"/>
    </row>
    <row r="117" spans="2:12" s="1" customFormat="1" ht="6.95" customHeight="1" x14ac:dyDescent="0.2">
      <c r="B117" s="15"/>
      <c r="L117" s="15"/>
    </row>
    <row r="118" spans="2:12" s="1" customFormat="1" ht="12" customHeight="1" x14ac:dyDescent="0.2">
      <c r="B118" s="15"/>
      <c r="C118" s="13" t="s">
        <v>5</v>
      </c>
      <c r="L118" s="15"/>
    </row>
    <row r="119" spans="2:12" s="1" customFormat="1" ht="26.25" customHeight="1" x14ac:dyDescent="0.2">
      <c r="B119" s="15"/>
      <c r="E119" s="285">
        <f>E7</f>
        <v>0</v>
      </c>
      <c r="F119" s="286"/>
      <c r="G119" s="286"/>
      <c r="H119" s="286"/>
      <c r="L119" s="15"/>
    </row>
    <row r="120" spans="2:12" ht="12" customHeight="1" x14ac:dyDescent="0.2">
      <c r="B120" s="10"/>
      <c r="C120" s="13" t="s">
        <v>50</v>
      </c>
      <c r="L120" s="10"/>
    </row>
    <row r="121" spans="2:12" s="1" customFormat="1" ht="16.5" customHeight="1" x14ac:dyDescent="0.2">
      <c r="B121" s="15"/>
      <c r="E121" s="285" t="s">
        <v>51</v>
      </c>
      <c r="F121" s="283"/>
      <c r="G121" s="283"/>
      <c r="H121" s="283"/>
      <c r="L121" s="15"/>
    </row>
    <row r="122" spans="2:12" s="1" customFormat="1" ht="12" customHeight="1" x14ac:dyDescent="0.2">
      <c r="B122" s="15"/>
      <c r="C122" s="13" t="s">
        <v>52</v>
      </c>
      <c r="L122" s="15"/>
    </row>
    <row r="123" spans="2:12" s="1" customFormat="1" ht="30" customHeight="1" x14ac:dyDescent="0.2">
      <c r="B123" s="15"/>
      <c r="E123" s="282" t="str">
        <f>E11</f>
        <v>A2 - Zlepšenie tepelnej ochrany obvodových stien a stropu nad vonkajším prostredním</v>
      </c>
      <c r="F123" s="283"/>
      <c r="G123" s="283"/>
      <c r="H123" s="283"/>
      <c r="L123" s="15"/>
    </row>
    <row r="124" spans="2:12" s="1" customFormat="1" ht="6.95" customHeight="1" x14ac:dyDescent="0.2">
      <c r="B124" s="15"/>
      <c r="L124" s="15"/>
    </row>
    <row r="125" spans="2:12" s="1" customFormat="1" ht="12" customHeight="1" x14ac:dyDescent="0.2">
      <c r="B125" s="15"/>
      <c r="C125" s="13" t="s">
        <v>8</v>
      </c>
      <c r="F125" s="12" t="str">
        <f>F14</f>
        <v>Zvolen</v>
      </c>
      <c r="I125" s="13" t="s">
        <v>10</v>
      </c>
      <c r="J125" s="26" t="str">
        <f>IF(J14="","",J14)</f>
        <v/>
      </c>
      <c r="L125" s="15"/>
    </row>
    <row r="126" spans="2:12" s="1" customFormat="1" ht="6.95" customHeight="1" x14ac:dyDescent="0.2">
      <c r="B126" s="15"/>
      <c r="L126" s="15"/>
    </row>
    <row r="127" spans="2:12" s="1" customFormat="1" ht="25.7" customHeight="1" x14ac:dyDescent="0.2">
      <c r="B127" s="15"/>
      <c r="C127" s="13" t="s">
        <v>11</v>
      </c>
      <c r="F127" s="12" t="str">
        <f>E17</f>
        <v>SPŠ dopravná Zvolen</v>
      </c>
      <c r="I127" s="13" t="s">
        <v>16</v>
      </c>
      <c r="J127" s="14" t="str">
        <f>E23</f>
        <v>PROFISREAL s.r.o., Bratislava</v>
      </c>
      <c r="L127" s="15"/>
    </row>
    <row r="128" spans="2:12" s="1" customFormat="1" ht="15.2" customHeight="1" x14ac:dyDescent="0.2">
      <c r="B128" s="15"/>
      <c r="C128" s="13" t="s">
        <v>15</v>
      </c>
      <c r="F128" s="12" t="str">
        <f>IF(E20="","",E20)</f>
        <v/>
      </c>
      <c r="I128" s="13" t="s">
        <v>18</v>
      </c>
      <c r="J128" s="14">
        <f>E26</f>
        <v>0</v>
      </c>
      <c r="L128" s="15"/>
    </row>
    <row r="129" spans="2:65" s="1" customFormat="1" ht="10.35" customHeight="1" x14ac:dyDescent="0.2">
      <c r="B129" s="15"/>
      <c r="L129" s="15"/>
    </row>
    <row r="130" spans="2:65" s="5" customFormat="1" ht="29.25" customHeight="1" x14ac:dyDescent="0.2">
      <c r="B130" s="63"/>
      <c r="C130" s="64" t="s">
        <v>71</v>
      </c>
      <c r="D130" s="65" t="s">
        <v>41</v>
      </c>
      <c r="E130" s="65" t="s">
        <v>39</v>
      </c>
      <c r="F130" s="65" t="s">
        <v>40</v>
      </c>
      <c r="G130" s="65" t="s">
        <v>72</v>
      </c>
      <c r="H130" s="65" t="s">
        <v>73</v>
      </c>
      <c r="I130" s="65" t="s">
        <v>74</v>
      </c>
      <c r="J130" s="66" t="s">
        <v>56</v>
      </c>
      <c r="K130" s="67" t="s">
        <v>75</v>
      </c>
      <c r="L130" s="63"/>
      <c r="M130" s="30" t="s">
        <v>0</v>
      </c>
      <c r="N130" s="31" t="s">
        <v>24</v>
      </c>
      <c r="O130" s="31" t="s">
        <v>76</v>
      </c>
      <c r="P130" s="31" t="s">
        <v>77</v>
      </c>
      <c r="Q130" s="31" t="s">
        <v>78</v>
      </c>
      <c r="R130" s="31" t="s">
        <v>79</v>
      </c>
      <c r="S130" s="31" t="s">
        <v>80</v>
      </c>
      <c r="T130" s="32" t="s">
        <v>81</v>
      </c>
    </row>
    <row r="131" spans="2:65" s="1" customFormat="1" ht="22.9" customHeight="1" x14ac:dyDescent="0.25">
      <c r="B131" s="15"/>
      <c r="C131" s="34" t="s">
        <v>57</v>
      </c>
      <c r="J131" s="68"/>
      <c r="L131" s="15"/>
      <c r="M131" s="33"/>
      <c r="N131" s="27"/>
      <c r="O131" s="27"/>
      <c r="P131" s="69">
        <f>P132+P173</f>
        <v>11328.197101599999</v>
      </c>
      <c r="Q131" s="27"/>
      <c r="R131" s="69">
        <f>R132+R173</f>
        <v>360.71876075</v>
      </c>
      <c r="S131" s="27"/>
      <c r="T131" s="70">
        <f>T132+T173</f>
        <v>59.900463000000002</v>
      </c>
      <c r="V131" s="96"/>
      <c r="AT131" s="7" t="s">
        <v>42</v>
      </c>
      <c r="AU131" s="7" t="s">
        <v>58</v>
      </c>
      <c r="BK131" s="71">
        <f>BK132+BK173</f>
        <v>0</v>
      </c>
    </row>
    <row r="132" spans="2:65" s="6" customFormat="1" ht="25.9" customHeight="1" x14ac:dyDescent="0.2">
      <c r="B132" s="72"/>
      <c r="D132" s="73" t="s">
        <v>42</v>
      </c>
      <c r="E132" s="74" t="s">
        <v>82</v>
      </c>
      <c r="F132" s="74" t="s">
        <v>83</v>
      </c>
      <c r="J132" s="75"/>
      <c r="L132" s="72"/>
      <c r="M132" s="76"/>
      <c r="P132" s="77">
        <f>P133+P151+P171</f>
        <v>8409.1041305999988</v>
      </c>
      <c r="R132" s="77">
        <f>R133+R151+R171</f>
        <v>325.78981586999998</v>
      </c>
      <c r="T132" s="78">
        <f>T133+T151+T171</f>
        <v>23.017295999999998</v>
      </c>
      <c r="AR132" s="73" t="s">
        <v>44</v>
      </c>
      <c r="AT132" s="79" t="s">
        <v>42</v>
      </c>
      <c r="AU132" s="79" t="s">
        <v>43</v>
      </c>
      <c r="AY132" s="73" t="s">
        <v>84</v>
      </c>
      <c r="BK132" s="80">
        <f>BK133+BK151+BK171</f>
        <v>0</v>
      </c>
    </row>
    <row r="133" spans="2:65" s="6" customFormat="1" ht="22.9" customHeight="1" x14ac:dyDescent="0.2">
      <c r="B133" s="72"/>
      <c r="D133" s="73" t="s">
        <v>42</v>
      </c>
      <c r="E133" s="81" t="s">
        <v>108</v>
      </c>
      <c r="F133" s="81" t="s">
        <v>146</v>
      </c>
      <c r="J133" s="82"/>
      <c r="L133" s="72"/>
      <c r="M133" s="76"/>
      <c r="P133" s="77">
        <f>SUM(P134:P150)</f>
        <v>5773.1964224199992</v>
      </c>
      <c r="R133" s="77">
        <f>SUM(R134:R150)</f>
        <v>168.56372119</v>
      </c>
      <c r="T133" s="78">
        <f>SUM(T134:T150)</f>
        <v>0</v>
      </c>
      <c r="V133" s="254"/>
      <c r="AR133" s="73" t="s">
        <v>44</v>
      </c>
      <c r="AT133" s="79" t="s">
        <v>42</v>
      </c>
      <c r="AU133" s="79" t="s">
        <v>44</v>
      </c>
      <c r="AY133" s="73" t="s">
        <v>84</v>
      </c>
      <c r="BK133" s="80">
        <f>SUM(BK134:BK150)</f>
        <v>0</v>
      </c>
    </row>
    <row r="134" spans="2:65" s="1" customFormat="1" ht="16.5" customHeight="1" x14ac:dyDescent="0.2">
      <c r="B134" s="83"/>
      <c r="C134" s="84" t="s">
        <v>44</v>
      </c>
      <c r="D134" s="84" t="s">
        <v>87</v>
      </c>
      <c r="E134" s="85" t="s">
        <v>359</v>
      </c>
      <c r="F134" s="86" t="s">
        <v>360</v>
      </c>
      <c r="G134" s="87" t="s">
        <v>95</v>
      </c>
      <c r="H134" s="88">
        <v>1159.68</v>
      </c>
      <c r="I134" s="89"/>
      <c r="J134" s="89"/>
      <c r="K134" s="90"/>
      <c r="L134" s="15"/>
      <c r="M134" s="91" t="s">
        <v>0</v>
      </c>
      <c r="N134" s="92" t="s">
        <v>26</v>
      </c>
      <c r="O134" s="93">
        <v>0.37861</v>
      </c>
      <c r="P134" s="93">
        <f t="shared" ref="P134:P150" si="0">O134*H134</f>
        <v>439.0664448</v>
      </c>
      <c r="Q134" s="93">
        <v>2.97E-3</v>
      </c>
      <c r="R134" s="93">
        <f t="shared" ref="R134:R150" si="1">Q134*H134</f>
        <v>3.4442496</v>
      </c>
      <c r="S134" s="93">
        <v>0</v>
      </c>
      <c r="T134" s="94">
        <f t="shared" ref="T134:T150" si="2">S134*H134</f>
        <v>0</v>
      </c>
      <c r="AR134" s="95" t="s">
        <v>91</v>
      </c>
      <c r="AT134" s="95" t="s">
        <v>87</v>
      </c>
      <c r="AU134" s="95" t="s">
        <v>45</v>
      </c>
      <c r="AY134" s="7" t="s">
        <v>84</v>
      </c>
      <c r="BE134" s="96">
        <f t="shared" ref="BE134:BE150" si="3">IF(N134="základná",J134,0)</f>
        <v>0</v>
      </c>
      <c r="BF134" s="96">
        <f t="shared" ref="BF134:BF150" si="4">IF(N134="znížená",J134,0)</f>
        <v>0</v>
      </c>
      <c r="BG134" s="96">
        <f t="shared" ref="BG134:BG150" si="5">IF(N134="zákl. prenesená",J134,0)</f>
        <v>0</v>
      </c>
      <c r="BH134" s="96">
        <f t="shared" ref="BH134:BH150" si="6">IF(N134="zníž. prenesená",J134,0)</f>
        <v>0</v>
      </c>
      <c r="BI134" s="96">
        <f t="shared" ref="BI134:BI150" si="7">IF(N134="nulová",J134,0)</f>
        <v>0</v>
      </c>
      <c r="BJ134" s="7" t="s">
        <v>45</v>
      </c>
      <c r="BK134" s="96">
        <f t="shared" ref="BK134:BK150" si="8">ROUND(I134*H134,2)</f>
        <v>0</v>
      </c>
      <c r="BL134" s="7" t="s">
        <v>91</v>
      </c>
      <c r="BM134" s="95" t="s">
        <v>361</v>
      </c>
    </row>
    <row r="135" spans="2:65" s="1" customFormat="1" ht="24.2" customHeight="1" x14ac:dyDescent="0.2">
      <c r="B135" s="83"/>
      <c r="C135" s="84" t="s">
        <v>45</v>
      </c>
      <c r="D135" s="84" t="s">
        <v>87</v>
      </c>
      <c r="E135" s="85" t="s">
        <v>362</v>
      </c>
      <c r="F135" s="86" t="s">
        <v>363</v>
      </c>
      <c r="G135" s="87" t="s">
        <v>169</v>
      </c>
      <c r="H135" s="88">
        <v>401.41</v>
      </c>
      <c r="I135" s="89"/>
      <c r="J135" s="89"/>
      <c r="K135" s="90"/>
      <c r="L135" s="15"/>
      <c r="M135" s="91" t="s">
        <v>0</v>
      </c>
      <c r="N135" s="92" t="s">
        <v>26</v>
      </c>
      <c r="O135" s="93">
        <v>0.14557</v>
      </c>
      <c r="P135" s="93">
        <f t="shared" si="0"/>
        <v>58.433253700000009</v>
      </c>
      <c r="Q135" s="93">
        <v>2.8E-3</v>
      </c>
      <c r="R135" s="93">
        <f t="shared" si="1"/>
        <v>1.1239480000000002</v>
      </c>
      <c r="S135" s="93">
        <v>0</v>
      </c>
      <c r="T135" s="94">
        <f t="shared" si="2"/>
        <v>0</v>
      </c>
      <c r="AR135" s="95" t="s">
        <v>91</v>
      </c>
      <c r="AT135" s="95" t="s">
        <v>87</v>
      </c>
      <c r="AU135" s="95" t="s">
        <v>45</v>
      </c>
      <c r="AY135" s="7" t="s">
        <v>84</v>
      </c>
      <c r="BE135" s="96">
        <f t="shared" si="3"/>
        <v>0</v>
      </c>
      <c r="BF135" s="96">
        <f t="shared" si="4"/>
        <v>0</v>
      </c>
      <c r="BG135" s="96">
        <f t="shared" si="5"/>
        <v>0</v>
      </c>
      <c r="BH135" s="96">
        <f t="shared" si="6"/>
        <v>0</v>
      </c>
      <c r="BI135" s="96">
        <f t="shared" si="7"/>
        <v>0</v>
      </c>
      <c r="BJ135" s="7" t="s">
        <v>45</v>
      </c>
      <c r="BK135" s="96">
        <f t="shared" si="8"/>
        <v>0</v>
      </c>
      <c r="BL135" s="7" t="s">
        <v>91</v>
      </c>
      <c r="BM135" s="95" t="s">
        <v>364</v>
      </c>
    </row>
    <row r="136" spans="2:65" s="1" customFormat="1" ht="37.9" customHeight="1" x14ac:dyDescent="0.2">
      <c r="B136" s="83"/>
      <c r="C136" s="84" t="s">
        <v>85</v>
      </c>
      <c r="D136" s="84" t="s">
        <v>87</v>
      </c>
      <c r="E136" s="85" t="s">
        <v>365</v>
      </c>
      <c r="F136" s="86" t="s">
        <v>366</v>
      </c>
      <c r="G136" s="87" t="s">
        <v>95</v>
      </c>
      <c r="H136" s="88">
        <v>965.06700000000001</v>
      </c>
      <c r="I136" s="89"/>
      <c r="J136" s="89"/>
      <c r="K136" s="90"/>
      <c r="L136" s="15"/>
      <c r="M136" s="91" t="s">
        <v>0</v>
      </c>
      <c r="N136" s="92" t="s">
        <v>26</v>
      </c>
      <c r="O136" s="93">
        <v>8.2000000000000003E-2</v>
      </c>
      <c r="P136" s="93">
        <f t="shared" si="0"/>
        <v>79.135494000000008</v>
      </c>
      <c r="Q136" s="93">
        <v>1.9000000000000001E-4</v>
      </c>
      <c r="R136" s="93">
        <f t="shared" si="1"/>
        <v>0.18336273</v>
      </c>
      <c r="S136" s="93">
        <v>0</v>
      </c>
      <c r="T136" s="94">
        <f t="shared" si="2"/>
        <v>0</v>
      </c>
      <c r="AR136" s="95" t="s">
        <v>91</v>
      </c>
      <c r="AT136" s="95" t="s">
        <v>87</v>
      </c>
      <c r="AU136" s="95" t="s">
        <v>45</v>
      </c>
      <c r="AY136" s="7" t="s">
        <v>84</v>
      </c>
      <c r="BE136" s="96">
        <f t="shared" si="3"/>
        <v>0</v>
      </c>
      <c r="BF136" s="96">
        <f t="shared" si="4"/>
        <v>0</v>
      </c>
      <c r="BG136" s="96">
        <f t="shared" si="5"/>
        <v>0</v>
      </c>
      <c r="BH136" s="96">
        <f t="shared" si="6"/>
        <v>0</v>
      </c>
      <c r="BI136" s="96">
        <f t="shared" si="7"/>
        <v>0</v>
      </c>
      <c r="BJ136" s="7" t="s">
        <v>45</v>
      </c>
      <c r="BK136" s="96">
        <f t="shared" si="8"/>
        <v>0</v>
      </c>
      <c r="BL136" s="7" t="s">
        <v>91</v>
      </c>
      <c r="BM136" s="95" t="s">
        <v>367</v>
      </c>
    </row>
    <row r="137" spans="2:65" s="1" customFormat="1" ht="37.9" customHeight="1" x14ac:dyDescent="0.2">
      <c r="B137" s="83"/>
      <c r="C137" s="84" t="s">
        <v>91</v>
      </c>
      <c r="D137" s="84" t="s">
        <v>87</v>
      </c>
      <c r="E137" s="85" t="s">
        <v>368</v>
      </c>
      <c r="F137" s="86" t="s">
        <v>369</v>
      </c>
      <c r="G137" s="87" t="s">
        <v>95</v>
      </c>
      <c r="H137" s="88">
        <v>79</v>
      </c>
      <c r="I137" s="89"/>
      <c r="J137" s="89"/>
      <c r="K137" s="90"/>
      <c r="L137" s="15"/>
      <c r="M137" s="91" t="s">
        <v>0</v>
      </c>
      <c r="N137" s="92" t="s">
        <v>26</v>
      </c>
      <c r="O137" s="93">
        <v>0.39862999999999998</v>
      </c>
      <c r="P137" s="93">
        <f t="shared" si="0"/>
        <v>31.491769999999999</v>
      </c>
      <c r="Q137" s="93">
        <v>1.899E-2</v>
      </c>
      <c r="R137" s="93">
        <f t="shared" si="1"/>
        <v>1.50021</v>
      </c>
      <c r="S137" s="93">
        <v>0</v>
      </c>
      <c r="T137" s="94">
        <f t="shared" si="2"/>
        <v>0</v>
      </c>
      <c r="AR137" s="95" t="s">
        <v>91</v>
      </c>
      <c r="AT137" s="95" t="s">
        <v>87</v>
      </c>
      <c r="AU137" s="95" t="s">
        <v>45</v>
      </c>
      <c r="AY137" s="7" t="s">
        <v>84</v>
      </c>
      <c r="BE137" s="96">
        <f t="shared" si="3"/>
        <v>0</v>
      </c>
      <c r="BF137" s="96">
        <f t="shared" si="4"/>
        <v>0</v>
      </c>
      <c r="BG137" s="96">
        <f t="shared" si="5"/>
        <v>0</v>
      </c>
      <c r="BH137" s="96">
        <f t="shared" si="6"/>
        <v>0</v>
      </c>
      <c r="BI137" s="96">
        <f t="shared" si="7"/>
        <v>0</v>
      </c>
      <c r="BJ137" s="7" t="s">
        <v>45</v>
      </c>
      <c r="BK137" s="96">
        <f t="shared" si="8"/>
        <v>0</v>
      </c>
      <c r="BL137" s="7" t="s">
        <v>91</v>
      </c>
      <c r="BM137" s="95" t="s">
        <v>370</v>
      </c>
    </row>
    <row r="138" spans="2:65" s="1" customFormat="1" ht="24.2" customHeight="1" x14ac:dyDescent="0.2">
      <c r="B138" s="83"/>
      <c r="C138" s="84" t="s">
        <v>104</v>
      </c>
      <c r="D138" s="84" t="s">
        <v>87</v>
      </c>
      <c r="E138" s="85" t="s">
        <v>371</v>
      </c>
      <c r="F138" s="86" t="s">
        <v>372</v>
      </c>
      <c r="G138" s="87" t="s">
        <v>95</v>
      </c>
      <c r="H138" s="88">
        <v>79</v>
      </c>
      <c r="I138" s="89"/>
      <c r="J138" s="89"/>
      <c r="K138" s="90"/>
      <c r="L138" s="15"/>
      <c r="M138" s="91" t="s">
        <v>0</v>
      </c>
      <c r="N138" s="92" t="s">
        <v>26</v>
      </c>
      <c r="O138" s="93">
        <v>0.15204999999999999</v>
      </c>
      <c r="P138" s="93">
        <f t="shared" si="0"/>
        <v>12.011949999999999</v>
      </c>
      <c r="Q138" s="93">
        <v>2.3000000000000001E-4</v>
      </c>
      <c r="R138" s="93">
        <f t="shared" si="1"/>
        <v>1.8170000000000002E-2</v>
      </c>
      <c r="S138" s="93">
        <v>0</v>
      </c>
      <c r="T138" s="94">
        <f t="shared" si="2"/>
        <v>0</v>
      </c>
      <c r="AR138" s="95" t="s">
        <v>91</v>
      </c>
      <c r="AT138" s="95" t="s">
        <v>87</v>
      </c>
      <c r="AU138" s="95" t="s">
        <v>45</v>
      </c>
      <c r="AY138" s="7" t="s">
        <v>84</v>
      </c>
      <c r="BE138" s="96">
        <f t="shared" si="3"/>
        <v>0</v>
      </c>
      <c r="BF138" s="96">
        <f t="shared" si="4"/>
        <v>0</v>
      </c>
      <c r="BG138" s="96">
        <f t="shared" si="5"/>
        <v>0</v>
      </c>
      <c r="BH138" s="96">
        <f t="shared" si="6"/>
        <v>0</v>
      </c>
      <c r="BI138" s="96">
        <f t="shared" si="7"/>
        <v>0</v>
      </c>
      <c r="BJ138" s="7" t="s">
        <v>45</v>
      </c>
      <c r="BK138" s="96">
        <f t="shared" si="8"/>
        <v>0</v>
      </c>
      <c r="BL138" s="7" t="s">
        <v>91</v>
      </c>
      <c r="BM138" s="95" t="s">
        <v>373</v>
      </c>
    </row>
    <row r="139" spans="2:65" s="1" customFormat="1" ht="24.2" customHeight="1" x14ac:dyDescent="0.2">
      <c r="B139" s="83"/>
      <c r="C139" s="84" t="s">
        <v>108</v>
      </c>
      <c r="D139" s="84" t="s">
        <v>87</v>
      </c>
      <c r="E139" s="85" t="s">
        <v>374</v>
      </c>
      <c r="F139" s="86" t="s">
        <v>375</v>
      </c>
      <c r="G139" s="87" t="s">
        <v>95</v>
      </c>
      <c r="H139" s="88">
        <v>79</v>
      </c>
      <c r="I139" s="89"/>
      <c r="J139" s="89"/>
      <c r="K139" s="90"/>
      <c r="L139" s="15"/>
      <c r="M139" s="91" t="s">
        <v>0</v>
      </c>
      <c r="N139" s="92" t="s">
        <v>26</v>
      </c>
      <c r="O139" s="93">
        <v>0.15207999999999999</v>
      </c>
      <c r="P139" s="93">
        <f t="shared" si="0"/>
        <v>12.01432</v>
      </c>
      <c r="Q139" s="93">
        <v>4.0000000000000002E-4</v>
      </c>
      <c r="R139" s="93">
        <f t="shared" si="1"/>
        <v>3.1600000000000003E-2</v>
      </c>
      <c r="S139" s="93">
        <v>0</v>
      </c>
      <c r="T139" s="94">
        <f t="shared" si="2"/>
        <v>0</v>
      </c>
      <c r="AR139" s="95" t="s">
        <v>91</v>
      </c>
      <c r="AT139" s="95" t="s">
        <v>87</v>
      </c>
      <c r="AU139" s="95" t="s">
        <v>45</v>
      </c>
      <c r="AY139" s="7" t="s">
        <v>84</v>
      </c>
      <c r="BE139" s="96">
        <f t="shared" si="3"/>
        <v>0</v>
      </c>
      <c r="BF139" s="96">
        <f t="shared" si="4"/>
        <v>0</v>
      </c>
      <c r="BG139" s="96">
        <f t="shared" si="5"/>
        <v>0</v>
      </c>
      <c r="BH139" s="96">
        <f t="shared" si="6"/>
        <v>0</v>
      </c>
      <c r="BI139" s="96">
        <f t="shared" si="7"/>
        <v>0</v>
      </c>
      <c r="BJ139" s="7" t="s">
        <v>45</v>
      </c>
      <c r="BK139" s="96">
        <f t="shared" si="8"/>
        <v>0</v>
      </c>
      <c r="BL139" s="7" t="s">
        <v>91</v>
      </c>
      <c r="BM139" s="95" t="s">
        <v>376</v>
      </c>
    </row>
    <row r="140" spans="2:65" s="1" customFormat="1" ht="24.2" customHeight="1" x14ac:dyDescent="0.2">
      <c r="B140" s="83"/>
      <c r="C140" s="84" t="s">
        <v>112</v>
      </c>
      <c r="D140" s="84" t="s">
        <v>87</v>
      </c>
      <c r="E140" s="85" t="s">
        <v>377</v>
      </c>
      <c r="F140" s="86" t="s">
        <v>378</v>
      </c>
      <c r="G140" s="87" t="s">
        <v>95</v>
      </c>
      <c r="H140" s="88">
        <v>79</v>
      </c>
      <c r="I140" s="89"/>
      <c r="J140" s="89"/>
      <c r="K140" s="90"/>
      <c r="L140" s="15"/>
      <c r="M140" s="91" t="s">
        <v>0</v>
      </c>
      <c r="N140" s="92" t="s">
        <v>26</v>
      </c>
      <c r="O140" s="93">
        <v>0.43342000000000003</v>
      </c>
      <c r="P140" s="93">
        <f t="shared" si="0"/>
        <v>34.240180000000002</v>
      </c>
      <c r="Q140" s="93">
        <v>2.0400000000000001E-3</v>
      </c>
      <c r="R140" s="93">
        <f t="shared" si="1"/>
        <v>0.16116000000000003</v>
      </c>
      <c r="S140" s="93">
        <v>0</v>
      </c>
      <c r="T140" s="94">
        <f t="shared" si="2"/>
        <v>0</v>
      </c>
      <c r="AR140" s="95" t="s">
        <v>91</v>
      </c>
      <c r="AT140" s="95" t="s">
        <v>87</v>
      </c>
      <c r="AU140" s="95" t="s">
        <v>45</v>
      </c>
      <c r="AY140" s="7" t="s">
        <v>84</v>
      </c>
      <c r="BE140" s="96">
        <f t="shared" si="3"/>
        <v>0</v>
      </c>
      <c r="BF140" s="96">
        <f t="shared" si="4"/>
        <v>0</v>
      </c>
      <c r="BG140" s="96">
        <f t="shared" si="5"/>
        <v>0</v>
      </c>
      <c r="BH140" s="96">
        <f t="shared" si="6"/>
        <v>0</v>
      </c>
      <c r="BI140" s="96">
        <f t="shared" si="7"/>
        <v>0</v>
      </c>
      <c r="BJ140" s="7" t="s">
        <v>45</v>
      </c>
      <c r="BK140" s="96">
        <f t="shared" si="8"/>
        <v>0</v>
      </c>
      <c r="BL140" s="7" t="s">
        <v>91</v>
      </c>
      <c r="BM140" s="95" t="s">
        <v>379</v>
      </c>
    </row>
    <row r="141" spans="2:65" s="1" customFormat="1" ht="24.2" customHeight="1" x14ac:dyDescent="0.2">
      <c r="B141" s="83"/>
      <c r="C141" s="84" t="s">
        <v>116</v>
      </c>
      <c r="D141" s="84" t="s">
        <v>87</v>
      </c>
      <c r="E141" s="85" t="s">
        <v>380</v>
      </c>
      <c r="F141" s="86" t="s">
        <v>381</v>
      </c>
      <c r="G141" s="87" t="s">
        <v>95</v>
      </c>
      <c r="H141" s="88">
        <v>79</v>
      </c>
      <c r="I141" s="89"/>
      <c r="J141" s="89"/>
      <c r="K141" s="90"/>
      <c r="L141" s="15"/>
      <c r="M141" s="91" t="s">
        <v>0</v>
      </c>
      <c r="N141" s="92" t="s">
        <v>26</v>
      </c>
      <c r="O141" s="93">
        <v>0.22106000000000001</v>
      </c>
      <c r="P141" s="93">
        <f t="shared" si="0"/>
        <v>17.463740000000001</v>
      </c>
      <c r="Q141" s="93">
        <v>5.1500000000000001E-3</v>
      </c>
      <c r="R141" s="93">
        <f t="shared" si="1"/>
        <v>0.40684999999999999</v>
      </c>
      <c r="S141" s="93">
        <v>0</v>
      </c>
      <c r="T141" s="94">
        <f t="shared" si="2"/>
        <v>0</v>
      </c>
      <c r="AR141" s="95" t="s">
        <v>91</v>
      </c>
      <c r="AT141" s="95" t="s">
        <v>87</v>
      </c>
      <c r="AU141" s="95" t="s">
        <v>45</v>
      </c>
      <c r="AY141" s="7" t="s">
        <v>84</v>
      </c>
      <c r="BE141" s="96">
        <f t="shared" si="3"/>
        <v>0</v>
      </c>
      <c r="BF141" s="96">
        <f t="shared" si="4"/>
        <v>0</v>
      </c>
      <c r="BG141" s="96">
        <f t="shared" si="5"/>
        <v>0</v>
      </c>
      <c r="BH141" s="96">
        <f t="shared" si="6"/>
        <v>0</v>
      </c>
      <c r="BI141" s="96">
        <f t="shared" si="7"/>
        <v>0</v>
      </c>
      <c r="BJ141" s="7" t="s">
        <v>45</v>
      </c>
      <c r="BK141" s="96">
        <f t="shared" si="8"/>
        <v>0</v>
      </c>
      <c r="BL141" s="7" t="s">
        <v>91</v>
      </c>
      <c r="BM141" s="95" t="s">
        <v>382</v>
      </c>
    </row>
    <row r="142" spans="2:65" s="1" customFormat="1" ht="33" customHeight="1" x14ac:dyDescent="0.2">
      <c r="B142" s="83"/>
      <c r="C142" s="84" t="s">
        <v>120</v>
      </c>
      <c r="D142" s="84" t="s">
        <v>87</v>
      </c>
      <c r="E142" s="85" t="s">
        <v>383</v>
      </c>
      <c r="F142" s="86" t="s">
        <v>384</v>
      </c>
      <c r="G142" s="87" t="s">
        <v>95</v>
      </c>
      <c r="H142" s="88">
        <v>2255.4589999999998</v>
      </c>
      <c r="I142" s="89"/>
      <c r="J142" s="89"/>
      <c r="K142" s="90"/>
      <c r="L142" s="15"/>
      <c r="M142" s="91" t="s">
        <v>0</v>
      </c>
      <c r="N142" s="92" t="s">
        <v>26</v>
      </c>
      <c r="O142" s="93">
        <v>0.48297000000000001</v>
      </c>
      <c r="P142" s="93">
        <f t="shared" si="0"/>
        <v>1089.3190332299998</v>
      </c>
      <c r="Q142" s="93">
        <v>2.9049999999999999E-2</v>
      </c>
      <c r="R142" s="93">
        <f t="shared" si="1"/>
        <v>65.521083949999991</v>
      </c>
      <c r="S142" s="93">
        <v>0</v>
      </c>
      <c r="T142" s="94">
        <f t="shared" si="2"/>
        <v>0</v>
      </c>
      <c r="AR142" s="95" t="s">
        <v>91</v>
      </c>
      <c r="AT142" s="95" t="s">
        <v>87</v>
      </c>
      <c r="AU142" s="95" t="s">
        <v>45</v>
      </c>
      <c r="AY142" s="7" t="s">
        <v>84</v>
      </c>
      <c r="BE142" s="96">
        <f t="shared" si="3"/>
        <v>0</v>
      </c>
      <c r="BF142" s="96">
        <f t="shared" si="4"/>
        <v>0</v>
      </c>
      <c r="BG142" s="96">
        <f t="shared" si="5"/>
        <v>0</v>
      </c>
      <c r="BH142" s="96">
        <f t="shared" si="6"/>
        <v>0</v>
      </c>
      <c r="BI142" s="96">
        <f t="shared" si="7"/>
        <v>0</v>
      </c>
      <c r="BJ142" s="7" t="s">
        <v>45</v>
      </c>
      <c r="BK142" s="96">
        <f t="shared" si="8"/>
        <v>0</v>
      </c>
      <c r="BL142" s="7" t="s">
        <v>91</v>
      </c>
      <c r="BM142" s="95" t="s">
        <v>385</v>
      </c>
    </row>
    <row r="143" spans="2:65" s="1" customFormat="1" ht="24.2" customHeight="1" x14ac:dyDescent="0.2">
      <c r="B143" s="83"/>
      <c r="C143" s="84" t="s">
        <v>124</v>
      </c>
      <c r="D143" s="84" t="s">
        <v>87</v>
      </c>
      <c r="E143" s="85" t="s">
        <v>386</v>
      </c>
      <c r="F143" s="86" t="s">
        <v>387</v>
      </c>
      <c r="G143" s="87" t="s">
        <v>95</v>
      </c>
      <c r="H143" s="88">
        <v>2395.953</v>
      </c>
      <c r="I143" s="89"/>
      <c r="J143" s="89"/>
      <c r="K143" s="90"/>
      <c r="L143" s="15"/>
      <c r="M143" s="91" t="s">
        <v>0</v>
      </c>
      <c r="N143" s="92" t="s">
        <v>26</v>
      </c>
      <c r="O143" s="93">
        <v>9.2050000000000007E-2</v>
      </c>
      <c r="P143" s="93">
        <f t="shared" si="0"/>
        <v>220.54747365</v>
      </c>
      <c r="Q143" s="93">
        <v>2.3000000000000001E-4</v>
      </c>
      <c r="R143" s="93">
        <f t="shared" si="1"/>
        <v>0.55106918999999999</v>
      </c>
      <c r="S143" s="93">
        <v>0</v>
      </c>
      <c r="T143" s="94">
        <f t="shared" si="2"/>
        <v>0</v>
      </c>
      <c r="AR143" s="95" t="s">
        <v>91</v>
      </c>
      <c r="AT143" s="95" t="s">
        <v>87</v>
      </c>
      <c r="AU143" s="95" t="s">
        <v>45</v>
      </c>
      <c r="AY143" s="7" t="s">
        <v>84</v>
      </c>
      <c r="BE143" s="96">
        <f t="shared" si="3"/>
        <v>0</v>
      </c>
      <c r="BF143" s="96">
        <f t="shared" si="4"/>
        <v>0</v>
      </c>
      <c r="BG143" s="96">
        <f t="shared" si="5"/>
        <v>0</v>
      </c>
      <c r="BH143" s="96">
        <f t="shared" si="6"/>
        <v>0</v>
      </c>
      <c r="BI143" s="96">
        <f t="shared" si="7"/>
        <v>0</v>
      </c>
      <c r="BJ143" s="7" t="s">
        <v>45</v>
      </c>
      <c r="BK143" s="96">
        <f t="shared" si="8"/>
        <v>0</v>
      </c>
      <c r="BL143" s="7" t="s">
        <v>91</v>
      </c>
      <c r="BM143" s="95" t="s">
        <v>388</v>
      </c>
    </row>
    <row r="144" spans="2:65" s="1" customFormat="1" ht="24.2" customHeight="1" x14ac:dyDescent="0.2">
      <c r="B144" s="83"/>
      <c r="C144" s="84" t="s">
        <v>128</v>
      </c>
      <c r="D144" s="84" t="s">
        <v>87</v>
      </c>
      <c r="E144" s="85" t="s">
        <v>389</v>
      </c>
      <c r="F144" s="86" t="s">
        <v>390</v>
      </c>
      <c r="G144" s="87" t="s">
        <v>95</v>
      </c>
      <c r="H144" s="88">
        <v>2395.953</v>
      </c>
      <c r="I144" s="89"/>
      <c r="J144" s="89"/>
      <c r="K144" s="90"/>
      <c r="L144" s="15"/>
      <c r="M144" s="91" t="s">
        <v>0</v>
      </c>
      <c r="N144" s="92" t="s">
        <v>26</v>
      </c>
      <c r="O144" s="93">
        <v>9.2079999999999995E-2</v>
      </c>
      <c r="P144" s="93">
        <f t="shared" si="0"/>
        <v>220.61935223999998</v>
      </c>
      <c r="Q144" s="93">
        <v>4.0000000000000002E-4</v>
      </c>
      <c r="R144" s="93">
        <f t="shared" si="1"/>
        <v>0.95838120000000004</v>
      </c>
      <c r="S144" s="93">
        <v>0</v>
      </c>
      <c r="T144" s="94">
        <f t="shared" si="2"/>
        <v>0</v>
      </c>
      <c r="AR144" s="95" t="s">
        <v>91</v>
      </c>
      <c r="AT144" s="95" t="s">
        <v>87</v>
      </c>
      <c r="AU144" s="95" t="s">
        <v>45</v>
      </c>
      <c r="AY144" s="7" t="s">
        <v>84</v>
      </c>
      <c r="BE144" s="96">
        <f t="shared" si="3"/>
        <v>0</v>
      </c>
      <c r="BF144" s="96">
        <f t="shared" si="4"/>
        <v>0</v>
      </c>
      <c r="BG144" s="96">
        <f t="shared" si="5"/>
        <v>0</v>
      </c>
      <c r="BH144" s="96">
        <f t="shared" si="6"/>
        <v>0</v>
      </c>
      <c r="BI144" s="96">
        <f t="shared" si="7"/>
        <v>0</v>
      </c>
      <c r="BJ144" s="7" t="s">
        <v>45</v>
      </c>
      <c r="BK144" s="96">
        <f t="shared" si="8"/>
        <v>0</v>
      </c>
      <c r="BL144" s="7" t="s">
        <v>91</v>
      </c>
      <c r="BM144" s="95" t="s">
        <v>391</v>
      </c>
    </row>
    <row r="145" spans="2:65" s="1" customFormat="1" ht="24.2" customHeight="1" x14ac:dyDescent="0.2">
      <c r="B145" s="83"/>
      <c r="C145" s="84" t="s">
        <v>132</v>
      </c>
      <c r="D145" s="84" t="s">
        <v>87</v>
      </c>
      <c r="E145" s="85" t="s">
        <v>392</v>
      </c>
      <c r="F145" s="86" t="s">
        <v>393</v>
      </c>
      <c r="G145" s="87" t="s">
        <v>95</v>
      </c>
      <c r="H145" s="88">
        <v>2186.703</v>
      </c>
      <c r="I145" s="89"/>
      <c r="J145" s="89"/>
      <c r="K145" s="90"/>
      <c r="L145" s="15"/>
      <c r="M145" s="91" t="s">
        <v>0</v>
      </c>
      <c r="N145" s="92" t="s">
        <v>26</v>
      </c>
      <c r="O145" s="93">
        <v>0.34342</v>
      </c>
      <c r="P145" s="93">
        <f t="shared" si="0"/>
        <v>750.95754425999996</v>
      </c>
      <c r="Q145" s="93">
        <v>2.0400000000000001E-3</v>
      </c>
      <c r="R145" s="93">
        <f t="shared" si="1"/>
        <v>4.4608741200000006</v>
      </c>
      <c r="S145" s="93">
        <v>0</v>
      </c>
      <c r="T145" s="94">
        <f t="shared" si="2"/>
        <v>0</v>
      </c>
      <c r="AR145" s="95" t="s">
        <v>91</v>
      </c>
      <c r="AT145" s="95" t="s">
        <v>87</v>
      </c>
      <c r="AU145" s="95" t="s">
        <v>45</v>
      </c>
      <c r="AY145" s="7" t="s">
        <v>84</v>
      </c>
      <c r="BE145" s="96">
        <f t="shared" si="3"/>
        <v>0</v>
      </c>
      <c r="BF145" s="96">
        <f t="shared" si="4"/>
        <v>0</v>
      </c>
      <c r="BG145" s="96">
        <f t="shared" si="5"/>
        <v>0</v>
      </c>
      <c r="BH145" s="96">
        <f t="shared" si="6"/>
        <v>0</v>
      </c>
      <c r="BI145" s="96">
        <f t="shared" si="7"/>
        <v>0</v>
      </c>
      <c r="BJ145" s="7" t="s">
        <v>45</v>
      </c>
      <c r="BK145" s="96">
        <f t="shared" si="8"/>
        <v>0</v>
      </c>
      <c r="BL145" s="7" t="s">
        <v>91</v>
      </c>
      <c r="BM145" s="95" t="s">
        <v>394</v>
      </c>
    </row>
    <row r="146" spans="2:65" s="1" customFormat="1" ht="24.2" customHeight="1" x14ac:dyDescent="0.2">
      <c r="B146" s="83"/>
      <c r="C146" s="84" t="s">
        <v>137</v>
      </c>
      <c r="D146" s="84" t="s">
        <v>87</v>
      </c>
      <c r="E146" s="85" t="s">
        <v>395</v>
      </c>
      <c r="F146" s="86" t="s">
        <v>396</v>
      </c>
      <c r="G146" s="87" t="s">
        <v>95</v>
      </c>
      <c r="H146" s="88">
        <v>209.25</v>
      </c>
      <c r="I146" s="89"/>
      <c r="J146" s="89"/>
      <c r="K146" s="90"/>
      <c r="L146" s="15"/>
      <c r="M146" s="91" t="s">
        <v>0</v>
      </c>
      <c r="N146" s="92" t="s">
        <v>26</v>
      </c>
      <c r="O146" s="93">
        <v>0.41726999999999997</v>
      </c>
      <c r="P146" s="93">
        <f t="shared" si="0"/>
        <v>87.313747499999991</v>
      </c>
      <c r="Q146" s="93">
        <v>6.1799999999999997E-3</v>
      </c>
      <c r="R146" s="93">
        <f t="shared" si="1"/>
        <v>1.2931649999999999</v>
      </c>
      <c r="S146" s="93">
        <v>0</v>
      </c>
      <c r="T146" s="94">
        <f t="shared" si="2"/>
        <v>0</v>
      </c>
      <c r="AR146" s="95" t="s">
        <v>91</v>
      </c>
      <c r="AT146" s="95" t="s">
        <v>87</v>
      </c>
      <c r="AU146" s="95" t="s">
        <v>45</v>
      </c>
      <c r="AY146" s="7" t="s">
        <v>84</v>
      </c>
      <c r="BE146" s="96">
        <f t="shared" si="3"/>
        <v>0</v>
      </c>
      <c r="BF146" s="96">
        <f t="shared" si="4"/>
        <v>0</v>
      </c>
      <c r="BG146" s="96">
        <f t="shared" si="5"/>
        <v>0</v>
      </c>
      <c r="BH146" s="96">
        <f t="shared" si="6"/>
        <v>0</v>
      </c>
      <c r="BI146" s="96">
        <f t="shared" si="7"/>
        <v>0</v>
      </c>
      <c r="BJ146" s="7" t="s">
        <v>45</v>
      </c>
      <c r="BK146" s="96">
        <f t="shared" si="8"/>
        <v>0</v>
      </c>
      <c r="BL146" s="7" t="s">
        <v>91</v>
      </c>
      <c r="BM146" s="95" t="s">
        <v>397</v>
      </c>
    </row>
    <row r="147" spans="2:65" s="1" customFormat="1" ht="24.2" customHeight="1" x14ac:dyDescent="0.2">
      <c r="B147" s="83"/>
      <c r="C147" s="84" t="s">
        <v>141</v>
      </c>
      <c r="D147" s="84" t="s">
        <v>87</v>
      </c>
      <c r="E147" s="85" t="s">
        <v>398</v>
      </c>
      <c r="F147" s="86" t="s">
        <v>399</v>
      </c>
      <c r="G147" s="87" t="s">
        <v>95</v>
      </c>
      <c r="H147" s="88">
        <v>2395.953</v>
      </c>
      <c r="I147" s="89"/>
      <c r="J147" s="89"/>
      <c r="K147" s="90"/>
      <c r="L147" s="15"/>
      <c r="M147" s="91" t="s">
        <v>0</v>
      </c>
      <c r="N147" s="92" t="s">
        <v>26</v>
      </c>
      <c r="O147" s="93">
        <v>0.20105999999999999</v>
      </c>
      <c r="P147" s="93">
        <f t="shared" si="0"/>
        <v>481.73031017999995</v>
      </c>
      <c r="Q147" s="93">
        <v>5.1500000000000001E-3</v>
      </c>
      <c r="R147" s="93">
        <f t="shared" si="1"/>
        <v>12.339157950000001</v>
      </c>
      <c r="S147" s="93">
        <v>0</v>
      </c>
      <c r="T147" s="94">
        <f t="shared" si="2"/>
        <v>0</v>
      </c>
      <c r="AR147" s="95" t="s">
        <v>91</v>
      </c>
      <c r="AT147" s="95" t="s">
        <v>87</v>
      </c>
      <c r="AU147" s="95" t="s">
        <v>45</v>
      </c>
      <c r="AY147" s="7" t="s">
        <v>84</v>
      </c>
      <c r="BE147" s="96">
        <f t="shared" si="3"/>
        <v>0</v>
      </c>
      <c r="BF147" s="96">
        <f t="shared" si="4"/>
        <v>0</v>
      </c>
      <c r="BG147" s="96">
        <f t="shared" si="5"/>
        <v>0</v>
      </c>
      <c r="BH147" s="96">
        <f t="shared" si="6"/>
        <v>0</v>
      </c>
      <c r="BI147" s="96">
        <f t="shared" si="7"/>
        <v>0</v>
      </c>
      <c r="BJ147" s="7" t="s">
        <v>45</v>
      </c>
      <c r="BK147" s="96">
        <f t="shared" si="8"/>
        <v>0</v>
      </c>
      <c r="BL147" s="7" t="s">
        <v>91</v>
      </c>
      <c r="BM147" s="95" t="s">
        <v>400</v>
      </c>
    </row>
    <row r="148" spans="2:65" s="1" customFormat="1" ht="33" customHeight="1" x14ac:dyDescent="0.2">
      <c r="B148" s="83"/>
      <c r="C148" s="84" t="s">
        <v>147</v>
      </c>
      <c r="D148" s="84" t="s">
        <v>87</v>
      </c>
      <c r="E148" s="85" t="s">
        <v>401</v>
      </c>
      <c r="F148" s="86" t="s">
        <v>402</v>
      </c>
      <c r="G148" s="87" t="s">
        <v>95</v>
      </c>
      <c r="H148" s="88">
        <v>209.25</v>
      </c>
      <c r="I148" s="89"/>
      <c r="J148" s="89"/>
      <c r="K148" s="90"/>
      <c r="L148" s="15"/>
      <c r="M148" s="91" t="s">
        <v>0</v>
      </c>
      <c r="N148" s="92" t="s">
        <v>26</v>
      </c>
      <c r="O148" s="93">
        <v>0.79300000000000004</v>
      </c>
      <c r="P148" s="93">
        <f t="shared" si="0"/>
        <v>165.93525</v>
      </c>
      <c r="Q148" s="93">
        <v>1.299E-2</v>
      </c>
      <c r="R148" s="93">
        <f t="shared" si="1"/>
        <v>2.7181574999999998</v>
      </c>
      <c r="S148" s="93">
        <v>0</v>
      </c>
      <c r="T148" s="94">
        <f t="shared" si="2"/>
        <v>0</v>
      </c>
      <c r="AR148" s="95" t="s">
        <v>91</v>
      </c>
      <c r="AT148" s="95" t="s">
        <v>87</v>
      </c>
      <c r="AU148" s="95" t="s">
        <v>45</v>
      </c>
      <c r="AY148" s="7" t="s">
        <v>84</v>
      </c>
      <c r="BE148" s="96">
        <f t="shared" si="3"/>
        <v>0</v>
      </c>
      <c r="BF148" s="96">
        <f t="shared" si="4"/>
        <v>0</v>
      </c>
      <c r="BG148" s="96">
        <f t="shared" si="5"/>
        <v>0</v>
      </c>
      <c r="BH148" s="96">
        <f t="shared" si="6"/>
        <v>0</v>
      </c>
      <c r="BI148" s="96">
        <f t="shared" si="7"/>
        <v>0</v>
      </c>
      <c r="BJ148" s="7" t="s">
        <v>45</v>
      </c>
      <c r="BK148" s="96">
        <f t="shared" si="8"/>
        <v>0</v>
      </c>
      <c r="BL148" s="7" t="s">
        <v>91</v>
      </c>
      <c r="BM148" s="95" t="s">
        <v>403</v>
      </c>
    </row>
    <row r="149" spans="2:65" s="1" customFormat="1" ht="24.2" customHeight="1" x14ac:dyDescent="0.2">
      <c r="B149" s="83"/>
      <c r="C149" s="84" t="s">
        <v>151</v>
      </c>
      <c r="D149" s="84" t="s">
        <v>87</v>
      </c>
      <c r="E149" s="85" t="s">
        <v>404</v>
      </c>
      <c r="F149" s="86" t="s">
        <v>405</v>
      </c>
      <c r="G149" s="87" t="s">
        <v>95</v>
      </c>
      <c r="H149" s="88">
        <v>2046.2090000000001</v>
      </c>
      <c r="I149" s="89"/>
      <c r="J149" s="89"/>
      <c r="K149" s="90"/>
      <c r="L149" s="15"/>
      <c r="M149" s="91" t="s">
        <v>0</v>
      </c>
      <c r="N149" s="92" t="s">
        <v>26</v>
      </c>
      <c r="O149" s="93">
        <v>0.92183999999999999</v>
      </c>
      <c r="P149" s="93">
        <f t="shared" si="0"/>
        <v>1886.2773045599999</v>
      </c>
      <c r="Q149" s="93">
        <v>3.4889999999999997E-2</v>
      </c>
      <c r="R149" s="93">
        <f t="shared" si="1"/>
        <v>71.392232010000001</v>
      </c>
      <c r="S149" s="93">
        <v>0</v>
      </c>
      <c r="T149" s="94">
        <f t="shared" si="2"/>
        <v>0</v>
      </c>
      <c r="AR149" s="95" t="s">
        <v>91</v>
      </c>
      <c r="AT149" s="95" t="s">
        <v>87</v>
      </c>
      <c r="AU149" s="95" t="s">
        <v>45</v>
      </c>
      <c r="AY149" s="7" t="s">
        <v>84</v>
      </c>
      <c r="BE149" s="96">
        <f t="shared" si="3"/>
        <v>0</v>
      </c>
      <c r="BF149" s="96">
        <f t="shared" si="4"/>
        <v>0</v>
      </c>
      <c r="BG149" s="96">
        <f t="shared" si="5"/>
        <v>0</v>
      </c>
      <c r="BH149" s="96">
        <f t="shared" si="6"/>
        <v>0</v>
      </c>
      <c r="BI149" s="96">
        <f t="shared" si="7"/>
        <v>0</v>
      </c>
      <c r="BJ149" s="7" t="s">
        <v>45</v>
      </c>
      <c r="BK149" s="96">
        <f t="shared" si="8"/>
        <v>0</v>
      </c>
      <c r="BL149" s="7" t="s">
        <v>91</v>
      </c>
      <c r="BM149" s="95" t="s">
        <v>406</v>
      </c>
    </row>
    <row r="150" spans="2:65" s="1" customFormat="1" ht="24.2" customHeight="1" x14ac:dyDescent="0.2">
      <c r="B150" s="83"/>
      <c r="C150" s="84" t="s">
        <v>155</v>
      </c>
      <c r="D150" s="84" t="s">
        <v>87</v>
      </c>
      <c r="E150" s="85" t="s">
        <v>407</v>
      </c>
      <c r="F150" s="86" t="s">
        <v>408</v>
      </c>
      <c r="G150" s="87" t="s">
        <v>95</v>
      </c>
      <c r="H150" s="88">
        <v>140.494</v>
      </c>
      <c r="I150" s="89"/>
      <c r="J150" s="89"/>
      <c r="K150" s="90"/>
      <c r="L150" s="15"/>
      <c r="M150" s="91" t="s">
        <v>0</v>
      </c>
      <c r="N150" s="92" t="s">
        <v>26</v>
      </c>
      <c r="O150" s="93">
        <v>1.3284499999999999</v>
      </c>
      <c r="P150" s="93">
        <f t="shared" si="0"/>
        <v>186.63925429999998</v>
      </c>
      <c r="Q150" s="93">
        <v>1.7510000000000001E-2</v>
      </c>
      <c r="R150" s="93">
        <f t="shared" si="1"/>
        <v>2.4600499400000002</v>
      </c>
      <c r="S150" s="93">
        <v>0</v>
      </c>
      <c r="T150" s="94">
        <f t="shared" si="2"/>
        <v>0</v>
      </c>
      <c r="AR150" s="95" t="s">
        <v>91</v>
      </c>
      <c r="AT150" s="95" t="s">
        <v>87</v>
      </c>
      <c r="AU150" s="95" t="s">
        <v>45</v>
      </c>
      <c r="AY150" s="7" t="s">
        <v>84</v>
      </c>
      <c r="BE150" s="96">
        <f t="shared" si="3"/>
        <v>0</v>
      </c>
      <c r="BF150" s="96">
        <f t="shared" si="4"/>
        <v>0</v>
      </c>
      <c r="BG150" s="96">
        <f t="shared" si="5"/>
        <v>0</v>
      </c>
      <c r="BH150" s="96">
        <f t="shared" si="6"/>
        <v>0</v>
      </c>
      <c r="BI150" s="96">
        <f t="shared" si="7"/>
        <v>0</v>
      </c>
      <c r="BJ150" s="7" t="s">
        <v>45</v>
      </c>
      <c r="BK150" s="96">
        <f t="shared" si="8"/>
        <v>0</v>
      </c>
      <c r="BL150" s="7" t="s">
        <v>91</v>
      </c>
      <c r="BM150" s="95" t="s">
        <v>409</v>
      </c>
    </row>
    <row r="151" spans="2:65" s="6" customFormat="1" ht="22.9" customHeight="1" x14ac:dyDescent="0.2">
      <c r="B151" s="72"/>
      <c r="D151" s="73" t="s">
        <v>42</v>
      </c>
      <c r="E151" s="81" t="s">
        <v>120</v>
      </c>
      <c r="F151" s="81" t="s">
        <v>179</v>
      </c>
      <c r="J151" s="82"/>
      <c r="L151" s="72"/>
      <c r="M151" s="76"/>
      <c r="P151" s="77">
        <f>SUM(P152:P170)</f>
        <v>1833.4869381800002</v>
      </c>
      <c r="R151" s="77">
        <f>SUM(R152:R170)</f>
        <v>157.22609467999996</v>
      </c>
      <c r="T151" s="78">
        <f>SUM(T152:T170)</f>
        <v>23.017295999999998</v>
      </c>
      <c r="V151" s="254"/>
      <c r="AR151" s="73" t="s">
        <v>44</v>
      </c>
      <c r="AT151" s="79" t="s">
        <v>42</v>
      </c>
      <c r="AU151" s="79" t="s">
        <v>44</v>
      </c>
      <c r="AY151" s="73" t="s">
        <v>84</v>
      </c>
      <c r="BK151" s="80">
        <f>SUM(BK152:BK170)</f>
        <v>0</v>
      </c>
    </row>
    <row r="152" spans="2:65" s="1" customFormat="1" ht="37.9" customHeight="1" x14ac:dyDescent="0.2">
      <c r="B152" s="83"/>
      <c r="C152" s="84" t="s">
        <v>159</v>
      </c>
      <c r="D152" s="84" t="s">
        <v>87</v>
      </c>
      <c r="E152" s="85" t="s">
        <v>410</v>
      </c>
      <c r="F152" s="86" t="s">
        <v>411</v>
      </c>
      <c r="G152" s="87" t="s">
        <v>95</v>
      </c>
      <c r="H152" s="88">
        <v>3220.5259999999998</v>
      </c>
      <c r="I152" s="89"/>
      <c r="J152" s="89"/>
      <c r="K152" s="90"/>
      <c r="L152" s="15"/>
      <c r="M152" s="91" t="s">
        <v>0</v>
      </c>
      <c r="N152" s="92" t="s">
        <v>26</v>
      </c>
      <c r="O152" s="93">
        <v>0.14099999999999999</v>
      </c>
      <c r="P152" s="93">
        <f t="shared" ref="P152:P170" si="9">O152*H152</f>
        <v>454.09416599999992</v>
      </c>
      <c r="Q152" s="93">
        <v>2.3990000000000001E-2</v>
      </c>
      <c r="R152" s="93">
        <f t="shared" ref="R152:R170" si="10">Q152*H152</f>
        <v>77.260418740000006</v>
      </c>
      <c r="S152" s="93">
        <v>0</v>
      </c>
      <c r="T152" s="94">
        <f t="shared" ref="T152:T170" si="11">S152*H152</f>
        <v>0</v>
      </c>
      <c r="AR152" s="95" t="s">
        <v>91</v>
      </c>
      <c r="AT152" s="95" t="s">
        <v>87</v>
      </c>
      <c r="AU152" s="95" t="s">
        <v>45</v>
      </c>
      <c r="AY152" s="7" t="s">
        <v>84</v>
      </c>
      <c r="BE152" s="96">
        <f t="shared" ref="BE152:BE170" si="12">IF(N152="základná",J152,0)</f>
        <v>0</v>
      </c>
      <c r="BF152" s="96">
        <f t="shared" ref="BF152:BF170" si="13">IF(N152="znížená",J152,0)</f>
        <v>0</v>
      </c>
      <c r="BG152" s="96">
        <f t="shared" ref="BG152:BG170" si="14">IF(N152="zákl. prenesená",J152,0)</f>
        <v>0</v>
      </c>
      <c r="BH152" s="96">
        <f t="shared" ref="BH152:BH170" si="15">IF(N152="zníž. prenesená",J152,0)</f>
        <v>0</v>
      </c>
      <c r="BI152" s="96">
        <f t="shared" ref="BI152:BI170" si="16">IF(N152="nulová",J152,0)</f>
        <v>0</v>
      </c>
      <c r="BJ152" s="7" t="s">
        <v>45</v>
      </c>
      <c r="BK152" s="96">
        <f t="shared" ref="BK152:BK170" si="17">ROUND(I152*H152,2)</f>
        <v>0</v>
      </c>
      <c r="BL152" s="7" t="s">
        <v>91</v>
      </c>
      <c r="BM152" s="95" t="s">
        <v>412</v>
      </c>
    </row>
    <row r="153" spans="2:65" s="1" customFormat="1" ht="44.25" customHeight="1" x14ac:dyDescent="0.2">
      <c r="B153" s="83"/>
      <c r="C153" s="84" t="s">
        <v>163</v>
      </c>
      <c r="D153" s="84" t="s">
        <v>87</v>
      </c>
      <c r="E153" s="85" t="s">
        <v>413</v>
      </c>
      <c r="F153" s="86" t="s">
        <v>414</v>
      </c>
      <c r="G153" s="87" t="s">
        <v>95</v>
      </c>
      <c r="H153" s="88">
        <v>12882.103999999999</v>
      </c>
      <c r="I153" s="89"/>
      <c r="J153" s="89"/>
      <c r="K153" s="90"/>
      <c r="L153" s="15"/>
      <c r="M153" s="91" t="s">
        <v>0</v>
      </c>
      <c r="N153" s="92" t="s">
        <v>26</v>
      </c>
      <c r="O153" s="93">
        <v>7.7999999999999996E-3</v>
      </c>
      <c r="P153" s="93">
        <f t="shared" si="9"/>
        <v>100.48041119999999</v>
      </c>
      <c r="Q153" s="93">
        <v>0</v>
      </c>
      <c r="R153" s="93">
        <f t="shared" si="10"/>
        <v>0</v>
      </c>
      <c r="S153" s="93">
        <v>0</v>
      </c>
      <c r="T153" s="94">
        <f t="shared" si="11"/>
        <v>0</v>
      </c>
      <c r="AR153" s="95" t="s">
        <v>91</v>
      </c>
      <c r="AT153" s="95" t="s">
        <v>87</v>
      </c>
      <c r="AU153" s="95" t="s">
        <v>45</v>
      </c>
      <c r="AY153" s="7" t="s">
        <v>84</v>
      </c>
      <c r="BE153" s="96">
        <f t="shared" si="12"/>
        <v>0</v>
      </c>
      <c r="BF153" s="96">
        <f t="shared" si="13"/>
        <v>0</v>
      </c>
      <c r="BG153" s="96">
        <f t="shared" si="14"/>
        <v>0</v>
      </c>
      <c r="BH153" s="96">
        <f t="shared" si="15"/>
        <v>0</v>
      </c>
      <c r="BI153" s="96">
        <f t="shared" si="16"/>
        <v>0</v>
      </c>
      <c r="BJ153" s="7" t="s">
        <v>45</v>
      </c>
      <c r="BK153" s="96">
        <f t="shared" si="17"/>
        <v>0</v>
      </c>
      <c r="BL153" s="7" t="s">
        <v>91</v>
      </c>
      <c r="BM153" s="95" t="s">
        <v>415</v>
      </c>
    </row>
    <row r="154" spans="2:65" s="1" customFormat="1" ht="37.9" customHeight="1" x14ac:dyDescent="0.2">
      <c r="B154" s="83"/>
      <c r="C154" s="84" t="s">
        <v>3</v>
      </c>
      <c r="D154" s="84" t="s">
        <v>87</v>
      </c>
      <c r="E154" s="85" t="s">
        <v>416</v>
      </c>
      <c r="F154" s="86" t="s">
        <v>417</v>
      </c>
      <c r="G154" s="87" t="s">
        <v>95</v>
      </c>
      <c r="H154" s="88">
        <v>3220.5259999999998</v>
      </c>
      <c r="I154" s="89"/>
      <c r="J154" s="89"/>
      <c r="K154" s="90"/>
      <c r="L154" s="15"/>
      <c r="M154" s="91" t="s">
        <v>0</v>
      </c>
      <c r="N154" s="92" t="s">
        <v>26</v>
      </c>
      <c r="O154" s="93">
        <v>9.6000000000000002E-2</v>
      </c>
      <c r="P154" s="93">
        <f t="shared" si="9"/>
        <v>309.17049600000001</v>
      </c>
      <c r="Q154" s="93">
        <v>2.3990000000000001E-2</v>
      </c>
      <c r="R154" s="93">
        <f t="shared" si="10"/>
        <v>77.260418740000006</v>
      </c>
      <c r="S154" s="93">
        <v>0</v>
      </c>
      <c r="T154" s="94">
        <f t="shared" si="11"/>
        <v>0</v>
      </c>
      <c r="AR154" s="95" t="s">
        <v>91</v>
      </c>
      <c r="AT154" s="95" t="s">
        <v>87</v>
      </c>
      <c r="AU154" s="95" t="s">
        <v>45</v>
      </c>
      <c r="AY154" s="7" t="s">
        <v>84</v>
      </c>
      <c r="BE154" s="96">
        <f t="shared" si="12"/>
        <v>0</v>
      </c>
      <c r="BF154" s="96">
        <f t="shared" si="13"/>
        <v>0</v>
      </c>
      <c r="BG154" s="96">
        <f t="shared" si="14"/>
        <v>0</v>
      </c>
      <c r="BH154" s="96">
        <f t="shared" si="15"/>
        <v>0</v>
      </c>
      <c r="BI154" s="96">
        <f t="shared" si="16"/>
        <v>0</v>
      </c>
      <c r="BJ154" s="7" t="s">
        <v>45</v>
      </c>
      <c r="BK154" s="96">
        <f t="shared" si="17"/>
        <v>0</v>
      </c>
      <c r="BL154" s="7" t="s">
        <v>91</v>
      </c>
      <c r="BM154" s="95" t="s">
        <v>418</v>
      </c>
    </row>
    <row r="155" spans="2:65" s="1" customFormat="1" ht="24.2" customHeight="1" x14ac:dyDescent="0.2">
      <c r="B155" s="83"/>
      <c r="C155" s="84" t="s">
        <v>171</v>
      </c>
      <c r="D155" s="84" t="s">
        <v>87</v>
      </c>
      <c r="E155" s="85" t="s">
        <v>419</v>
      </c>
      <c r="F155" s="86" t="s">
        <v>420</v>
      </c>
      <c r="G155" s="87" t="s">
        <v>95</v>
      </c>
      <c r="H155" s="88">
        <v>1159.68</v>
      </c>
      <c r="I155" s="89"/>
      <c r="J155" s="89"/>
      <c r="K155" s="90"/>
      <c r="L155" s="15"/>
      <c r="M155" s="91" t="s">
        <v>0</v>
      </c>
      <c r="N155" s="92" t="s">
        <v>26</v>
      </c>
      <c r="O155" s="93">
        <v>0.13827999999999999</v>
      </c>
      <c r="P155" s="93">
        <f t="shared" si="9"/>
        <v>160.36055039999999</v>
      </c>
      <c r="Q155" s="93">
        <v>1.92E-3</v>
      </c>
      <c r="R155" s="93">
        <f t="shared" si="10"/>
        <v>2.2265856000000004</v>
      </c>
      <c r="S155" s="93">
        <v>0</v>
      </c>
      <c r="T155" s="94">
        <f t="shared" si="11"/>
        <v>0</v>
      </c>
      <c r="AR155" s="95" t="s">
        <v>91</v>
      </c>
      <c r="AT155" s="95" t="s">
        <v>87</v>
      </c>
      <c r="AU155" s="95" t="s">
        <v>45</v>
      </c>
      <c r="AY155" s="7" t="s">
        <v>84</v>
      </c>
      <c r="BE155" s="96">
        <f t="shared" si="12"/>
        <v>0</v>
      </c>
      <c r="BF155" s="96">
        <f t="shared" si="13"/>
        <v>0</v>
      </c>
      <c r="BG155" s="96">
        <f t="shared" si="14"/>
        <v>0</v>
      </c>
      <c r="BH155" s="96">
        <f t="shared" si="15"/>
        <v>0</v>
      </c>
      <c r="BI155" s="96">
        <f t="shared" si="16"/>
        <v>0</v>
      </c>
      <c r="BJ155" s="7" t="s">
        <v>45</v>
      </c>
      <c r="BK155" s="96">
        <f t="shared" si="17"/>
        <v>0</v>
      </c>
      <c r="BL155" s="7" t="s">
        <v>91</v>
      </c>
      <c r="BM155" s="95" t="s">
        <v>421</v>
      </c>
    </row>
    <row r="156" spans="2:65" s="1" customFormat="1" ht="24.2" customHeight="1" x14ac:dyDescent="0.2">
      <c r="B156" s="83"/>
      <c r="C156" s="84" t="s">
        <v>175</v>
      </c>
      <c r="D156" s="84" t="s">
        <v>87</v>
      </c>
      <c r="E156" s="85" t="s">
        <v>422</v>
      </c>
      <c r="F156" s="86" t="s">
        <v>423</v>
      </c>
      <c r="G156" s="87" t="s">
        <v>95</v>
      </c>
      <c r="H156" s="88">
        <v>19.8</v>
      </c>
      <c r="I156" s="89"/>
      <c r="J156" s="89"/>
      <c r="K156" s="90"/>
      <c r="L156" s="15"/>
      <c r="M156" s="91" t="s">
        <v>0</v>
      </c>
      <c r="N156" s="92" t="s">
        <v>26</v>
      </c>
      <c r="O156" s="93">
        <v>0.25700000000000001</v>
      </c>
      <c r="P156" s="93">
        <f t="shared" si="9"/>
        <v>5.0886000000000005</v>
      </c>
      <c r="Q156" s="93">
        <v>3.3700000000000002E-3</v>
      </c>
      <c r="R156" s="93">
        <f t="shared" si="10"/>
        <v>6.6726000000000008E-2</v>
      </c>
      <c r="S156" s="93">
        <v>0</v>
      </c>
      <c r="T156" s="94">
        <f t="shared" si="11"/>
        <v>0</v>
      </c>
      <c r="AR156" s="95" t="s">
        <v>91</v>
      </c>
      <c r="AT156" s="95" t="s">
        <v>87</v>
      </c>
      <c r="AU156" s="95" t="s">
        <v>45</v>
      </c>
      <c r="AY156" s="7" t="s">
        <v>84</v>
      </c>
      <c r="BE156" s="96">
        <f t="shared" si="12"/>
        <v>0</v>
      </c>
      <c r="BF156" s="96">
        <f t="shared" si="13"/>
        <v>0</v>
      </c>
      <c r="BG156" s="96">
        <f t="shared" si="14"/>
        <v>0</v>
      </c>
      <c r="BH156" s="96">
        <f t="shared" si="15"/>
        <v>0</v>
      </c>
      <c r="BI156" s="96">
        <f t="shared" si="16"/>
        <v>0</v>
      </c>
      <c r="BJ156" s="7" t="s">
        <v>45</v>
      </c>
      <c r="BK156" s="96">
        <f t="shared" si="17"/>
        <v>0</v>
      </c>
      <c r="BL156" s="7" t="s">
        <v>91</v>
      </c>
      <c r="BM156" s="95" t="s">
        <v>424</v>
      </c>
    </row>
    <row r="157" spans="2:65" s="1" customFormat="1" ht="16.5" customHeight="1" x14ac:dyDescent="0.2">
      <c r="B157" s="83"/>
      <c r="C157" s="84" t="s">
        <v>180</v>
      </c>
      <c r="D157" s="84" t="s">
        <v>87</v>
      </c>
      <c r="E157" s="85" t="s">
        <v>425</v>
      </c>
      <c r="F157" s="86" t="s">
        <v>426</v>
      </c>
      <c r="G157" s="87" t="s">
        <v>95</v>
      </c>
      <c r="H157" s="88">
        <v>3220.5259999999998</v>
      </c>
      <c r="I157" s="89"/>
      <c r="J157" s="89"/>
      <c r="K157" s="90"/>
      <c r="L157" s="15"/>
      <c r="M157" s="91" t="s">
        <v>0</v>
      </c>
      <c r="N157" s="92" t="s">
        <v>26</v>
      </c>
      <c r="O157" s="93">
        <v>4.0129999999999999E-2</v>
      </c>
      <c r="P157" s="93">
        <f t="shared" si="9"/>
        <v>129.23970838</v>
      </c>
      <c r="Q157" s="93">
        <v>5.0000000000000002E-5</v>
      </c>
      <c r="R157" s="93">
        <f t="shared" si="10"/>
        <v>0.16102630000000001</v>
      </c>
      <c r="S157" s="93">
        <v>0</v>
      </c>
      <c r="T157" s="94">
        <f t="shared" si="11"/>
        <v>0</v>
      </c>
      <c r="AR157" s="95" t="s">
        <v>91</v>
      </c>
      <c r="AT157" s="95" t="s">
        <v>87</v>
      </c>
      <c r="AU157" s="95" t="s">
        <v>45</v>
      </c>
      <c r="AY157" s="7" t="s">
        <v>84</v>
      </c>
      <c r="BE157" s="96">
        <f t="shared" si="12"/>
        <v>0</v>
      </c>
      <c r="BF157" s="96">
        <f t="shared" si="13"/>
        <v>0</v>
      </c>
      <c r="BG157" s="96">
        <f t="shared" si="14"/>
        <v>0</v>
      </c>
      <c r="BH157" s="96">
        <f t="shared" si="15"/>
        <v>0</v>
      </c>
      <c r="BI157" s="96">
        <f t="shared" si="16"/>
        <v>0</v>
      </c>
      <c r="BJ157" s="7" t="s">
        <v>45</v>
      </c>
      <c r="BK157" s="96">
        <f t="shared" si="17"/>
        <v>0</v>
      </c>
      <c r="BL157" s="7" t="s">
        <v>91</v>
      </c>
      <c r="BM157" s="95" t="s">
        <v>427</v>
      </c>
    </row>
    <row r="158" spans="2:65" s="1" customFormat="1" ht="16.5" customHeight="1" x14ac:dyDescent="0.2">
      <c r="B158" s="83"/>
      <c r="C158" s="84" t="s">
        <v>184</v>
      </c>
      <c r="D158" s="84" t="s">
        <v>87</v>
      </c>
      <c r="E158" s="85" t="s">
        <v>428</v>
      </c>
      <c r="F158" s="86" t="s">
        <v>429</v>
      </c>
      <c r="G158" s="87" t="s">
        <v>95</v>
      </c>
      <c r="H158" s="88">
        <v>3220.5259999999998</v>
      </c>
      <c r="I158" s="89"/>
      <c r="J158" s="89"/>
      <c r="K158" s="90"/>
      <c r="L158" s="15"/>
      <c r="M158" s="91" t="s">
        <v>0</v>
      </c>
      <c r="N158" s="92" t="s">
        <v>26</v>
      </c>
      <c r="O158" s="93">
        <v>0.04</v>
      </c>
      <c r="P158" s="93">
        <f t="shared" si="9"/>
        <v>128.82103999999998</v>
      </c>
      <c r="Q158" s="93">
        <v>0</v>
      </c>
      <c r="R158" s="93">
        <f t="shared" si="10"/>
        <v>0</v>
      </c>
      <c r="S158" s="93">
        <v>0</v>
      </c>
      <c r="T158" s="94">
        <f t="shared" si="11"/>
        <v>0</v>
      </c>
      <c r="AR158" s="95" t="s">
        <v>91</v>
      </c>
      <c r="AT158" s="95" t="s">
        <v>87</v>
      </c>
      <c r="AU158" s="95" t="s">
        <v>45</v>
      </c>
      <c r="AY158" s="7" t="s">
        <v>84</v>
      </c>
      <c r="BE158" s="96">
        <f t="shared" si="12"/>
        <v>0</v>
      </c>
      <c r="BF158" s="96">
        <f t="shared" si="13"/>
        <v>0</v>
      </c>
      <c r="BG158" s="96">
        <f t="shared" si="14"/>
        <v>0</v>
      </c>
      <c r="BH158" s="96">
        <f t="shared" si="15"/>
        <v>0</v>
      </c>
      <c r="BI158" s="96">
        <f t="shared" si="16"/>
        <v>0</v>
      </c>
      <c r="BJ158" s="7" t="s">
        <v>45</v>
      </c>
      <c r="BK158" s="96">
        <f t="shared" si="17"/>
        <v>0</v>
      </c>
      <c r="BL158" s="7" t="s">
        <v>91</v>
      </c>
      <c r="BM158" s="95" t="s">
        <v>430</v>
      </c>
    </row>
    <row r="159" spans="2:65" s="1" customFormat="1" ht="24.2" customHeight="1" x14ac:dyDescent="0.2">
      <c r="B159" s="83"/>
      <c r="C159" s="84" t="s">
        <v>188</v>
      </c>
      <c r="D159" s="84" t="s">
        <v>87</v>
      </c>
      <c r="E159" s="85" t="s">
        <v>431</v>
      </c>
      <c r="F159" s="86" t="s">
        <v>432</v>
      </c>
      <c r="G159" s="87" t="s">
        <v>95</v>
      </c>
      <c r="H159" s="88">
        <v>2255.4589999999998</v>
      </c>
      <c r="I159" s="89"/>
      <c r="J159" s="89"/>
      <c r="K159" s="90"/>
      <c r="L159" s="15"/>
      <c r="M159" s="91" t="s">
        <v>0</v>
      </c>
      <c r="N159" s="92" t="s">
        <v>26</v>
      </c>
      <c r="O159" s="93">
        <v>4.4999999999999998E-2</v>
      </c>
      <c r="P159" s="93">
        <f t="shared" si="9"/>
        <v>101.49565499999999</v>
      </c>
      <c r="Q159" s="93">
        <v>0</v>
      </c>
      <c r="R159" s="93">
        <f t="shared" si="10"/>
        <v>0</v>
      </c>
      <c r="S159" s="93">
        <v>0</v>
      </c>
      <c r="T159" s="94">
        <f t="shared" si="11"/>
        <v>0</v>
      </c>
      <c r="AR159" s="95" t="s">
        <v>91</v>
      </c>
      <c r="AT159" s="95" t="s">
        <v>87</v>
      </c>
      <c r="AU159" s="95" t="s">
        <v>45</v>
      </c>
      <c r="AY159" s="7" t="s">
        <v>84</v>
      </c>
      <c r="BE159" s="96">
        <f t="shared" si="12"/>
        <v>0</v>
      </c>
      <c r="BF159" s="96">
        <f t="shared" si="13"/>
        <v>0</v>
      </c>
      <c r="BG159" s="96">
        <f t="shared" si="14"/>
        <v>0</v>
      </c>
      <c r="BH159" s="96">
        <f t="shared" si="15"/>
        <v>0</v>
      </c>
      <c r="BI159" s="96">
        <f t="shared" si="16"/>
        <v>0</v>
      </c>
      <c r="BJ159" s="7" t="s">
        <v>45</v>
      </c>
      <c r="BK159" s="96">
        <f t="shared" si="17"/>
        <v>0</v>
      </c>
      <c r="BL159" s="7" t="s">
        <v>91</v>
      </c>
      <c r="BM159" s="95" t="s">
        <v>433</v>
      </c>
    </row>
    <row r="160" spans="2:65" s="1" customFormat="1" ht="16.5" customHeight="1" x14ac:dyDescent="0.2">
      <c r="B160" s="83"/>
      <c r="C160" s="84" t="s">
        <v>192</v>
      </c>
      <c r="D160" s="84" t="s">
        <v>87</v>
      </c>
      <c r="E160" s="85" t="s">
        <v>434</v>
      </c>
      <c r="F160" s="86" t="s">
        <v>435</v>
      </c>
      <c r="G160" s="87" t="s">
        <v>169</v>
      </c>
      <c r="H160" s="88">
        <v>230</v>
      </c>
      <c r="I160" s="89"/>
      <c r="J160" s="89"/>
      <c r="K160" s="90"/>
      <c r="L160" s="15"/>
      <c r="M160" s="91" t="s">
        <v>0</v>
      </c>
      <c r="N160" s="92" t="s">
        <v>26</v>
      </c>
      <c r="O160" s="93">
        <v>0.18820000000000001</v>
      </c>
      <c r="P160" s="93">
        <f t="shared" si="9"/>
        <v>43.286000000000001</v>
      </c>
      <c r="Q160" s="93">
        <v>4.2000000000000002E-4</v>
      </c>
      <c r="R160" s="93">
        <f t="shared" si="10"/>
        <v>9.6600000000000005E-2</v>
      </c>
      <c r="S160" s="93">
        <v>0</v>
      </c>
      <c r="T160" s="94">
        <f t="shared" si="11"/>
        <v>0</v>
      </c>
      <c r="AR160" s="95" t="s">
        <v>91</v>
      </c>
      <c r="AT160" s="95" t="s">
        <v>87</v>
      </c>
      <c r="AU160" s="95" t="s">
        <v>45</v>
      </c>
      <c r="AY160" s="7" t="s">
        <v>84</v>
      </c>
      <c r="BE160" s="96">
        <f t="shared" si="12"/>
        <v>0</v>
      </c>
      <c r="BF160" s="96">
        <f t="shared" si="13"/>
        <v>0</v>
      </c>
      <c r="BG160" s="96">
        <f t="shared" si="14"/>
        <v>0</v>
      </c>
      <c r="BH160" s="96">
        <f t="shared" si="15"/>
        <v>0</v>
      </c>
      <c r="BI160" s="96">
        <f t="shared" si="16"/>
        <v>0</v>
      </c>
      <c r="BJ160" s="7" t="s">
        <v>45</v>
      </c>
      <c r="BK160" s="96">
        <f t="shared" si="17"/>
        <v>0</v>
      </c>
      <c r="BL160" s="7" t="s">
        <v>91</v>
      </c>
      <c r="BM160" s="95" t="s">
        <v>436</v>
      </c>
    </row>
    <row r="161" spans="2:65" s="1" customFormat="1" ht="24.2" customHeight="1" x14ac:dyDescent="0.2">
      <c r="B161" s="83"/>
      <c r="C161" s="84" t="s">
        <v>197</v>
      </c>
      <c r="D161" s="84" t="s">
        <v>87</v>
      </c>
      <c r="E161" s="85" t="s">
        <v>181</v>
      </c>
      <c r="F161" s="86" t="s">
        <v>182</v>
      </c>
      <c r="G161" s="87" t="s">
        <v>169</v>
      </c>
      <c r="H161" s="88">
        <v>401.41</v>
      </c>
      <c r="I161" s="89"/>
      <c r="J161" s="89"/>
      <c r="K161" s="90"/>
      <c r="L161" s="15"/>
      <c r="M161" s="91" t="s">
        <v>0</v>
      </c>
      <c r="N161" s="92" t="s">
        <v>26</v>
      </c>
      <c r="O161" s="93">
        <v>9.4020000000000006E-2</v>
      </c>
      <c r="P161" s="93">
        <f t="shared" si="9"/>
        <v>37.740568200000006</v>
      </c>
      <c r="Q161" s="93">
        <v>3.0000000000000001E-5</v>
      </c>
      <c r="R161" s="93">
        <f t="shared" si="10"/>
        <v>1.2042300000000001E-2</v>
      </c>
      <c r="S161" s="93">
        <v>0</v>
      </c>
      <c r="T161" s="94">
        <f t="shared" si="11"/>
        <v>0</v>
      </c>
      <c r="AR161" s="95" t="s">
        <v>91</v>
      </c>
      <c r="AT161" s="95" t="s">
        <v>87</v>
      </c>
      <c r="AU161" s="95" t="s">
        <v>45</v>
      </c>
      <c r="AY161" s="7" t="s">
        <v>84</v>
      </c>
      <c r="BE161" s="96">
        <f t="shared" si="12"/>
        <v>0</v>
      </c>
      <c r="BF161" s="96">
        <f t="shared" si="13"/>
        <v>0</v>
      </c>
      <c r="BG161" s="96">
        <f t="shared" si="14"/>
        <v>0</v>
      </c>
      <c r="BH161" s="96">
        <f t="shared" si="15"/>
        <v>0</v>
      </c>
      <c r="BI161" s="96">
        <f t="shared" si="16"/>
        <v>0</v>
      </c>
      <c r="BJ161" s="7" t="s">
        <v>45</v>
      </c>
      <c r="BK161" s="96">
        <f t="shared" si="17"/>
        <v>0</v>
      </c>
      <c r="BL161" s="7" t="s">
        <v>91</v>
      </c>
      <c r="BM161" s="95" t="s">
        <v>437</v>
      </c>
    </row>
    <row r="162" spans="2:65" s="1" customFormat="1" ht="16.5" customHeight="1" x14ac:dyDescent="0.2">
      <c r="B162" s="83"/>
      <c r="C162" s="84" t="s">
        <v>201</v>
      </c>
      <c r="D162" s="84" t="s">
        <v>87</v>
      </c>
      <c r="E162" s="85" t="s">
        <v>438</v>
      </c>
      <c r="F162" s="86" t="s">
        <v>439</v>
      </c>
      <c r="G162" s="87" t="s">
        <v>169</v>
      </c>
      <c r="H162" s="88">
        <v>505.2</v>
      </c>
      <c r="I162" s="89"/>
      <c r="J162" s="89"/>
      <c r="K162" s="90"/>
      <c r="L162" s="15"/>
      <c r="M162" s="91" t="s">
        <v>0</v>
      </c>
      <c r="N162" s="92" t="s">
        <v>26</v>
      </c>
      <c r="O162" s="93">
        <v>9.4130000000000005E-2</v>
      </c>
      <c r="P162" s="93">
        <f t="shared" si="9"/>
        <v>47.554476000000001</v>
      </c>
      <c r="Q162" s="93">
        <v>2.5999999999999998E-4</v>
      </c>
      <c r="R162" s="93">
        <f t="shared" si="10"/>
        <v>0.131352</v>
      </c>
      <c r="S162" s="93">
        <v>0</v>
      </c>
      <c r="T162" s="94">
        <f t="shared" si="11"/>
        <v>0</v>
      </c>
      <c r="AR162" s="95" t="s">
        <v>91</v>
      </c>
      <c r="AT162" s="95" t="s">
        <v>87</v>
      </c>
      <c r="AU162" s="95" t="s">
        <v>45</v>
      </c>
      <c r="AY162" s="7" t="s">
        <v>84</v>
      </c>
      <c r="BE162" s="96">
        <f t="shared" si="12"/>
        <v>0</v>
      </c>
      <c r="BF162" s="96">
        <f t="shared" si="13"/>
        <v>0</v>
      </c>
      <c r="BG162" s="96">
        <f t="shared" si="14"/>
        <v>0</v>
      </c>
      <c r="BH162" s="96">
        <f t="shared" si="15"/>
        <v>0</v>
      </c>
      <c r="BI162" s="96">
        <f t="shared" si="16"/>
        <v>0</v>
      </c>
      <c r="BJ162" s="7" t="s">
        <v>45</v>
      </c>
      <c r="BK162" s="96">
        <f t="shared" si="17"/>
        <v>0</v>
      </c>
      <c r="BL162" s="7" t="s">
        <v>91</v>
      </c>
      <c r="BM162" s="95" t="s">
        <v>440</v>
      </c>
    </row>
    <row r="163" spans="2:65" s="1" customFormat="1" ht="16.5" customHeight="1" x14ac:dyDescent="0.2">
      <c r="B163" s="83"/>
      <c r="C163" s="84" t="s">
        <v>205</v>
      </c>
      <c r="D163" s="84" t="s">
        <v>87</v>
      </c>
      <c r="E163" s="85" t="s">
        <v>441</v>
      </c>
      <c r="F163" s="86" t="s">
        <v>442</v>
      </c>
      <c r="G163" s="87" t="s">
        <v>169</v>
      </c>
      <c r="H163" s="88">
        <v>218.5</v>
      </c>
      <c r="I163" s="89"/>
      <c r="J163" s="89"/>
      <c r="K163" s="90"/>
      <c r="L163" s="15"/>
      <c r="M163" s="91" t="s">
        <v>0</v>
      </c>
      <c r="N163" s="92" t="s">
        <v>26</v>
      </c>
      <c r="O163" s="93">
        <v>9.4030000000000002E-2</v>
      </c>
      <c r="P163" s="93">
        <f t="shared" si="9"/>
        <v>20.545555</v>
      </c>
      <c r="Q163" s="93">
        <v>5.0000000000000002E-5</v>
      </c>
      <c r="R163" s="93">
        <f t="shared" si="10"/>
        <v>1.0925000000000001E-2</v>
      </c>
      <c r="S163" s="93">
        <v>0</v>
      </c>
      <c r="T163" s="94">
        <f t="shared" si="11"/>
        <v>0</v>
      </c>
      <c r="AR163" s="95" t="s">
        <v>91</v>
      </c>
      <c r="AT163" s="95" t="s">
        <v>87</v>
      </c>
      <c r="AU163" s="95" t="s">
        <v>45</v>
      </c>
      <c r="AY163" s="7" t="s">
        <v>84</v>
      </c>
      <c r="BE163" s="96">
        <f t="shared" si="12"/>
        <v>0</v>
      </c>
      <c r="BF163" s="96">
        <f t="shared" si="13"/>
        <v>0</v>
      </c>
      <c r="BG163" s="96">
        <f t="shared" si="14"/>
        <v>0</v>
      </c>
      <c r="BH163" s="96">
        <f t="shared" si="15"/>
        <v>0</v>
      </c>
      <c r="BI163" s="96">
        <f t="shared" si="16"/>
        <v>0</v>
      </c>
      <c r="BJ163" s="7" t="s">
        <v>45</v>
      </c>
      <c r="BK163" s="96">
        <f t="shared" si="17"/>
        <v>0</v>
      </c>
      <c r="BL163" s="7" t="s">
        <v>91</v>
      </c>
      <c r="BM163" s="95" t="s">
        <v>443</v>
      </c>
    </row>
    <row r="164" spans="2:65" s="1" customFormat="1" ht="33" customHeight="1" x14ac:dyDescent="0.2">
      <c r="B164" s="83"/>
      <c r="C164" s="84" t="s">
        <v>209</v>
      </c>
      <c r="D164" s="84" t="s">
        <v>87</v>
      </c>
      <c r="E164" s="85" t="s">
        <v>444</v>
      </c>
      <c r="F164" s="86" t="s">
        <v>445</v>
      </c>
      <c r="G164" s="87" t="s">
        <v>95</v>
      </c>
      <c r="H164" s="88">
        <v>140.494</v>
      </c>
      <c r="I164" s="89"/>
      <c r="J164" s="89"/>
      <c r="K164" s="90"/>
      <c r="L164" s="15"/>
      <c r="M164" s="91" t="s">
        <v>0</v>
      </c>
      <c r="N164" s="92" t="s">
        <v>26</v>
      </c>
      <c r="O164" s="93">
        <v>0.48099999999999998</v>
      </c>
      <c r="P164" s="93">
        <f t="shared" si="9"/>
        <v>67.577613999999997</v>
      </c>
      <c r="Q164" s="93">
        <v>0</v>
      </c>
      <c r="R164" s="93">
        <f t="shared" si="10"/>
        <v>0</v>
      </c>
      <c r="S164" s="93">
        <v>5.7000000000000002E-2</v>
      </c>
      <c r="T164" s="94">
        <f t="shared" si="11"/>
        <v>8.0081579999999999</v>
      </c>
      <c r="AR164" s="95" t="s">
        <v>91</v>
      </c>
      <c r="AT164" s="95" t="s">
        <v>87</v>
      </c>
      <c r="AU164" s="95" t="s">
        <v>45</v>
      </c>
      <c r="AY164" s="7" t="s">
        <v>84</v>
      </c>
      <c r="BE164" s="96">
        <f t="shared" si="12"/>
        <v>0</v>
      </c>
      <c r="BF164" s="96">
        <f t="shared" si="13"/>
        <v>0</v>
      </c>
      <c r="BG164" s="96">
        <f t="shared" si="14"/>
        <v>0</v>
      </c>
      <c r="BH164" s="96">
        <f t="shared" si="15"/>
        <v>0</v>
      </c>
      <c r="BI164" s="96">
        <f t="shared" si="16"/>
        <v>0</v>
      </c>
      <c r="BJ164" s="7" t="s">
        <v>45</v>
      </c>
      <c r="BK164" s="96">
        <f t="shared" si="17"/>
        <v>0</v>
      </c>
      <c r="BL164" s="7" t="s">
        <v>91</v>
      </c>
      <c r="BM164" s="95" t="s">
        <v>446</v>
      </c>
    </row>
    <row r="165" spans="2:65" s="1" customFormat="1" ht="37.9" customHeight="1" x14ac:dyDescent="0.2">
      <c r="B165" s="83"/>
      <c r="C165" s="84" t="s">
        <v>213</v>
      </c>
      <c r="D165" s="84" t="s">
        <v>87</v>
      </c>
      <c r="E165" s="85" t="s">
        <v>447</v>
      </c>
      <c r="F165" s="86" t="s">
        <v>448</v>
      </c>
      <c r="G165" s="87" t="s">
        <v>95</v>
      </c>
      <c r="H165" s="88">
        <v>168.642</v>
      </c>
      <c r="I165" s="89"/>
      <c r="J165" s="89"/>
      <c r="K165" s="90"/>
      <c r="L165" s="15"/>
      <c r="M165" s="91" t="s">
        <v>0</v>
      </c>
      <c r="N165" s="92" t="s">
        <v>26</v>
      </c>
      <c r="O165" s="93">
        <v>0.36899999999999999</v>
      </c>
      <c r="P165" s="93">
        <f t="shared" si="9"/>
        <v>62.228898000000001</v>
      </c>
      <c r="Q165" s="93">
        <v>0</v>
      </c>
      <c r="R165" s="93">
        <f t="shared" si="10"/>
        <v>0</v>
      </c>
      <c r="S165" s="93">
        <v>8.8999999999999996E-2</v>
      </c>
      <c r="T165" s="94">
        <f t="shared" si="11"/>
        <v>15.009137999999998</v>
      </c>
      <c r="AR165" s="95" t="s">
        <v>91</v>
      </c>
      <c r="AT165" s="95" t="s">
        <v>87</v>
      </c>
      <c r="AU165" s="95" t="s">
        <v>45</v>
      </c>
      <c r="AY165" s="7" t="s">
        <v>84</v>
      </c>
      <c r="BE165" s="96">
        <f t="shared" si="12"/>
        <v>0</v>
      </c>
      <c r="BF165" s="96">
        <f t="shared" si="13"/>
        <v>0</v>
      </c>
      <c r="BG165" s="96">
        <f t="shared" si="14"/>
        <v>0</v>
      </c>
      <c r="BH165" s="96">
        <f t="shared" si="15"/>
        <v>0</v>
      </c>
      <c r="BI165" s="96">
        <f t="shared" si="16"/>
        <v>0</v>
      </c>
      <c r="BJ165" s="7" t="s">
        <v>45</v>
      </c>
      <c r="BK165" s="96">
        <f t="shared" si="17"/>
        <v>0</v>
      </c>
      <c r="BL165" s="7" t="s">
        <v>91</v>
      </c>
      <c r="BM165" s="95" t="s">
        <v>449</v>
      </c>
    </row>
    <row r="166" spans="2:65" s="1" customFormat="1" ht="21.75" customHeight="1" x14ac:dyDescent="0.2">
      <c r="B166" s="83"/>
      <c r="C166" s="84" t="s">
        <v>217</v>
      </c>
      <c r="D166" s="84" t="s">
        <v>87</v>
      </c>
      <c r="E166" s="85" t="s">
        <v>218</v>
      </c>
      <c r="F166" s="86" t="s">
        <v>219</v>
      </c>
      <c r="G166" s="87" t="s">
        <v>102</v>
      </c>
      <c r="H166" s="88">
        <v>59.9</v>
      </c>
      <c r="I166" s="89"/>
      <c r="J166" s="89"/>
      <c r="K166" s="90"/>
      <c r="L166" s="15"/>
      <c r="M166" s="91" t="s">
        <v>0</v>
      </c>
      <c r="N166" s="92" t="s">
        <v>26</v>
      </c>
      <c r="O166" s="93">
        <v>0.59799999999999998</v>
      </c>
      <c r="P166" s="93">
        <f t="shared" si="9"/>
        <v>35.8202</v>
      </c>
      <c r="Q166" s="93">
        <v>0</v>
      </c>
      <c r="R166" s="93">
        <f t="shared" si="10"/>
        <v>0</v>
      </c>
      <c r="S166" s="93">
        <v>0</v>
      </c>
      <c r="T166" s="94">
        <f t="shared" si="11"/>
        <v>0</v>
      </c>
      <c r="AR166" s="95" t="s">
        <v>91</v>
      </c>
      <c r="AT166" s="95" t="s">
        <v>87</v>
      </c>
      <c r="AU166" s="95" t="s">
        <v>45</v>
      </c>
      <c r="AY166" s="7" t="s">
        <v>84</v>
      </c>
      <c r="BE166" s="96">
        <f t="shared" si="12"/>
        <v>0</v>
      </c>
      <c r="BF166" s="96">
        <f t="shared" si="13"/>
        <v>0</v>
      </c>
      <c r="BG166" s="96">
        <f t="shared" si="14"/>
        <v>0</v>
      </c>
      <c r="BH166" s="96">
        <f t="shared" si="15"/>
        <v>0</v>
      </c>
      <c r="BI166" s="96">
        <f t="shared" si="16"/>
        <v>0</v>
      </c>
      <c r="BJ166" s="7" t="s">
        <v>45</v>
      </c>
      <c r="BK166" s="96">
        <f t="shared" si="17"/>
        <v>0</v>
      </c>
      <c r="BL166" s="7" t="s">
        <v>91</v>
      </c>
      <c r="BM166" s="95" t="s">
        <v>450</v>
      </c>
    </row>
    <row r="167" spans="2:65" s="1" customFormat="1" ht="24.2" customHeight="1" x14ac:dyDescent="0.2">
      <c r="B167" s="83"/>
      <c r="C167" s="84" t="s">
        <v>221</v>
      </c>
      <c r="D167" s="84" t="s">
        <v>87</v>
      </c>
      <c r="E167" s="85" t="s">
        <v>222</v>
      </c>
      <c r="F167" s="86" t="s">
        <v>223</v>
      </c>
      <c r="G167" s="87" t="s">
        <v>102</v>
      </c>
      <c r="H167" s="88">
        <v>2396</v>
      </c>
      <c r="I167" s="89"/>
      <c r="J167" s="89"/>
      <c r="K167" s="90"/>
      <c r="L167" s="15"/>
      <c r="M167" s="91" t="s">
        <v>0</v>
      </c>
      <c r="N167" s="92" t="s">
        <v>26</v>
      </c>
      <c r="O167" s="93">
        <v>7.0000000000000001E-3</v>
      </c>
      <c r="P167" s="93">
        <f t="shared" si="9"/>
        <v>16.772000000000002</v>
      </c>
      <c r="Q167" s="93">
        <v>0</v>
      </c>
      <c r="R167" s="93">
        <f t="shared" si="10"/>
        <v>0</v>
      </c>
      <c r="S167" s="93">
        <v>0</v>
      </c>
      <c r="T167" s="94">
        <f t="shared" si="11"/>
        <v>0</v>
      </c>
      <c r="AR167" s="95" t="s">
        <v>91</v>
      </c>
      <c r="AT167" s="95" t="s">
        <v>87</v>
      </c>
      <c r="AU167" s="95" t="s">
        <v>45</v>
      </c>
      <c r="AY167" s="7" t="s">
        <v>84</v>
      </c>
      <c r="BE167" s="96">
        <f t="shared" si="12"/>
        <v>0</v>
      </c>
      <c r="BF167" s="96">
        <f t="shared" si="13"/>
        <v>0</v>
      </c>
      <c r="BG167" s="96">
        <f t="shared" si="14"/>
        <v>0</v>
      </c>
      <c r="BH167" s="96">
        <f t="shared" si="15"/>
        <v>0</v>
      </c>
      <c r="BI167" s="96">
        <f t="shared" si="16"/>
        <v>0</v>
      </c>
      <c r="BJ167" s="7" t="s">
        <v>45</v>
      </c>
      <c r="BK167" s="96">
        <f t="shared" si="17"/>
        <v>0</v>
      </c>
      <c r="BL167" s="7" t="s">
        <v>91</v>
      </c>
      <c r="BM167" s="95" t="s">
        <v>451</v>
      </c>
    </row>
    <row r="168" spans="2:65" s="1" customFormat="1" ht="24.2" customHeight="1" x14ac:dyDescent="0.2">
      <c r="B168" s="83"/>
      <c r="C168" s="84" t="s">
        <v>225</v>
      </c>
      <c r="D168" s="84" t="s">
        <v>87</v>
      </c>
      <c r="E168" s="85" t="s">
        <v>226</v>
      </c>
      <c r="F168" s="86" t="s">
        <v>227</v>
      </c>
      <c r="G168" s="87" t="s">
        <v>102</v>
      </c>
      <c r="H168" s="88">
        <v>59.9</v>
      </c>
      <c r="I168" s="89"/>
      <c r="J168" s="89"/>
      <c r="K168" s="90"/>
      <c r="L168" s="15"/>
      <c r="M168" s="91" t="s">
        <v>0</v>
      </c>
      <c r="N168" s="92" t="s">
        <v>26</v>
      </c>
      <c r="O168" s="93">
        <v>0.89</v>
      </c>
      <c r="P168" s="93">
        <f t="shared" si="9"/>
        <v>53.311</v>
      </c>
      <c r="Q168" s="93">
        <v>0</v>
      </c>
      <c r="R168" s="93">
        <f t="shared" si="10"/>
        <v>0</v>
      </c>
      <c r="S168" s="93">
        <v>0</v>
      </c>
      <c r="T168" s="94">
        <f t="shared" si="11"/>
        <v>0</v>
      </c>
      <c r="AR168" s="95" t="s">
        <v>91</v>
      </c>
      <c r="AT168" s="95" t="s">
        <v>87</v>
      </c>
      <c r="AU168" s="95" t="s">
        <v>45</v>
      </c>
      <c r="AY168" s="7" t="s">
        <v>84</v>
      </c>
      <c r="BE168" s="96">
        <f t="shared" si="12"/>
        <v>0</v>
      </c>
      <c r="BF168" s="96">
        <f t="shared" si="13"/>
        <v>0</v>
      </c>
      <c r="BG168" s="96">
        <f t="shared" si="14"/>
        <v>0</v>
      </c>
      <c r="BH168" s="96">
        <f t="shared" si="15"/>
        <v>0</v>
      </c>
      <c r="BI168" s="96">
        <f t="shared" si="16"/>
        <v>0</v>
      </c>
      <c r="BJ168" s="7" t="s">
        <v>45</v>
      </c>
      <c r="BK168" s="96">
        <f t="shared" si="17"/>
        <v>0</v>
      </c>
      <c r="BL168" s="7" t="s">
        <v>91</v>
      </c>
      <c r="BM168" s="95" t="s">
        <v>452</v>
      </c>
    </row>
    <row r="169" spans="2:65" s="1" customFormat="1" ht="24.2" customHeight="1" x14ac:dyDescent="0.2">
      <c r="B169" s="83"/>
      <c r="C169" s="84" t="s">
        <v>229</v>
      </c>
      <c r="D169" s="84" t="s">
        <v>87</v>
      </c>
      <c r="E169" s="85" t="s">
        <v>230</v>
      </c>
      <c r="F169" s="86" t="s">
        <v>231</v>
      </c>
      <c r="G169" s="87" t="s">
        <v>102</v>
      </c>
      <c r="H169" s="88">
        <v>599</v>
      </c>
      <c r="I169" s="89"/>
      <c r="J169" s="89"/>
      <c r="K169" s="90"/>
      <c r="L169" s="15"/>
      <c r="M169" s="91" t="s">
        <v>0</v>
      </c>
      <c r="N169" s="92" t="s">
        <v>26</v>
      </c>
      <c r="O169" s="93">
        <v>0.1</v>
      </c>
      <c r="P169" s="93">
        <f t="shared" si="9"/>
        <v>59.900000000000006</v>
      </c>
      <c r="Q169" s="93">
        <v>0</v>
      </c>
      <c r="R169" s="93">
        <f t="shared" si="10"/>
        <v>0</v>
      </c>
      <c r="S169" s="93">
        <v>0</v>
      </c>
      <c r="T169" s="94">
        <f t="shared" si="11"/>
        <v>0</v>
      </c>
      <c r="AR169" s="95" t="s">
        <v>91</v>
      </c>
      <c r="AT169" s="95" t="s">
        <v>87</v>
      </c>
      <c r="AU169" s="95" t="s">
        <v>45</v>
      </c>
      <c r="AY169" s="7" t="s">
        <v>84</v>
      </c>
      <c r="BE169" s="96">
        <f t="shared" si="12"/>
        <v>0</v>
      </c>
      <c r="BF169" s="96">
        <f t="shared" si="13"/>
        <v>0</v>
      </c>
      <c r="BG169" s="96">
        <f t="shared" si="14"/>
        <v>0</v>
      </c>
      <c r="BH169" s="96">
        <f t="shared" si="15"/>
        <v>0</v>
      </c>
      <c r="BI169" s="96">
        <f t="shared" si="16"/>
        <v>0</v>
      </c>
      <c r="BJ169" s="7" t="s">
        <v>45</v>
      </c>
      <c r="BK169" s="96">
        <f t="shared" si="17"/>
        <v>0</v>
      </c>
      <c r="BL169" s="7" t="s">
        <v>91</v>
      </c>
      <c r="BM169" s="95" t="s">
        <v>453</v>
      </c>
    </row>
    <row r="170" spans="2:65" s="1" customFormat="1" ht="16.5" customHeight="1" x14ac:dyDescent="0.2">
      <c r="B170" s="83"/>
      <c r="C170" s="84" t="s">
        <v>233</v>
      </c>
      <c r="D170" s="84" t="s">
        <v>87</v>
      </c>
      <c r="E170" s="85" t="s">
        <v>234</v>
      </c>
      <c r="F170" s="86" t="s">
        <v>235</v>
      </c>
      <c r="G170" s="87" t="s">
        <v>102</v>
      </c>
      <c r="H170" s="88">
        <v>59.9</v>
      </c>
      <c r="I170" s="89"/>
      <c r="J170" s="89"/>
      <c r="K170" s="90"/>
      <c r="L170" s="15"/>
      <c r="M170" s="91" t="s">
        <v>0</v>
      </c>
      <c r="N170" s="92" t="s">
        <v>26</v>
      </c>
      <c r="O170" s="93">
        <v>0</v>
      </c>
      <c r="P170" s="93">
        <f t="shared" si="9"/>
        <v>0</v>
      </c>
      <c r="Q170" s="93">
        <v>0</v>
      </c>
      <c r="R170" s="93">
        <f t="shared" si="10"/>
        <v>0</v>
      </c>
      <c r="S170" s="93">
        <v>0</v>
      </c>
      <c r="T170" s="94">
        <f t="shared" si="11"/>
        <v>0</v>
      </c>
      <c r="AR170" s="95" t="s">
        <v>91</v>
      </c>
      <c r="AT170" s="95" t="s">
        <v>87</v>
      </c>
      <c r="AU170" s="95" t="s">
        <v>45</v>
      </c>
      <c r="AY170" s="7" t="s">
        <v>84</v>
      </c>
      <c r="BE170" s="96">
        <f t="shared" si="12"/>
        <v>0</v>
      </c>
      <c r="BF170" s="96">
        <f t="shared" si="13"/>
        <v>0</v>
      </c>
      <c r="BG170" s="96">
        <f t="shared" si="14"/>
        <v>0</v>
      </c>
      <c r="BH170" s="96">
        <f t="shared" si="15"/>
        <v>0</v>
      </c>
      <c r="BI170" s="96">
        <f t="shared" si="16"/>
        <v>0</v>
      </c>
      <c r="BJ170" s="7" t="s">
        <v>45</v>
      </c>
      <c r="BK170" s="96">
        <f t="shared" si="17"/>
        <v>0</v>
      </c>
      <c r="BL170" s="7" t="s">
        <v>91</v>
      </c>
      <c r="BM170" s="95" t="s">
        <v>454</v>
      </c>
    </row>
    <row r="171" spans="2:65" s="6" customFormat="1" ht="22.9" customHeight="1" x14ac:dyDescent="0.2">
      <c r="B171" s="72"/>
      <c r="D171" s="73" t="s">
        <v>42</v>
      </c>
      <c r="E171" s="81" t="s">
        <v>237</v>
      </c>
      <c r="F171" s="81" t="s">
        <v>238</v>
      </c>
      <c r="J171" s="82"/>
      <c r="L171" s="72"/>
      <c r="M171" s="76"/>
      <c r="P171" s="77">
        <f>P172</f>
        <v>802.42077000000006</v>
      </c>
      <c r="R171" s="77">
        <f>R172</f>
        <v>0</v>
      </c>
      <c r="T171" s="78">
        <f>T172</f>
        <v>0</v>
      </c>
      <c r="V171" s="254"/>
      <c r="AR171" s="73" t="s">
        <v>44</v>
      </c>
      <c r="AT171" s="79" t="s">
        <v>42</v>
      </c>
      <c r="AU171" s="79" t="s">
        <v>44</v>
      </c>
      <c r="AY171" s="73" t="s">
        <v>84</v>
      </c>
      <c r="BK171" s="80">
        <f>BK172</f>
        <v>0</v>
      </c>
    </row>
    <row r="172" spans="2:65" s="1" customFormat="1" ht="24.2" customHeight="1" x14ac:dyDescent="0.2">
      <c r="B172" s="83"/>
      <c r="C172" s="84" t="s">
        <v>239</v>
      </c>
      <c r="D172" s="84" t="s">
        <v>87</v>
      </c>
      <c r="E172" s="85" t="s">
        <v>240</v>
      </c>
      <c r="F172" s="86" t="s">
        <v>241</v>
      </c>
      <c r="G172" s="87" t="s">
        <v>102</v>
      </c>
      <c r="H172" s="88">
        <v>325.79000000000002</v>
      </c>
      <c r="I172" s="89"/>
      <c r="J172" s="89"/>
      <c r="K172" s="90"/>
      <c r="L172" s="15"/>
      <c r="M172" s="91" t="s">
        <v>0</v>
      </c>
      <c r="N172" s="92" t="s">
        <v>26</v>
      </c>
      <c r="O172" s="93">
        <v>2.4630000000000001</v>
      </c>
      <c r="P172" s="93">
        <f>O172*H172</f>
        <v>802.42077000000006</v>
      </c>
      <c r="Q172" s="93">
        <v>0</v>
      </c>
      <c r="R172" s="93">
        <f>Q172*H172</f>
        <v>0</v>
      </c>
      <c r="S172" s="93">
        <v>0</v>
      </c>
      <c r="T172" s="94">
        <f>S172*H172</f>
        <v>0</v>
      </c>
      <c r="AR172" s="95" t="s">
        <v>91</v>
      </c>
      <c r="AT172" s="95" t="s">
        <v>87</v>
      </c>
      <c r="AU172" s="95" t="s">
        <v>45</v>
      </c>
      <c r="AY172" s="7" t="s">
        <v>84</v>
      </c>
      <c r="BE172" s="96">
        <f>IF(N172="základná",J172,0)</f>
        <v>0</v>
      </c>
      <c r="BF172" s="96">
        <f>IF(N172="znížená",J172,0)</f>
        <v>0</v>
      </c>
      <c r="BG172" s="96">
        <f>IF(N172="zákl. prenesená",J172,0)</f>
        <v>0</v>
      </c>
      <c r="BH172" s="96">
        <f>IF(N172="zníž. prenesená",J172,0)</f>
        <v>0</v>
      </c>
      <c r="BI172" s="96">
        <f>IF(N172="nulová",J172,0)</f>
        <v>0</v>
      </c>
      <c r="BJ172" s="7" t="s">
        <v>45</v>
      </c>
      <c r="BK172" s="96">
        <f>ROUND(I172*H172,2)</f>
        <v>0</v>
      </c>
      <c r="BL172" s="7" t="s">
        <v>91</v>
      </c>
      <c r="BM172" s="95" t="s">
        <v>455</v>
      </c>
    </row>
    <row r="173" spans="2:65" s="6" customFormat="1" ht="25.9" customHeight="1" x14ac:dyDescent="0.2">
      <c r="B173" s="72"/>
      <c r="D173" s="73" t="s">
        <v>42</v>
      </c>
      <c r="E173" s="74" t="s">
        <v>243</v>
      </c>
      <c r="F173" s="74" t="s">
        <v>244</v>
      </c>
      <c r="J173" s="75"/>
      <c r="L173" s="72"/>
      <c r="M173" s="76"/>
      <c r="P173" s="77">
        <f>P174+P179+P188+P193+P205+P209</f>
        <v>2919.092971</v>
      </c>
      <c r="R173" s="77">
        <f>R174+R179+R188+R193+R205+R209</f>
        <v>34.928944879999996</v>
      </c>
      <c r="T173" s="78">
        <f>T174+T179+T188+T193+T205+T209</f>
        <v>36.883167</v>
      </c>
      <c r="AR173" s="73" t="s">
        <v>45</v>
      </c>
      <c r="AT173" s="79" t="s">
        <v>42</v>
      </c>
      <c r="AU173" s="79" t="s">
        <v>43</v>
      </c>
      <c r="AY173" s="73" t="s">
        <v>84</v>
      </c>
      <c r="BK173" s="80">
        <f>BK174+BK179+BK188+BK193+BK205+BK209</f>
        <v>0</v>
      </c>
    </row>
    <row r="174" spans="2:65" s="6" customFormat="1" ht="22.9" customHeight="1" x14ac:dyDescent="0.2">
      <c r="B174" s="72"/>
      <c r="D174" s="73" t="s">
        <v>42</v>
      </c>
      <c r="E174" s="81" t="s">
        <v>456</v>
      </c>
      <c r="F174" s="81" t="s">
        <v>457</v>
      </c>
      <c r="J174" s="82"/>
      <c r="L174" s="72"/>
      <c r="M174" s="76"/>
      <c r="P174" s="77">
        <f>SUM(P175:P178)</f>
        <v>4.4486599999999994</v>
      </c>
      <c r="R174" s="77">
        <f>SUM(R175:R178)</f>
        <v>5.7733400000000004E-2</v>
      </c>
      <c r="T174" s="78">
        <f>SUM(T175:T178)</f>
        <v>0</v>
      </c>
      <c r="V174" s="254"/>
      <c r="AR174" s="73" t="s">
        <v>45</v>
      </c>
      <c r="AT174" s="79" t="s">
        <v>42</v>
      </c>
      <c r="AU174" s="79" t="s">
        <v>44</v>
      </c>
      <c r="AY174" s="73" t="s">
        <v>84</v>
      </c>
      <c r="BK174" s="80">
        <f>SUM(BK175:BK178)</f>
        <v>0</v>
      </c>
    </row>
    <row r="175" spans="2:65" s="1" customFormat="1" ht="33" customHeight="1" x14ac:dyDescent="0.2">
      <c r="B175" s="83"/>
      <c r="C175" s="84" t="s">
        <v>247</v>
      </c>
      <c r="D175" s="84" t="s">
        <v>87</v>
      </c>
      <c r="E175" s="85" t="s">
        <v>458</v>
      </c>
      <c r="F175" s="86" t="s">
        <v>459</v>
      </c>
      <c r="G175" s="87" t="s">
        <v>169</v>
      </c>
      <c r="H175" s="88">
        <v>9.5</v>
      </c>
      <c r="I175" s="89"/>
      <c r="J175" s="89"/>
      <c r="K175" s="90"/>
      <c r="L175" s="15"/>
      <c r="M175" s="91" t="s">
        <v>0</v>
      </c>
      <c r="N175" s="92" t="s">
        <v>26</v>
      </c>
      <c r="O175" s="93">
        <v>0.46827999999999997</v>
      </c>
      <c r="P175" s="93">
        <f>O175*H175</f>
        <v>4.4486599999999994</v>
      </c>
      <c r="Q175" s="93">
        <v>3.0000000000000001E-5</v>
      </c>
      <c r="R175" s="93">
        <f>Q175*H175</f>
        <v>2.8499999999999999E-4</v>
      </c>
      <c r="S175" s="93">
        <v>0</v>
      </c>
      <c r="T175" s="94">
        <f>S175*H175</f>
        <v>0</v>
      </c>
      <c r="AR175" s="95" t="s">
        <v>151</v>
      </c>
      <c r="AT175" s="95" t="s">
        <v>87</v>
      </c>
      <c r="AU175" s="95" t="s">
        <v>45</v>
      </c>
      <c r="AY175" s="7" t="s">
        <v>84</v>
      </c>
      <c r="BE175" s="96">
        <f>IF(N175="základná",J175,0)</f>
        <v>0</v>
      </c>
      <c r="BF175" s="96">
        <f>IF(N175="znížená",J175,0)</f>
        <v>0</v>
      </c>
      <c r="BG175" s="96">
        <f>IF(N175="zákl. prenesená",J175,0)</f>
        <v>0</v>
      </c>
      <c r="BH175" s="96">
        <f>IF(N175="zníž. prenesená",J175,0)</f>
        <v>0</v>
      </c>
      <c r="BI175" s="96">
        <f>IF(N175="nulová",J175,0)</f>
        <v>0</v>
      </c>
      <c r="BJ175" s="7" t="s">
        <v>45</v>
      </c>
      <c r="BK175" s="96">
        <f>ROUND(I175*H175,2)</f>
        <v>0</v>
      </c>
      <c r="BL175" s="7" t="s">
        <v>151</v>
      </c>
      <c r="BM175" s="95" t="s">
        <v>460</v>
      </c>
    </row>
    <row r="176" spans="2:65" s="1" customFormat="1" ht="16.5" customHeight="1" x14ac:dyDescent="0.2">
      <c r="B176" s="83"/>
      <c r="C176" s="97" t="s">
        <v>251</v>
      </c>
      <c r="D176" s="97" t="s">
        <v>142</v>
      </c>
      <c r="E176" s="98" t="s">
        <v>461</v>
      </c>
      <c r="F176" s="99" t="s">
        <v>462</v>
      </c>
      <c r="G176" s="100" t="s">
        <v>195</v>
      </c>
      <c r="H176" s="101">
        <v>76</v>
      </c>
      <c r="I176" s="102"/>
      <c r="J176" s="102"/>
      <c r="K176" s="103"/>
      <c r="L176" s="104"/>
      <c r="M176" s="105" t="s">
        <v>0</v>
      </c>
      <c r="N176" s="106" t="s">
        <v>26</v>
      </c>
      <c r="O176" s="93">
        <v>0</v>
      </c>
      <c r="P176" s="93">
        <f>O176*H176</f>
        <v>0</v>
      </c>
      <c r="Q176" s="93">
        <v>3.5E-4</v>
      </c>
      <c r="R176" s="93">
        <f>Q176*H176</f>
        <v>2.6599999999999999E-2</v>
      </c>
      <c r="S176" s="93">
        <v>0</v>
      </c>
      <c r="T176" s="94">
        <f>S176*H176</f>
        <v>0</v>
      </c>
      <c r="AR176" s="95" t="s">
        <v>217</v>
      </c>
      <c r="AT176" s="95" t="s">
        <v>142</v>
      </c>
      <c r="AU176" s="95" t="s">
        <v>45</v>
      </c>
      <c r="AY176" s="7" t="s">
        <v>84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7" t="s">
        <v>45</v>
      </c>
      <c r="BK176" s="96">
        <f>ROUND(I176*H176,2)</f>
        <v>0</v>
      </c>
      <c r="BL176" s="7" t="s">
        <v>151</v>
      </c>
      <c r="BM176" s="95" t="s">
        <v>463</v>
      </c>
    </row>
    <row r="177" spans="2:65" s="1" customFormat="1" ht="16.5" customHeight="1" x14ac:dyDescent="0.2">
      <c r="B177" s="83"/>
      <c r="C177" s="97" t="s">
        <v>255</v>
      </c>
      <c r="D177" s="97" t="s">
        <v>142</v>
      </c>
      <c r="E177" s="98" t="s">
        <v>464</v>
      </c>
      <c r="F177" s="99" t="s">
        <v>465</v>
      </c>
      <c r="G177" s="100" t="s">
        <v>95</v>
      </c>
      <c r="H177" s="101">
        <v>3.895</v>
      </c>
      <c r="I177" s="102"/>
      <c r="J177" s="102"/>
      <c r="K177" s="103"/>
      <c r="L177" s="104"/>
      <c r="M177" s="105" t="s">
        <v>0</v>
      </c>
      <c r="N177" s="106" t="s">
        <v>26</v>
      </c>
      <c r="O177" s="93">
        <v>0</v>
      </c>
      <c r="P177" s="93">
        <f>O177*H177</f>
        <v>0</v>
      </c>
      <c r="Q177" s="93">
        <v>7.92E-3</v>
      </c>
      <c r="R177" s="93">
        <f>Q177*H177</f>
        <v>3.0848400000000002E-2</v>
      </c>
      <c r="S177" s="93">
        <v>0</v>
      </c>
      <c r="T177" s="94">
        <f>S177*H177</f>
        <v>0</v>
      </c>
      <c r="AR177" s="95" t="s">
        <v>217</v>
      </c>
      <c r="AT177" s="95" t="s">
        <v>142</v>
      </c>
      <c r="AU177" s="95" t="s">
        <v>45</v>
      </c>
      <c r="AY177" s="7" t="s">
        <v>84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7" t="s">
        <v>45</v>
      </c>
      <c r="BK177" s="96">
        <f>ROUND(I177*H177,2)</f>
        <v>0</v>
      </c>
      <c r="BL177" s="7" t="s">
        <v>151</v>
      </c>
      <c r="BM177" s="95" t="s">
        <v>466</v>
      </c>
    </row>
    <row r="178" spans="2:65" s="1" customFormat="1" ht="24.2" customHeight="1" x14ac:dyDescent="0.2">
      <c r="B178" s="83"/>
      <c r="C178" s="84" t="s">
        <v>262</v>
      </c>
      <c r="D178" s="84" t="s">
        <v>87</v>
      </c>
      <c r="E178" s="85" t="s">
        <v>467</v>
      </c>
      <c r="F178" s="86" t="s">
        <v>468</v>
      </c>
      <c r="G178" s="87" t="s">
        <v>258</v>
      </c>
      <c r="H178" s="88">
        <v>1.887</v>
      </c>
      <c r="I178" s="89"/>
      <c r="J178" s="89"/>
      <c r="K178" s="90"/>
      <c r="L178" s="15"/>
      <c r="M178" s="91" t="s">
        <v>0</v>
      </c>
      <c r="N178" s="92" t="s">
        <v>26</v>
      </c>
      <c r="O178" s="93">
        <v>0</v>
      </c>
      <c r="P178" s="93">
        <f>O178*H178</f>
        <v>0</v>
      </c>
      <c r="Q178" s="93">
        <v>0</v>
      </c>
      <c r="R178" s="93">
        <f>Q178*H178</f>
        <v>0</v>
      </c>
      <c r="S178" s="93">
        <v>0</v>
      </c>
      <c r="T178" s="94">
        <f>S178*H178</f>
        <v>0</v>
      </c>
      <c r="AR178" s="95" t="s">
        <v>151</v>
      </c>
      <c r="AT178" s="95" t="s">
        <v>87</v>
      </c>
      <c r="AU178" s="95" t="s">
        <v>45</v>
      </c>
      <c r="AY178" s="7" t="s">
        <v>84</v>
      </c>
      <c r="BE178" s="96">
        <f>IF(N178="základná",J178,0)</f>
        <v>0</v>
      </c>
      <c r="BF178" s="96">
        <f>IF(N178="znížená",J178,0)</f>
        <v>0</v>
      </c>
      <c r="BG178" s="96">
        <f>IF(N178="zákl. prenesená",J178,0)</f>
        <v>0</v>
      </c>
      <c r="BH178" s="96">
        <f>IF(N178="zníž. prenesená",J178,0)</f>
        <v>0</v>
      </c>
      <c r="BI178" s="96">
        <f>IF(N178="nulová",J178,0)</f>
        <v>0</v>
      </c>
      <c r="BJ178" s="7" t="s">
        <v>45</v>
      </c>
      <c r="BK178" s="96">
        <f>ROUND(I178*H178,2)</f>
        <v>0</v>
      </c>
      <c r="BL178" s="7" t="s">
        <v>151</v>
      </c>
      <c r="BM178" s="95" t="s">
        <v>469</v>
      </c>
    </row>
    <row r="179" spans="2:65" s="6" customFormat="1" ht="22.9" customHeight="1" x14ac:dyDescent="0.2">
      <c r="B179" s="72"/>
      <c r="D179" s="73" t="s">
        <v>42</v>
      </c>
      <c r="E179" s="81" t="s">
        <v>470</v>
      </c>
      <c r="F179" s="81" t="s">
        <v>471</v>
      </c>
      <c r="J179" s="82"/>
      <c r="L179" s="72"/>
      <c r="M179" s="76"/>
      <c r="P179" s="77">
        <f>SUM(P180:P187)</f>
        <v>307.65799200000004</v>
      </c>
      <c r="R179" s="77">
        <f>SUM(R180:R187)</f>
        <v>19.793663279999997</v>
      </c>
      <c r="T179" s="78">
        <f>SUM(T180:T187)</f>
        <v>0</v>
      </c>
      <c r="V179" s="254"/>
      <c r="AR179" s="73" t="s">
        <v>45</v>
      </c>
      <c r="AT179" s="79" t="s">
        <v>42</v>
      </c>
      <c r="AU179" s="79" t="s">
        <v>44</v>
      </c>
      <c r="AY179" s="73" t="s">
        <v>84</v>
      </c>
      <c r="BK179" s="80">
        <f>SUM(BK180:BK187)</f>
        <v>0</v>
      </c>
    </row>
    <row r="180" spans="2:65" s="1" customFormat="1" ht="24.2" customHeight="1" x14ac:dyDescent="0.2">
      <c r="B180" s="83"/>
      <c r="C180" s="84" t="s">
        <v>266</v>
      </c>
      <c r="D180" s="84" t="s">
        <v>87</v>
      </c>
      <c r="E180" s="85" t="s">
        <v>472</v>
      </c>
      <c r="F180" s="86" t="s">
        <v>473</v>
      </c>
      <c r="G180" s="87" t="s">
        <v>95</v>
      </c>
      <c r="H180" s="88">
        <v>1159.68</v>
      </c>
      <c r="I180" s="89"/>
      <c r="J180" s="89"/>
      <c r="K180" s="90"/>
      <c r="L180" s="15"/>
      <c r="M180" s="91" t="s">
        <v>0</v>
      </c>
      <c r="N180" s="92" t="s">
        <v>26</v>
      </c>
      <c r="O180" s="93">
        <v>0.23799999999999999</v>
      </c>
      <c r="P180" s="93">
        <f t="shared" ref="P180:P187" si="18">O180*H180</f>
        <v>276.00384000000003</v>
      </c>
      <c r="Q180" s="93">
        <v>2.9999999999999997E-4</v>
      </c>
      <c r="R180" s="93">
        <f t="shared" ref="R180:R187" si="19">Q180*H180</f>
        <v>0.34790399999999999</v>
      </c>
      <c r="S180" s="93">
        <v>0</v>
      </c>
      <c r="T180" s="94">
        <f t="shared" ref="T180:T187" si="20">S180*H180</f>
        <v>0</v>
      </c>
      <c r="AR180" s="95" t="s">
        <v>151</v>
      </c>
      <c r="AT180" s="95" t="s">
        <v>87</v>
      </c>
      <c r="AU180" s="95" t="s">
        <v>45</v>
      </c>
      <c r="AY180" s="7" t="s">
        <v>84</v>
      </c>
      <c r="BE180" s="96">
        <f t="shared" ref="BE180:BE187" si="21">IF(N180="základná",J180,0)</f>
        <v>0</v>
      </c>
      <c r="BF180" s="96">
        <f t="shared" ref="BF180:BF187" si="22">IF(N180="znížená",J180,0)</f>
        <v>0</v>
      </c>
      <c r="BG180" s="96">
        <f t="shared" ref="BG180:BG187" si="23">IF(N180="zákl. prenesená",J180,0)</f>
        <v>0</v>
      </c>
      <c r="BH180" s="96">
        <f t="shared" ref="BH180:BH187" si="24">IF(N180="zníž. prenesená",J180,0)</f>
        <v>0</v>
      </c>
      <c r="BI180" s="96">
        <f t="shared" ref="BI180:BI187" si="25">IF(N180="nulová",J180,0)</f>
        <v>0</v>
      </c>
      <c r="BJ180" s="7" t="s">
        <v>45</v>
      </c>
      <c r="BK180" s="96">
        <f t="shared" ref="BK180:BK187" si="26">ROUND(I180*H180,2)</f>
        <v>0</v>
      </c>
      <c r="BL180" s="7" t="s">
        <v>151</v>
      </c>
      <c r="BM180" s="95" t="s">
        <v>474</v>
      </c>
    </row>
    <row r="181" spans="2:65" s="1" customFormat="1" ht="24.2" customHeight="1" x14ac:dyDescent="0.2">
      <c r="B181" s="83"/>
      <c r="C181" s="97" t="s">
        <v>270</v>
      </c>
      <c r="D181" s="97" t="s">
        <v>142</v>
      </c>
      <c r="E181" s="98" t="s">
        <v>475</v>
      </c>
      <c r="F181" s="99" t="s">
        <v>476</v>
      </c>
      <c r="G181" s="100" t="s">
        <v>95</v>
      </c>
      <c r="H181" s="101">
        <v>1182.874</v>
      </c>
      <c r="I181" s="102"/>
      <c r="J181" s="102"/>
      <c r="K181" s="103"/>
      <c r="L181" s="104"/>
      <c r="M181" s="105" t="s">
        <v>0</v>
      </c>
      <c r="N181" s="106" t="s">
        <v>26</v>
      </c>
      <c r="O181" s="93">
        <v>0</v>
      </c>
      <c r="P181" s="93">
        <f t="shared" si="18"/>
        <v>0</v>
      </c>
      <c r="Q181" s="93">
        <v>1.35E-2</v>
      </c>
      <c r="R181" s="93">
        <f t="shared" si="19"/>
        <v>15.968799000000001</v>
      </c>
      <c r="S181" s="93">
        <v>0</v>
      </c>
      <c r="T181" s="94">
        <f t="shared" si="20"/>
        <v>0</v>
      </c>
      <c r="AR181" s="95" t="s">
        <v>217</v>
      </c>
      <c r="AT181" s="95" t="s">
        <v>142</v>
      </c>
      <c r="AU181" s="95" t="s">
        <v>45</v>
      </c>
      <c r="AY181" s="7" t="s">
        <v>84</v>
      </c>
      <c r="BE181" s="96">
        <f t="shared" si="21"/>
        <v>0</v>
      </c>
      <c r="BF181" s="96">
        <f t="shared" si="22"/>
        <v>0</v>
      </c>
      <c r="BG181" s="96">
        <f t="shared" si="23"/>
        <v>0</v>
      </c>
      <c r="BH181" s="96">
        <f t="shared" si="24"/>
        <v>0</v>
      </c>
      <c r="BI181" s="96">
        <f t="shared" si="25"/>
        <v>0</v>
      </c>
      <c r="BJ181" s="7" t="s">
        <v>45</v>
      </c>
      <c r="BK181" s="96">
        <f t="shared" si="26"/>
        <v>0</v>
      </c>
      <c r="BL181" s="7" t="s">
        <v>151</v>
      </c>
      <c r="BM181" s="95" t="s">
        <v>477</v>
      </c>
    </row>
    <row r="182" spans="2:65" s="1" customFormat="1" ht="16.5" customHeight="1" x14ac:dyDescent="0.2">
      <c r="B182" s="83"/>
      <c r="C182" s="97" t="s">
        <v>274</v>
      </c>
      <c r="D182" s="97" t="s">
        <v>142</v>
      </c>
      <c r="E182" s="98" t="s">
        <v>478</v>
      </c>
      <c r="F182" s="99" t="s">
        <v>479</v>
      </c>
      <c r="G182" s="100" t="s">
        <v>95</v>
      </c>
      <c r="H182" s="101">
        <v>1275.6479999999999</v>
      </c>
      <c r="I182" s="102"/>
      <c r="J182" s="102"/>
      <c r="K182" s="103"/>
      <c r="L182" s="104"/>
      <c r="M182" s="105" t="s">
        <v>0</v>
      </c>
      <c r="N182" s="106" t="s">
        <v>26</v>
      </c>
      <c r="O182" s="93">
        <v>0</v>
      </c>
      <c r="P182" s="93">
        <f t="shared" si="18"/>
        <v>0</v>
      </c>
      <c r="Q182" s="93">
        <v>1.1E-4</v>
      </c>
      <c r="R182" s="93">
        <f t="shared" si="19"/>
        <v>0.14032127999999999</v>
      </c>
      <c r="S182" s="93">
        <v>0</v>
      </c>
      <c r="T182" s="94">
        <f t="shared" si="20"/>
        <v>0</v>
      </c>
      <c r="AR182" s="95" t="s">
        <v>217</v>
      </c>
      <c r="AT182" s="95" t="s">
        <v>142</v>
      </c>
      <c r="AU182" s="95" t="s">
        <v>45</v>
      </c>
      <c r="AY182" s="7" t="s">
        <v>84</v>
      </c>
      <c r="BE182" s="96">
        <f t="shared" si="21"/>
        <v>0</v>
      </c>
      <c r="BF182" s="96">
        <f t="shared" si="22"/>
        <v>0</v>
      </c>
      <c r="BG182" s="96">
        <f t="shared" si="23"/>
        <v>0</v>
      </c>
      <c r="BH182" s="96">
        <f t="shared" si="24"/>
        <v>0</v>
      </c>
      <c r="BI182" s="96">
        <f t="shared" si="25"/>
        <v>0</v>
      </c>
      <c r="BJ182" s="7" t="s">
        <v>45</v>
      </c>
      <c r="BK182" s="96">
        <f t="shared" si="26"/>
        <v>0</v>
      </c>
      <c r="BL182" s="7" t="s">
        <v>151</v>
      </c>
      <c r="BM182" s="95" t="s">
        <v>480</v>
      </c>
    </row>
    <row r="183" spans="2:65" s="1" customFormat="1" ht="24.2" customHeight="1" x14ac:dyDescent="0.2">
      <c r="B183" s="83"/>
      <c r="C183" s="84" t="s">
        <v>278</v>
      </c>
      <c r="D183" s="84" t="s">
        <v>87</v>
      </c>
      <c r="E183" s="85" t="s">
        <v>481</v>
      </c>
      <c r="F183" s="86" t="s">
        <v>482</v>
      </c>
      <c r="G183" s="87" t="s">
        <v>95</v>
      </c>
      <c r="H183" s="88">
        <v>79</v>
      </c>
      <c r="I183" s="89"/>
      <c r="J183" s="89"/>
      <c r="K183" s="90"/>
      <c r="L183" s="15"/>
      <c r="M183" s="91" t="s">
        <v>0</v>
      </c>
      <c r="N183" s="92" t="s">
        <v>26</v>
      </c>
      <c r="O183" s="93">
        <v>0.24299999999999999</v>
      </c>
      <c r="P183" s="93">
        <f t="shared" si="18"/>
        <v>19.196999999999999</v>
      </c>
      <c r="Q183" s="93">
        <v>5.0000000000000001E-3</v>
      </c>
      <c r="R183" s="93">
        <f t="shared" si="19"/>
        <v>0.39500000000000002</v>
      </c>
      <c r="S183" s="93">
        <v>0</v>
      </c>
      <c r="T183" s="94">
        <f t="shared" si="20"/>
        <v>0</v>
      </c>
      <c r="AR183" s="95" t="s">
        <v>151</v>
      </c>
      <c r="AT183" s="95" t="s">
        <v>87</v>
      </c>
      <c r="AU183" s="95" t="s">
        <v>45</v>
      </c>
      <c r="AY183" s="7" t="s">
        <v>84</v>
      </c>
      <c r="BE183" s="96">
        <f t="shared" si="21"/>
        <v>0</v>
      </c>
      <c r="BF183" s="96">
        <f t="shared" si="22"/>
        <v>0</v>
      </c>
      <c r="BG183" s="96">
        <f t="shared" si="23"/>
        <v>0</v>
      </c>
      <c r="BH183" s="96">
        <f t="shared" si="24"/>
        <v>0</v>
      </c>
      <c r="BI183" s="96">
        <f t="shared" si="25"/>
        <v>0</v>
      </c>
      <c r="BJ183" s="7" t="s">
        <v>45</v>
      </c>
      <c r="BK183" s="96">
        <f t="shared" si="26"/>
        <v>0</v>
      </c>
      <c r="BL183" s="7" t="s">
        <v>151</v>
      </c>
      <c r="BM183" s="95" t="s">
        <v>483</v>
      </c>
    </row>
    <row r="184" spans="2:65" s="1" customFormat="1" ht="37.9" customHeight="1" x14ac:dyDescent="0.2">
      <c r="B184" s="83"/>
      <c r="C184" s="97" t="s">
        <v>282</v>
      </c>
      <c r="D184" s="97" t="s">
        <v>142</v>
      </c>
      <c r="E184" s="98" t="s">
        <v>484</v>
      </c>
      <c r="F184" s="99" t="s">
        <v>485</v>
      </c>
      <c r="G184" s="100" t="s">
        <v>95</v>
      </c>
      <c r="H184" s="101">
        <v>80.58</v>
      </c>
      <c r="I184" s="102"/>
      <c r="J184" s="102"/>
      <c r="K184" s="103"/>
      <c r="L184" s="104"/>
      <c r="M184" s="105" t="s">
        <v>0</v>
      </c>
      <c r="N184" s="106" t="s">
        <v>26</v>
      </c>
      <c r="O184" s="93">
        <v>0</v>
      </c>
      <c r="P184" s="93">
        <f t="shared" si="18"/>
        <v>0</v>
      </c>
      <c r="Q184" s="93">
        <v>1.84E-2</v>
      </c>
      <c r="R184" s="93">
        <f t="shared" si="19"/>
        <v>1.482672</v>
      </c>
      <c r="S184" s="93">
        <v>0</v>
      </c>
      <c r="T184" s="94">
        <f t="shared" si="20"/>
        <v>0</v>
      </c>
      <c r="AR184" s="95" t="s">
        <v>217</v>
      </c>
      <c r="AT184" s="95" t="s">
        <v>142</v>
      </c>
      <c r="AU184" s="95" t="s">
        <v>45</v>
      </c>
      <c r="AY184" s="7" t="s">
        <v>84</v>
      </c>
      <c r="BE184" s="96">
        <f t="shared" si="21"/>
        <v>0</v>
      </c>
      <c r="BF184" s="96">
        <f t="shared" si="22"/>
        <v>0</v>
      </c>
      <c r="BG184" s="96">
        <f t="shared" si="23"/>
        <v>0</v>
      </c>
      <c r="BH184" s="96">
        <f t="shared" si="24"/>
        <v>0</v>
      </c>
      <c r="BI184" s="96">
        <f t="shared" si="25"/>
        <v>0</v>
      </c>
      <c r="BJ184" s="7" t="s">
        <v>45</v>
      </c>
      <c r="BK184" s="96">
        <f t="shared" si="26"/>
        <v>0</v>
      </c>
      <c r="BL184" s="7" t="s">
        <v>151</v>
      </c>
      <c r="BM184" s="95" t="s">
        <v>486</v>
      </c>
    </row>
    <row r="185" spans="2:65" s="1" customFormat="1" ht="24.2" customHeight="1" x14ac:dyDescent="0.2">
      <c r="B185" s="83"/>
      <c r="C185" s="84" t="s">
        <v>286</v>
      </c>
      <c r="D185" s="84" t="s">
        <v>87</v>
      </c>
      <c r="E185" s="85" t="s">
        <v>481</v>
      </c>
      <c r="F185" s="86" t="s">
        <v>482</v>
      </c>
      <c r="G185" s="87" t="s">
        <v>95</v>
      </c>
      <c r="H185" s="88">
        <v>51.264000000000003</v>
      </c>
      <c r="I185" s="89"/>
      <c r="J185" s="89"/>
      <c r="K185" s="90"/>
      <c r="L185" s="15"/>
      <c r="M185" s="91" t="s">
        <v>0</v>
      </c>
      <c r="N185" s="92" t="s">
        <v>26</v>
      </c>
      <c r="O185" s="93">
        <v>0.24299999999999999</v>
      </c>
      <c r="P185" s="93">
        <f t="shared" si="18"/>
        <v>12.457152000000001</v>
      </c>
      <c r="Q185" s="93">
        <v>5.0000000000000001E-3</v>
      </c>
      <c r="R185" s="93">
        <f t="shared" si="19"/>
        <v>0.25631999999999999</v>
      </c>
      <c r="S185" s="93">
        <v>0</v>
      </c>
      <c r="T185" s="94">
        <f t="shared" si="20"/>
        <v>0</v>
      </c>
      <c r="AR185" s="95" t="s">
        <v>151</v>
      </c>
      <c r="AT185" s="95" t="s">
        <v>87</v>
      </c>
      <c r="AU185" s="95" t="s">
        <v>45</v>
      </c>
      <c r="AY185" s="7" t="s">
        <v>84</v>
      </c>
      <c r="BE185" s="96">
        <f t="shared" si="21"/>
        <v>0</v>
      </c>
      <c r="BF185" s="96">
        <f t="shared" si="22"/>
        <v>0</v>
      </c>
      <c r="BG185" s="96">
        <f t="shared" si="23"/>
        <v>0</v>
      </c>
      <c r="BH185" s="96">
        <f t="shared" si="24"/>
        <v>0</v>
      </c>
      <c r="BI185" s="96">
        <f t="shared" si="25"/>
        <v>0</v>
      </c>
      <c r="BJ185" s="7" t="s">
        <v>45</v>
      </c>
      <c r="BK185" s="96">
        <f t="shared" si="26"/>
        <v>0</v>
      </c>
      <c r="BL185" s="7" t="s">
        <v>151</v>
      </c>
      <c r="BM185" s="95" t="s">
        <v>487</v>
      </c>
    </row>
    <row r="186" spans="2:65" s="1" customFormat="1" ht="37.9" customHeight="1" x14ac:dyDescent="0.2">
      <c r="B186" s="83"/>
      <c r="C186" s="97" t="s">
        <v>290</v>
      </c>
      <c r="D186" s="97" t="s">
        <v>142</v>
      </c>
      <c r="E186" s="98" t="s">
        <v>488</v>
      </c>
      <c r="F186" s="99" t="s">
        <v>489</v>
      </c>
      <c r="G186" s="100" t="s">
        <v>95</v>
      </c>
      <c r="H186" s="101">
        <v>52.289000000000001</v>
      </c>
      <c r="I186" s="102"/>
      <c r="J186" s="102"/>
      <c r="K186" s="103"/>
      <c r="L186" s="104"/>
      <c r="M186" s="105" t="s">
        <v>0</v>
      </c>
      <c r="N186" s="106" t="s">
        <v>26</v>
      </c>
      <c r="O186" s="93">
        <v>0</v>
      </c>
      <c r="P186" s="93">
        <f t="shared" si="18"/>
        <v>0</v>
      </c>
      <c r="Q186" s="93">
        <v>2.3E-2</v>
      </c>
      <c r="R186" s="93">
        <f t="shared" si="19"/>
        <v>1.202647</v>
      </c>
      <c r="S186" s="93">
        <v>0</v>
      </c>
      <c r="T186" s="94">
        <f t="shared" si="20"/>
        <v>0</v>
      </c>
      <c r="AR186" s="95" t="s">
        <v>217</v>
      </c>
      <c r="AT186" s="95" t="s">
        <v>142</v>
      </c>
      <c r="AU186" s="95" t="s">
        <v>45</v>
      </c>
      <c r="AY186" s="7" t="s">
        <v>84</v>
      </c>
      <c r="BE186" s="96">
        <f t="shared" si="21"/>
        <v>0</v>
      </c>
      <c r="BF186" s="96">
        <f t="shared" si="22"/>
        <v>0</v>
      </c>
      <c r="BG186" s="96">
        <f t="shared" si="23"/>
        <v>0</v>
      </c>
      <c r="BH186" s="96">
        <f t="shared" si="24"/>
        <v>0</v>
      </c>
      <c r="BI186" s="96">
        <f t="shared" si="25"/>
        <v>0</v>
      </c>
      <c r="BJ186" s="7" t="s">
        <v>45</v>
      </c>
      <c r="BK186" s="96">
        <f t="shared" si="26"/>
        <v>0</v>
      </c>
      <c r="BL186" s="7" t="s">
        <v>151</v>
      </c>
      <c r="BM186" s="95" t="s">
        <v>490</v>
      </c>
    </row>
    <row r="187" spans="2:65" s="1" customFormat="1" ht="24.2" customHeight="1" x14ac:dyDescent="0.2">
      <c r="B187" s="83"/>
      <c r="C187" s="84" t="s">
        <v>294</v>
      </c>
      <c r="D187" s="84" t="s">
        <v>87</v>
      </c>
      <c r="E187" s="85" t="s">
        <v>491</v>
      </c>
      <c r="F187" s="86" t="s">
        <v>492</v>
      </c>
      <c r="G187" s="87" t="s">
        <v>258</v>
      </c>
      <c r="H187" s="88">
        <v>406.65100000000001</v>
      </c>
      <c r="I187" s="89"/>
      <c r="J187" s="89"/>
      <c r="K187" s="90"/>
      <c r="L187" s="15"/>
      <c r="M187" s="91" t="s">
        <v>0</v>
      </c>
      <c r="N187" s="92" t="s">
        <v>26</v>
      </c>
      <c r="O187" s="93">
        <v>0</v>
      </c>
      <c r="P187" s="93">
        <f t="shared" si="18"/>
        <v>0</v>
      </c>
      <c r="Q187" s="93">
        <v>0</v>
      </c>
      <c r="R187" s="93">
        <f t="shared" si="19"/>
        <v>0</v>
      </c>
      <c r="S187" s="93">
        <v>0</v>
      </c>
      <c r="T187" s="94">
        <f t="shared" si="20"/>
        <v>0</v>
      </c>
      <c r="AR187" s="95" t="s">
        <v>151</v>
      </c>
      <c r="AT187" s="95" t="s">
        <v>87</v>
      </c>
      <c r="AU187" s="95" t="s">
        <v>45</v>
      </c>
      <c r="AY187" s="7" t="s">
        <v>84</v>
      </c>
      <c r="BE187" s="96">
        <f t="shared" si="21"/>
        <v>0</v>
      </c>
      <c r="BF187" s="96">
        <f t="shared" si="22"/>
        <v>0</v>
      </c>
      <c r="BG187" s="96">
        <f t="shared" si="23"/>
        <v>0</v>
      </c>
      <c r="BH187" s="96">
        <f t="shared" si="24"/>
        <v>0</v>
      </c>
      <c r="BI187" s="96">
        <f t="shared" si="25"/>
        <v>0</v>
      </c>
      <c r="BJ187" s="7" t="s">
        <v>45</v>
      </c>
      <c r="BK187" s="96">
        <f t="shared" si="26"/>
        <v>0</v>
      </c>
      <c r="BL187" s="7" t="s">
        <v>151</v>
      </c>
      <c r="BM187" s="95" t="s">
        <v>493</v>
      </c>
    </row>
    <row r="188" spans="2:65" s="6" customFormat="1" ht="22.9" customHeight="1" x14ac:dyDescent="0.2">
      <c r="B188" s="72"/>
      <c r="D188" s="73" t="s">
        <v>42</v>
      </c>
      <c r="E188" s="81" t="s">
        <v>494</v>
      </c>
      <c r="F188" s="81" t="s">
        <v>495</v>
      </c>
      <c r="J188" s="82"/>
      <c r="L188" s="72"/>
      <c r="M188" s="76"/>
      <c r="P188" s="77">
        <f>SUM(P189:P192)</f>
        <v>1077.3094400000002</v>
      </c>
      <c r="R188" s="77">
        <f>SUM(R189:R192)</f>
        <v>14.015084800000002</v>
      </c>
      <c r="T188" s="78">
        <f>SUM(T189:T192)</f>
        <v>0</v>
      </c>
      <c r="V188" s="254"/>
      <c r="AR188" s="73" t="s">
        <v>45</v>
      </c>
      <c r="AT188" s="79" t="s">
        <v>42</v>
      </c>
      <c r="AU188" s="79" t="s">
        <v>44</v>
      </c>
      <c r="AY188" s="73" t="s">
        <v>84</v>
      </c>
      <c r="BK188" s="80">
        <f>SUM(BK189:BK192)</f>
        <v>0</v>
      </c>
    </row>
    <row r="189" spans="2:65" s="1" customFormat="1" ht="33" customHeight="1" x14ac:dyDescent="0.2">
      <c r="B189" s="83"/>
      <c r="C189" s="84" t="s">
        <v>298</v>
      </c>
      <c r="D189" s="84" t="s">
        <v>87</v>
      </c>
      <c r="E189" s="85" t="s">
        <v>496</v>
      </c>
      <c r="F189" s="86" t="s">
        <v>497</v>
      </c>
      <c r="G189" s="87" t="s">
        <v>95</v>
      </c>
      <c r="H189" s="88">
        <v>1159.68</v>
      </c>
      <c r="I189" s="89"/>
      <c r="J189" s="89"/>
      <c r="K189" s="90"/>
      <c r="L189" s="15"/>
      <c r="M189" s="91" t="s">
        <v>0</v>
      </c>
      <c r="N189" s="92" t="s">
        <v>26</v>
      </c>
      <c r="O189" s="93">
        <v>0.91600000000000004</v>
      </c>
      <c r="P189" s="93">
        <f>O189*H189</f>
        <v>1062.2668800000001</v>
      </c>
      <c r="Q189" s="93">
        <v>1.1860000000000001E-2</v>
      </c>
      <c r="R189" s="93">
        <f>Q189*H189</f>
        <v>13.753804800000001</v>
      </c>
      <c r="S189" s="93">
        <v>0</v>
      </c>
      <c r="T189" s="94">
        <f>S189*H189</f>
        <v>0</v>
      </c>
      <c r="AR189" s="95" t="s">
        <v>151</v>
      </c>
      <c r="AT189" s="95" t="s">
        <v>87</v>
      </c>
      <c r="AU189" s="95" t="s">
        <v>45</v>
      </c>
      <c r="AY189" s="7" t="s">
        <v>84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7" t="s">
        <v>45</v>
      </c>
      <c r="BK189" s="96">
        <f>ROUND(I189*H189,2)</f>
        <v>0</v>
      </c>
      <c r="BL189" s="7" t="s">
        <v>151</v>
      </c>
      <c r="BM189" s="95" t="s">
        <v>498</v>
      </c>
    </row>
    <row r="190" spans="2:65" s="1" customFormat="1" ht="24.2" customHeight="1" x14ac:dyDescent="0.2">
      <c r="B190" s="83"/>
      <c r="C190" s="84" t="s">
        <v>499</v>
      </c>
      <c r="D190" s="84" t="s">
        <v>87</v>
      </c>
      <c r="E190" s="85" t="s">
        <v>500</v>
      </c>
      <c r="F190" s="86" t="s">
        <v>501</v>
      </c>
      <c r="G190" s="87" t="s">
        <v>195</v>
      </c>
      <c r="H190" s="88">
        <v>16</v>
      </c>
      <c r="I190" s="89"/>
      <c r="J190" s="89"/>
      <c r="K190" s="90"/>
      <c r="L190" s="15"/>
      <c r="M190" s="91" t="s">
        <v>0</v>
      </c>
      <c r="N190" s="92" t="s">
        <v>26</v>
      </c>
      <c r="O190" s="93">
        <v>0.94016</v>
      </c>
      <c r="P190" s="93">
        <f>O190*H190</f>
        <v>15.04256</v>
      </c>
      <c r="Q190" s="93">
        <v>3.3E-4</v>
      </c>
      <c r="R190" s="93">
        <f>Q190*H190</f>
        <v>5.28E-3</v>
      </c>
      <c r="S190" s="93">
        <v>0</v>
      </c>
      <c r="T190" s="94">
        <f>S190*H190</f>
        <v>0</v>
      </c>
      <c r="AR190" s="95" t="s">
        <v>151</v>
      </c>
      <c r="AT190" s="95" t="s">
        <v>87</v>
      </c>
      <c r="AU190" s="95" t="s">
        <v>45</v>
      </c>
      <c r="AY190" s="7" t="s">
        <v>84</v>
      </c>
      <c r="BE190" s="96">
        <f>IF(N190="základná",J190,0)</f>
        <v>0</v>
      </c>
      <c r="BF190" s="96">
        <f>IF(N190="znížená",J190,0)</f>
        <v>0</v>
      </c>
      <c r="BG190" s="96">
        <f>IF(N190="zákl. prenesená",J190,0)</f>
        <v>0</v>
      </c>
      <c r="BH190" s="96">
        <f>IF(N190="zníž. prenesená",J190,0)</f>
        <v>0</v>
      </c>
      <c r="BI190" s="96">
        <f>IF(N190="nulová",J190,0)</f>
        <v>0</v>
      </c>
      <c r="BJ190" s="7" t="s">
        <v>45</v>
      </c>
      <c r="BK190" s="96">
        <f>ROUND(I190*H190,2)</f>
        <v>0</v>
      </c>
      <c r="BL190" s="7" t="s">
        <v>151</v>
      </c>
      <c r="BM190" s="95" t="s">
        <v>502</v>
      </c>
    </row>
    <row r="191" spans="2:65" s="1" customFormat="1" ht="33" customHeight="1" x14ac:dyDescent="0.2">
      <c r="B191" s="83"/>
      <c r="C191" s="97" t="s">
        <v>503</v>
      </c>
      <c r="D191" s="97" t="s">
        <v>142</v>
      </c>
      <c r="E191" s="98" t="s">
        <v>504</v>
      </c>
      <c r="F191" s="99" t="s">
        <v>505</v>
      </c>
      <c r="G191" s="100" t="s">
        <v>195</v>
      </c>
      <c r="H191" s="101">
        <v>16</v>
      </c>
      <c r="I191" s="102"/>
      <c r="J191" s="102"/>
      <c r="K191" s="103"/>
      <c r="L191" s="104"/>
      <c r="M191" s="105" t="s">
        <v>0</v>
      </c>
      <c r="N191" s="106" t="s">
        <v>26</v>
      </c>
      <c r="O191" s="93">
        <v>0</v>
      </c>
      <c r="P191" s="93">
        <f>O191*H191</f>
        <v>0</v>
      </c>
      <c r="Q191" s="93">
        <v>1.6E-2</v>
      </c>
      <c r="R191" s="93">
        <f>Q191*H191</f>
        <v>0.25600000000000001</v>
      </c>
      <c r="S191" s="93">
        <v>0</v>
      </c>
      <c r="T191" s="94">
        <f>S191*H191</f>
        <v>0</v>
      </c>
      <c r="AR191" s="95" t="s">
        <v>217</v>
      </c>
      <c r="AT191" s="95" t="s">
        <v>142</v>
      </c>
      <c r="AU191" s="95" t="s">
        <v>45</v>
      </c>
      <c r="AY191" s="7" t="s">
        <v>84</v>
      </c>
      <c r="BE191" s="96">
        <f>IF(N191="základná",J191,0)</f>
        <v>0</v>
      </c>
      <c r="BF191" s="96">
        <f>IF(N191="znížená",J191,0)</f>
        <v>0</v>
      </c>
      <c r="BG191" s="96">
        <f>IF(N191="zákl. prenesená",J191,0)</f>
        <v>0</v>
      </c>
      <c r="BH191" s="96">
        <f>IF(N191="zníž. prenesená",J191,0)</f>
        <v>0</v>
      </c>
      <c r="BI191" s="96">
        <f>IF(N191="nulová",J191,0)</f>
        <v>0</v>
      </c>
      <c r="BJ191" s="7" t="s">
        <v>45</v>
      </c>
      <c r="BK191" s="96">
        <f>ROUND(I191*H191,2)</f>
        <v>0</v>
      </c>
      <c r="BL191" s="7" t="s">
        <v>151</v>
      </c>
      <c r="BM191" s="95" t="s">
        <v>506</v>
      </c>
    </row>
    <row r="192" spans="2:65" s="1" customFormat="1" ht="21.75" customHeight="1" x14ac:dyDescent="0.2">
      <c r="B192" s="83"/>
      <c r="C192" s="84" t="s">
        <v>302</v>
      </c>
      <c r="D192" s="84" t="s">
        <v>87</v>
      </c>
      <c r="E192" s="85" t="s">
        <v>507</v>
      </c>
      <c r="F192" s="86" t="s">
        <v>508</v>
      </c>
      <c r="G192" s="87" t="s">
        <v>258</v>
      </c>
      <c r="H192" s="88">
        <v>419.40499999999997</v>
      </c>
      <c r="I192" s="89"/>
      <c r="J192" s="89"/>
      <c r="K192" s="90"/>
      <c r="L192" s="15"/>
      <c r="M192" s="91" t="s">
        <v>0</v>
      </c>
      <c r="N192" s="92" t="s">
        <v>26</v>
      </c>
      <c r="O192" s="93">
        <v>0</v>
      </c>
      <c r="P192" s="93">
        <f>O192*H192</f>
        <v>0</v>
      </c>
      <c r="Q192" s="93">
        <v>0</v>
      </c>
      <c r="R192" s="93">
        <f>Q192*H192</f>
        <v>0</v>
      </c>
      <c r="S192" s="93">
        <v>0</v>
      </c>
      <c r="T192" s="94">
        <f>S192*H192</f>
        <v>0</v>
      </c>
      <c r="AR192" s="95" t="s">
        <v>151</v>
      </c>
      <c r="AT192" s="95" t="s">
        <v>87</v>
      </c>
      <c r="AU192" s="95" t="s">
        <v>45</v>
      </c>
      <c r="AY192" s="7" t="s">
        <v>84</v>
      </c>
      <c r="BE192" s="96">
        <f>IF(N192="základná",J192,0)</f>
        <v>0</v>
      </c>
      <c r="BF192" s="96">
        <f>IF(N192="znížená",J192,0)</f>
        <v>0</v>
      </c>
      <c r="BG192" s="96">
        <f>IF(N192="zákl. prenesená",J192,0)</f>
        <v>0</v>
      </c>
      <c r="BH192" s="96">
        <f>IF(N192="zníž. prenesená",J192,0)</f>
        <v>0</v>
      </c>
      <c r="BI192" s="96">
        <f>IF(N192="nulová",J192,0)</f>
        <v>0</v>
      </c>
      <c r="BJ192" s="7" t="s">
        <v>45</v>
      </c>
      <c r="BK192" s="96">
        <f>ROUND(I192*H192,2)</f>
        <v>0</v>
      </c>
      <c r="BL192" s="7" t="s">
        <v>151</v>
      </c>
      <c r="BM192" s="95" t="s">
        <v>509</v>
      </c>
    </row>
    <row r="193" spans="2:65" s="6" customFormat="1" ht="22.9" customHeight="1" x14ac:dyDescent="0.2">
      <c r="B193" s="72"/>
      <c r="D193" s="73" t="s">
        <v>42</v>
      </c>
      <c r="E193" s="81" t="s">
        <v>245</v>
      </c>
      <c r="F193" s="81" t="s">
        <v>246</v>
      </c>
      <c r="J193" s="82"/>
      <c r="L193" s="72"/>
      <c r="M193" s="76"/>
      <c r="P193" s="77">
        <f>SUM(P194:P204)</f>
        <v>301.14498200000003</v>
      </c>
      <c r="R193" s="77">
        <f>SUM(R194:R204)</f>
        <v>0.67976900000000007</v>
      </c>
      <c r="T193" s="78">
        <f>SUM(T194:T204)</f>
        <v>0.26269999999999999</v>
      </c>
      <c r="V193" s="254"/>
      <c r="AR193" s="73" t="s">
        <v>45</v>
      </c>
      <c r="AT193" s="79" t="s">
        <v>42</v>
      </c>
      <c r="AU193" s="79" t="s">
        <v>44</v>
      </c>
      <c r="AY193" s="73" t="s">
        <v>84</v>
      </c>
      <c r="BK193" s="80">
        <f>SUM(BK194:BK204)</f>
        <v>0</v>
      </c>
    </row>
    <row r="194" spans="2:65" s="1" customFormat="1" ht="16.5" customHeight="1" x14ac:dyDescent="0.2">
      <c r="B194" s="83"/>
      <c r="C194" s="84" t="s">
        <v>308</v>
      </c>
      <c r="D194" s="84" t="s">
        <v>87</v>
      </c>
      <c r="E194" s="85" t="s">
        <v>510</v>
      </c>
      <c r="F194" s="86" t="s">
        <v>511</v>
      </c>
      <c r="G194" s="87" t="s">
        <v>95</v>
      </c>
      <c r="H194" s="88">
        <v>35.5</v>
      </c>
      <c r="I194" s="89"/>
      <c r="J194" s="89"/>
      <c r="K194" s="90"/>
      <c r="L194" s="15"/>
      <c r="M194" s="91" t="s">
        <v>0</v>
      </c>
      <c r="N194" s="92" t="s">
        <v>26</v>
      </c>
      <c r="O194" s="93">
        <v>9.5000000000000001E-2</v>
      </c>
      <c r="P194" s="93">
        <f t="shared" ref="P194:P204" si="27">O194*H194</f>
        <v>3.3725000000000001</v>
      </c>
      <c r="Q194" s="93">
        <v>0</v>
      </c>
      <c r="R194" s="93">
        <f t="shared" ref="R194:R204" si="28">Q194*H194</f>
        <v>0</v>
      </c>
      <c r="S194" s="93">
        <v>7.4000000000000003E-3</v>
      </c>
      <c r="T194" s="94">
        <f t="shared" ref="T194:T204" si="29">S194*H194</f>
        <v>0.26269999999999999</v>
      </c>
      <c r="AR194" s="95" t="s">
        <v>151</v>
      </c>
      <c r="AT194" s="95" t="s">
        <v>87</v>
      </c>
      <c r="AU194" s="95" t="s">
        <v>45</v>
      </c>
      <c r="AY194" s="7" t="s">
        <v>84</v>
      </c>
      <c r="BE194" s="96">
        <f t="shared" ref="BE194:BE204" si="30">IF(N194="základná",J194,0)</f>
        <v>0</v>
      </c>
      <c r="BF194" s="96">
        <f t="shared" ref="BF194:BF204" si="31">IF(N194="znížená",J194,0)</f>
        <v>0</v>
      </c>
      <c r="BG194" s="96">
        <f t="shared" ref="BG194:BG204" si="32">IF(N194="zákl. prenesená",J194,0)</f>
        <v>0</v>
      </c>
      <c r="BH194" s="96">
        <f t="shared" ref="BH194:BH204" si="33">IF(N194="zníž. prenesená",J194,0)</f>
        <v>0</v>
      </c>
      <c r="BI194" s="96">
        <f t="shared" ref="BI194:BI204" si="34">IF(N194="nulová",J194,0)</f>
        <v>0</v>
      </c>
      <c r="BJ194" s="7" t="s">
        <v>45</v>
      </c>
      <c r="BK194" s="96">
        <f t="shared" ref="BK194:BK204" si="35">ROUND(I194*H194,2)</f>
        <v>0</v>
      </c>
      <c r="BL194" s="7" t="s">
        <v>151</v>
      </c>
      <c r="BM194" s="95" t="s">
        <v>512</v>
      </c>
    </row>
    <row r="195" spans="2:65" s="1" customFormat="1" ht="24.2" customHeight="1" x14ac:dyDescent="0.2">
      <c r="B195" s="83"/>
      <c r="C195" s="84" t="s">
        <v>312</v>
      </c>
      <c r="D195" s="84" t="s">
        <v>87</v>
      </c>
      <c r="E195" s="85" t="s">
        <v>513</v>
      </c>
      <c r="F195" s="86" t="s">
        <v>514</v>
      </c>
      <c r="G195" s="87" t="s">
        <v>169</v>
      </c>
      <c r="H195" s="88">
        <v>218.5</v>
      </c>
      <c r="I195" s="89"/>
      <c r="J195" s="89"/>
      <c r="K195" s="90"/>
      <c r="L195" s="15"/>
      <c r="M195" s="91" t="s">
        <v>0</v>
      </c>
      <c r="N195" s="92" t="s">
        <v>26</v>
      </c>
      <c r="O195" s="93">
        <v>0.95806000000000002</v>
      </c>
      <c r="P195" s="93">
        <f t="shared" si="27"/>
        <v>209.33610999999999</v>
      </c>
      <c r="Q195" s="93">
        <v>2.2300000000000002E-3</v>
      </c>
      <c r="R195" s="93">
        <f t="shared" si="28"/>
        <v>0.48725500000000005</v>
      </c>
      <c r="S195" s="93">
        <v>0</v>
      </c>
      <c r="T195" s="94">
        <f t="shared" si="29"/>
        <v>0</v>
      </c>
      <c r="AR195" s="95" t="s">
        <v>151</v>
      </c>
      <c r="AT195" s="95" t="s">
        <v>87</v>
      </c>
      <c r="AU195" s="95" t="s">
        <v>45</v>
      </c>
      <c r="AY195" s="7" t="s">
        <v>84</v>
      </c>
      <c r="BE195" s="96">
        <f t="shared" si="30"/>
        <v>0</v>
      </c>
      <c r="BF195" s="96">
        <f t="shared" si="31"/>
        <v>0</v>
      </c>
      <c r="BG195" s="96">
        <f t="shared" si="32"/>
        <v>0</v>
      </c>
      <c r="BH195" s="96">
        <f t="shared" si="33"/>
        <v>0</v>
      </c>
      <c r="BI195" s="96">
        <f t="shared" si="34"/>
        <v>0</v>
      </c>
      <c r="BJ195" s="7" t="s">
        <v>45</v>
      </c>
      <c r="BK195" s="96">
        <f t="shared" si="35"/>
        <v>0</v>
      </c>
      <c r="BL195" s="7" t="s">
        <v>151</v>
      </c>
      <c r="BM195" s="95" t="s">
        <v>515</v>
      </c>
    </row>
    <row r="196" spans="2:65" s="1" customFormat="1" ht="24.2" customHeight="1" x14ac:dyDescent="0.2">
      <c r="B196" s="83"/>
      <c r="C196" s="84" t="s">
        <v>314</v>
      </c>
      <c r="D196" s="84" t="s">
        <v>87</v>
      </c>
      <c r="E196" s="85" t="s">
        <v>516</v>
      </c>
      <c r="F196" s="86" t="s">
        <v>517</v>
      </c>
      <c r="G196" s="87" t="s">
        <v>169</v>
      </c>
      <c r="H196" s="88">
        <v>4</v>
      </c>
      <c r="I196" s="89"/>
      <c r="J196" s="89"/>
      <c r="K196" s="90"/>
      <c r="L196" s="15"/>
      <c r="M196" s="91" t="s">
        <v>0</v>
      </c>
      <c r="N196" s="92" t="s">
        <v>26</v>
      </c>
      <c r="O196" s="93">
        <v>0.89359</v>
      </c>
      <c r="P196" s="93">
        <f t="shared" si="27"/>
        <v>3.57436</v>
      </c>
      <c r="Q196" s="93">
        <v>1.58E-3</v>
      </c>
      <c r="R196" s="93">
        <f t="shared" si="28"/>
        <v>6.3200000000000001E-3</v>
      </c>
      <c r="S196" s="93">
        <v>0</v>
      </c>
      <c r="T196" s="94">
        <f t="shared" si="29"/>
        <v>0</v>
      </c>
      <c r="AR196" s="95" t="s">
        <v>151</v>
      </c>
      <c r="AT196" s="95" t="s">
        <v>87</v>
      </c>
      <c r="AU196" s="95" t="s">
        <v>45</v>
      </c>
      <c r="AY196" s="7" t="s">
        <v>84</v>
      </c>
      <c r="BE196" s="96">
        <f t="shared" si="30"/>
        <v>0</v>
      </c>
      <c r="BF196" s="96">
        <f t="shared" si="31"/>
        <v>0</v>
      </c>
      <c r="BG196" s="96">
        <f t="shared" si="32"/>
        <v>0</v>
      </c>
      <c r="BH196" s="96">
        <f t="shared" si="33"/>
        <v>0</v>
      </c>
      <c r="BI196" s="96">
        <f t="shared" si="34"/>
        <v>0</v>
      </c>
      <c r="BJ196" s="7" t="s">
        <v>45</v>
      </c>
      <c r="BK196" s="96">
        <f t="shared" si="35"/>
        <v>0</v>
      </c>
      <c r="BL196" s="7" t="s">
        <v>151</v>
      </c>
      <c r="BM196" s="95" t="s">
        <v>518</v>
      </c>
    </row>
    <row r="197" spans="2:65" s="1" customFormat="1" ht="24.2" customHeight="1" x14ac:dyDescent="0.2">
      <c r="B197" s="83"/>
      <c r="C197" s="84" t="s">
        <v>316</v>
      </c>
      <c r="D197" s="84" t="s">
        <v>87</v>
      </c>
      <c r="E197" s="85" t="s">
        <v>519</v>
      </c>
      <c r="F197" s="86" t="s">
        <v>520</v>
      </c>
      <c r="G197" s="87" t="s">
        <v>169</v>
      </c>
      <c r="H197" s="88">
        <v>7</v>
      </c>
      <c r="I197" s="89"/>
      <c r="J197" s="89"/>
      <c r="K197" s="90"/>
      <c r="L197" s="15"/>
      <c r="M197" s="91" t="s">
        <v>0</v>
      </c>
      <c r="N197" s="92" t="s">
        <v>26</v>
      </c>
      <c r="O197" s="93">
        <v>0.89375000000000004</v>
      </c>
      <c r="P197" s="93">
        <f t="shared" si="27"/>
        <v>6.2562500000000005</v>
      </c>
      <c r="Q197" s="93">
        <v>1.66E-3</v>
      </c>
      <c r="R197" s="93">
        <f t="shared" si="28"/>
        <v>1.162E-2</v>
      </c>
      <c r="S197" s="93">
        <v>0</v>
      </c>
      <c r="T197" s="94">
        <f t="shared" si="29"/>
        <v>0</v>
      </c>
      <c r="AR197" s="95" t="s">
        <v>151</v>
      </c>
      <c r="AT197" s="95" t="s">
        <v>87</v>
      </c>
      <c r="AU197" s="95" t="s">
        <v>45</v>
      </c>
      <c r="AY197" s="7" t="s">
        <v>84</v>
      </c>
      <c r="BE197" s="96">
        <f t="shared" si="30"/>
        <v>0</v>
      </c>
      <c r="BF197" s="96">
        <f t="shared" si="31"/>
        <v>0</v>
      </c>
      <c r="BG197" s="96">
        <f t="shared" si="32"/>
        <v>0</v>
      </c>
      <c r="BH197" s="96">
        <f t="shared" si="33"/>
        <v>0</v>
      </c>
      <c r="BI197" s="96">
        <f t="shared" si="34"/>
        <v>0</v>
      </c>
      <c r="BJ197" s="7" t="s">
        <v>45</v>
      </c>
      <c r="BK197" s="96">
        <f t="shared" si="35"/>
        <v>0</v>
      </c>
      <c r="BL197" s="7" t="s">
        <v>151</v>
      </c>
      <c r="BM197" s="95" t="s">
        <v>521</v>
      </c>
    </row>
    <row r="198" spans="2:65" s="1" customFormat="1" ht="24.2" customHeight="1" x14ac:dyDescent="0.2">
      <c r="B198" s="83"/>
      <c r="C198" s="84" t="s">
        <v>320</v>
      </c>
      <c r="D198" s="84" t="s">
        <v>87</v>
      </c>
      <c r="E198" s="85" t="s">
        <v>522</v>
      </c>
      <c r="F198" s="86" t="s">
        <v>523</v>
      </c>
      <c r="G198" s="87" t="s">
        <v>195</v>
      </c>
      <c r="H198" s="88">
        <v>1</v>
      </c>
      <c r="I198" s="89"/>
      <c r="J198" s="89"/>
      <c r="K198" s="90"/>
      <c r="L198" s="15"/>
      <c r="M198" s="91" t="s">
        <v>0</v>
      </c>
      <c r="N198" s="92" t="s">
        <v>26</v>
      </c>
      <c r="O198" s="93">
        <v>1.2385600000000001</v>
      </c>
      <c r="P198" s="93">
        <f t="shared" si="27"/>
        <v>1.2385600000000001</v>
      </c>
      <c r="Q198" s="93">
        <v>1.58E-3</v>
      </c>
      <c r="R198" s="93">
        <f t="shared" si="28"/>
        <v>1.58E-3</v>
      </c>
      <c r="S198" s="93">
        <v>0</v>
      </c>
      <c r="T198" s="94">
        <f t="shared" si="29"/>
        <v>0</v>
      </c>
      <c r="AR198" s="95" t="s">
        <v>151</v>
      </c>
      <c r="AT198" s="95" t="s">
        <v>87</v>
      </c>
      <c r="AU198" s="95" t="s">
        <v>45</v>
      </c>
      <c r="AY198" s="7" t="s">
        <v>84</v>
      </c>
      <c r="BE198" s="96">
        <f t="shared" si="30"/>
        <v>0</v>
      </c>
      <c r="BF198" s="96">
        <f t="shared" si="31"/>
        <v>0</v>
      </c>
      <c r="BG198" s="96">
        <f t="shared" si="32"/>
        <v>0</v>
      </c>
      <c r="BH198" s="96">
        <f t="shared" si="33"/>
        <v>0</v>
      </c>
      <c r="BI198" s="96">
        <f t="shared" si="34"/>
        <v>0</v>
      </c>
      <c r="BJ198" s="7" t="s">
        <v>45</v>
      </c>
      <c r="BK198" s="96">
        <f t="shared" si="35"/>
        <v>0</v>
      </c>
      <c r="BL198" s="7" t="s">
        <v>151</v>
      </c>
      <c r="BM198" s="95" t="s">
        <v>524</v>
      </c>
    </row>
    <row r="199" spans="2:65" s="1" customFormat="1" ht="33" customHeight="1" x14ac:dyDescent="0.2">
      <c r="B199" s="83"/>
      <c r="C199" s="84" t="s">
        <v>324</v>
      </c>
      <c r="D199" s="84" t="s">
        <v>87</v>
      </c>
      <c r="E199" s="85" t="s">
        <v>525</v>
      </c>
      <c r="F199" s="86" t="s">
        <v>526</v>
      </c>
      <c r="G199" s="87" t="s">
        <v>195</v>
      </c>
      <c r="H199" s="88">
        <v>2</v>
      </c>
      <c r="I199" s="89"/>
      <c r="J199" s="89"/>
      <c r="K199" s="90"/>
      <c r="L199" s="15"/>
      <c r="M199" s="91" t="s">
        <v>0</v>
      </c>
      <c r="N199" s="92" t="s">
        <v>26</v>
      </c>
      <c r="O199" s="93">
        <v>1.2385600000000001</v>
      </c>
      <c r="P199" s="93">
        <f t="shared" si="27"/>
        <v>2.4771200000000002</v>
      </c>
      <c r="Q199" s="93">
        <v>1.58E-3</v>
      </c>
      <c r="R199" s="93">
        <f t="shared" si="28"/>
        <v>3.16E-3</v>
      </c>
      <c r="S199" s="93">
        <v>0</v>
      </c>
      <c r="T199" s="94">
        <f t="shared" si="29"/>
        <v>0</v>
      </c>
      <c r="AR199" s="95" t="s">
        <v>151</v>
      </c>
      <c r="AT199" s="95" t="s">
        <v>87</v>
      </c>
      <c r="AU199" s="95" t="s">
        <v>45</v>
      </c>
      <c r="AY199" s="7" t="s">
        <v>84</v>
      </c>
      <c r="BE199" s="96">
        <f t="shared" si="30"/>
        <v>0</v>
      </c>
      <c r="BF199" s="96">
        <f t="shared" si="31"/>
        <v>0</v>
      </c>
      <c r="BG199" s="96">
        <f t="shared" si="32"/>
        <v>0</v>
      </c>
      <c r="BH199" s="96">
        <f t="shared" si="33"/>
        <v>0</v>
      </c>
      <c r="BI199" s="96">
        <f t="shared" si="34"/>
        <v>0</v>
      </c>
      <c r="BJ199" s="7" t="s">
        <v>45</v>
      </c>
      <c r="BK199" s="96">
        <f t="shared" si="35"/>
        <v>0</v>
      </c>
      <c r="BL199" s="7" t="s">
        <v>151</v>
      </c>
      <c r="BM199" s="95" t="s">
        <v>527</v>
      </c>
    </row>
    <row r="200" spans="2:65" s="1" customFormat="1" ht="24.2" customHeight="1" x14ac:dyDescent="0.2">
      <c r="B200" s="83"/>
      <c r="C200" s="84" t="s">
        <v>328</v>
      </c>
      <c r="D200" s="84" t="s">
        <v>87</v>
      </c>
      <c r="E200" s="85" t="s">
        <v>528</v>
      </c>
      <c r="F200" s="86" t="s">
        <v>529</v>
      </c>
      <c r="G200" s="87" t="s">
        <v>95</v>
      </c>
      <c r="H200" s="88">
        <v>35.5</v>
      </c>
      <c r="I200" s="89"/>
      <c r="J200" s="89"/>
      <c r="K200" s="90"/>
      <c r="L200" s="15"/>
      <c r="M200" s="91" t="s">
        <v>0</v>
      </c>
      <c r="N200" s="92" t="s">
        <v>26</v>
      </c>
      <c r="O200" s="93">
        <v>1.6559999999999999</v>
      </c>
      <c r="P200" s="93">
        <f t="shared" si="27"/>
        <v>58.787999999999997</v>
      </c>
      <c r="Q200" s="93">
        <v>2.7699999999999999E-3</v>
      </c>
      <c r="R200" s="93">
        <f t="shared" si="28"/>
        <v>9.8334999999999992E-2</v>
      </c>
      <c r="S200" s="93">
        <v>0</v>
      </c>
      <c r="T200" s="94">
        <f t="shared" si="29"/>
        <v>0</v>
      </c>
      <c r="AR200" s="95" t="s">
        <v>151</v>
      </c>
      <c r="AT200" s="95" t="s">
        <v>87</v>
      </c>
      <c r="AU200" s="95" t="s">
        <v>45</v>
      </c>
      <c r="AY200" s="7" t="s">
        <v>84</v>
      </c>
      <c r="BE200" s="96">
        <f t="shared" si="30"/>
        <v>0</v>
      </c>
      <c r="BF200" s="96">
        <f t="shared" si="31"/>
        <v>0</v>
      </c>
      <c r="BG200" s="96">
        <f t="shared" si="32"/>
        <v>0</v>
      </c>
      <c r="BH200" s="96">
        <f t="shared" si="33"/>
        <v>0</v>
      </c>
      <c r="BI200" s="96">
        <f t="shared" si="34"/>
        <v>0</v>
      </c>
      <c r="BJ200" s="7" t="s">
        <v>45</v>
      </c>
      <c r="BK200" s="96">
        <f t="shared" si="35"/>
        <v>0</v>
      </c>
      <c r="BL200" s="7" t="s">
        <v>151</v>
      </c>
      <c r="BM200" s="95" t="s">
        <v>530</v>
      </c>
    </row>
    <row r="201" spans="2:65" s="1" customFormat="1" ht="33" customHeight="1" x14ac:dyDescent="0.2">
      <c r="B201" s="83"/>
      <c r="C201" s="84" t="s">
        <v>332</v>
      </c>
      <c r="D201" s="84" t="s">
        <v>87</v>
      </c>
      <c r="E201" s="85" t="s">
        <v>531</v>
      </c>
      <c r="F201" s="86" t="s">
        <v>532</v>
      </c>
      <c r="G201" s="87" t="s">
        <v>169</v>
      </c>
      <c r="H201" s="88">
        <v>9.5</v>
      </c>
      <c r="I201" s="89"/>
      <c r="J201" s="89"/>
      <c r="K201" s="90"/>
      <c r="L201" s="15"/>
      <c r="M201" s="91" t="s">
        <v>0</v>
      </c>
      <c r="N201" s="92" t="s">
        <v>26</v>
      </c>
      <c r="O201" s="93">
        <v>0.83970999999999996</v>
      </c>
      <c r="P201" s="93">
        <f t="shared" si="27"/>
        <v>7.9772449999999999</v>
      </c>
      <c r="Q201" s="93">
        <v>4.2900000000000004E-3</v>
      </c>
      <c r="R201" s="93">
        <f t="shared" si="28"/>
        <v>4.0755000000000006E-2</v>
      </c>
      <c r="S201" s="93">
        <v>0</v>
      </c>
      <c r="T201" s="94">
        <f t="shared" si="29"/>
        <v>0</v>
      </c>
      <c r="AR201" s="95" t="s">
        <v>151</v>
      </c>
      <c r="AT201" s="95" t="s">
        <v>87</v>
      </c>
      <c r="AU201" s="95" t="s">
        <v>45</v>
      </c>
      <c r="AY201" s="7" t="s">
        <v>84</v>
      </c>
      <c r="BE201" s="96">
        <f t="shared" si="30"/>
        <v>0</v>
      </c>
      <c r="BF201" s="96">
        <f t="shared" si="31"/>
        <v>0</v>
      </c>
      <c r="BG201" s="96">
        <f t="shared" si="32"/>
        <v>0</v>
      </c>
      <c r="BH201" s="96">
        <f t="shared" si="33"/>
        <v>0</v>
      </c>
      <c r="BI201" s="96">
        <f t="shared" si="34"/>
        <v>0</v>
      </c>
      <c r="BJ201" s="7" t="s">
        <v>45</v>
      </c>
      <c r="BK201" s="96">
        <f t="shared" si="35"/>
        <v>0</v>
      </c>
      <c r="BL201" s="7" t="s">
        <v>151</v>
      </c>
      <c r="BM201" s="95" t="s">
        <v>533</v>
      </c>
    </row>
    <row r="202" spans="2:65" s="1" customFormat="1" ht="24.2" customHeight="1" x14ac:dyDescent="0.2">
      <c r="B202" s="83"/>
      <c r="C202" s="84" t="s">
        <v>336</v>
      </c>
      <c r="D202" s="84" t="s">
        <v>87</v>
      </c>
      <c r="E202" s="85" t="s">
        <v>534</v>
      </c>
      <c r="F202" s="86" t="s">
        <v>535</v>
      </c>
      <c r="G202" s="87" t="s">
        <v>169</v>
      </c>
      <c r="H202" s="88">
        <v>3.3</v>
      </c>
      <c r="I202" s="89"/>
      <c r="J202" s="89"/>
      <c r="K202" s="90"/>
      <c r="L202" s="15"/>
      <c r="M202" s="91" t="s">
        <v>0</v>
      </c>
      <c r="N202" s="92" t="s">
        <v>26</v>
      </c>
      <c r="O202" s="93">
        <v>0.65869</v>
      </c>
      <c r="P202" s="93">
        <f t="shared" si="27"/>
        <v>2.1736770000000001</v>
      </c>
      <c r="Q202" s="93">
        <v>1.6800000000000001E-3</v>
      </c>
      <c r="R202" s="93">
        <f t="shared" si="28"/>
        <v>5.5440000000000003E-3</v>
      </c>
      <c r="S202" s="93">
        <v>0</v>
      </c>
      <c r="T202" s="94">
        <f t="shared" si="29"/>
        <v>0</v>
      </c>
      <c r="AR202" s="95" t="s">
        <v>151</v>
      </c>
      <c r="AT202" s="95" t="s">
        <v>87</v>
      </c>
      <c r="AU202" s="95" t="s">
        <v>45</v>
      </c>
      <c r="AY202" s="7" t="s">
        <v>84</v>
      </c>
      <c r="BE202" s="96">
        <f t="shared" si="30"/>
        <v>0</v>
      </c>
      <c r="BF202" s="96">
        <f t="shared" si="31"/>
        <v>0</v>
      </c>
      <c r="BG202" s="96">
        <f t="shared" si="32"/>
        <v>0</v>
      </c>
      <c r="BH202" s="96">
        <f t="shared" si="33"/>
        <v>0</v>
      </c>
      <c r="BI202" s="96">
        <f t="shared" si="34"/>
        <v>0</v>
      </c>
      <c r="BJ202" s="7" t="s">
        <v>45</v>
      </c>
      <c r="BK202" s="96">
        <f t="shared" si="35"/>
        <v>0</v>
      </c>
      <c r="BL202" s="7" t="s">
        <v>151</v>
      </c>
      <c r="BM202" s="95" t="s">
        <v>536</v>
      </c>
    </row>
    <row r="203" spans="2:65" s="1" customFormat="1" ht="24.2" customHeight="1" x14ac:dyDescent="0.2">
      <c r="B203" s="83"/>
      <c r="C203" s="84" t="s">
        <v>340</v>
      </c>
      <c r="D203" s="84" t="s">
        <v>87</v>
      </c>
      <c r="E203" s="85" t="s">
        <v>537</v>
      </c>
      <c r="F203" s="86" t="s">
        <v>538</v>
      </c>
      <c r="G203" s="87" t="s">
        <v>169</v>
      </c>
      <c r="H203" s="88">
        <v>9</v>
      </c>
      <c r="I203" s="89"/>
      <c r="J203" s="89"/>
      <c r="K203" s="90"/>
      <c r="L203" s="15"/>
      <c r="M203" s="91" t="s">
        <v>0</v>
      </c>
      <c r="N203" s="92" t="s">
        <v>26</v>
      </c>
      <c r="O203" s="93">
        <v>0.66124000000000005</v>
      </c>
      <c r="P203" s="93">
        <f t="shared" si="27"/>
        <v>5.9511600000000007</v>
      </c>
      <c r="Q203" s="93">
        <v>2.8E-3</v>
      </c>
      <c r="R203" s="93">
        <f t="shared" si="28"/>
        <v>2.52E-2</v>
      </c>
      <c r="S203" s="93">
        <v>0</v>
      </c>
      <c r="T203" s="94">
        <f t="shared" si="29"/>
        <v>0</v>
      </c>
      <c r="AR203" s="95" t="s">
        <v>151</v>
      </c>
      <c r="AT203" s="95" t="s">
        <v>87</v>
      </c>
      <c r="AU203" s="95" t="s">
        <v>45</v>
      </c>
      <c r="AY203" s="7" t="s">
        <v>84</v>
      </c>
      <c r="BE203" s="96">
        <f t="shared" si="30"/>
        <v>0</v>
      </c>
      <c r="BF203" s="96">
        <f t="shared" si="31"/>
        <v>0</v>
      </c>
      <c r="BG203" s="96">
        <f t="shared" si="32"/>
        <v>0</v>
      </c>
      <c r="BH203" s="96">
        <f t="shared" si="33"/>
        <v>0</v>
      </c>
      <c r="BI203" s="96">
        <f t="shared" si="34"/>
        <v>0</v>
      </c>
      <c r="BJ203" s="7" t="s">
        <v>45</v>
      </c>
      <c r="BK203" s="96">
        <f t="shared" si="35"/>
        <v>0</v>
      </c>
      <c r="BL203" s="7" t="s">
        <v>151</v>
      </c>
      <c r="BM203" s="95" t="s">
        <v>539</v>
      </c>
    </row>
    <row r="204" spans="2:65" s="1" customFormat="1" ht="24.2" customHeight="1" x14ac:dyDescent="0.2">
      <c r="B204" s="83"/>
      <c r="C204" s="84" t="s">
        <v>346</v>
      </c>
      <c r="D204" s="84" t="s">
        <v>87</v>
      </c>
      <c r="E204" s="85" t="s">
        <v>256</v>
      </c>
      <c r="F204" s="86" t="s">
        <v>257</v>
      </c>
      <c r="G204" s="87" t="s">
        <v>258</v>
      </c>
      <c r="H204" s="88">
        <v>91.262</v>
      </c>
      <c r="I204" s="89"/>
      <c r="J204" s="89"/>
      <c r="K204" s="90"/>
      <c r="L204" s="15"/>
      <c r="M204" s="91" t="s">
        <v>0</v>
      </c>
      <c r="N204" s="92" t="s">
        <v>26</v>
      </c>
      <c r="O204" s="93">
        <v>0</v>
      </c>
      <c r="P204" s="93">
        <f t="shared" si="27"/>
        <v>0</v>
      </c>
      <c r="Q204" s="93">
        <v>0</v>
      </c>
      <c r="R204" s="93">
        <f t="shared" si="28"/>
        <v>0</v>
      </c>
      <c r="S204" s="93">
        <v>0</v>
      </c>
      <c r="T204" s="94">
        <f t="shared" si="29"/>
        <v>0</v>
      </c>
      <c r="AR204" s="95" t="s">
        <v>151</v>
      </c>
      <c r="AT204" s="95" t="s">
        <v>87</v>
      </c>
      <c r="AU204" s="95" t="s">
        <v>45</v>
      </c>
      <c r="AY204" s="7" t="s">
        <v>84</v>
      </c>
      <c r="BE204" s="96">
        <f t="shared" si="30"/>
        <v>0</v>
      </c>
      <c r="BF204" s="96">
        <f t="shared" si="31"/>
        <v>0</v>
      </c>
      <c r="BG204" s="96">
        <f t="shared" si="32"/>
        <v>0</v>
      </c>
      <c r="BH204" s="96">
        <f t="shared" si="33"/>
        <v>0</v>
      </c>
      <c r="BI204" s="96">
        <f t="shared" si="34"/>
        <v>0</v>
      </c>
      <c r="BJ204" s="7" t="s">
        <v>45</v>
      </c>
      <c r="BK204" s="96">
        <f t="shared" si="35"/>
        <v>0</v>
      </c>
      <c r="BL204" s="7" t="s">
        <v>151</v>
      </c>
      <c r="BM204" s="95" t="s">
        <v>540</v>
      </c>
    </row>
    <row r="205" spans="2:65" s="6" customFormat="1" ht="22.9" customHeight="1" x14ac:dyDescent="0.2">
      <c r="B205" s="72"/>
      <c r="D205" s="73" t="s">
        <v>42</v>
      </c>
      <c r="E205" s="81" t="s">
        <v>306</v>
      </c>
      <c r="F205" s="81" t="s">
        <v>307</v>
      </c>
      <c r="J205" s="82"/>
      <c r="L205" s="72"/>
      <c r="M205" s="76"/>
      <c r="P205" s="77">
        <f>SUM(P206:P208)</f>
        <v>1101.430969</v>
      </c>
      <c r="R205" s="77">
        <f>SUM(R206:R208)</f>
        <v>0</v>
      </c>
      <c r="T205" s="78">
        <f>SUM(T206:T208)</f>
        <v>36.620466999999998</v>
      </c>
      <c r="V205" s="254"/>
      <c r="AR205" s="73" t="s">
        <v>45</v>
      </c>
      <c r="AT205" s="79" t="s">
        <v>42</v>
      </c>
      <c r="AU205" s="79" t="s">
        <v>44</v>
      </c>
      <c r="AY205" s="73" t="s">
        <v>84</v>
      </c>
      <c r="BK205" s="80">
        <f>SUM(BK206:BK208)</f>
        <v>0</v>
      </c>
    </row>
    <row r="206" spans="2:65" s="1" customFormat="1" ht="24.2" customHeight="1" x14ac:dyDescent="0.2">
      <c r="B206" s="83"/>
      <c r="C206" s="84" t="s">
        <v>350</v>
      </c>
      <c r="D206" s="84" t="s">
        <v>87</v>
      </c>
      <c r="E206" s="85" t="s">
        <v>541</v>
      </c>
      <c r="F206" s="86" t="s">
        <v>542</v>
      </c>
      <c r="G206" s="87" t="s">
        <v>95</v>
      </c>
      <c r="H206" s="88">
        <v>2816.9589999999998</v>
      </c>
      <c r="I206" s="89"/>
      <c r="J206" s="89"/>
      <c r="K206" s="90"/>
      <c r="L206" s="15"/>
      <c r="M206" s="91" t="s">
        <v>0</v>
      </c>
      <c r="N206" s="92" t="s">
        <v>26</v>
      </c>
      <c r="O206" s="93">
        <v>0.30299999999999999</v>
      </c>
      <c r="P206" s="93">
        <f>O206*H206</f>
        <v>853.53857699999992</v>
      </c>
      <c r="Q206" s="93">
        <v>0</v>
      </c>
      <c r="R206" s="93">
        <f>Q206*H206</f>
        <v>0</v>
      </c>
      <c r="S206" s="93">
        <v>3.0000000000000001E-3</v>
      </c>
      <c r="T206" s="94">
        <f>S206*H206</f>
        <v>8.4508770000000002</v>
      </c>
      <c r="AR206" s="95" t="s">
        <v>151</v>
      </c>
      <c r="AT206" s="95" t="s">
        <v>87</v>
      </c>
      <c r="AU206" s="95" t="s">
        <v>45</v>
      </c>
      <c r="AY206" s="7" t="s">
        <v>84</v>
      </c>
      <c r="BE206" s="96">
        <f>IF(N206="základná",J206,0)</f>
        <v>0</v>
      </c>
      <c r="BF206" s="96">
        <f>IF(N206="znížená",J206,0)</f>
        <v>0</v>
      </c>
      <c r="BG206" s="96">
        <f>IF(N206="zákl. prenesená",J206,0)</f>
        <v>0</v>
      </c>
      <c r="BH206" s="96">
        <f>IF(N206="zníž. prenesená",J206,0)</f>
        <v>0</v>
      </c>
      <c r="BI206" s="96">
        <f>IF(N206="nulová",J206,0)</f>
        <v>0</v>
      </c>
      <c r="BJ206" s="7" t="s">
        <v>45</v>
      </c>
      <c r="BK206" s="96">
        <f>ROUND(I206*H206,2)</f>
        <v>0</v>
      </c>
      <c r="BL206" s="7" t="s">
        <v>151</v>
      </c>
      <c r="BM206" s="95" t="s">
        <v>543</v>
      </c>
    </row>
    <row r="207" spans="2:65" s="1" customFormat="1" ht="21.75" customHeight="1" x14ac:dyDescent="0.2">
      <c r="B207" s="83"/>
      <c r="C207" s="84" t="s">
        <v>544</v>
      </c>
      <c r="D207" s="84" t="s">
        <v>87</v>
      </c>
      <c r="E207" s="85" t="s">
        <v>545</v>
      </c>
      <c r="F207" s="86" t="s">
        <v>546</v>
      </c>
      <c r="G207" s="87" t="s">
        <v>95</v>
      </c>
      <c r="H207" s="88">
        <v>2816.9589999999998</v>
      </c>
      <c r="I207" s="89"/>
      <c r="J207" s="89"/>
      <c r="K207" s="90"/>
      <c r="L207" s="15"/>
      <c r="M207" s="91" t="s">
        <v>0</v>
      </c>
      <c r="N207" s="92" t="s">
        <v>26</v>
      </c>
      <c r="O207" s="93">
        <v>8.7999999999999995E-2</v>
      </c>
      <c r="P207" s="93">
        <f>O207*H207</f>
        <v>247.89239199999997</v>
      </c>
      <c r="Q207" s="93">
        <v>0</v>
      </c>
      <c r="R207" s="93">
        <f>Q207*H207</f>
        <v>0</v>
      </c>
      <c r="S207" s="93">
        <v>0.01</v>
      </c>
      <c r="T207" s="94">
        <f>S207*H207</f>
        <v>28.169589999999999</v>
      </c>
      <c r="AR207" s="95" t="s">
        <v>151</v>
      </c>
      <c r="AT207" s="95" t="s">
        <v>87</v>
      </c>
      <c r="AU207" s="95" t="s">
        <v>45</v>
      </c>
      <c r="AY207" s="7" t="s">
        <v>84</v>
      </c>
      <c r="BE207" s="96">
        <f>IF(N207="základná",J207,0)</f>
        <v>0</v>
      </c>
      <c r="BF207" s="96">
        <f>IF(N207="znížená",J207,0)</f>
        <v>0</v>
      </c>
      <c r="BG207" s="96">
        <f>IF(N207="zákl. prenesená",J207,0)</f>
        <v>0</v>
      </c>
      <c r="BH207" s="96">
        <f>IF(N207="zníž. prenesená",J207,0)</f>
        <v>0</v>
      </c>
      <c r="BI207" s="96">
        <f>IF(N207="nulová",J207,0)</f>
        <v>0</v>
      </c>
      <c r="BJ207" s="7" t="s">
        <v>45</v>
      </c>
      <c r="BK207" s="96">
        <f>ROUND(I207*H207,2)</f>
        <v>0</v>
      </c>
      <c r="BL207" s="7" t="s">
        <v>151</v>
      </c>
      <c r="BM207" s="95" t="s">
        <v>547</v>
      </c>
    </row>
    <row r="208" spans="2:65" s="1" customFormat="1" ht="24.2" customHeight="1" x14ac:dyDescent="0.2">
      <c r="B208" s="83"/>
      <c r="C208" s="84" t="s">
        <v>548</v>
      </c>
      <c r="D208" s="84" t="s">
        <v>87</v>
      </c>
      <c r="E208" s="85" t="s">
        <v>549</v>
      </c>
      <c r="F208" s="86" t="s">
        <v>550</v>
      </c>
      <c r="G208" s="87" t="s">
        <v>258</v>
      </c>
      <c r="H208" s="88">
        <v>202.53899999999999</v>
      </c>
      <c r="I208" s="89"/>
      <c r="J208" s="89"/>
      <c r="K208" s="90"/>
      <c r="L208" s="15"/>
      <c r="M208" s="91" t="s">
        <v>0</v>
      </c>
      <c r="N208" s="92" t="s">
        <v>26</v>
      </c>
      <c r="O208" s="93">
        <v>0</v>
      </c>
      <c r="P208" s="93">
        <f>O208*H208</f>
        <v>0</v>
      </c>
      <c r="Q208" s="93">
        <v>0</v>
      </c>
      <c r="R208" s="93">
        <f>Q208*H208</f>
        <v>0</v>
      </c>
      <c r="S208" s="93">
        <v>0</v>
      </c>
      <c r="T208" s="94">
        <f>S208*H208</f>
        <v>0</v>
      </c>
      <c r="AR208" s="95" t="s">
        <v>151</v>
      </c>
      <c r="AT208" s="95" t="s">
        <v>87</v>
      </c>
      <c r="AU208" s="95" t="s">
        <v>45</v>
      </c>
      <c r="AY208" s="7" t="s">
        <v>84</v>
      </c>
      <c r="BE208" s="96">
        <f>IF(N208="základná",J208,0)</f>
        <v>0</v>
      </c>
      <c r="BF208" s="96">
        <f>IF(N208="znížená",J208,0)</f>
        <v>0</v>
      </c>
      <c r="BG208" s="96">
        <f>IF(N208="zákl. prenesená",J208,0)</f>
        <v>0</v>
      </c>
      <c r="BH208" s="96">
        <f>IF(N208="zníž. prenesená",J208,0)</f>
        <v>0</v>
      </c>
      <c r="BI208" s="96">
        <f>IF(N208="nulová",J208,0)</f>
        <v>0</v>
      </c>
      <c r="BJ208" s="7" t="s">
        <v>45</v>
      </c>
      <c r="BK208" s="96">
        <f>ROUND(I208*H208,2)</f>
        <v>0</v>
      </c>
      <c r="BL208" s="7" t="s">
        <v>151</v>
      </c>
      <c r="BM208" s="95" t="s">
        <v>551</v>
      </c>
    </row>
    <row r="209" spans="2:65" s="6" customFormat="1" ht="22.9" customHeight="1" x14ac:dyDescent="0.2">
      <c r="B209" s="72"/>
      <c r="D209" s="73" t="s">
        <v>42</v>
      </c>
      <c r="E209" s="81" t="s">
        <v>552</v>
      </c>
      <c r="F209" s="81" t="s">
        <v>553</v>
      </c>
      <c r="J209" s="82"/>
      <c r="L209" s="72"/>
      <c r="M209" s="76"/>
      <c r="P209" s="77">
        <f>P210</f>
        <v>127.10092800000001</v>
      </c>
      <c r="R209" s="77">
        <f>R210</f>
        <v>0.38269440000000005</v>
      </c>
      <c r="T209" s="78">
        <f>T210</f>
        <v>0</v>
      </c>
      <c r="V209" s="254"/>
      <c r="AR209" s="73" t="s">
        <v>45</v>
      </c>
      <c r="AT209" s="79" t="s">
        <v>42</v>
      </c>
      <c r="AU209" s="79" t="s">
        <v>44</v>
      </c>
      <c r="AY209" s="73" t="s">
        <v>84</v>
      </c>
      <c r="BK209" s="80">
        <f>BK210</f>
        <v>0</v>
      </c>
    </row>
    <row r="210" spans="2:65" s="1" customFormat="1" ht="33" customHeight="1" x14ac:dyDescent="0.2">
      <c r="B210" s="83"/>
      <c r="C210" s="84" t="s">
        <v>554</v>
      </c>
      <c r="D210" s="84" t="s">
        <v>87</v>
      </c>
      <c r="E210" s="85" t="s">
        <v>555</v>
      </c>
      <c r="F210" s="86" t="s">
        <v>556</v>
      </c>
      <c r="G210" s="87" t="s">
        <v>95</v>
      </c>
      <c r="H210" s="88">
        <v>1159.68</v>
      </c>
      <c r="I210" s="89"/>
      <c r="J210" s="89"/>
      <c r="K210" s="90"/>
      <c r="L210" s="15"/>
      <c r="M210" s="107" t="s">
        <v>0</v>
      </c>
      <c r="N210" s="108" t="s">
        <v>26</v>
      </c>
      <c r="O210" s="109">
        <v>0.1096</v>
      </c>
      <c r="P210" s="109">
        <f>O210*H210</f>
        <v>127.10092800000001</v>
      </c>
      <c r="Q210" s="109">
        <v>3.3E-4</v>
      </c>
      <c r="R210" s="109">
        <f>Q210*H210</f>
        <v>0.38269440000000005</v>
      </c>
      <c r="S210" s="109">
        <v>0</v>
      </c>
      <c r="T210" s="110">
        <f>S210*H210</f>
        <v>0</v>
      </c>
      <c r="AR210" s="95" t="s">
        <v>151</v>
      </c>
      <c r="AT210" s="95" t="s">
        <v>87</v>
      </c>
      <c r="AU210" s="95" t="s">
        <v>45</v>
      </c>
      <c r="AY210" s="7" t="s">
        <v>84</v>
      </c>
      <c r="BE210" s="96">
        <f>IF(N210="základná",J210,0)</f>
        <v>0</v>
      </c>
      <c r="BF210" s="96">
        <f>IF(N210="znížená",J210,0)</f>
        <v>0</v>
      </c>
      <c r="BG210" s="96">
        <f>IF(N210="zákl. prenesená",J210,0)</f>
        <v>0</v>
      </c>
      <c r="BH210" s="96">
        <f>IF(N210="zníž. prenesená",J210,0)</f>
        <v>0</v>
      </c>
      <c r="BI210" s="96">
        <f>IF(N210="nulová",J210,0)</f>
        <v>0</v>
      </c>
      <c r="BJ210" s="7" t="s">
        <v>45</v>
      </c>
      <c r="BK210" s="96">
        <f>ROUND(I210*H210,2)</f>
        <v>0</v>
      </c>
      <c r="BL210" s="7" t="s">
        <v>151</v>
      </c>
      <c r="BM210" s="95" t="s">
        <v>557</v>
      </c>
    </row>
    <row r="211" spans="2:65" s="1" customFormat="1" ht="6.95" customHeight="1" x14ac:dyDescent="0.2"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15"/>
    </row>
  </sheetData>
  <autoFilter ref="C130:K210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33"/>
  <sheetViews>
    <sheetView showGridLines="0" topLeftCell="A322" zoomScale="90" zoomScaleNormal="90" workbookViewId="0">
      <selection activeCell="F36" sqref="F36"/>
    </sheetView>
  </sheetViews>
  <sheetFormatPr defaultRowHeight="11.25" x14ac:dyDescent="0.2"/>
  <cols>
    <col min="1" max="1" width="8.33203125" customWidth="1"/>
    <col min="2" max="2" width="1.1640625" customWidth="1"/>
    <col min="3" max="3" width="6.5" customWidth="1"/>
    <col min="4" max="4" width="4.33203125" customWidth="1"/>
    <col min="5" max="5" width="17.1640625" customWidth="1"/>
    <col min="6" max="6" width="52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/>
    <col min="63" max="63" width="11.33203125" bestFit="1" customWidth="1"/>
    <col min="64" max="64" width="3.5" bestFit="1" customWidth="1"/>
    <col min="65" max="65" width="13.6640625" bestFit="1" customWidth="1"/>
  </cols>
  <sheetData>
    <row r="2" spans="2:46" ht="36.950000000000003" customHeight="1" x14ac:dyDescent="0.2">
      <c r="L2" s="284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7" t="s">
        <v>48</v>
      </c>
    </row>
    <row r="3" spans="2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43</v>
      </c>
    </row>
    <row r="4" spans="2:46" ht="24.95" customHeight="1" x14ac:dyDescent="0.2">
      <c r="B4" s="10"/>
      <c r="D4" s="11" t="s">
        <v>49</v>
      </c>
      <c r="L4" s="10"/>
      <c r="M4" s="37" t="s">
        <v>4</v>
      </c>
      <c r="AT4" s="7" t="s">
        <v>1</v>
      </c>
    </row>
    <row r="5" spans="2:46" ht="6.95" customHeight="1" x14ac:dyDescent="0.2">
      <c r="B5" s="10"/>
      <c r="L5" s="10"/>
    </row>
    <row r="6" spans="2:46" ht="12" customHeight="1" x14ac:dyDescent="0.2">
      <c r="B6" s="10"/>
      <c r="D6" s="13" t="s">
        <v>5</v>
      </c>
      <c r="L6" s="10"/>
    </row>
    <row r="7" spans="2:46" ht="26.25" customHeight="1" x14ac:dyDescent="0.2">
      <c r="B7" s="10"/>
      <c r="E7" s="285"/>
      <c r="F7" s="286"/>
      <c r="G7" s="286"/>
      <c r="H7" s="286"/>
      <c r="L7" s="10"/>
    </row>
    <row r="8" spans="2:46" ht="12" customHeight="1" x14ac:dyDescent="0.2">
      <c r="B8" s="10"/>
      <c r="D8" s="13" t="s">
        <v>50</v>
      </c>
      <c r="L8" s="10"/>
    </row>
    <row r="9" spans="2:46" s="1" customFormat="1" ht="16.5" customHeight="1" x14ac:dyDescent="0.2">
      <c r="B9" s="15"/>
      <c r="E9" s="285" t="s">
        <v>558</v>
      </c>
      <c r="F9" s="283"/>
      <c r="G9" s="283"/>
      <c r="H9" s="283"/>
      <c r="L9" s="15"/>
    </row>
    <row r="10" spans="2:46" s="1" customFormat="1" ht="12" customHeight="1" x14ac:dyDescent="0.2">
      <c r="B10" s="15"/>
      <c r="D10" s="13" t="s">
        <v>52</v>
      </c>
      <c r="L10" s="15"/>
    </row>
    <row r="11" spans="2:46" s="1" customFormat="1" ht="30" customHeight="1" x14ac:dyDescent="0.2">
      <c r="B11" s="15"/>
      <c r="E11" s="282" t="s">
        <v>559</v>
      </c>
      <c r="F11" s="283"/>
      <c r="G11" s="283"/>
      <c r="H11" s="283"/>
      <c r="L11" s="15"/>
    </row>
    <row r="12" spans="2:46" s="1" customFormat="1" x14ac:dyDescent="0.2">
      <c r="B12" s="15"/>
      <c r="L12" s="15"/>
    </row>
    <row r="13" spans="2:46" s="1" customFormat="1" ht="12" customHeight="1" x14ac:dyDescent="0.2">
      <c r="B13" s="15"/>
      <c r="D13" s="13" t="s">
        <v>6</v>
      </c>
      <c r="F13" s="12" t="s">
        <v>0</v>
      </c>
      <c r="I13" s="13" t="s">
        <v>7</v>
      </c>
      <c r="J13" s="12" t="s">
        <v>0</v>
      </c>
      <c r="L13" s="15"/>
    </row>
    <row r="14" spans="2:46" s="1" customFormat="1" ht="12" customHeight="1" x14ac:dyDescent="0.2">
      <c r="B14" s="15"/>
      <c r="D14" s="13" t="s">
        <v>8</v>
      </c>
      <c r="F14" s="12" t="s">
        <v>9</v>
      </c>
      <c r="I14" s="13" t="s">
        <v>10</v>
      </c>
      <c r="J14" s="26"/>
      <c r="L14" s="15"/>
    </row>
    <row r="15" spans="2:46" s="1" customFormat="1" ht="10.9" customHeight="1" x14ac:dyDescent="0.2">
      <c r="B15" s="15"/>
      <c r="L15" s="15"/>
    </row>
    <row r="16" spans="2:46" s="1" customFormat="1" ht="12" customHeight="1" x14ac:dyDescent="0.2">
      <c r="B16" s="15"/>
      <c r="D16" s="13" t="s">
        <v>11</v>
      </c>
      <c r="I16" s="13" t="s">
        <v>12</v>
      </c>
      <c r="J16" s="12"/>
      <c r="L16" s="15"/>
    </row>
    <row r="17" spans="2:12" s="1" customFormat="1" ht="18" customHeight="1" x14ac:dyDescent="0.2">
      <c r="B17" s="15"/>
      <c r="E17" s="12" t="s">
        <v>13</v>
      </c>
      <c r="I17" s="13" t="s">
        <v>14</v>
      </c>
      <c r="J17" s="12"/>
      <c r="L17" s="15"/>
    </row>
    <row r="18" spans="2:12" s="1" customFormat="1" ht="6.95" customHeight="1" x14ac:dyDescent="0.2">
      <c r="B18" s="15"/>
      <c r="L18" s="15"/>
    </row>
    <row r="19" spans="2:12" s="1" customFormat="1" ht="12" customHeight="1" x14ac:dyDescent="0.2">
      <c r="B19" s="15"/>
      <c r="D19" s="13" t="s">
        <v>15</v>
      </c>
      <c r="I19" s="13" t="s">
        <v>12</v>
      </c>
      <c r="J19" s="12"/>
      <c r="L19" s="15"/>
    </row>
    <row r="20" spans="2:12" s="1" customFormat="1" ht="18" customHeight="1" x14ac:dyDescent="0.2">
      <c r="B20" s="15"/>
      <c r="E20" s="287"/>
      <c r="F20" s="287"/>
      <c r="G20" s="287"/>
      <c r="H20" s="287"/>
      <c r="I20" s="13" t="s">
        <v>14</v>
      </c>
      <c r="J20" s="12"/>
      <c r="L20" s="15"/>
    </row>
    <row r="21" spans="2:12" s="1" customFormat="1" ht="6.95" customHeight="1" x14ac:dyDescent="0.2">
      <c r="B21" s="15"/>
      <c r="L21" s="15"/>
    </row>
    <row r="22" spans="2:12" s="1" customFormat="1" ht="12" customHeight="1" x14ac:dyDescent="0.2">
      <c r="B22" s="15"/>
      <c r="D22" s="13" t="s">
        <v>16</v>
      </c>
      <c r="I22" s="13" t="s">
        <v>12</v>
      </c>
      <c r="J22" s="12"/>
      <c r="L22" s="15"/>
    </row>
    <row r="23" spans="2:12" s="1" customFormat="1" ht="18" customHeight="1" x14ac:dyDescent="0.2">
      <c r="B23" s="15"/>
      <c r="E23" s="12" t="s">
        <v>17</v>
      </c>
      <c r="I23" s="13" t="s">
        <v>14</v>
      </c>
      <c r="J23" s="12"/>
      <c r="L23" s="15"/>
    </row>
    <row r="24" spans="2:12" s="1" customFormat="1" ht="6.95" customHeight="1" x14ac:dyDescent="0.2">
      <c r="B24" s="15"/>
      <c r="L24" s="15"/>
    </row>
    <row r="25" spans="2:12" s="1" customFormat="1" ht="12" customHeight="1" x14ac:dyDescent="0.2">
      <c r="B25" s="15"/>
      <c r="D25" s="13" t="s">
        <v>18</v>
      </c>
      <c r="I25" s="13" t="s">
        <v>12</v>
      </c>
      <c r="J25" s="12"/>
      <c r="L25" s="15"/>
    </row>
    <row r="26" spans="2:12" s="1" customFormat="1" ht="18" customHeight="1" x14ac:dyDescent="0.2">
      <c r="B26" s="15"/>
      <c r="E26" s="12"/>
      <c r="I26" s="13" t="s">
        <v>14</v>
      </c>
      <c r="J26" s="12"/>
      <c r="L26" s="15"/>
    </row>
    <row r="27" spans="2:12" s="1" customFormat="1" ht="6.95" customHeight="1" x14ac:dyDescent="0.2">
      <c r="B27" s="15"/>
      <c r="L27" s="15"/>
    </row>
    <row r="28" spans="2:12" s="1" customFormat="1" ht="12" customHeight="1" x14ac:dyDescent="0.2">
      <c r="B28" s="15"/>
      <c r="D28" s="13" t="s">
        <v>19</v>
      </c>
      <c r="L28" s="15"/>
    </row>
    <row r="29" spans="2:12" s="2" customFormat="1" ht="16.5" customHeight="1" x14ac:dyDescent="0.2">
      <c r="B29" s="38"/>
      <c r="E29" s="288" t="s">
        <v>0</v>
      </c>
      <c r="F29" s="288"/>
      <c r="G29" s="288"/>
      <c r="H29" s="288"/>
      <c r="L29" s="38"/>
    </row>
    <row r="30" spans="2:12" s="1" customFormat="1" ht="6.95" customHeight="1" x14ac:dyDescent="0.2">
      <c r="B30" s="15"/>
      <c r="L30" s="15"/>
    </row>
    <row r="31" spans="2:12" s="1" customFormat="1" ht="6.95" customHeight="1" x14ac:dyDescent="0.2">
      <c r="B31" s="15"/>
      <c r="D31" s="27"/>
      <c r="E31" s="27"/>
      <c r="F31" s="27"/>
      <c r="G31" s="27"/>
      <c r="H31" s="27"/>
      <c r="I31" s="27"/>
      <c r="J31" s="27"/>
      <c r="K31" s="27"/>
      <c r="L31" s="15"/>
    </row>
    <row r="32" spans="2:12" s="1" customFormat="1" ht="25.35" customHeight="1" x14ac:dyDescent="0.2">
      <c r="B32" s="15"/>
      <c r="D32" s="39" t="s">
        <v>20</v>
      </c>
      <c r="J32" s="35"/>
      <c r="L32" s="15"/>
    </row>
    <row r="33" spans="2:22" s="1" customFormat="1" ht="6.95" customHeight="1" x14ac:dyDescent="0.2">
      <c r="B33" s="15"/>
      <c r="D33" s="27"/>
      <c r="E33" s="27"/>
      <c r="F33" s="27"/>
      <c r="G33" s="27"/>
      <c r="H33" s="27"/>
      <c r="I33" s="27"/>
      <c r="J33" s="27"/>
      <c r="K33" s="27"/>
      <c r="L33" s="15"/>
    </row>
    <row r="34" spans="2:22" s="1" customFormat="1" ht="14.45" customHeight="1" x14ac:dyDescent="0.2">
      <c r="B34" s="15"/>
      <c r="F34" s="17" t="s">
        <v>22</v>
      </c>
      <c r="I34" s="17" t="s">
        <v>21</v>
      </c>
      <c r="J34" s="17" t="s">
        <v>23</v>
      </c>
      <c r="L34" s="15"/>
    </row>
    <row r="35" spans="2:22" s="1" customFormat="1" ht="14.45" customHeight="1" x14ac:dyDescent="0.2">
      <c r="B35" s="15"/>
      <c r="D35" s="28" t="s">
        <v>24</v>
      </c>
      <c r="E35" s="18" t="s">
        <v>25</v>
      </c>
      <c r="F35" s="40">
        <f>ROUND((SUM(BE141:BE331)),  2)</f>
        <v>0</v>
      </c>
      <c r="G35" s="41"/>
      <c r="H35" s="41"/>
      <c r="I35" s="42">
        <v>0.2</v>
      </c>
      <c r="J35" s="40">
        <f>ROUND(((SUM(BE141:BE331))*I35),  2)</f>
        <v>0</v>
      </c>
      <c r="L35" s="15"/>
    </row>
    <row r="36" spans="2:22" s="1" customFormat="1" ht="14.45" customHeight="1" x14ac:dyDescent="0.2">
      <c r="B36" s="15"/>
      <c r="E36" s="18" t="s">
        <v>26</v>
      </c>
      <c r="F36" s="36"/>
      <c r="I36" s="43">
        <v>0.2</v>
      </c>
      <c r="J36" s="36"/>
      <c r="L36" s="15"/>
    </row>
    <row r="37" spans="2:22" s="1" customFormat="1" ht="14.45" hidden="1" customHeight="1" x14ac:dyDescent="0.2">
      <c r="B37" s="15"/>
      <c r="E37" s="13" t="s">
        <v>27</v>
      </c>
      <c r="F37" s="36">
        <f>ROUND((SUM(BG141:BG331)),  2)</f>
        <v>0</v>
      </c>
      <c r="I37" s="43">
        <v>0.2</v>
      </c>
      <c r="J37" s="36">
        <f>0</f>
        <v>0</v>
      </c>
      <c r="L37" s="15"/>
    </row>
    <row r="38" spans="2:22" s="1" customFormat="1" ht="14.45" hidden="1" customHeight="1" x14ac:dyDescent="0.2">
      <c r="B38" s="15"/>
      <c r="E38" s="13" t="s">
        <v>28</v>
      </c>
      <c r="F38" s="36">
        <f>ROUND((SUM(BH141:BH331)),  2)</f>
        <v>0</v>
      </c>
      <c r="I38" s="43">
        <v>0.2</v>
      </c>
      <c r="J38" s="36">
        <f>0</f>
        <v>0</v>
      </c>
      <c r="L38" s="15"/>
    </row>
    <row r="39" spans="2:22" s="1" customFormat="1" ht="12" customHeight="1" x14ac:dyDescent="0.2">
      <c r="B39" s="15"/>
      <c r="E39" s="18" t="s">
        <v>29</v>
      </c>
      <c r="F39" s="40">
        <f>ROUND((SUM(BI141:BI331)),  2)</f>
        <v>0</v>
      </c>
      <c r="G39" s="41"/>
      <c r="H39" s="41"/>
      <c r="I39" s="42">
        <v>0</v>
      </c>
      <c r="J39" s="40">
        <f>0</f>
        <v>0</v>
      </c>
      <c r="L39" s="15"/>
    </row>
    <row r="40" spans="2:22" s="1" customFormat="1" ht="18.600000000000001" customHeight="1" x14ac:dyDescent="0.2">
      <c r="B40" s="15"/>
      <c r="L40" s="15"/>
    </row>
    <row r="41" spans="2:22" s="1" customFormat="1" ht="25.35" customHeight="1" x14ac:dyDescent="0.2">
      <c r="B41" s="15"/>
      <c r="C41" s="44"/>
      <c r="D41" s="45" t="s">
        <v>30</v>
      </c>
      <c r="E41" s="29"/>
      <c r="F41" s="29"/>
      <c r="G41" s="46" t="s">
        <v>31</v>
      </c>
      <c r="H41" s="47" t="s">
        <v>32</v>
      </c>
      <c r="I41" s="29"/>
      <c r="J41" s="48"/>
      <c r="K41" s="49"/>
      <c r="L41" s="15"/>
      <c r="V41" s="255"/>
    </row>
    <row r="42" spans="2:22" s="1" customFormat="1" ht="14.45" customHeight="1" x14ac:dyDescent="0.2">
      <c r="B42" s="15"/>
      <c r="L42" s="15"/>
    </row>
    <row r="43" spans="2:22" ht="4.1500000000000004" customHeight="1" x14ac:dyDescent="0.2">
      <c r="B43" s="10"/>
      <c r="L43" s="10"/>
    </row>
    <row r="44" spans="2:22" ht="14.45" hidden="1" customHeight="1" x14ac:dyDescent="0.2">
      <c r="B44" s="10"/>
      <c r="L44" s="10"/>
    </row>
    <row r="45" spans="2:22" ht="14.45" hidden="1" customHeight="1" x14ac:dyDescent="0.2">
      <c r="B45" s="10"/>
      <c r="L45" s="10"/>
    </row>
    <row r="46" spans="2:22" ht="14.45" hidden="1" customHeight="1" x14ac:dyDescent="0.2">
      <c r="B46" s="10"/>
      <c r="L46" s="10"/>
    </row>
    <row r="47" spans="2:22" ht="14.45" customHeight="1" x14ac:dyDescent="0.2">
      <c r="B47" s="10"/>
      <c r="L47" s="10"/>
    </row>
    <row r="48" spans="2:22" ht="14.45" customHeight="1" x14ac:dyDescent="0.2">
      <c r="B48" s="10"/>
      <c r="L48" s="10"/>
    </row>
    <row r="49" spans="2:12" ht="14.45" customHeight="1" x14ac:dyDescent="0.2">
      <c r="B49" s="10"/>
      <c r="L49" s="10"/>
    </row>
    <row r="50" spans="2:12" s="1" customFormat="1" ht="14.45" customHeight="1" x14ac:dyDescent="0.2">
      <c r="B50" s="15"/>
      <c r="D50" s="19" t="s">
        <v>33</v>
      </c>
      <c r="E50" s="20"/>
      <c r="F50" s="20"/>
      <c r="G50" s="19" t="s">
        <v>34</v>
      </c>
      <c r="H50" s="20"/>
      <c r="I50" s="20"/>
      <c r="J50" s="20"/>
      <c r="K50" s="20"/>
      <c r="L50" s="15"/>
    </row>
    <row r="51" spans="2:12" x14ac:dyDescent="0.2">
      <c r="B51" s="10"/>
      <c r="L51" s="10"/>
    </row>
    <row r="52" spans="2:12" x14ac:dyDescent="0.2">
      <c r="B52" s="10"/>
      <c r="L52" s="10"/>
    </row>
    <row r="53" spans="2:12" x14ac:dyDescent="0.2">
      <c r="B53" s="10"/>
      <c r="L53" s="10"/>
    </row>
    <row r="54" spans="2:12" x14ac:dyDescent="0.2">
      <c r="B54" s="10"/>
      <c r="L54" s="10"/>
    </row>
    <row r="55" spans="2:12" x14ac:dyDescent="0.2">
      <c r="B55" s="10"/>
      <c r="L55" s="10"/>
    </row>
    <row r="56" spans="2:12" x14ac:dyDescent="0.2">
      <c r="B56" s="10"/>
      <c r="L56" s="10"/>
    </row>
    <row r="57" spans="2:12" x14ac:dyDescent="0.2">
      <c r="B57" s="10"/>
      <c r="L57" s="10"/>
    </row>
    <row r="58" spans="2:12" x14ac:dyDescent="0.2">
      <c r="B58" s="10"/>
      <c r="L58" s="10"/>
    </row>
    <row r="59" spans="2:12" x14ac:dyDescent="0.2">
      <c r="B59" s="10"/>
      <c r="L59" s="10"/>
    </row>
    <row r="60" spans="2:12" x14ac:dyDescent="0.2">
      <c r="B60" s="10"/>
      <c r="L60" s="10"/>
    </row>
    <row r="61" spans="2:12" s="1" customFormat="1" ht="12.75" x14ac:dyDescent="0.2">
      <c r="B61" s="15"/>
      <c r="D61" s="21" t="s">
        <v>35</v>
      </c>
      <c r="E61" s="16"/>
      <c r="F61" s="50" t="s">
        <v>36</v>
      </c>
      <c r="G61" s="21" t="s">
        <v>35</v>
      </c>
      <c r="H61" s="16"/>
      <c r="I61" s="16"/>
      <c r="J61" s="51" t="s">
        <v>36</v>
      </c>
      <c r="K61" s="16"/>
      <c r="L61" s="15"/>
    </row>
    <row r="62" spans="2:12" x14ac:dyDescent="0.2">
      <c r="B62" s="10"/>
      <c r="L62" s="10"/>
    </row>
    <row r="63" spans="2:12" x14ac:dyDescent="0.2">
      <c r="B63" s="10"/>
      <c r="L63" s="10"/>
    </row>
    <row r="64" spans="2:12" x14ac:dyDescent="0.2">
      <c r="B64" s="10"/>
      <c r="L64" s="10"/>
    </row>
    <row r="65" spans="2:12" s="1" customFormat="1" ht="12.75" x14ac:dyDescent="0.2">
      <c r="B65" s="15"/>
      <c r="D65" s="19" t="s">
        <v>37</v>
      </c>
      <c r="E65" s="20"/>
      <c r="F65" s="20"/>
      <c r="G65" s="19" t="s">
        <v>38</v>
      </c>
      <c r="H65" s="20"/>
      <c r="I65" s="20"/>
      <c r="J65" s="20"/>
      <c r="K65" s="20"/>
      <c r="L65" s="15"/>
    </row>
    <row r="66" spans="2:12" x14ac:dyDescent="0.2">
      <c r="B66" s="10"/>
      <c r="L66" s="10"/>
    </row>
    <row r="67" spans="2:12" x14ac:dyDescent="0.2">
      <c r="B67" s="10"/>
      <c r="L67" s="10"/>
    </row>
    <row r="68" spans="2:12" x14ac:dyDescent="0.2">
      <c r="B68" s="10"/>
      <c r="L68" s="10"/>
    </row>
    <row r="69" spans="2:12" x14ac:dyDescent="0.2">
      <c r="B69" s="10"/>
      <c r="L69" s="10"/>
    </row>
    <row r="70" spans="2:12" x14ac:dyDescent="0.2">
      <c r="B70" s="10"/>
      <c r="L70" s="10"/>
    </row>
    <row r="71" spans="2:12" x14ac:dyDescent="0.2">
      <c r="B71" s="10"/>
      <c r="L71" s="10"/>
    </row>
    <row r="72" spans="2:12" x14ac:dyDescent="0.2">
      <c r="B72" s="10"/>
      <c r="L72" s="10"/>
    </row>
    <row r="73" spans="2:12" x14ac:dyDescent="0.2">
      <c r="B73" s="10"/>
      <c r="L73" s="10"/>
    </row>
    <row r="74" spans="2:12" x14ac:dyDescent="0.2">
      <c r="B74" s="10"/>
      <c r="L74" s="10"/>
    </row>
    <row r="75" spans="2:12" x14ac:dyDescent="0.2">
      <c r="B75" s="10"/>
      <c r="L75" s="10"/>
    </row>
    <row r="76" spans="2:12" s="1" customFormat="1" ht="12.75" x14ac:dyDescent="0.2">
      <c r="B76" s="15"/>
      <c r="D76" s="21" t="s">
        <v>35</v>
      </c>
      <c r="E76" s="16"/>
      <c r="F76" s="50" t="s">
        <v>36</v>
      </c>
      <c r="G76" s="21" t="s">
        <v>35</v>
      </c>
      <c r="H76" s="16"/>
      <c r="I76" s="16"/>
      <c r="J76" s="51" t="s">
        <v>36</v>
      </c>
      <c r="K76" s="16"/>
      <c r="L76" s="15"/>
    </row>
    <row r="77" spans="2:12" s="1" customFormat="1" ht="14.45" customHeight="1" x14ac:dyDescent="0.2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15"/>
    </row>
    <row r="81" spans="2:12" s="1" customFormat="1" ht="6.95" customHeight="1" x14ac:dyDescent="0.2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15"/>
    </row>
    <row r="82" spans="2:12" s="1" customFormat="1" ht="24.95" customHeight="1" x14ac:dyDescent="0.2">
      <c r="B82" s="15"/>
      <c r="C82" s="11" t="s">
        <v>54</v>
      </c>
      <c r="L82" s="15"/>
    </row>
    <row r="83" spans="2:12" s="1" customFormat="1" ht="6.95" customHeight="1" x14ac:dyDescent="0.2">
      <c r="B83" s="15"/>
      <c r="L83" s="15"/>
    </row>
    <row r="84" spans="2:12" s="1" customFormat="1" ht="12" customHeight="1" x14ac:dyDescent="0.2">
      <c r="B84" s="15"/>
      <c r="C84" s="13" t="s">
        <v>5</v>
      </c>
      <c r="L84" s="15"/>
    </row>
    <row r="85" spans="2:12" s="1" customFormat="1" ht="26.25" customHeight="1" x14ac:dyDescent="0.2">
      <c r="B85" s="15"/>
      <c r="E85" s="285"/>
      <c r="F85" s="286"/>
      <c r="G85" s="286"/>
      <c r="H85" s="286"/>
      <c r="L85" s="15"/>
    </row>
    <row r="86" spans="2:12" ht="12" customHeight="1" x14ac:dyDescent="0.2">
      <c r="B86" s="10"/>
      <c r="C86" s="13" t="s">
        <v>50</v>
      </c>
      <c r="L86" s="10"/>
    </row>
    <row r="87" spans="2:12" s="1" customFormat="1" ht="16.5" customHeight="1" x14ac:dyDescent="0.2">
      <c r="B87" s="15"/>
      <c r="E87" s="285" t="s">
        <v>558</v>
      </c>
      <c r="F87" s="283"/>
      <c r="G87" s="283"/>
      <c r="H87" s="283"/>
      <c r="L87" s="15"/>
    </row>
    <row r="88" spans="2:12" s="1" customFormat="1" ht="12" customHeight="1" x14ac:dyDescent="0.2">
      <c r="B88" s="15"/>
      <c r="C88" s="13" t="s">
        <v>52</v>
      </c>
      <c r="L88" s="15"/>
    </row>
    <row r="89" spans="2:12" s="1" customFormat="1" ht="30" customHeight="1" x14ac:dyDescent="0.2">
      <c r="B89" s="15"/>
      <c r="E89" s="282" t="str">
        <f>E11</f>
        <v>B1 - Obnova stavebných konštrukcií budovy, ktorá nemá vplyv na energetickú hospodárnosť budovy</v>
      </c>
      <c r="F89" s="283"/>
      <c r="G89" s="283"/>
      <c r="H89" s="283"/>
      <c r="L89" s="15"/>
    </row>
    <row r="90" spans="2:12" s="1" customFormat="1" ht="6.95" customHeight="1" x14ac:dyDescent="0.2">
      <c r="B90" s="15"/>
      <c r="L90" s="15"/>
    </row>
    <row r="91" spans="2:12" s="1" customFormat="1" ht="12" customHeight="1" x14ac:dyDescent="0.2">
      <c r="B91" s="15"/>
      <c r="C91" s="13" t="s">
        <v>8</v>
      </c>
      <c r="F91" s="12" t="str">
        <f>F14</f>
        <v>Zvolen</v>
      </c>
      <c r="I91" s="13" t="s">
        <v>10</v>
      </c>
      <c r="J91" s="26" t="str">
        <f>IF(J14="","",J14)</f>
        <v/>
      </c>
      <c r="L91" s="15"/>
    </row>
    <row r="92" spans="2:12" s="1" customFormat="1" ht="6.95" customHeight="1" x14ac:dyDescent="0.2">
      <c r="B92" s="15"/>
      <c r="L92" s="15"/>
    </row>
    <row r="93" spans="2:12" s="1" customFormat="1" ht="25.7" customHeight="1" x14ac:dyDescent="0.2">
      <c r="B93" s="15"/>
      <c r="C93" s="13" t="s">
        <v>11</v>
      </c>
      <c r="F93" s="12" t="str">
        <f>E17</f>
        <v>SPŠ dopravná Zvolen</v>
      </c>
      <c r="I93" s="13" t="s">
        <v>16</v>
      </c>
      <c r="J93" s="14" t="str">
        <f>E23</f>
        <v>PROFISREAL s.r.o., Bratislava</v>
      </c>
      <c r="L93" s="15"/>
    </row>
    <row r="94" spans="2:12" s="1" customFormat="1" ht="15.2" customHeight="1" x14ac:dyDescent="0.2">
      <c r="B94" s="15"/>
      <c r="C94" s="13" t="s">
        <v>15</v>
      </c>
      <c r="F94" s="12" t="str">
        <f>IF(E20="","",E20)</f>
        <v/>
      </c>
      <c r="I94" s="13" t="s">
        <v>18</v>
      </c>
      <c r="J94" s="14"/>
      <c r="L94" s="15"/>
    </row>
    <row r="95" spans="2:12" s="1" customFormat="1" ht="10.35" customHeight="1" x14ac:dyDescent="0.2">
      <c r="B95" s="15"/>
      <c r="L95" s="15"/>
    </row>
    <row r="96" spans="2:12" s="1" customFormat="1" ht="29.25" customHeight="1" x14ac:dyDescent="0.2">
      <c r="B96" s="15"/>
      <c r="C96" s="52" t="s">
        <v>55</v>
      </c>
      <c r="D96" s="44"/>
      <c r="E96" s="44"/>
      <c r="F96" s="44"/>
      <c r="G96" s="44"/>
      <c r="H96" s="44"/>
      <c r="I96" s="44"/>
      <c r="J96" s="53" t="s">
        <v>56</v>
      </c>
      <c r="K96" s="44"/>
      <c r="L96" s="15"/>
    </row>
    <row r="97" spans="2:47" s="1" customFormat="1" ht="10.35" customHeight="1" x14ac:dyDescent="0.2">
      <c r="B97" s="15"/>
      <c r="L97" s="15"/>
    </row>
    <row r="98" spans="2:47" s="1" customFormat="1" ht="22.9" customHeight="1" x14ac:dyDescent="0.2">
      <c r="B98" s="15"/>
      <c r="C98" s="54" t="s">
        <v>57</v>
      </c>
      <c r="J98" s="35"/>
      <c r="L98" s="15"/>
      <c r="AU98" s="7" t="s">
        <v>58</v>
      </c>
    </row>
    <row r="99" spans="2:47" s="3" customFormat="1" ht="24.95" customHeight="1" x14ac:dyDescent="0.2">
      <c r="B99" s="55"/>
      <c r="D99" s="56" t="s">
        <v>59</v>
      </c>
      <c r="E99" s="57"/>
      <c r="F99" s="57"/>
      <c r="G99" s="57"/>
      <c r="H99" s="57"/>
      <c r="I99" s="57"/>
      <c r="J99" s="58"/>
      <c r="L99" s="55"/>
    </row>
    <row r="100" spans="2:47" s="4" customFormat="1" ht="19.899999999999999" customHeight="1" x14ac:dyDescent="0.2">
      <c r="B100" s="59"/>
      <c r="D100" s="60" t="s">
        <v>560</v>
      </c>
      <c r="E100" s="61"/>
      <c r="F100" s="61"/>
      <c r="G100" s="61"/>
      <c r="H100" s="61"/>
      <c r="I100" s="61"/>
      <c r="J100" s="62"/>
      <c r="L100" s="59"/>
    </row>
    <row r="101" spans="2:47" s="4" customFormat="1" ht="19.899999999999999" customHeight="1" x14ac:dyDescent="0.2">
      <c r="B101" s="59"/>
      <c r="D101" s="60" t="s">
        <v>561</v>
      </c>
      <c r="E101" s="61"/>
      <c r="F101" s="61"/>
      <c r="G101" s="61"/>
      <c r="H101" s="61"/>
      <c r="I101" s="61"/>
      <c r="J101" s="62"/>
      <c r="L101" s="59"/>
    </row>
    <row r="102" spans="2:47" s="4" customFormat="1" ht="19.899999999999999" customHeight="1" x14ac:dyDescent="0.2">
      <c r="B102" s="59"/>
      <c r="D102" s="60" t="s">
        <v>60</v>
      </c>
      <c r="E102" s="61"/>
      <c r="F102" s="61"/>
      <c r="G102" s="61"/>
      <c r="H102" s="61"/>
      <c r="I102" s="61"/>
      <c r="J102" s="62"/>
      <c r="L102" s="59"/>
    </row>
    <row r="103" spans="2:47" s="4" customFormat="1" ht="19.899999999999999" customHeight="1" x14ac:dyDescent="0.2">
      <c r="B103" s="59"/>
      <c r="D103" s="60" t="s">
        <v>62</v>
      </c>
      <c r="E103" s="61"/>
      <c r="F103" s="61"/>
      <c r="G103" s="61"/>
      <c r="H103" s="61"/>
      <c r="I103" s="61"/>
      <c r="J103" s="62"/>
      <c r="L103" s="59"/>
    </row>
    <row r="104" spans="2:47" s="4" customFormat="1" ht="19.899999999999999" customHeight="1" x14ac:dyDescent="0.2">
      <c r="B104" s="59"/>
      <c r="D104" s="60" t="s">
        <v>63</v>
      </c>
      <c r="E104" s="61"/>
      <c r="F104" s="61"/>
      <c r="G104" s="61"/>
      <c r="H104" s="61"/>
      <c r="I104" s="61"/>
      <c r="J104" s="62"/>
      <c r="L104" s="59"/>
    </row>
    <row r="105" spans="2:47" s="4" customFormat="1" ht="19.899999999999999" customHeight="1" x14ac:dyDescent="0.2">
      <c r="B105" s="59"/>
      <c r="D105" s="60" t="s">
        <v>64</v>
      </c>
      <c r="E105" s="61"/>
      <c r="F105" s="61"/>
      <c r="G105" s="61"/>
      <c r="H105" s="61"/>
      <c r="I105" s="61"/>
      <c r="J105" s="62"/>
      <c r="L105" s="59"/>
    </row>
    <row r="106" spans="2:47" s="3" customFormat="1" ht="24.95" customHeight="1" x14ac:dyDescent="0.2">
      <c r="B106" s="55"/>
      <c r="D106" s="56" t="s">
        <v>65</v>
      </c>
      <c r="E106" s="57"/>
      <c r="F106" s="57"/>
      <c r="G106" s="57"/>
      <c r="H106" s="57"/>
      <c r="I106" s="57"/>
      <c r="J106" s="58"/>
      <c r="L106" s="55"/>
    </row>
    <row r="107" spans="2:47" s="4" customFormat="1" ht="19.899999999999999" customHeight="1" x14ac:dyDescent="0.2">
      <c r="B107" s="59"/>
      <c r="D107" s="60" t="s">
        <v>562</v>
      </c>
      <c r="E107" s="61"/>
      <c r="F107" s="61"/>
      <c r="G107" s="61"/>
      <c r="H107" s="61"/>
      <c r="I107" s="61"/>
      <c r="J107" s="62"/>
      <c r="L107" s="59"/>
    </row>
    <row r="108" spans="2:47" s="4" customFormat="1" ht="19.899999999999999" customHeight="1" x14ac:dyDescent="0.2">
      <c r="B108" s="59"/>
      <c r="D108" s="60" t="s">
        <v>356</v>
      </c>
      <c r="E108" s="61"/>
      <c r="F108" s="61"/>
      <c r="G108" s="61"/>
      <c r="H108" s="61"/>
      <c r="I108" s="61"/>
      <c r="J108" s="62"/>
      <c r="L108" s="59"/>
    </row>
    <row r="109" spans="2:47" s="4" customFormat="1" ht="19.899999999999999" customHeight="1" x14ac:dyDescent="0.2">
      <c r="B109" s="59"/>
      <c r="D109" s="60" t="s">
        <v>563</v>
      </c>
      <c r="E109" s="61"/>
      <c r="F109" s="61"/>
      <c r="G109" s="61"/>
      <c r="H109" s="61"/>
      <c r="I109" s="61"/>
      <c r="J109" s="62"/>
      <c r="L109" s="59"/>
    </row>
    <row r="110" spans="2:47" s="4" customFormat="1" ht="19.899999999999999" customHeight="1" x14ac:dyDescent="0.2">
      <c r="B110" s="59"/>
      <c r="D110" s="60" t="s">
        <v>357</v>
      </c>
      <c r="E110" s="61"/>
      <c r="F110" s="61"/>
      <c r="G110" s="61"/>
      <c r="H110" s="61"/>
      <c r="I110" s="61"/>
      <c r="J110" s="62"/>
      <c r="L110" s="59"/>
    </row>
    <row r="111" spans="2:47" s="4" customFormat="1" ht="19.899999999999999" customHeight="1" x14ac:dyDescent="0.2">
      <c r="B111" s="59"/>
      <c r="D111" s="60" t="s">
        <v>67</v>
      </c>
      <c r="E111" s="61"/>
      <c r="F111" s="61"/>
      <c r="G111" s="61"/>
      <c r="H111" s="61"/>
      <c r="I111" s="61"/>
      <c r="J111" s="62"/>
      <c r="L111" s="59"/>
    </row>
    <row r="112" spans="2:47" s="4" customFormat="1" ht="19.899999999999999" customHeight="1" x14ac:dyDescent="0.2">
      <c r="B112" s="59"/>
      <c r="D112" s="60" t="s">
        <v>68</v>
      </c>
      <c r="E112" s="61"/>
      <c r="F112" s="61"/>
      <c r="G112" s="61"/>
      <c r="H112" s="61"/>
      <c r="I112" s="61"/>
      <c r="J112" s="62"/>
      <c r="L112" s="59"/>
    </row>
    <row r="113" spans="2:12" s="4" customFormat="1" ht="19.899999999999999" customHeight="1" x14ac:dyDescent="0.2">
      <c r="B113" s="59"/>
      <c r="D113" s="60" t="s">
        <v>564</v>
      </c>
      <c r="E113" s="61"/>
      <c r="F113" s="61"/>
      <c r="G113" s="61"/>
      <c r="H113" s="61"/>
      <c r="I113" s="61"/>
      <c r="J113" s="62"/>
      <c r="L113" s="59"/>
    </row>
    <row r="114" spans="2:12" s="4" customFormat="1" ht="19.899999999999999" customHeight="1" x14ac:dyDescent="0.2">
      <c r="B114" s="59"/>
      <c r="D114" s="60" t="s">
        <v>565</v>
      </c>
      <c r="E114" s="61"/>
      <c r="F114" s="61"/>
      <c r="G114" s="61"/>
      <c r="H114" s="61"/>
      <c r="I114" s="61"/>
      <c r="J114" s="62"/>
      <c r="L114" s="59"/>
    </row>
    <row r="115" spans="2:12" s="4" customFormat="1" ht="19.899999999999999" customHeight="1" x14ac:dyDescent="0.2">
      <c r="B115" s="59"/>
      <c r="D115" s="60" t="s">
        <v>566</v>
      </c>
      <c r="E115" s="61"/>
      <c r="F115" s="61"/>
      <c r="G115" s="61"/>
      <c r="H115" s="61"/>
      <c r="I115" s="61"/>
      <c r="J115" s="62"/>
      <c r="L115" s="59"/>
    </row>
    <row r="116" spans="2:12" s="4" customFormat="1" ht="19.899999999999999" customHeight="1" x14ac:dyDescent="0.2">
      <c r="B116" s="59"/>
      <c r="D116" s="60" t="s">
        <v>567</v>
      </c>
      <c r="E116" s="61"/>
      <c r="F116" s="61"/>
      <c r="G116" s="61"/>
      <c r="H116" s="61"/>
      <c r="I116" s="61"/>
      <c r="J116" s="62"/>
      <c r="L116" s="59"/>
    </row>
    <row r="117" spans="2:12" s="4" customFormat="1" ht="19.899999999999999" customHeight="1" x14ac:dyDescent="0.2">
      <c r="B117" s="59"/>
      <c r="D117" s="60" t="s">
        <v>358</v>
      </c>
      <c r="E117" s="61"/>
      <c r="F117" s="61"/>
      <c r="G117" s="61"/>
      <c r="H117" s="61"/>
      <c r="I117" s="61"/>
      <c r="J117" s="62"/>
      <c r="L117" s="59"/>
    </row>
    <row r="118" spans="2:12" s="4" customFormat="1" ht="19.899999999999999" customHeight="1" x14ac:dyDescent="0.2">
      <c r="B118" s="59"/>
      <c r="D118" s="60" t="s">
        <v>69</v>
      </c>
      <c r="E118" s="61"/>
      <c r="F118" s="61"/>
      <c r="G118" s="61"/>
      <c r="H118" s="61"/>
      <c r="I118" s="61"/>
      <c r="J118" s="62"/>
      <c r="L118" s="59"/>
    </row>
    <row r="119" spans="2:12" s="3" customFormat="1" ht="24.95" customHeight="1" x14ac:dyDescent="0.2">
      <c r="B119" s="55"/>
      <c r="D119" s="60" t="s">
        <v>1425</v>
      </c>
      <c r="E119" s="57"/>
      <c r="F119" s="57"/>
      <c r="G119" s="57"/>
      <c r="H119" s="57"/>
      <c r="I119" s="57"/>
      <c r="J119" s="62"/>
      <c r="L119" s="55"/>
    </row>
    <row r="120" spans="2:12" s="1" customFormat="1" ht="21.75" customHeight="1" x14ac:dyDescent="0.2">
      <c r="B120" s="15"/>
      <c r="L120" s="15"/>
    </row>
    <row r="121" spans="2:12" s="1" customFormat="1" ht="6.95" customHeight="1" x14ac:dyDescent="0.2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15"/>
    </row>
    <row r="125" spans="2:12" s="1" customFormat="1" ht="6.95" customHeight="1" x14ac:dyDescent="0.2">
      <c r="B125" s="24"/>
      <c r="C125" s="25"/>
      <c r="D125" s="25"/>
      <c r="E125" s="25"/>
      <c r="F125" s="25"/>
      <c r="G125" s="25"/>
      <c r="H125" s="25"/>
      <c r="I125" s="25"/>
      <c r="J125" s="25"/>
      <c r="K125" s="25"/>
      <c r="L125" s="15"/>
    </row>
    <row r="126" spans="2:12" s="1" customFormat="1" ht="24.95" customHeight="1" x14ac:dyDescent="0.2">
      <c r="B126" s="15"/>
      <c r="C126" s="11" t="s">
        <v>70</v>
      </c>
      <c r="L126" s="15"/>
    </row>
    <row r="127" spans="2:12" s="1" customFormat="1" ht="6.95" customHeight="1" x14ac:dyDescent="0.2">
      <c r="B127" s="15"/>
      <c r="L127" s="15"/>
    </row>
    <row r="128" spans="2:12" s="1" customFormat="1" ht="12" customHeight="1" x14ac:dyDescent="0.2">
      <c r="B128" s="15"/>
      <c r="C128" s="13" t="s">
        <v>5</v>
      </c>
      <c r="L128" s="15"/>
    </row>
    <row r="129" spans="2:65" s="1" customFormat="1" ht="26.25" customHeight="1" x14ac:dyDescent="0.2">
      <c r="B129" s="15"/>
      <c r="E129" s="285"/>
      <c r="F129" s="286"/>
      <c r="G129" s="286"/>
      <c r="H129" s="286"/>
      <c r="L129" s="15"/>
    </row>
    <row r="130" spans="2:65" ht="12" customHeight="1" x14ac:dyDescent="0.2">
      <c r="B130" s="10"/>
      <c r="C130" s="13" t="s">
        <v>50</v>
      </c>
      <c r="L130" s="10"/>
    </row>
    <row r="131" spans="2:65" s="1" customFormat="1" ht="16.5" customHeight="1" x14ac:dyDescent="0.2">
      <c r="B131" s="15"/>
      <c r="E131" s="285" t="s">
        <v>558</v>
      </c>
      <c r="F131" s="283"/>
      <c r="G131" s="283"/>
      <c r="H131" s="283"/>
      <c r="L131" s="15"/>
    </row>
    <row r="132" spans="2:65" s="1" customFormat="1" ht="12" customHeight="1" x14ac:dyDescent="0.2">
      <c r="B132" s="15"/>
      <c r="C132" s="13" t="s">
        <v>52</v>
      </c>
      <c r="L132" s="15"/>
    </row>
    <row r="133" spans="2:65" s="1" customFormat="1" ht="30" customHeight="1" x14ac:dyDescent="0.2">
      <c r="B133" s="15"/>
      <c r="E133" s="282" t="str">
        <f>E11</f>
        <v>B1 - Obnova stavebných konštrukcií budovy, ktorá nemá vplyv na energetickú hospodárnosť budovy</v>
      </c>
      <c r="F133" s="283"/>
      <c r="G133" s="283"/>
      <c r="H133" s="283"/>
      <c r="L133" s="15"/>
    </row>
    <row r="134" spans="2:65" s="1" customFormat="1" ht="6.95" customHeight="1" x14ac:dyDescent="0.2">
      <c r="B134" s="15"/>
      <c r="L134" s="15"/>
    </row>
    <row r="135" spans="2:65" s="1" customFormat="1" ht="12" customHeight="1" x14ac:dyDescent="0.2">
      <c r="B135" s="15"/>
      <c r="C135" s="13" t="s">
        <v>8</v>
      </c>
      <c r="F135" s="12" t="str">
        <f>F14</f>
        <v>Zvolen</v>
      </c>
      <c r="I135" s="13" t="s">
        <v>10</v>
      </c>
      <c r="J135" s="26" t="str">
        <f>IF(J14="","",J14)</f>
        <v/>
      </c>
      <c r="L135" s="15"/>
    </row>
    <row r="136" spans="2:65" s="1" customFormat="1" ht="6.95" customHeight="1" x14ac:dyDescent="0.2">
      <c r="B136" s="15"/>
      <c r="L136" s="15"/>
    </row>
    <row r="137" spans="2:65" s="1" customFormat="1" ht="25.7" customHeight="1" x14ac:dyDescent="0.2">
      <c r="B137" s="15"/>
      <c r="C137" s="13" t="s">
        <v>11</v>
      </c>
      <c r="F137" s="12" t="str">
        <f>E17</f>
        <v>SPŠ dopravná Zvolen</v>
      </c>
      <c r="I137" s="13" t="s">
        <v>16</v>
      </c>
      <c r="J137" s="14" t="str">
        <f>E23</f>
        <v>PROFISREAL s.r.o., Bratislava</v>
      </c>
      <c r="L137" s="15"/>
    </row>
    <row r="138" spans="2:65" s="1" customFormat="1" ht="15.2" customHeight="1" x14ac:dyDescent="0.2">
      <c r="B138" s="15"/>
      <c r="C138" s="13" t="s">
        <v>15</v>
      </c>
      <c r="F138" s="12" t="str">
        <f>IF(E20="","",E20)</f>
        <v/>
      </c>
      <c r="I138" s="13" t="s">
        <v>18</v>
      </c>
      <c r="J138" s="14"/>
      <c r="L138" s="15"/>
    </row>
    <row r="139" spans="2:65" s="1" customFormat="1" ht="10.35" customHeight="1" x14ac:dyDescent="0.2">
      <c r="B139" s="15"/>
      <c r="L139" s="15"/>
    </row>
    <row r="140" spans="2:65" s="5" customFormat="1" ht="29.25" customHeight="1" x14ac:dyDescent="0.2">
      <c r="B140" s="63"/>
      <c r="C140" s="64" t="s">
        <v>71</v>
      </c>
      <c r="D140" s="65" t="s">
        <v>41</v>
      </c>
      <c r="E140" s="65" t="s">
        <v>39</v>
      </c>
      <c r="F140" s="65" t="s">
        <v>40</v>
      </c>
      <c r="G140" s="65" t="s">
        <v>72</v>
      </c>
      <c r="H140" s="65" t="s">
        <v>73</v>
      </c>
      <c r="I140" s="65" t="s">
        <v>74</v>
      </c>
      <c r="J140" s="66" t="s">
        <v>56</v>
      </c>
      <c r="K140" s="67" t="s">
        <v>75</v>
      </c>
      <c r="L140" s="63"/>
      <c r="M140" s="30" t="s">
        <v>0</v>
      </c>
      <c r="N140" s="31" t="s">
        <v>24</v>
      </c>
      <c r="O140" s="31" t="s">
        <v>76</v>
      </c>
      <c r="P140" s="31" t="s">
        <v>77</v>
      </c>
      <c r="Q140" s="31" t="s">
        <v>78</v>
      </c>
      <c r="R140" s="31" t="s">
        <v>79</v>
      </c>
      <c r="S140" s="31" t="s">
        <v>80</v>
      </c>
      <c r="T140" s="32" t="s">
        <v>81</v>
      </c>
    </row>
    <row r="141" spans="2:65" s="1" customFormat="1" ht="15.75" x14ac:dyDescent="0.25">
      <c r="B141" s="15"/>
      <c r="C141" s="34" t="s">
        <v>57</v>
      </c>
      <c r="J141" s="68"/>
      <c r="L141" s="15"/>
      <c r="M141" s="33"/>
      <c r="N141" s="27"/>
      <c r="O141" s="27"/>
      <c r="P141" s="69" t="e">
        <f>P142+P202+P328</f>
        <v>#REF!</v>
      </c>
      <c r="Q141" s="27"/>
      <c r="R141" s="69" t="e">
        <f>R142+R202+R328</f>
        <v>#REF!</v>
      </c>
      <c r="S141" s="27"/>
      <c r="T141" s="70" t="e">
        <f>T142+T202+T328</f>
        <v>#REF!</v>
      </c>
      <c r="V141" s="257"/>
      <c r="W141" s="96"/>
      <c r="AT141" s="7" t="s">
        <v>42</v>
      </c>
      <c r="AU141" s="7" t="s">
        <v>58</v>
      </c>
      <c r="BK141" s="71" t="e">
        <f>BK142+BK202+BK328</f>
        <v>#REF!</v>
      </c>
    </row>
    <row r="142" spans="2:65" s="6" customFormat="1" ht="15" x14ac:dyDescent="0.2">
      <c r="B142" s="72"/>
      <c r="D142" s="73" t="s">
        <v>42</v>
      </c>
      <c r="E142" s="74" t="s">
        <v>82</v>
      </c>
      <c r="F142" s="265" t="s">
        <v>83</v>
      </c>
      <c r="J142" s="75"/>
      <c r="L142" s="72"/>
      <c r="M142" s="76"/>
      <c r="P142" s="77">
        <f>P143+P147+P151+P160+P176+P200</f>
        <v>1243.0743092100001</v>
      </c>
      <c r="R142" s="77">
        <f>R143+R147+R151+R160+R176+R200</f>
        <v>30.136772389999997</v>
      </c>
      <c r="T142" s="78">
        <f>T143+T147+T151+T160+T176+T200</f>
        <v>38.815187999999999</v>
      </c>
      <c r="W142" s="258"/>
      <c r="AR142" s="73" t="s">
        <v>44</v>
      </c>
      <c r="AT142" s="79" t="s">
        <v>42</v>
      </c>
      <c r="AU142" s="79" t="s">
        <v>43</v>
      </c>
      <c r="AY142" s="73" t="s">
        <v>84</v>
      </c>
      <c r="BK142" s="80">
        <f>BK143+BK147+BK151+BK160+BK176+BK200</f>
        <v>0</v>
      </c>
    </row>
    <row r="143" spans="2:65" s="6" customFormat="1" ht="12.75" x14ac:dyDescent="0.2">
      <c r="B143" s="72"/>
      <c r="D143" s="73" t="s">
        <v>42</v>
      </c>
      <c r="E143" s="81" t="s">
        <v>44</v>
      </c>
      <c r="F143" s="266" t="s">
        <v>568</v>
      </c>
      <c r="J143" s="82"/>
      <c r="L143" s="72"/>
      <c r="M143" s="76"/>
      <c r="P143" s="77">
        <f>SUM(P144:P146)</f>
        <v>1.3557760000000001</v>
      </c>
      <c r="R143" s="77">
        <f>SUM(R144:R146)</f>
        <v>0</v>
      </c>
      <c r="T143" s="78">
        <f>SUM(T144:T146)</f>
        <v>0</v>
      </c>
      <c r="V143" s="254"/>
      <c r="AR143" s="73" t="s">
        <v>44</v>
      </c>
      <c r="AT143" s="79" t="s">
        <v>42</v>
      </c>
      <c r="AU143" s="79" t="s">
        <v>44</v>
      </c>
      <c r="AY143" s="73" t="s">
        <v>84</v>
      </c>
      <c r="BK143" s="80">
        <f>SUM(BK144:BK146)</f>
        <v>0</v>
      </c>
    </row>
    <row r="144" spans="2:65" s="1" customFormat="1" ht="24" x14ac:dyDescent="0.2">
      <c r="B144" s="83"/>
      <c r="C144" s="233" t="s">
        <v>44</v>
      </c>
      <c r="D144" s="233" t="s">
        <v>87</v>
      </c>
      <c r="E144" s="234" t="s">
        <v>569</v>
      </c>
      <c r="F144" s="235" t="s">
        <v>570</v>
      </c>
      <c r="G144" s="236" t="s">
        <v>90</v>
      </c>
      <c r="H144" s="237">
        <v>0.25600000000000001</v>
      </c>
      <c r="I144" s="238"/>
      <c r="J144" s="238"/>
      <c r="K144" s="231"/>
      <c r="L144" s="15"/>
      <c r="M144" s="91" t="s">
        <v>0</v>
      </c>
      <c r="N144" s="92" t="s">
        <v>26</v>
      </c>
      <c r="O144" s="93">
        <v>3.1739999999999999</v>
      </c>
      <c r="P144" s="93">
        <f>O144*H144</f>
        <v>0.81254400000000004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91</v>
      </c>
      <c r="AT144" s="95" t="s">
        <v>87</v>
      </c>
      <c r="AU144" s="95" t="s">
        <v>45</v>
      </c>
      <c r="AY144" s="7" t="s">
        <v>84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7" t="s">
        <v>45</v>
      </c>
      <c r="BK144" s="96">
        <f>ROUND(I144*H144,2)</f>
        <v>0</v>
      </c>
      <c r="BL144" s="7" t="s">
        <v>91</v>
      </c>
      <c r="BM144" s="95" t="s">
        <v>571</v>
      </c>
    </row>
    <row r="145" spans="2:65" s="1" customFormat="1" ht="36" x14ac:dyDescent="0.2">
      <c r="B145" s="83"/>
      <c r="C145" s="233" t="s">
        <v>45</v>
      </c>
      <c r="D145" s="233" t="s">
        <v>87</v>
      </c>
      <c r="E145" s="234" t="s">
        <v>572</v>
      </c>
      <c r="F145" s="235" t="s">
        <v>573</v>
      </c>
      <c r="G145" s="236" t="s">
        <v>90</v>
      </c>
      <c r="H145" s="237">
        <v>0.25600000000000001</v>
      </c>
      <c r="I145" s="238"/>
      <c r="J145" s="238"/>
      <c r="K145" s="231"/>
      <c r="L145" s="15"/>
      <c r="M145" s="91" t="s">
        <v>0</v>
      </c>
      <c r="N145" s="92" t="s">
        <v>26</v>
      </c>
      <c r="O145" s="93">
        <v>0.38200000000000001</v>
      </c>
      <c r="P145" s="93">
        <f>O145*H145</f>
        <v>9.7792000000000004E-2</v>
      </c>
      <c r="Q145" s="93">
        <v>0</v>
      </c>
      <c r="R145" s="93">
        <f>Q145*H145</f>
        <v>0</v>
      </c>
      <c r="S145" s="93">
        <v>0</v>
      </c>
      <c r="T145" s="94">
        <f>S145*H145</f>
        <v>0</v>
      </c>
      <c r="AR145" s="95" t="s">
        <v>91</v>
      </c>
      <c r="AT145" s="95" t="s">
        <v>87</v>
      </c>
      <c r="AU145" s="95" t="s">
        <v>45</v>
      </c>
      <c r="AY145" s="7" t="s">
        <v>84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7" t="s">
        <v>45</v>
      </c>
      <c r="BK145" s="96">
        <f>ROUND(I145*H145,2)</f>
        <v>0</v>
      </c>
      <c r="BL145" s="7" t="s">
        <v>91</v>
      </c>
      <c r="BM145" s="95" t="s">
        <v>574</v>
      </c>
    </row>
    <row r="146" spans="2:65" s="1" customFormat="1" ht="36" x14ac:dyDescent="0.2">
      <c r="B146" s="83"/>
      <c r="C146" s="233" t="s">
        <v>85</v>
      </c>
      <c r="D146" s="233" t="s">
        <v>87</v>
      </c>
      <c r="E146" s="234" t="s">
        <v>575</v>
      </c>
      <c r="F146" s="235" t="s">
        <v>576</v>
      </c>
      <c r="G146" s="236" t="s">
        <v>90</v>
      </c>
      <c r="H146" s="237">
        <v>1.28</v>
      </c>
      <c r="I146" s="238"/>
      <c r="J146" s="238"/>
      <c r="K146" s="231"/>
      <c r="L146" s="15"/>
      <c r="M146" s="91" t="s">
        <v>0</v>
      </c>
      <c r="N146" s="92" t="s">
        <v>26</v>
      </c>
      <c r="O146" s="93">
        <v>0.34799999999999998</v>
      </c>
      <c r="P146" s="93">
        <f>O146*H146</f>
        <v>0.44544</v>
      </c>
      <c r="Q146" s="93">
        <v>0</v>
      </c>
      <c r="R146" s="93">
        <f>Q146*H146</f>
        <v>0</v>
      </c>
      <c r="S146" s="93">
        <v>0</v>
      </c>
      <c r="T146" s="94">
        <f>S146*H146</f>
        <v>0</v>
      </c>
      <c r="AR146" s="95" t="s">
        <v>91</v>
      </c>
      <c r="AT146" s="95" t="s">
        <v>87</v>
      </c>
      <c r="AU146" s="95" t="s">
        <v>45</v>
      </c>
      <c r="AY146" s="7" t="s">
        <v>84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7" t="s">
        <v>45</v>
      </c>
      <c r="BK146" s="96">
        <f>ROUND(I146*H146,2)</f>
        <v>0</v>
      </c>
      <c r="BL146" s="7" t="s">
        <v>91</v>
      </c>
      <c r="BM146" s="95" t="s">
        <v>577</v>
      </c>
    </row>
    <row r="147" spans="2:65" s="6" customFormat="1" ht="12.75" x14ac:dyDescent="0.2">
      <c r="B147" s="72"/>
      <c r="C147" s="239"/>
      <c r="D147" s="240" t="s">
        <v>42</v>
      </c>
      <c r="E147" s="241" t="s">
        <v>45</v>
      </c>
      <c r="F147" s="267" t="s">
        <v>578</v>
      </c>
      <c r="G147" s="239"/>
      <c r="H147" s="239"/>
      <c r="I147" s="239"/>
      <c r="J147" s="242"/>
      <c r="L147" s="72"/>
      <c r="M147" s="76"/>
      <c r="P147" s="77">
        <f>SUM(P148:P150)</f>
        <v>2.30967872</v>
      </c>
      <c r="R147" s="77">
        <f>SUM(R148:R150)</f>
        <v>5.8031465599999992</v>
      </c>
      <c r="T147" s="78">
        <f>SUM(T148:T150)</f>
        <v>0</v>
      </c>
      <c r="V147" s="254"/>
      <c r="AR147" s="73" t="s">
        <v>44</v>
      </c>
      <c r="AT147" s="79" t="s">
        <v>42</v>
      </c>
      <c r="AU147" s="79" t="s">
        <v>44</v>
      </c>
      <c r="AY147" s="73" t="s">
        <v>84</v>
      </c>
      <c r="BK147" s="80">
        <f>SUM(BK148:BK150)</f>
        <v>0</v>
      </c>
    </row>
    <row r="148" spans="2:65" s="1" customFormat="1" ht="24" x14ac:dyDescent="0.2">
      <c r="B148" s="83"/>
      <c r="C148" s="233" t="s">
        <v>91</v>
      </c>
      <c r="D148" s="233" t="s">
        <v>87</v>
      </c>
      <c r="E148" s="234" t="s">
        <v>579</v>
      </c>
      <c r="F148" s="235" t="s">
        <v>580</v>
      </c>
      <c r="G148" s="236" t="s">
        <v>90</v>
      </c>
      <c r="H148" s="237">
        <v>2.3359999999999999</v>
      </c>
      <c r="I148" s="238"/>
      <c r="J148" s="238"/>
      <c r="K148" s="231"/>
      <c r="L148" s="15"/>
      <c r="M148" s="91" t="s">
        <v>0</v>
      </c>
      <c r="N148" s="92" t="s">
        <v>26</v>
      </c>
      <c r="O148" s="93">
        <v>0.61890999999999996</v>
      </c>
      <c r="P148" s="93">
        <f>O148*H148</f>
        <v>1.4457737599999998</v>
      </c>
      <c r="Q148" s="93">
        <v>2.2151299999999998</v>
      </c>
      <c r="R148" s="93">
        <f>Q148*H148</f>
        <v>5.1745436799999993</v>
      </c>
      <c r="S148" s="93">
        <v>0</v>
      </c>
      <c r="T148" s="94">
        <f>S148*H148</f>
        <v>0</v>
      </c>
      <c r="AR148" s="95" t="s">
        <v>91</v>
      </c>
      <c r="AT148" s="95" t="s">
        <v>87</v>
      </c>
      <c r="AU148" s="95" t="s">
        <v>45</v>
      </c>
      <c r="AY148" s="7" t="s">
        <v>84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7" t="s">
        <v>45</v>
      </c>
      <c r="BK148" s="96">
        <f>ROUND(I148*H148,2)</f>
        <v>0</v>
      </c>
      <c r="BL148" s="7" t="s">
        <v>91</v>
      </c>
      <c r="BM148" s="95" t="s">
        <v>581</v>
      </c>
    </row>
    <row r="149" spans="2:65" s="1" customFormat="1" ht="24" x14ac:dyDescent="0.2">
      <c r="B149" s="83"/>
      <c r="C149" s="233" t="s">
        <v>104</v>
      </c>
      <c r="D149" s="233" t="s">
        <v>87</v>
      </c>
      <c r="E149" s="234" t="s">
        <v>582</v>
      </c>
      <c r="F149" s="235" t="s">
        <v>583</v>
      </c>
      <c r="G149" s="236" t="s">
        <v>95</v>
      </c>
      <c r="H149" s="237">
        <v>17.48</v>
      </c>
      <c r="I149" s="238"/>
      <c r="J149" s="238"/>
      <c r="K149" s="231"/>
      <c r="L149" s="15"/>
      <c r="M149" s="91" t="s">
        <v>0</v>
      </c>
      <c r="N149" s="92" t="s">
        <v>26</v>
      </c>
      <c r="O149" s="93">
        <v>4.0919999999999998E-2</v>
      </c>
      <c r="P149" s="93">
        <f>O149*H149</f>
        <v>0.71528159999999996</v>
      </c>
      <c r="Q149" s="93">
        <v>3.5200000000000001E-3</v>
      </c>
      <c r="R149" s="93">
        <f>Q149*H149</f>
        <v>6.1529600000000004E-2</v>
      </c>
      <c r="S149" s="93">
        <v>0</v>
      </c>
      <c r="T149" s="94">
        <f>S149*H149</f>
        <v>0</v>
      </c>
      <c r="AR149" s="95" t="s">
        <v>91</v>
      </c>
      <c r="AT149" s="95" t="s">
        <v>87</v>
      </c>
      <c r="AU149" s="95" t="s">
        <v>45</v>
      </c>
      <c r="AY149" s="7" t="s">
        <v>84</v>
      </c>
      <c r="BE149" s="96">
        <f>IF(N149="základná",J149,0)</f>
        <v>0</v>
      </c>
      <c r="BF149" s="96">
        <f>IF(N149="znížená",J149,0)</f>
        <v>0</v>
      </c>
      <c r="BG149" s="96">
        <f>IF(N149="zákl. prenesená",J149,0)</f>
        <v>0</v>
      </c>
      <c r="BH149" s="96">
        <f>IF(N149="zníž. prenesená",J149,0)</f>
        <v>0</v>
      </c>
      <c r="BI149" s="96">
        <f>IF(N149="nulová",J149,0)</f>
        <v>0</v>
      </c>
      <c r="BJ149" s="7" t="s">
        <v>45</v>
      </c>
      <c r="BK149" s="96">
        <f>ROUND(I149*H149,2)</f>
        <v>0</v>
      </c>
      <c r="BL149" s="7" t="s">
        <v>91</v>
      </c>
      <c r="BM149" s="95" t="s">
        <v>584</v>
      </c>
    </row>
    <row r="150" spans="2:65" s="1" customFormat="1" ht="12" x14ac:dyDescent="0.2">
      <c r="B150" s="83"/>
      <c r="C150" s="233" t="s">
        <v>108</v>
      </c>
      <c r="D150" s="233" t="s">
        <v>87</v>
      </c>
      <c r="E150" s="234" t="s">
        <v>585</v>
      </c>
      <c r="F150" s="235" t="s">
        <v>586</v>
      </c>
      <c r="G150" s="236" t="s">
        <v>90</v>
      </c>
      <c r="H150" s="237">
        <v>0.25600000000000001</v>
      </c>
      <c r="I150" s="238"/>
      <c r="J150" s="238"/>
      <c r="K150" s="231"/>
      <c r="L150" s="15"/>
      <c r="M150" s="91" t="s">
        <v>0</v>
      </c>
      <c r="N150" s="92" t="s">
        <v>26</v>
      </c>
      <c r="O150" s="93">
        <v>0.58055999999999996</v>
      </c>
      <c r="P150" s="93">
        <f>O150*H150</f>
        <v>0.14862335999999998</v>
      </c>
      <c r="Q150" s="93">
        <v>2.2151299999999998</v>
      </c>
      <c r="R150" s="93">
        <f>Q150*H150</f>
        <v>0.56707328000000001</v>
      </c>
      <c r="S150" s="93">
        <v>0</v>
      </c>
      <c r="T150" s="94">
        <f>S150*H150</f>
        <v>0</v>
      </c>
      <c r="AR150" s="95" t="s">
        <v>91</v>
      </c>
      <c r="AT150" s="95" t="s">
        <v>87</v>
      </c>
      <c r="AU150" s="95" t="s">
        <v>45</v>
      </c>
      <c r="AY150" s="7" t="s">
        <v>84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7" t="s">
        <v>45</v>
      </c>
      <c r="BK150" s="96">
        <f>ROUND(I150*H150,2)</f>
        <v>0</v>
      </c>
      <c r="BL150" s="7" t="s">
        <v>91</v>
      </c>
      <c r="BM150" s="95" t="s">
        <v>587</v>
      </c>
    </row>
    <row r="151" spans="2:65" s="6" customFormat="1" ht="12.75" x14ac:dyDescent="0.2">
      <c r="B151" s="72"/>
      <c r="C151" s="239"/>
      <c r="D151" s="240" t="s">
        <v>42</v>
      </c>
      <c r="E151" s="241" t="s">
        <v>85</v>
      </c>
      <c r="F151" s="267" t="s">
        <v>86</v>
      </c>
      <c r="G151" s="239"/>
      <c r="H151" s="239"/>
      <c r="I151" s="239"/>
      <c r="J151" s="242"/>
      <c r="L151" s="72"/>
      <c r="M151" s="76"/>
      <c r="P151" s="77">
        <f>SUM(P152:P159)</f>
        <v>20.573612220000001</v>
      </c>
      <c r="R151" s="77">
        <f>SUM(R152:R159)</f>
        <v>4.4500413300000004</v>
      </c>
      <c r="T151" s="78">
        <f>SUM(T152:T159)</f>
        <v>0</v>
      </c>
      <c r="V151" s="254"/>
      <c r="AR151" s="73" t="s">
        <v>44</v>
      </c>
      <c r="AT151" s="79" t="s">
        <v>42</v>
      </c>
      <c r="AU151" s="79" t="s">
        <v>44</v>
      </c>
      <c r="AY151" s="73" t="s">
        <v>84</v>
      </c>
      <c r="BK151" s="80">
        <f>SUM(BK152:BK159)</f>
        <v>0</v>
      </c>
    </row>
    <row r="152" spans="2:65" s="1" customFormat="1" ht="36" x14ac:dyDescent="0.2">
      <c r="B152" s="83"/>
      <c r="C152" s="233" t="s">
        <v>112</v>
      </c>
      <c r="D152" s="233" t="s">
        <v>87</v>
      </c>
      <c r="E152" s="234" t="s">
        <v>588</v>
      </c>
      <c r="F152" s="235" t="s">
        <v>589</v>
      </c>
      <c r="G152" s="236" t="s">
        <v>90</v>
      </c>
      <c r="H152" s="237">
        <v>1.2769999999999999</v>
      </c>
      <c r="I152" s="238"/>
      <c r="J152" s="238"/>
      <c r="K152" s="231"/>
      <c r="L152" s="15"/>
      <c r="M152" s="91" t="s">
        <v>0</v>
      </c>
      <c r="N152" s="92" t="s">
        <v>26</v>
      </c>
      <c r="O152" s="93">
        <v>2.64236</v>
      </c>
      <c r="P152" s="93">
        <f t="shared" ref="P152:P159" si="0">O152*H152</f>
        <v>3.3742937199999998</v>
      </c>
      <c r="Q152" s="93">
        <v>0.84748999999999997</v>
      </c>
      <c r="R152" s="93">
        <f t="shared" ref="R152:R159" si="1">Q152*H152</f>
        <v>1.08224473</v>
      </c>
      <c r="S152" s="93">
        <v>0</v>
      </c>
      <c r="T152" s="94">
        <f t="shared" ref="T152:T159" si="2">S152*H152</f>
        <v>0</v>
      </c>
      <c r="AR152" s="95" t="s">
        <v>91</v>
      </c>
      <c r="AT152" s="95" t="s">
        <v>87</v>
      </c>
      <c r="AU152" s="95" t="s">
        <v>45</v>
      </c>
      <c r="AY152" s="7" t="s">
        <v>84</v>
      </c>
      <c r="BE152" s="96">
        <f t="shared" ref="BE152:BE159" si="3">IF(N152="základná",J152,0)</f>
        <v>0</v>
      </c>
      <c r="BF152" s="96">
        <f t="shared" ref="BF152:BF159" si="4">IF(N152="znížená",J152,0)</f>
        <v>0</v>
      </c>
      <c r="BG152" s="96">
        <f t="shared" ref="BG152:BG159" si="5">IF(N152="zákl. prenesená",J152,0)</f>
        <v>0</v>
      </c>
      <c r="BH152" s="96">
        <f t="shared" ref="BH152:BH159" si="6">IF(N152="zníž. prenesená",J152,0)</f>
        <v>0</v>
      </c>
      <c r="BI152" s="96">
        <f t="shared" ref="BI152:BI159" si="7">IF(N152="nulová",J152,0)</f>
        <v>0</v>
      </c>
      <c r="BJ152" s="7" t="s">
        <v>45</v>
      </c>
      <c r="BK152" s="96">
        <f t="shared" ref="BK152:BK159" si="8">ROUND(I152*H152,2)</f>
        <v>0</v>
      </c>
      <c r="BL152" s="7" t="s">
        <v>91</v>
      </c>
      <c r="BM152" s="95" t="s">
        <v>590</v>
      </c>
    </row>
    <row r="153" spans="2:65" s="1" customFormat="1" ht="24" x14ac:dyDescent="0.2">
      <c r="B153" s="83"/>
      <c r="C153" s="233" t="s">
        <v>116</v>
      </c>
      <c r="D153" s="233" t="s">
        <v>87</v>
      </c>
      <c r="E153" s="234" t="s">
        <v>591</v>
      </c>
      <c r="F153" s="235" t="s">
        <v>592</v>
      </c>
      <c r="G153" s="236" t="s">
        <v>195</v>
      </c>
      <c r="H153" s="237">
        <v>2</v>
      </c>
      <c r="I153" s="238"/>
      <c r="J153" s="238"/>
      <c r="K153" s="231"/>
      <c r="L153" s="15"/>
      <c r="M153" s="91" t="s">
        <v>0</v>
      </c>
      <c r="N153" s="92" t="s">
        <v>26</v>
      </c>
      <c r="O153" s="93">
        <v>0.18792</v>
      </c>
      <c r="P153" s="93">
        <f t="shared" si="0"/>
        <v>0.37584000000000001</v>
      </c>
      <c r="Q153" s="93">
        <v>2.6579999999999999E-2</v>
      </c>
      <c r="R153" s="93">
        <f t="shared" si="1"/>
        <v>5.3159999999999999E-2</v>
      </c>
      <c r="S153" s="93">
        <v>0</v>
      </c>
      <c r="T153" s="94">
        <f t="shared" si="2"/>
        <v>0</v>
      </c>
      <c r="AR153" s="95" t="s">
        <v>91</v>
      </c>
      <c r="AT153" s="95" t="s">
        <v>87</v>
      </c>
      <c r="AU153" s="95" t="s">
        <v>45</v>
      </c>
      <c r="AY153" s="7" t="s">
        <v>84</v>
      </c>
      <c r="BE153" s="96">
        <f t="shared" si="3"/>
        <v>0</v>
      </c>
      <c r="BF153" s="96">
        <f t="shared" si="4"/>
        <v>0</v>
      </c>
      <c r="BG153" s="96">
        <f t="shared" si="5"/>
        <v>0</v>
      </c>
      <c r="BH153" s="96">
        <f t="shared" si="6"/>
        <v>0</v>
      </c>
      <c r="BI153" s="96">
        <f t="shared" si="7"/>
        <v>0</v>
      </c>
      <c r="BJ153" s="7" t="s">
        <v>45</v>
      </c>
      <c r="BK153" s="96">
        <f t="shared" si="8"/>
        <v>0</v>
      </c>
      <c r="BL153" s="7" t="s">
        <v>91</v>
      </c>
      <c r="BM153" s="95" t="s">
        <v>593</v>
      </c>
    </row>
    <row r="154" spans="2:65" s="1" customFormat="1" ht="24" x14ac:dyDescent="0.2">
      <c r="B154" s="83"/>
      <c r="C154" s="233" t="s">
        <v>120</v>
      </c>
      <c r="D154" s="233" t="s">
        <v>87</v>
      </c>
      <c r="E154" s="234" t="s">
        <v>594</v>
      </c>
      <c r="F154" s="235" t="s">
        <v>595</v>
      </c>
      <c r="G154" s="236" t="s">
        <v>195</v>
      </c>
      <c r="H154" s="237">
        <v>1</v>
      </c>
      <c r="I154" s="238"/>
      <c r="J154" s="238"/>
      <c r="K154" s="231"/>
      <c r="L154" s="15"/>
      <c r="M154" s="91" t="s">
        <v>0</v>
      </c>
      <c r="N154" s="92" t="s">
        <v>26</v>
      </c>
      <c r="O154" s="93">
        <v>0.22284000000000001</v>
      </c>
      <c r="P154" s="93">
        <f t="shared" si="0"/>
        <v>0.22284000000000001</v>
      </c>
      <c r="Q154" s="93">
        <v>3.2719999999999999E-2</v>
      </c>
      <c r="R154" s="93">
        <f t="shared" si="1"/>
        <v>3.2719999999999999E-2</v>
      </c>
      <c r="S154" s="93">
        <v>0</v>
      </c>
      <c r="T154" s="94">
        <f t="shared" si="2"/>
        <v>0</v>
      </c>
      <c r="AR154" s="95" t="s">
        <v>91</v>
      </c>
      <c r="AT154" s="95" t="s">
        <v>87</v>
      </c>
      <c r="AU154" s="95" t="s">
        <v>45</v>
      </c>
      <c r="AY154" s="7" t="s">
        <v>84</v>
      </c>
      <c r="BE154" s="96">
        <f t="shared" si="3"/>
        <v>0</v>
      </c>
      <c r="BF154" s="96">
        <f t="shared" si="4"/>
        <v>0</v>
      </c>
      <c r="BG154" s="96">
        <f t="shared" si="5"/>
        <v>0</v>
      </c>
      <c r="BH154" s="96">
        <f t="shared" si="6"/>
        <v>0</v>
      </c>
      <c r="BI154" s="96">
        <f t="shared" si="7"/>
        <v>0</v>
      </c>
      <c r="BJ154" s="7" t="s">
        <v>45</v>
      </c>
      <c r="BK154" s="96">
        <f t="shared" si="8"/>
        <v>0</v>
      </c>
      <c r="BL154" s="7" t="s">
        <v>91</v>
      </c>
      <c r="BM154" s="95" t="s">
        <v>596</v>
      </c>
    </row>
    <row r="155" spans="2:65" s="1" customFormat="1" ht="24" x14ac:dyDescent="0.2">
      <c r="B155" s="83"/>
      <c r="C155" s="233" t="s">
        <v>124</v>
      </c>
      <c r="D155" s="233" t="s">
        <v>87</v>
      </c>
      <c r="E155" s="234" t="s">
        <v>597</v>
      </c>
      <c r="F155" s="235" t="s">
        <v>598</v>
      </c>
      <c r="G155" s="236" t="s">
        <v>195</v>
      </c>
      <c r="H155" s="237">
        <v>2</v>
      </c>
      <c r="I155" s="238"/>
      <c r="J155" s="238"/>
      <c r="K155" s="231"/>
      <c r="L155" s="15"/>
      <c r="M155" s="91" t="s">
        <v>0</v>
      </c>
      <c r="N155" s="92" t="s">
        <v>26</v>
      </c>
      <c r="O155" s="93">
        <v>0.25789000000000001</v>
      </c>
      <c r="P155" s="93">
        <f t="shared" si="0"/>
        <v>0.51578000000000002</v>
      </c>
      <c r="Q155" s="93">
        <v>3.9870000000000003E-2</v>
      </c>
      <c r="R155" s="93">
        <f t="shared" si="1"/>
        <v>7.9740000000000005E-2</v>
      </c>
      <c r="S155" s="93">
        <v>0</v>
      </c>
      <c r="T155" s="94">
        <f t="shared" si="2"/>
        <v>0</v>
      </c>
      <c r="AR155" s="95" t="s">
        <v>91</v>
      </c>
      <c r="AT155" s="95" t="s">
        <v>87</v>
      </c>
      <c r="AU155" s="95" t="s">
        <v>45</v>
      </c>
      <c r="AY155" s="7" t="s">
        <v>84</v>
      </c>
      <c r="BE155" s="96">
        <f t="shared" si="3"/>
        <v>0</v>
      </c>
      <c r="BF155" s="96">
        <f t="shared" si="4"/>
        <v>0</v>
      </c>
      <c r="BG155" s="96">
        <f t="shared" si="5"/>
        <v>0</v>
      </c>
      <c r="BH155" s="96">
        <f t="shared" si="6"/>
        <v>0</v>
      </c>
      <c r="BI155" s="96">
        <f t="shared" si="7"/>
        <v>0</v>
      </c>
      <c r="BJ155" s="7" t="s">
        <v>45</v>
      </c>
      <c r="BK155" s="96">
        <f t="shared" si="8"/>
        <v>0</v>
      </c>
      <c r="BL155" s="7" t="s">
        <v>91</v>
      </c>
      <c r="BM155" s="95" t="s">
        <v>599</v>
      </c>
    </row>
    <row r="156" spans="2:65" s="1" customFormat="1" ht="24" x14ac:dyDescent="0.2">
      <c r="B156" s="83"/>
      <c r="C156" s="233" t="s">
        <v>128</v>
      </c>
      <c r="D156" s="233" t="s">
        <v>87</v>
      </c>
      <c r="E156" s="234" t="s">
        <v>600</v>
      </c>
      <c r="F156" s="235" t="s">
        <v>601</v>
      </c>
      <c r="G156" s="236" t="s">
        <v>95</v>
      </c>
      <c r="H156" s="237">
        <v>1.8</v>
      </c>
      <c r="I156" s="238"/>
      <c r="J156" s="238"/>
      <c r="K156" s="231"/>
      <c r="L156" s="15"/>
      <c r="M156" s="91" t="s">
        <v>0</v>
      </c>
      <c r="N156" s="92" t="s">
        <v>26</v>
      </c>
      <c r="O156" s="93">
        <v>0.52622000000000002</v>
      </c>
      <c r="P156" s="93">
        <f t="shared" si="0"/>
        <v>0.94719600000000004</v>
      </c>
      <c r="Q156" s="93">
        <v>0.14498</v>
      </c>
      <c r="R156" s="93">
        <f t="shared" si="1"/>
        <v>0.26096400000000003</v>
      </c>
      <c r="S156" s="93">
        <v>0</v>
      </c>
      <c r="T156" s="94">
        <f t="shared" si="2"/>
        <v>0</v>
      </c>
      <c r="AR156" s="95" t="s">
        <v>91</v>
      </c>
      <c r="AT156" s="95" t="s">
        <v>87</v>
      </c>
      <c r="AU156" s="95" t="s">
        <v>45</v>
      </c>
      <c r="AY156" s="7" t="s">
        <v>84</v>
      </c>
      <c r="BE156" s="96">
        <f t="shared" si="3"/>
        <v>0</v>
      </c>
      <c r="BF156" s="96">
        <f t="shared" si="4"/>
        <v>0</v>
      </c>
      <c r="BG156" s="96">
        <f t="shared" si="5"/>
        <v>0</v>
      </c>
      <c r="BH156" s="96">
        <f t="shared" si="6"/>
        <v>0</v>
      </c>
      <c r="BI156" s="96">
        <f t="shared" si="7"/>
        <v>0</v>
      </c>
      <c r="BJ156" s="7" t="s">
        <v>45</v>
      </c>
      <c r="BK156" s="96">
        <f t="shared" si="8"/>
        <v>0</v>
      </c>
      <c r="BL156" s="7" t="s">
        <v>91</v>
      </c>
      <c r="BM156" s="95" t="s">
        <v>602</v>
      </c>
    </row>
    <row r="157" spans="2:65" s="1" customFormat="1" ht="24" x14ac:dyDescent="0.2">
      <c r="B157" s="83"/>
      <c r="C157" s="233" t="s">
        <v>132</v>
      </c>
      <c r="D157" s="233" t="s">
        <v>87</v>
      </c>
      <c r="E157" s="234" t="s">
        <v>603</v>
      </c>
      <c r="F157" s="235" t="s">
        <v>604</v>
      </c>
      <c r="G157" s="236" t="s">
        <v>95</v>
      </c>
      <c r="H157" s="237">
        <v>9</v>
      </c>
      <c r="I157" s="238"/>
      <c r="J157" s="238"/>
      <c r="K157" s="231"/>
      <c r="L157" s="15"/>
      <c r="M157" s="91" t="s">
        <v>0</v>
      </c>
      <c r="N157" s="92" t="s">
        <v>26</v>
      </c>
      <c r="O157" s="93">
        <v>0.47283999999999998</v>
      </c>
      <c r="P157" s="93">
        <f t="shared" si="0"/>
        <v>4.25556</v>
      </c>
      <c r="Q157" s="93">
        <v>7.424E-2</v>
      </c>
      <c r="R157" s="93">
        <f t="shared" si="1"/>
        <v>0.66815999999999998</v>
      </c>
      <c r="S157" s="93">
        <v>0</v>
      </c>
      <c r="T157" s="94">
        <f t="shared" si="2"/>
        <v>0</v>
      </c>
      <c r="AR157" s="95" t="s">
        <v>91</v>
      </c>
      <c r="AT157" s="95" t="s">
        <v>87</v>
      </c>
      <c r="AU157" s="95" t="s">
        <v>45</v>
      </c>
      <c r="AY157" s="7" t="s">
        <v>84</v>
      </c>
      <c r="BE157" s="96">
        <f t="shared" si="3"/>
        <v>0</v>
      </c>
      <c r="BF157" s="96">
        <f t="shared" si="4"/>
        <v>0</v>
      </c>
      <c r="BG157" s="96">
        <f t="shared" si="5"/>
        <v>0</v>
      </c>
      <c r="BH157" s="96">
        <f t="shared" si="6"/>
        <v>0</v>
      </c>
      <c r="BI157" s="96">
        <f t="shared" si="7"/>
        <v>0</v>
      </c>
      <c r="BJ157" s="7" t="s">
        <v>45</v>
      </c>
      <c r="BK157" s="96">
        <f t="shared" si="8"/>
        <v>0</v>
      </c>
      <c r="BL157" s="7" t="s">
        <v>91</v>
      </c>
      <c r="BM157" s="95" t="s">
        <v>605</v>
      </c>
    </row>
    <row r="158" spans="2:65" s="1" customFormat="1" ht="24" x14ac:dyDescent="0.2">
      <c r="B158" s="83"/>
      <c r="C158" s="233" t="s">
        <v>137</v>
      </c>
      <c r="D158" s="233" t="s">
        <v>87</v>
      </c>
      <c r="E158" s="234" t="s">
        <v>606</v>
      </c>
      <c r="F158" s="235" t="s">
        <v>607</v>
      </c>
      <c r="G158" s="236" t="s">
        <v>95</v>
      </c>
      <c r="H158" s="237">
        <v>12.33</v>
      </c>
      <c r="I158" s="238"/>
      <c r="J158" s="238"/>
      <c r="K158" s="231"/>
      <c r="L158" s="15"/>
      <c r="M158" s="91" t="s">
        <v>0</v>
      </c>
      <c r="N158" s="92" t="s">
        <v>26</v>
      </c>
      <c r="O158" s="93">
        <v>0.48099999999999998</v>
      </c>
      <c r="P158" s="93">
        <f t="shared" si="0"/>
        <v>5.9307299999999996</v>
      </c>
      <c r="Q158" s="93">
        <v>9.3140000000000001E-2</v>
      </c>
      <c r="R158" s="93">
        <f t="shared" si="1"/>
        <v>1.1484162</v>
      </c>
      <c r="S158" s="93">
        <v>0</v>
      </c>
      <c r="T158" s="94">
        <f t="shared" si="2"/>
        <v>0</v>
      </c>
      <c r="AR158" s="95" t="s">
        <v>91</v>
      </c>
      <c r="AT158" s="95" t="s">
        <v>87</v>
      </c>
      <c r="AU158" s="95" t="s">
        <v>45</v>
      </c>
      <c r="AY158" s="7" t="s">
        <v>84</v>
      </c>
      <c r="BE158" s="96">
        <f t="shared" si="3"/>
        <v>0</v>
      </c>
      <c r="BF158" s="96">
        <f t="shared" si="4"/>
        <v>0</v>
      </c>
      <c r="BG158" s="96">
        <f t="shared" si="5"/>
        <v>0</v>
      </c>
      <c r="BH158" s="96">
        <f t="shared" si="6"/>
        <v>0</v>
      </c>
      <c r="BI158" s="96">
        <f t="shared" si="7"/>
        <v>0</v>
      </c>
      <c r="BJ158" s="7" t="s">
        <v>45</v>
      </c>
      <c r="BK158" s="96">
        <f t="shared" si="8"/>
        <v>0</v>
      </c>
      <c r="BL158" s="7" t="s">
        <v>91</v>
      </c>
      <c r="BM158" s="95" t="s">
        <v>608</v>
      </c>
    </row>
    <row r="159" spans="2:65" s="1" customFormat="1" ht="24" x14ac:dyDescent="0.2">
      <c r="B159" s="83"/>
      <c r="C159" s="233" t="s">
        <v>141</v>
      </c>
      <c r="D159" s="233" t="s">
        <v>87</v>
      </c>
      <c r="E159" s="234" t="s">
        <v>609</v>
      </c>
      <c r="F159" s="235" t="s">
        <v>610</v>
      </c>
      <c r="G159" s="236" t="s">
        <v>95</v>
      </c>
      <c r="H159" s="237">
        <v>10.11</v>
      </c>
      <c r="I159" s="238"/>
      <c r="J159" s="238"/>
      <c r="K159" s="231"/>
      <c r="L159" s="15"/>
      <c r="M159" s="91" t="s">
        <v>0</v>
      </c>
      <c r="N159" s="92" t="s">
        <v>26</v>
      </c>
      <c r="O159" s="93">
        <v>0.48975000000000002</v>
      </c>
      <c r="P159" s="93">
        <f t="shared" si="0"/>
        <v>4.9513724999999997</v>
      </c>
      <c r="Q159" s="93">
        <v>0.11124000000000001</v>
      </c>
      <c r="R159" s="93">
        <f t="shared" si="1"/>
        <v>1.1246364</v>
      </c>
      <c r="S159" s="93">
        <v>0</v>
      </c>
      <c r="T159" s="94">
        <f t="shared" si="2"/>
        <v>0</v>
      </c>
      <c r="AR159" s="95" t="s">
        <v>91</v>
      </c>
      <c r="AT159" s="95" t="s">
        <v>87</v>
      </c>
      <c r="AU159" s="95" t="s">
        <v>45</v>
      </c>
      <c r="AY159" s="7" t="s">
        <v>84</v>
      </c>
      <c r="BE159" s="96">
        <f t="shared" si="3"/>
        <v>0</v>
      </c>
      <c r="BF159" s="96">
        <f t="shared" si="4"/>
        <v>0</v>
      </c>
      <c r="BG159" s="96">
        <f t="shared" si="5"/>
        <v>0</v>
      </c>
      <c r="BH159" s="96">
        <f t="shared" si="6"/>
        <v>0</v>
      </c>
      <c r="BI159" s="96">
        <f t="shared" si="7"/>
        <v>0</v>
      </c>
      <c r="BJ159" s="7" t="s">
        <v>45</v>
      </c>
      <c r="BK159" s="96">
        <f t="shared" si="8"/>
        <v>0</v>
      </c>
      <c r="BL159" s="7" t="s">
        <v>91</v>
      </c>
      <c r="BM159" s="95" t="s">
        <v>611</v>
      </c>
    </row>
    <row r="160" spans="2:65" s="6" customFormat="1" ht="12.75" x14ac:dyDescent="0.2">
      <c r="B160" s="72"/>
      <c r="C160" s="239"/>
      <c r="D160" s="240" t="s">
        <v>42</v>
      </c>
      <c r="E160" s="241" t="s">
        <v>108</v>
      </c>
      <c r="F160" s="267" t="s">
        <v>146</v>
      </c>
      <c r="G160" s="239"/>
      <c r="H160" s="239"/>
      <c r="I160" s="239"/>
      <c r="J160" s="242"/>
      <c r="L160" s="72"/>
      <c r="M160" s="76"/>
      <c r="P160" s="77">
        <f>SUM(P161:P175)</f>
        <v>555.29836558000011</v>
      </c>
      <c r="R160" s="77">
        <f>SUM(R161:R175)</f>
        <v>18.517543099999997</v>
      </c>
      <c r="T160" s="78">
        <f>SUM(T161:T175)</f>
        <v>0</v>
      </c>
      <c r="V160" s="254"/>
      <c r="AR160" s="73" t="s">
        <v>44</v>
      </c>
      <c r="AT160" s="79" t="s">
        <v>42</v>
      </c>
      <c r="AU160" s="79" t="s">
        <v>44</v>
      </c>
      <c r="AY160" s="73" t="s">
        <v>84</v>
      </c>
      <c r="BK160" s="80">
        <f>SUM(BK161:BK175)</f>
        <v>0</v>
      </c>
    </row>
    <row r="161" spans="2:65" s="1" customFormat="1" ht="12" x14ac:dyDescent="0.2">
      <c r="B161" s="83"/>
      <c r="C161" s="233" t="s">
        <v>147</v>
      </c>
      <c r="D161" s="233" t="s">
        <v>87</v>
      </c>
      <c r="E161" s="234" t="s">
        <v>359</v>
      </c>
      <c r="F161" s="235" t="s">
        <v>360</v>
      </c>
      <c r="G161" s="236" t="s">
        <v>95</v>
      </c>
      <c r="H161" s="237">
        <v>450.69</v>
      </c>
      <c r="I161" s="238"/>
      <c r="J161" s="238"/>
      <c r="K161" s="231"/>
      <c r="L161" s="15"/>
      <c r="M161" s="91" t="s">
        <v>0</v>
      </c>
      <c r="N161" s="92" t="s">
        <v>26</v>
      </c>
      <c r="O161" s="93">
        <v>0.37861</v>
      </c>
      <c r="P161" s="93">
        <f t="shared" ref="P161:P175" si="9">O161*H161</f>
        <v>170.6357409</v>
      </c>
      <c r="Q161" s="93">
        <v>2.97E-3</v>
      </c>
      <c r="R161" s="93">
        <f t="shared" ref="R161:R175" si="10">Q161*H161</f>
        <v>1.3385492999999999</v>
      </c>
      <c r="S161" s="93">
        <v>0</v>
      </c>
      <c r="T161" s="94">
        <f t="shared" ref="T161:T175" si="11">S161*H161</f>
        <v>0</v>
      </c>
      <c r="AR161" s="95" t="s">
        <v>91</v>
      </c>
      <c r="AT161" s="95" t="s">
        <v>87</v>
      </c>
      <c r="AU161" s="95" t="s">
        <v>45</v>
      </c>
      <c r="AY161" s="7" t="s">
        <v>84</v>
      </c>
      <c r="BE161" s="96">
        <f t="shared" ref="BE161:BE175" si="12">IF(N161="základná",J161,0)</f>
        <v>0</v>
      </c>
      <c r="BF161" s="96">
        <f t="shared" ref="BF161:BF175" si="13">IF(N161="znížená",J161,0)</f>
        <v>0</v>
      </c>
      <c r="BG161" s="96">
        <f t="shared" ref="BG161:BG175" si="14">IF(N161="zákl. prenesená",J161,0)</f>
        <v>0</v>
      </c>
      <c r="BH161" s="96">
        <f t="shared" ref="BH161:BH175" si="15">IF(N161="zníž. prenesená",J161,0)</f>
        <v>0</v>
      </c>
      <c r="BI161" s="96">
        <f t="shared" ref="BI161:BI175" si="16">IF(N161="nulová",J161,0)</f>
        <v>0</v>
      </c>
      <c r="BJ161" s="7" t="s">
        <v>45</v>
      </c>
      <c r="BK161" s="96">
        <f t="shared" ref="BK161:BK175" si="17">ROUND(I161*H161,2)</f>
        <v>0</v>
      </c>
      <c r="BL161" s="7" t="s">
        <v>91</v>
      </c>
      <c r="BM161" s="95" t="s">
        <v>612</v>
      </c>
    </row>
    <row r="162" spans="2:65" s="1" customFormat="1" ht="24" x14ac:dyDescent="0.2">
      <c r="B162" s="83"/>
      <c r="C162" s="233" t="s">
        <v>151</v>
      </c>
      <c r="D162" s="233" t="s">
        <v>87</v>
      </c>
      <c r="E162" s="234" t="s">
        <v>152</v>
      </c>
      <c r="F162" s="235" t="s">
        <v>153</v>
      </c>
      <c r="G162" s="236" t="s">
        <v>95</v>
      </c>
      <c r="H162" s="237">
        <v>182.13</v>
      </c>
      <c r="I162" s="238"/>
      <c r="J162" s="238"/>
      <c r="K162" s="231"/>
      <c r="L162" s="15"/>
      <c r="M162" s="91" t="s">
        <v>0</v>
      </c>
      <c r="N162" s="92" t="s">
        <v>26</v>
      </c>
      <c r="O162" s="93">
        <v>5.1999999999999998E-2</v>
      </c>
      <c r="P162" s="93">
        <f t="shared" si="9"/>
        <v>9.4707599999999985</v>
      </c>
      <c r="Q162" s="93">
        <v>2.3000000000000001E-4</v>
      </c>
      <c r="R162" s="93">
        <f t="shared" si="10"/>
        <v>4.1889900000000001E-2</v>
      </c>
      <c r="S162" s="93">
        <v>0</v>
      </c>
      <c r="T162" s="94">
        <f t="shared" si="11"/>
        <v>0</v>
      </c>
      <c r="AR162" s="95" t="s">
        <v>91</v>
      </c>
      <c r="AT162" s="95" t="s">
        <v>87</v>
      </c>
      <c r="AU162" s="95" t="s">
        <v>45</v>
      </c>
      <c r="AY162" s="7" t="s">
        <v>84</v>
      </c>
      <c r="BE162" s="96">
        <f t="shared" si="12"/>
        <v>0</v>
      </c>
      <c r="BF162" s="96">
        <f t="shared" si="13"/>
        <v>0</v>
      </c>
      <c r="BG162" s="96">
        <f t="shared" si="14"/>
        <v>0</v>
      </c>
      <c r="BH162" s="96">
        <f t="shared" si="15"/>
        <v>0</v>
      </c>
      <c r="BI162" s="96">
        <f t="shared" si="16"/>
        <v>0</v>
      </c>
      <c r="BJ162" s="7" t="s">
        <v>45</v>
      </c>
      <c r="BK162" s="96">
        <f t="shared" si="17"/>
        <v>0</v>
      </c>
      <c r="BL162" s="7" t="s">
        <v>91</v>
      </c>
      <c r="BM162" s="95" t="s">
        <v>613</v>
      </c>
    </row>
    <row r="163" spans="2:65" s="1" customFormat="1" ht="24" x14ac:dyDescent="0.2">
      <c r="B163" s="83"/>
      <c r="C163" s="233" t="s">
        <v>155</v>
      </c>
      <c r="D163" s="233" t="s">
        <v>87</v>
      </c>
      <c r="E163" s="234" t="s">
        <v>156</v>
      </c>
      <c r="F163" s="235" t="s">
        <v>157</v>
      </c>
      <c r="G163" s="236" t="s">
        <v>95</v>
      </c>
      <c r="H163" s="237">
        <v>126.47</v>
      </c>
      <c r="I163" s="238"/>
      <c r="J163" s="238"/>
      <c r="K163" s="231"/>
      <c r="L163" s="15"/>
      <c r="M163" s="91" t="s">
        <v>0</v>
      </c>
      <c r="N163" s="92" t="s">
        <v>26</v>
      </c>
      <c r="O163" s="93">
        <v>5.2080000000000001E-2</v>
      </c>
      <c r="P163" s="93">
        <f t="shared" si="9"/>
        <v>6.5865575999999999</v>
      </c>
      <c r="Q163" s="93">
        <v>4.0000000000000002E-4</v>
      </c>
      <c r="R163" s="93">
        <f t="shared" si="10"/>
        <v>5.0588000000000001E-2</v>
      </c>
      <c r="S163" s="93">
        <v>0</v>
      </c>
      <c r="T163" s="94">
        <f t="shared" si="11"/>
        <v>0</v>
      </c>
      <c r="AR163" s="95" t="s">
        <v>91</v>
      </c>
      <c r="AT163" s="95" t="s">
        <v>87</v>
      </c>
      <c r="AU163" s="95" t="s">
        <v>45</v>
      </c>
      <c r="AY163" s="7" t="s">
        <v>84</v>
      </c>
      <c r="BE163" s="96">
        <f t="shared" si="12"/>
        <v>0</v>
      </c>
      <c r="BF163" s="96">
        <f t="shared" si="13"/>
        <v>0</v>
      </c>
      <c r="BG163" s="96">
        <f t="shared" si="14"/>
        <v>0</v>
      </c>
      <c r="BH163" s="96">
        <f t="shared" si="15"/>
        <v>0</v>
      </c>
      <c r="BI163" s="96">
        <f t="shared" si="16"/>
        <v>0</v>
      </c>
      <c r="BJ163" s="7" t="s">
        <v>45</v>
      </c>
      <c r="BK163" s="96">
        <f t="shared" si="17"/>
        <v>0</v>
      </c>
      <c r="BL163" s="7" t="s">
        <v>91</v>
      </c>
      <c r="BM163" s="95" t="s">
        <v>614</v>
      </c>
    </row>
    <row r="164" spans="2:65" s="1" customFormat="1" ht="24" x14ac:dyDescent="0.2">
      <c r="B164" s="83"/>
      <c r="C164" s="233" t="s">
        <v>159</v>
      </c>
      <c r="D164" s="233" t="s">
        <v>87</v>
      </c>
      <c r="E164" s="234" t="s">
        <v>160</v>
      </c>
      <c r="F164" s="235" t="s">
        <v>161</v>
      </c>
      <c r="G164" s="236" t="s">
        <v>95</v>
      </c>
      <c r="H164" s="237">
        <v>126.47</v>
      </c>
      <c r="I164" s="238"/>
      <c r="J164" s="238"/>
      <c r="K164" s="231"/>
      <c r="L164" s="15"/>
      <c r="M164" s="91" t="s">
        <v>0</v>
      </c>
      <c r="N164" s="92" t="s">
        <v>26</v>
      </c>
      <c r="O164" s="93">
        <v>0.318</v>
      </c>
      <c r="P164" s="93">
        <f t="shared" si="9"/>
        <v>40.217460000000003</v>
      </c>
      <c r="Q164" s="93">
        <v>4.7200000000000002E-3</v>
      </c>
      <c r="R164" s="93">
        <f t="shared" si="10"/>
        <v>0.59693839999999998</v>
      </c>
      <c r="S164" s="93">
        <v>0</v>
      </c>
      <c r="T164" s="94">
        <f t="shared" si="11"/>
        <v>0</v>
      </c>
      <c r="AR164" s="95" t="s">
        <v>91</v>
      </c>
      <c r="AT164" s="95" t="s">
        <v>87</v>
      </c>
      <c r="AU164" s="95" t="s">
        <v>45</v>
      </c>
      <c r="AY164" s="7" t="s">
        <v>84</v>
      </c>
      <c r="BE164" s="96">
        <f t="shared" si="12"/>
        <v>0</v>
      </c>
      <c r="BF164" s="96">
        <f t="shared" si="13"/>
        <v>0</v>
      </c>
      <c r="BG164" s="96">
        <f t="shared" si="14"/>
        <v>0</v>
      </c>
      <c r="BH164" s="96">
        <f t="shared" si="15"/>
        <v>0</v>
      </c>
      <c r="BI164" s="96">
        <f t="shared" si="16"/>
        <v>0</v>
      </c>
      <c r="BJ164" s="7" t="s">
        <v>45</v>
      </c>
      <c r="BK164" s="96">
        <f t="shared" si="17"/>
        <v>0</v>
      </c>
      <c r="BL164" s="7" t="s">
        <v>91</v>
      </c>
      <c r="BM164" s="95" t="s">
        <v>615</v>
      </c>
    </row>
    <row r="165" spans="2:65" s="1" customFormat="1" ht="24" x14ac:dyDescent="0.2">
      <c r="B165" s="83"/>
      <c r="C165" s="233" t="s">
        <v>163</v>
      </c>
      <c r="D165" s="233" t="s">
        <v>87</v>
      </c>
      <c r="E165" s="234" t="s">
        <v>164</v>
      </c>
      <c r="F165" s="235" t="s">
        <v>165</v>
      </c>
      <c r="G165" s="236" t="s">
        <v>95</v>
      </c>
      <c r="H165" s="237">
        <v>182.13</v>
      </c>
      <c r="I165" s="238"/>
      <c r="J165" s="238"/>
      <c r="K165" s="231"/>
      <c r="L165" s="15"/>
      <c r="M165" s="91" t="s">
        <v>0</v>
      </c>
      <c r="N165" s="92" t="s">
        <v>26</v>
      </c>
      <c r="O165" s="93">
        <v>0.19106000000000001</v>
      </c>
      <c r="P165" s="93">
        <f t="shared" si="9"/>
        <v>34.797757799999999</v>
      </c>
      <c r="Q165" s="93">
        <v>5.1500000000000001E-3</v>
      </c>
      <c r="R165" s="93">
        <f t="shared" si="10"/>
        <v>0.93796950000000001</v>
      </c>
      <c r="S165" s="93">
        <v>0</v>
      </c>
      <c r="T165" s="94">
        <f t="shared" si="11"/>
        <v>0</v>
      </c>
      <c r="AR165" s="95" t="s">
        <v>91</v>
      </c>
      <c r="AT165" s="95" t="s">
        <v>87</v>
      </c>
      <c r="AU165" s="95" t="s">
        <v>45</v>
      </c>
      <c r="AY165" s="7" t="s">
        <v>84</v>
      </c>
      <c r="BE165" s="96">
        <f t="shared" si="12"/>
        <v>0</v>
      </c>
      <c r="BF165" s="96">
        <f t="shared" si="13"/>
        <v>0</v>
      </c>
      <c r="BG165" s="96">
        <f t="shared" si="14"/>
        <v>0</v>
      </c>
      <c r="BH165" s="96">
        <f t="shared" si="15"/>
        <v>0</v>
      </c>
      <c r="BI165" s="96">
        <f t="shared" si="16"/>
        <v>0</v>
      </c>
      <c r="BJ165" s="7" t="s">
        <v>45</v>
      </c>
      <c r="BK165" s="96">
        <f t="shared" si="17"/>
        <v>0</v>
      </c>
      <c r="BL165" s="7" t="s">
        <v>91</v>
      </c>
      <c r="BM165" s="95" t="s">
        <v>616</v>
      </c>
    </row>
    <row r="166" spans="2:65" s="1" customFormat="1" ht="24" x14ac:dyDescent="0.2">
      <c r="B166" s="83"/>
      <c r="C166" s="233" t="s">
        <v>3</v>
      </c>
      <c r="D166" s="233" t="s">
        <v>87</v>
      </c>
      <c r="E166" s="234" t="s">
        <v>617</v>
      </c>
      <c r="F166" s="235" t="s">
        <v>618</v>
      </c>
      <c r="G166" s="236" t="s">
        <v>90</v>
      </c>
      <c r="H166" s="237">
        <v>2.3210000000000002</v>
      </c>
      <c r="I166" s="238"/>
      <c r="J166" s="238"/>
      <c r="K166" s="231"/>
      <c r="L166" s="15"/>
      <c r="M166" s="91" t="s">
        <v>0</v>
      </c>
      <c r="N166" s="92" t="s">
        <v>26</v>
      </c>
      <c r="O166" s="93">
        <v>2.3787799999999999</v>
      </c>
      <c r="P166" s="93">
        <f t="shared" si="9"/>
        <v>5.5211483800000005</v>
      </c>
      <c r="Q166" s="93">
        <v>1.7126999999999999</v>
      </c>
      <c r="R166" s="93">
        <f t="shared" si="10"/>
        <v>3.9751767</v>
      </c>
      <c r="S166" s="93">
        <v>0</v>
      </c>
      <c r="T166" s="94">
        <f t="shared" si="11"/>
        <v>0</v>
      </c>
      <c r="AR166" s="95" t="s">
        <v>91</v>
      </c>
      <c r="AT166" s="95" t="s">
        <v>87</v>
      </c>
      <c r="AU166" s="95" t="s">
        <v>45</v>
      </c>
      <c r="AY166" s="7" t="s">
        <v>84</v>
      </c>
      <c r="BE166" s="96">
        <f t="shared" si="12"/>
        <v>0</v>
      </c>
      <c r="BF166" s="96">
        <f t="shared" si="13"/>
        <v>0</v>
      </c>
      <c r="BG166" s="96">
        <f t="shared" si="14"/>
        <v>0</v>
      </c>
      <c r="BH166" s="96">
        <f t="shared" si="15"/>
        <v>0</v>
      </c>
      <c r="BI166" s="96">
        <f t="shared" si="16"/>
        <v>0</v>
      </c>
      <c r="BJ166" s="7" t="s">
        <v>45</v>
      </c>
      <c r="BK166" s="96">
        <f t="shared" si="17"/>
        <v>0</v>
      </c>
      <c r="BL166" s="7" t="s">
        <v>91</v>
      </c>
      <c r="BM166" s="95" t="s">
        <v>619</v>
      </c>
    </row>
    <row r="167" spans="2:65" s="1" customFormat="1" ht="24" x14ac:dyDescent="0.2">
      <c r="B167" s="83"/>
      <c r="C167" s="233" t="s">
        <v>171</v>
      </c>
      <c r="D167" s="233" t="s">
        <v>87</v>
      </c>
      <c r="E167" s="234" t="s">
        <v>620</v>
      </c>
      <c r="F167" s="235" t="s">
        <v>621</v>
      </c>
      <c r="G167" s="236" t="s">
        <v>95</v>
      </c>
      <c r="H167" s="237">
        <v>11.75</v>
      </c>
      <c r="I167" s="238"/>
      <c r="J167" s="238"/>
      <c r="K167" s="231"/>
      <c r="L167" s="15"/>
      <c r="M167" s="91" t="s">
        <v>0</v>
      </c>
      <c r="N167" s="92" t="s">
        <v>26</v>
      </c>
      <c r="O167" s="93">
        <v>1.001E-2</v>
      </c>
      <c r="P167" s="93">
        <f t="shared" si="9"/>
        <v>0.1176175</v>
      </c>
      <c r="Q167" s="93">
        <v>0</v>
      </c>
      <c r="R167" s="93">
        <f t="shared" si="10"/>
        <v>0</v>
      </c>
      <c r="S167" s="93">
        <v>0</v>
      </c>
      <c r="T167" s="94">
        <f t="shared" si="11"/>
        <v>0</v>
      </c>
      <c r="AR167" s="95" t="s">
        <v>91</v>
      </c>
      <c r="AT167" s="95" t="s">
        <v>87</v>
      </c>
      <c r="AU167" s="95" t="s">
        <v>45</v>
      </c>
      <c r="AY167" s="7" t="s">
        <v>84</v>
      </c>
      <c r="BE167" s="96">
        <f t="shared" si="12"/>
        <v>0</v>
      </c>
      <c r="BF167" s="96">
        <f t="shared" si="13"/>
        <v>0</v>
      </c>
      <c r="BG167" s="96">
        <f t="shared" si="14"/>
        <v>0</v>
      </c>
      <c r="BH167" s="96">
        <f t="shared" si="15"/>
        <v>0</v>
      </c>
      <c r="BI167" s="96">
        <f t="shared" si="16"/>
        <v>0</v>
      </c>
      <c r="BJ167" s="7" t="s">
        <v>45</v>
      </c>
      <c r="BK167" s="96">
        <f t="shared" si="17"/>
        <v>0</v>
      </c>
      <c r="BL167" s="7" t="s">
        <v>91</v>
      </c>
      <c r="BM167" s="95" t="s">
        <v>622</v>
      </c>
    </row>
    <row r="168" spans="2:65" s="1" customFormat="1" ht="24" x14ac:dyDescent="0.2">
      <c r="B168" s="83"/>
      <c r="C168" s="243" t="s">
        <v>175</v>
      </c>
      <c r="D168" s="243" t="s">
        <v>142</v>
      </c>
      <c r="E168" s="244" t="s">
        <v>623</v>
      </c>
      <c r="F168" s="245" t="s">
        <v>624</v>
      </c>
      <c r="G168" s="246" t="s">
        <v>95</v>
      </c>
      <c r="H168" s="247">
        <v>13.513</v>
      </c>
      <c r="I168" s="248"/>
      <c r="J168" s="248"/>
      <c r="K168" s="232"/>
      <c r="L168" s="104"/>
      <c r="M168" s="105" t="s">
        <v>0</v>
      </c>
      <c r="N168" s="106" t="s">
        <v>26</v>
      </c>
      <c r="O168" s="93">
        <v>0</v>
      </c>
      <c r="P168" s="93">
        <f t="shared" si="9"/>
        <v>0</v>
      </c>
      <c r="Q168" s="93">
        <v>1E-4</v>
      </c>
      <c r="R168" s="93">
        <f t="shared" si="10"/>
        <v>1.3513000000000002E-3</v>
      </c>
      <c r="S168" s="93">
        <v>0</v>
      </c>
      <c r="T168" s="94">
        <f t="shared" si="11"/>
        <v>0</v>
      </c>
      <c r="AR168" s="95" t="s">
        <v>116</v>
      </c>
      <c r="AT168" s="95" t="s">
        <v>142</v>
      </c>
      <c r="AU168" s="95" t="s">
        <v>45</v>
      </c>
      <c r="AY168" s="7" t="s">
        <v>84</v>
      </c>
      <c r="BE168" s="96">
        <f t="shared" si="12"/>
        <v>0</v>
      </c>
      <c r="BF168" s="96">
        <f t="shared" si="13"/>
        <v>0</v>
      </c>
      <c r="BG168" s="96">
        <f t="shared" si="14"/>
        <v>0</v>
      </c>
      <c r="BH168" s="96">
        <f t="shared" si="15"/>
        <v>0</v>
      </c>
      <c r="BI168" s="96">
        <f t="shared" si="16"/>
        <v>0</v>
      </c>
      <c r="BJ168" s="7" t="s">
        <v>45</v>
      </c>
      <c r="BK168" s="96">
        <f t="shared" si="17"/>
        <v>0</v>
      </c>
      <c r="BL168" s="7" t="s">
        <v>91</v>
      </c>
      <c r="BM168" s="95" t="s">
        <v>625</v>
      </c>
    </row>
    <row r="169" spans="2:65" s="1" customFormat="1" ht="12" x14ac:dyDescent="0.2">
      <c r="B169" s="83"/>
      <c r="C169" s="233" t="s">
        <v>180</v>
      </c>
      <c r="D169" s="233" t="s">
        <v>87</v>
      </c>
      <c r="E169" s="234" t="s">
        <v>626</v>
      </c>
      <c r="F169" s="235" t="s">
        <v>627</v>
      </c>
      <c r="G169" s="236" t="s">
        <v>95</v>
      </c>
      <c r="H169" s="237">
        <v>11.75</v>
      </c>
      <c r="I169" s="238"/>
      <c r="J169" s="238"/>
      <c r="K169" s="231"/>
      <c r="L169" s="15"/>
      <c r="M169" s="91" t="s">
        <v>0</v>
      </c>
      <c r="N169" s="92" t="s">
        <v>26</v>
      </c>
      <c r="O169" s="93">
        <v>0.67137999999999998</v>
      </c>
      <c r="P169" s="93">
        <f t="shared" si="9"/>
        <v>7.8887149999999995</v>
      </c>
      <c r="Q169" s="93">
        <v>0.14419999999999999</v>
      </c>
      <c r="R169" s="93">
        <f t="shared" si="10"/>
        <v>1.69435</v>
      </c>
      <c r="S169" s="93">
        <v>0</v>
      </c>
      <c r="T169" s="94">
        <f t="shared" si="11"/>
        <v>0</v>
      </c>
      <c r="AR169" s="95" t="s">
        <v>91</v>
      </c>
      <c r="AT169" s="95" t="s">
        <v>87</v>
      </c>
      <c r="AU169" s="95" t="s">
        <v>45</v>
      </c>
      <c r="AY169" s="7" t="s">
        <v>84</v>
      </c>
      <c r="BE169" s="96">
        <f t="shared" si="12"/>
        <v>0</v>
      </c>
      <c r="BF169" s="96">
        <f t="shared" si="13"/>
        <v>0</v>
      </c>
      <c r="BG169" s="96">
        <f t="shared" si="14"/>
        <v>0</v>
      </c>
      <c r="BH169" s="96">
        <f t="shared" si="15"/>
        <v>0</v>
      </c>
      <c r="BI169" s="96">
        <f t="shared" si="16"/>
        <v>0</v>
      </c>
      <c r="BJ169" s="7" t="s">
        <v>45</v>
      </c>
      <c r="BK169" s="96">
        <f t="shared" si="17"/>
        <v>0</v>
      </c>
      <c r="BL169" s="7" t="s">
        <v>91</v>
      </c>
      <c r="BM169" s="95" t="s">
        <v>628</v>
      </c>
    </row>
    <row r="170" spans="2:65" s="1" customFormat="1" ht="24" x14ac:dyDescent="0.2">
      <c r="B170" s="83"/>
      <c r="C170" s="233" t="s">
        <v>184</v>
      </c>
      <c r="D170" s="233" t="s">
        <v>87</v>
      </c>
      <c r="E170" s="234" t="s">
        <v>629</v>
      </c>
      <c r="F170" s="235" t="s">
        <v>630</v>
      </c>
      <c r="G170" s="236" t="s">
        <v>95</v>
      </c>
      <c r="H170" s="237">
        <v>720.02</v>
      </c>
      <c r="I170" s="238"/>
      <c r="J170" s="238"/>
      <c r="K170" s="231"/>
      <c r="L170" s="15"/>
      <c r="M170" s="91" t="s">
        <v>0</v>
      </c>
      <c r="N170" s="92" t="s">
        <v>26</v>
      </c>
      <c r="O170" s="93">
        <v>0.21299999999999999</v>
      </c>
      <c r="P170" s="93">
        <f t="shared" si="9"/>
        <v>153.36426</v>
      </c>
      <c r="Q170" s="93">
        <v>8.1600000000000006E-3</v>
      </c>
      <c r="R170" s="93">
        <f t="shared" si="10"/>
        <v>5.8753632000000007</v>
      </c>
      <c r="S170" s="93">
        <v>0</v>
      </c>
      <c r="T170" s="94">
        <f t="shared" si="11"/>
        <v>0</v>
      </c>
      <c r="AR170" s="95" t="s">
        <v>91</v>
      </c>
      <c r="AT170" s="95" t="s">
        <v>87</v>
      </c>
      <c r="AU170" s="95" t="s">
        <v>45</v>
      </c>
      <c r="AY170" s="7" t="s">
        <v>84</v>
      </c>
      <c r="BE170" s="96">
        <f t="shared" si="12"/>
        <v>0</v>
      </c>
      <c r="BF170" s="96">
        <f t="shared" si="13"/>
        <v>0</v>
      </c>
      <c r="BG170" s="96">
        <f t="shared" si="14"/>
        <v>0</v>
      </c>
      <c r="BH170" s="96">
        <f t="shared" si="15"/>
        <v>0</v>
      </c>
      <c r="BI170" s="96">
        <f t="shared" si="16"/>
        <v>0</v>
      </c>
      <c r="BJ170" s="7" t="s">
        <v>45</v>
      </c>
      <c r="BK170" s="96">
        <f t="shared" si="17"/>
        <v>0</v>
      </c>
      <c r="BL170" s="7" t="s">
        <v>91</v>
      </c>
      <c r="BM170" s="95" t="s">
        <v>631</v>
      </c>
    </row>
    <row r="171" spans="2:65" s="1" customFormat="1" ht="24" x14ac:dyDescent="0.2">
      <c r="B171" s="83"/>
      <c r="C171" s="233" t="s">
        <v>188</v>
      </c>
      <c r="D171" s="233" t="s">
        <v>87</v>
      </c>
      <c r="E171" s="234" t="s">
        <v>632</v>
      </c>
      <c r="F171" s="235" t="s">
        <v>633</v>
      </c>
      <c r="G171" s="236" t="s">
        <v>95</v>
      </c>
      <c r="H171" s="237">
        <v>69.010000000000005</v>
      </c>
      <c r="I171" s="238"/>
      <c r="J171" s="238"/>
      <c r="K171" s="231"/>
      <c r="L171" s="15"/>
      <c r="M171" s="91" t="s">
        <v>0</v>
      </c>
      <c r="N171" s="92" t="s">
        <v>26</v>
      </c>
      <c r="O171" s="93">
        <v>0.26684000000000002</v>
      </c>
      <c r="P171" s="93">
        <f t="shared" si="9"/>
        <v>18.414628400000002</v>
      </c>
      <c r="Q171" s="93">
        <v>3.4680000000000002E-2</v>
      </c>
      <c r="R171" s="93">
        <f t="shared" si="10"/>
        <v>2.3932668000000001</v>
      </c>
      <c r="S171" s="93">
        <v>0</v>
      </c>
      <c r="T171" s="94">
        <f t="shared" si="11"/>
        <v>0</v>
      </c>
      <c r="AR171" s="95" t="s">
        <v>91</v>
      </c>
      <c r="AT171" s="95" t="s">
        <v>87</v>
      </c>
      <c r="AU171" s="95" t="s">
        <v>45</v>
      </c>
      <c r="AY171" s="7" t="s">
        <v>84</v>
      </c>
      <c r="BE171" s="96">
        <f t="shared" si="12"/>
        <v>0</v>
      </c>
      <c r="BF171" s="96">
        <f t="shared" si="13"/>
        <v>0</v>
      </c>
      <c r="BG171" s="96">
        <f t="shared" si="14"/>
        <v>0</v>
      </c>
      <c r="BH171" s="96">
        <f t="shared" si="15"/>
        <v>0</v>
      </c>
      <c r="BI171" s="96">
        <f t="shared" si="16"/>
        <v>0</v>
      </c>
      <c r="BJ171" s="7" t="s">
        <v>45</v>
      </c>
      <c r="BK171" s="96">
        <f t="shared" si="17"/>
        <v>0</v>
      </c>
      <c r="BL171" s="7" t="s">
        <v>91</v>
      </c>
      <c r="BM171" s="95" t="s">
        <v>634</v>
      </c>
    </row>
    <row r="172" spans="2:65" s="1" customFormat="1" ht="24" x14ac:dyDescent="0.2">
      <c r="B172" s="83"/>
      <c r="C172" s="233" t="s">
        <v>192</v>
      </c>
      <c r="D172" s="233" t="s">
        <v>87</v>
      </c>
      <c r="E172" s="234" t="s">
        <v>635</v>
      </c>
      <c r="F172" s="235" t="s">
        <v>636</v>
      </c>
      <c r="G172" s="236" t="s">
        <v>195</v>
      </c>
      <c r="H172" s="237">
        <v>29</v>
      </c>
      <c r="I172" s="238"/>
      <c r="J172" s="238"/>
      <c r="K172" s="231"/>
      <c r="L172" s="15"/>
      <c r="M172" s="91" t="s">
        <v>0</v>
      </c>
      <c r="N172" s="92" t="s">
        <v>26</v>
      </c>
      <c r="O172" s="93">
        <v>3.3131599999999999</v>
      </c>
      <c r="P172" s="93">
        <f t="shared" si="9"/>
        <v>96.081639999999993</v>
      </c>
      <c r="Q172" s="93">
        <v>3.9640000000000002E-2</v>
      </c>
      <c r="R172" s="93">
        <f t="shared" si="10"/>
        <v>1.1495600000000001</v>
      </c>
      <c r="S172" s="93">
        <v>0</v>
      </c>
      <c r="T172" s="94">
        <f t="shared" si="11"/>
        <v>0</v>
      </c>
      <c r="AR172" s="95" t="s">
        <v>151</v>
      </c>
      <c r="AT172" s="95" t="s">
        <v>87</v>
      </c>
      <c r="AU172" s="95" t="s">
        <v>45</v>
      </c>
      <c r="AY172" s="7" t="s">
        <v>84</v>
      </c>
      <c r="BE172" s="96">
        <f t="shared" si="12"/>
        <v>0</v>
      </c>
      <c r="BF172" s="96">
        <f t="shared" si="13"/>
        <v>0</v>
      </c>
      <c r="BG172" s="96">
        <f t="shared" si="14"/>
        <v>0</v>
      </c>
      <c r="BH172" s="96">
        <f t="shared" si="15"/>
        <v>0</v>
      </c>
      <c r="BI172" s="96">
        <f t="shared" si="16"/>
        <v>0</v>
      </c>
      <c r="BJ172" s="7" t="s">
        <v>45</v>
      </c>
      <c r="BK172" s="96">
        <f t="shared" si="17"/>
        <v>0</v>
      </c>
      <c r="BL172" s="7" t="s">
        <v>151</v>
      </c>
      <c r="BM172" s="95" t="s">
        <v>637</v>
      </c>
    </row>
    <row r="173" spans="2:65" s="1" customFormat="1" ht="24" x14ac:dyDescent="0.2">
      <c r="B173" s="83"/>
      <c r="C173" s="243" t="s">
        <v>197</v>
      </c>
      <c r="D173" s="243" t="s">
        <v>142</v>
      </c>
      <c r="E173" s="244" t="s">
        <v>638</v>
      </c>
      <c r="F173" s="245" t="s">
        <v>639</v>
      </c>
      <c r="G173" s="246" t="s">
        <v>195</v>
      </c>
      <c r="H173" s="247">
        <v>33</v>
      </c>
      <c r="I173" s="248"/>
      <c r="J173" s="248"/>
      <c r="K173" s="232"/>
      <c r="L173" s="104"/>
      <c r="M173" s="105" t="s">
        <v>0</v>
      </c>
      <c r="N173" s="106" t="s">
        <v>26</v>
      </c>
      <c r="O173" s="93">
        <v>0</v>
      </c>
      <c r="P173" s="93">
        <f t="shared" si="9"/>
        <v>0</v>
      </c>
      <c r="Q173" s="93">
        <v>8.8000000000000005E-3</v>
      </c>
      <c r="R173" s="93">
        <f t="shared" si="10"/>
        <v>0.29039999999999999</v>
      </c>
      <c r="S173" s="93">
        <v>0</v>
      </c>
      <c r="T173" s="94">
        <f t="shared" si="11"/>
        <v>0</v>
      </c>
      <c r="AR173" s="95" t="s">
        <v>217</v>
      </c>
      <c r="AT173" s="95" t="s">
        <v>142</v>
      </c>
      <c r="AU173" s="95" t="s">
        <v>45</v>
      </c>
      <c r="AY173" s="7" t="s">
        <v>84</v>
      </c>
      <c r="BE173" s="96">
        <f t="shared" si="12"/>
        <v>0</v>
      </c>
      <c r="BF173" s="96">
        <f t="shared" si="13"/>
        <v>0</v>
      </c>
      <c r="BG173" s="96">
        <f t="shared" si="14"/>
        <v>0</v>
      </c>
      <c r="BH173" s="96">
        <f t="shared" si="15"/>
        <v>0</v>
      </c>
      <c r="BI173" s="96">
        <f t="shared" si="16"/>
        <v>0</v>
      </c>
      <c r="BJ173" s="7" t="s">
        <v>45</v>
      </c>
      <c r="BK173" s="96">
        <f t="shared" si="17"/>
        <v>0</v>
      </c>
      <c r="BL173" s="7" t="s">
        <v>151</v>
      </c>
      <c r="BM173" s="95" t="s">
        <v>640</v>
      </c>
    </row>
    <row r="174" spans="2:65" s="1" customFormat="1" ht="24" x14ac:dyDescent="0.2">
      <c r="B174" s="83"/>
      <c r="C174" s="233" t="s">
        <v>201</v>
      </c>
      <c r="D174" s="233" t="s">
        <v>87</v>
      </c>
      <c r="E174" s="234" t="s">
        <v>641</v>
      </c>
      <c r="F174" s="235" t="s">
        <v>642</v>
      </c>
      <c r="G174" s="236" t="s">
        <v>195</v>
      </c>
      <c r="H174" s="237">
        <v>3</v>
      </c>
      <c r="I174" s="238"/>
      <c r="J174" s="238"/>
      <c r="K174" s="231"/>
      <c r="L174" s="15"/>
      <c r="M174" s="91" t="s">
        <v>0</v>
      </c>
      <c r="N174" s="92" t="s">
        <v>26</v>
      </c>
      <c r="O174" s="93">
        <v>4.0673599999999999</v>
      </c>
      <c r="P174" s="93">
        <f t="shared" si="9"/>
        <v>12.202079999999999</v>
      </c>
      <c r="Q174" s="93">
        <v>4.548E-2</v>
      </c>
      <c r="R174" s="93">
        <f t="shared" si="10"/>
        <v>0.13644000000000001</v>
      </c>
      <c r="S174" s="93">
        <v>0</v>
      </c>
      <c r="T174" s="94">
        <f t="shared" si="11"/>
        <v>0</v>
      </c>
      <c r="AR174" s="95" t="s">
        <v>91</v>
      </c>
      <c r="AT174" s="95" t="s">
        <v>87</v>
      </c>
      <c r="AU174" s="95" t="s">
        <v>45</v>
      </c>
      <c r="AY174" s="7" t="s">
        <v>84</v>
      </c>
      <c r="BE174" s="96">
        <f t="shared" si="12"/>
        <v>0</v>
      </c>
      <c r="BF174" s="96">
        <f t="shared" si="13"/>
        <v>0</v>
      </c>
      <c r="BG174" s="96">
        <f t="shared" si="14"/>
        <v>0</v>
      </c>
      <c r="BH174" s="96">
        <f t="shared" si="15"/>
        <v>0</v>
      </c>
      <c r="BI174" s="96">
        <f t="shared" si="16"/>
        <v>0</v>
      </c>
      <c r="BJ174" s="7" t="s">
        <v>45</v>
      </c>
      <c r="BK174" s="96">
        <f t="shared" si="17"/>
        <v>0</v>
      </c>
      <c r="BL174" s="7" t="s">
        <v>91</v>
      </c>
      <c r="BM174" s="95" t="s">
        <v>643</v>
      </c>
    </row>
    <row r="175" spans="2:65" s="1" customFormat="1" ht="24" x14ac:dyDescent="0.2">
      <c r="B175" s="83"/>
      <c r="C175" s="243" t="s">
        <v>205</v>
      </c>
      <c r="D175" s="243" t="s">
        <v>142</v>
      </c>
      <c r="E175" s="244" t="s">
        <v>644</v>
      </c>
      <c r="F175" s="245" t="s">
        <v>645</v>
      </c>
      <c r="G175" s="246" t="s">
        <v>195</v>
      </c>
      <c r="H175" s="247">
        <v>3</v>
      </c>
      <c r="I175" s="248"/>
      <c r="J175" s="248"/>
      <c r="K175" s="232"/>
      <c r="L175" s="104"/>
      <c r="M175" s="105" t="s">
        <v>0</v>
      </c>
      <c r="N175" s="106" t="s">
        <v>26</v>
      </c>
      <c r="O175" s="93">
        <v>0</v>
      </c>
      <c r="P175" s="93">
        <f t="shared" si="9"/>
        <v>0</v>
      </c>
      <c r="Q175" s="93">
        <v>1.1900000000000001E-2</v>
      </c>
      <c r="R175" s="93">
        <f t="shared" si="10"/>
        <v>3.5700000000000003E-2</v>
      </c>
      <c r="S175" s="93">
        <v>0</v>
      </c>
      <c r="T175" s="94">
        <f t="shared" si="11"/>
        <v>0</v>
      </c>
      <c r="AR175" s="95" t="s">
        <v>116</v>
      </c>
      <c r="AT175" s="95" t="s">
        <v>142</v>
      </c>
      <c r="AU175" s="95" t="s">
        <v>45</v>
      </c>
      <c r="AY175" s="7" t="s">
        <v>84</v>
      </c>
      <c r="BE175" s="96">
        <f t="shared" si="12"/>
        <v>0</v>
      </c>
      <c r="BF175" s="96">
        <f t="shared" si="13"/>
        <v>0</v>
      </c>
      <c r="BG175" s="96">
        <f t="shared" si="14"/>
        <v>0</v>
      </c>
      <c r="BH175" s="96">
        <f t="shared" si="15"/>
        <v>0</v>
      </c>
      <c r="BI175" s="96">
        <f t="shared" si="16"/>
        <v>0</v>
      </c>
      <c r="BJ175" s="7" t="s">
        <v>45</v>
      </c>
      <c r="BK175" s="96">
        <f t="shared" si="17"/>
        <v>0</v>
      </c>
      <c r="BL175" s="7" t="s">
        <v>91</v>
      </c>
      <c r="BM175" s="95" t="s">
        <v>646</v>
      </c>
    </row>
    <row r="176" spans="2:65" s="6" customFormat="1" ht="12.75" x14ac:dyDescent="0.2">
      <c r="B176" s="72"/>
      <c r="C176" s="239"/>
      <c r="D176" s="240" t="s">
        <v>42</v>
      </c>
      <c r="E176" s="241" t="s">
        <v>120</v>
      </c>
      <c r="F176" s="267" t="s">
        <v>179</v>
      </c>
      <c r="G176" s="239"/>
      <c r="H176" s="239"/>
      <c r="I176" s="239"/>
      <c r="J176" s="242"/>
      <c r="L176" s="72"/>
      <c r="M176" s="76"/>
      <c r="P176" s="77">
        <f>SUM(P177:P199)</f>
        <v>592.8561656899999</v>
      </c>
      <c r="R176" s="77">
        <f>SUM(R177:R199)</f>
        <v>1.3660413999999996</v>
      </c>
      <c r="T176" s="78">
        <f>SUM(T177:T199)</f>
        <v>38.815187999999999</v>
      </c>
      <c r="V176" s="254"/>
      <c r="AR176" s="73" t="s">
        <v>44</v>
      </c>
      <c r="AT176" s="79" t="s">
        <v>42</v>
      </c>
      <c r="AU176" s="79" t="s">
        <v>44</v>
      </c>
      <c r="AY176" s="73" t="s">
        <v>84</v>
      </c>
      <c r="BK176" s="80">
        <f>SUM(BK177:BK199)</f>
        <v>0</v>
      </c>
    </row>
    <row r="177" spans="2:65" s="1" customFormat="1" ht="24" x14ac:dyDescent="0.2">
      <c r="B177" s="83"/>
      <c r="C177" s="233" t="s">
        <v>209</v>
      </c>
      <c r="D177" s="233" t="s">
        <v>87</v>
      </c>
      <c r="E177" s="234" t="s">
        <v>647</v>
      </c>
      <c r="F177" s="235" t="s">
        <v>648</v>
      </c>
      <c r="G177" s="236" t="s">
        <v>95</v>
      </c>
      <c r="H177" s="237">
        <v>889.38</v>
      </c>
      <c r="I177" s="238"/>
      <c r="J177" s="238"/>
      <c r="K177" s="231"/>
      <c r="L177" s="15"/>
      <c r="M177" s="91" t="s">
        <v>0</v>
      </c>
      <c r="N177" s="92" t="s">
        <v>26</v>
      </c>
      <c r="O177" s="93">
        <v>9.9000000000000005E-2</v>
      </c>
      <c r="P177" s="93">
        <f t="shared" ref="P177:P199" si="18">O177*H177</f>
        <v>88.04862</v>
      </c>
      <c r="Q177" s="93">
        <v>1.5299999999999999E-3</v>
      </c>
      <c r="R177" s="93">
        <f t="shared" ref="R177:R199" si="19">Q177*H177</f>
        <v>1.3607513999999998</v>
      </c>
      <c r="S177" s="93">
        <v>0</v>
      </c>
      <c r="T177" s="94">
        <f t="shared" ref="T177:T199" si="20">S177*H177</f>
        <v>0</v>
      </c>
      <c r="AR177" s="95" t="s">
        <v>91</v>
      </c>
      <c r="AT177" s="95" t="s">
        <v>87</v>
      </c>
      <c r="AU177" s="95" t="s">
        <v>45</v>
      </c>
      <c r="AY177" s="7" t="s">
        <v>84</v>
      </c>
      <c r="BE177" s="96">
        <f t="shared" ref="BE177:BE199" si="21">IF(N177="základná",J177,0)</f>
        <v>0</v>
      </c>
      <c r="BF177" s="96">
        <f t="shared" ref="BF177:BF199" si="22">IF(N177="znížená",J177,0)</f>
        <v>0</v>
      </c>
      <c r="BG177" s="96">
        <f t="shared" ref="BG177:BG199" si="23">IF(N177="zákl. prenesená",J177,0)</f>
        <v>0</v>
      </c>
      <c r="BH177" s="96">
        <f t="shared" ref="BH177:BH199" si="24">IF(N177="zníž. prenesená",J177,0)</f>
        <v>0</v>
      </c>
      <c r="BI177" s="96">
        <f t="shared" ref="BI177:BI199" si="25">IF(N177="nulová",J177,0)</f>
        <v>0</v>
      </c>
      <c r="BJ177" s="7" t="s">
        <v>45</v>
      </c>
      <c r="BK177" s="96">
        <f t="shared" ref="BK177:BK199" si="26">ROUND(I177*H177,2)</f>
        <v>0</v>
      </c>
      <c r="BL177" s="7" t="s">
        <v>91</v>
      </c>
      <c r="BM177" s="95" t="s">
        <v>649</v>
      </c>
    </row>
    <row r="178" spans="2:65" s="1" customFormat="1" ht="36" x14ac:dyDescent="0.2">
      <c r="B178" s="83"/>
      <c r="C178" s="233" t="s">
        <v>213</v>
      </c>
      <c r="D178" s="233" t="s">
        <v>87</v>
      </c>
      <c r="E178" s="234" t="s">
        <v>650</v>
      </c>
      <c r="F178" s="235" t="s">
        <v>651</v>
      </c>
      <c r="G178" s="236" t="s">
        <v>652</v>
      </c>
      <c r="H178" s="237">
        <v>32</v>
      </c>
      <c r="I178" s="238"/>
      <c r="J178" s="238"/>
      <c r="K178" s="231"/>
      <c r="L178" s="15"/>
      <c r="M178" s="91" t="s">
        <v>0</v>
      </c>
      <c r="N178" s="92" t="s">
        <v>26</v>
      </c>
      <c r="O178" s="93">
        <v>1.9379999999999999</v>
      </c>
      <c r="P178" s="93">
        <f t="shared" si="18"/>
        <v>62.015999999999998</v>
      </c>
      <c r="Q178" s="93">
        <v>0</v>
      </c>
      <c r="R178" s="93">
        <f t="shared" si="19"/>
        <v>0</v>
      </c>
      <c r="S178" s="93">
        <v>0</v>
      </c>
      <c r="T178" s="94">
        <f t="shared" si="20"/>
        <v>0</v>
      </c>
      <c r="AR178" s="95" t="s">
        <v>91</v>
      </c>
      <c r="AT178" s="95" t="s">
        <v>87</v>
      </c>
      <c r="AU178" s="95" t="s">
        <v>45</v>
      </c>
      <c r="AY178" s="7" t="s">
        <v>84</v>
      </c>
      <c r="BE178" s="96">
        <f t="shared" si="21"/>
        <v>0</v>
      </c>
      <c r="BF178" s="96">
        <f t="shared" si="22"/>
        <v>0</v>
      </c>
      <c r="BG178" s="96">
        <f t="shared" si="23"/>
        <v>0</v>
      </c>
      <c r="BH178" s="96">
        <f t="shared" si="24"/>
        <v>0</v>
      </c>
      <c r="BI178" s="96">
        <f t="shared" si="25"/>
        <v>0</v>
      </c>
      <c r="BJ178" s="7" t="s">
        <v>45</v>
      </c>
      <c r="BK178" s="96">
        <f t="shared" si="26"/>
        <v>0</v>
      </c>
      <c r="BL178" s="7" t="s">
        <v>91</v>
      </c>
      <c r="BM178" s="95" t="s">
        <v>653</v>
      </c>
    </row>
    <row r="179" spans="2:65" s="1" customFormat="1" ht="36" x14ac:dyDescent="0.2">
      <c r="B179" s="83"/>
      <c r="C179" s="233" t="s">
        <v>217</v>
      </c>
      <c r="D179" s="233" t="s">
        <v>87</v>
      </c>
      <c r="E179" s="234" t="s">
        <v>654</v>
      </c>
      <c r="F179" s="235" t="s">
        <v>655</v>
      </c>
      <c r="G179" s="236" t="s">
        <v>195</v>
      </c>
      <c r="H179" s="237">
        <v>9</v>
      </c>
      <c r="I179" s="238"/>
      <c r="J179" s="238"/>
      <c r="K179" s="231"/>
      <c r="L179" s="15"/>
      <c r="M179" s="91" t="s">
        <v>0</v>
      </c>
      <c r="N179" s="92" t="s">
        <v>26</v>
      </c>
      <c r="O179" s="93">
        <v>0.19195000000000001</v>
      </c>
      <c r="P179" s="93">
        <f t="shared" si="18"/>
        <v>1.7275500000000001</v>
      </c>
      <c r="Q179" s="93">
        <v>3.5E-4</v>
      </c>
      <c r="R179" s="93">
        <f t="shared" si="19"/>
        <v>3.15E-3</v>
      </c>
      <c r="S179" s="93">
        <v>0</v>
      </c>
      <c r="T179" s="94">
        <f t="shared" si="20"/>
        <v>0</v>
      </c>
      <c r="AR179" s="95" t="s">
        <v>91</v>
      </c>
      <c r="AT179" s="95" t="s">
        <v>87</v>
      </c>
      <c r="AU179" s="95" t="s">
        <v>45</v>
      </c>
      <c r="AY179" s="7" t="s">
        <v>84</v>
      </c>
      <c r="BE179" s="96">
        <f t="shared" si="21"/>
        <v>0</v>
      </c>
      <c r="BF179" s="96">
        <f t="shared" si="22"/>
        <v>0</v>
      </c>
      <c r="BG179" s="96">
        <f t="shared" si="23"/>
        <v>0</v>
      </c>
      <c r="BH179" s="96">
        <f t="shared" si="24"/>
        <v>0</v>
      </c>
      <c r="BI179" s="96">
        <f t="shared" si="25"/>
        <v>0</v>
      </c>
      <c r="BJ179" s="7" t="s">
        <v>45</v>
      </c>
      <c r="BK179" s="96">
        <f t="shared" si="26"/>
        <v>0</v>
      </c>
      <c r="BL179" s="7" t="s">
        <v>91</v>
      </c>
      <c r="BM179" s="95" t="s">
        <v>656</v>
      </c>
    </row>
    <row r="180" spans="2:65" s="1" customFormat="1" ht="36" x14ac:dyDescent="0.2">
      <c r="B180" s="83"/>
      <c r="C180" s="233" t="s">
        <v>221</v>
      </c>
      <c r="D180" s="233" t="s">
        <v>87</v>
      </c>
      <c r="E180" s="234" t="s">
        <v>657</v>
      </c>
      <c r="F180" s="235" t="s">
        <v>658</v>
      </c>
      <c r="G180" s="236" t="s">
        <v>95</v>
      </c>
      <c r="H180" s="237">
        <v>66.903000000000006</v>
      </c>
      <c r="I180" s="238"/>
      <c r="J180" s="238"/>
      <c r="K180" s="231"/>
      <c r="L180" s="15"/>
      <c r="M180" s="91" t="s">
        <v>0</v>
      </c>
      <c r="N180" s="92" t="s">
        <v>26</v>
      </c>
      <c r="O180" s="93">
        <v>0.16400000000000001</v>
      </c>
      <c r="P180" s="93">
        <f t="shared" si="18"/>
        <v>10.972092000000002</v>
      </c>
      <c r="Q180" s="93">
        <v>0</v>
      </c>
      <c r="R180" s="93">
        <f t="shared" si="19"/>
        <v>0</v>
      </c>
      <c r="S180" s="93">
        <v>0.19600000000000001</v>
      </c>
      <c r="T180" s="94">
        <f t="shared" si="20"/>
        <v>13.112988000000001</v>
      </c>
      <c r="AR180" s="95" t="s">
        <v>91</v>
      </c>
      <c r="AT180" s="95" t="s">
        <v>87</v>
      </c>
      <c r="AU180" s="95" t="s">
        <v>45</v>
      </c>
      <c r="AY180" s="7" t="s">
        <v>84</v>
      </c>
      <c r="BE180" s="96">
        <f t="shared" si="21"/>
        <v>0</v>
      </c>
      <c r="BF180" s="96">
        <f t="shared" si="22"/>
        <v>0</v>
      </c>
      <c r="BG180" s="96">
        <f t="shared" si="23"/>
        <v>0</v>
      </c>
      <c r="BH180" s="96">
        <f t="shared" si="24"/>
        <v>0</v>
      </c>
      <c r="BI180" s="96">
        <f t="shared" si="25"/>
        <v>0</v>
      </c>
      <c r="BJ180" s="7" t="s">
        <v>45</v>
      </c>
      <c r="BK180" s="96">
        <f t="shared" si="26"/>
        <v>0</v>
      </c>
      <c r="BL180" s="7" t="s">
        <v>91</v>
      </c>
      <c r="BM180" s="95" t="s">
        <v>659</v>
      </c>
    </row>
    <row r="181" spans="2:65" s="1" customFormat="1" ht="36" x14ac:dyDescent="0.2">
      <c r="B181" s="83"/>
      <c r="C181" s="233" t="s">
        <v>225</v>
      </c>
      <c r="D181" s="233" t="s">
        <v>87</v>
      </c>
      <c r="E181" s="234" t="s">
        <v>660</v>
      </c>
      <c r="F181" s="235" t="s">
        <v>661</v>
      </c>
      <c r="G181" s="236" t="s">
        <v>90</v>
      </c>
      <c r="H181" s="237">
        <v>4.3710000000000004</v>
      </c>
      <c r="I181" s="238"/>
      <c r="J181" s="238"/>
      <c r="K181" s="231"/>
      <c r="L181" s="15"/>
      <c r="M181" s="91" t="s">
        <v>0</v>
      </c>
      <c r="N181" s="92" t="s">
        <v>26</v>
      </c>
      <c r="O181" s="93">
        <v>5.8433900000000003</v>
      </c>
      <c r="P181" s="93">
        <f t="shared" si="18"/>
        <v>25.541457690000005</v>
      </c>
      <c r="Q181" s="93">
        <v>0</v>
      </c>
      <c r="R181" s="93">
        <f t="shared" si="19"/>
        <v>0</v>
      </c>
      <c r="S181" s="93">
        <v>2.2000000000000002</v>
      </c>
      <c r="T181" s="94">
        <f t="shared" si="20"/>
        <v>9.616200000000001</v>
      </c>
      <c r="AR181" s="95" t="s">
        <v>91</v>
      </c>
      <c r="AT181" s="95" t="s">
        <v>87</v>
      </c>
      <c r="AU181" s="95" t="s">
        <v>45</v>
      </c>
      <c r="AY181" s="7" t="s">
        <v>84</v>
      </c>
      <c r="BE181" s="96">
        <f t="shared" si="21"/>
        <v>0</v>
      </c>
      <c r="BF181" s="96">
        <f t="shared" si="22"/>
        <v>0</v>
      </c>
      <c r="BG181" s="96">
        <f t="shared" si="23"/>
        <v>0</v>
      </c>
      <c r="BH181" s="96">
        <f t="shared" si="24"/>
        <v>0</v>
      </c>
      <c r="BI181" s="96">
        <f t="shared" si="25"/>
        <v>0</v>
      </c>
      <c r="BJ181" s="7" t="s">
        <v>45</v>
      </c>
      <c r="BK181" s="96">
        <f t="shared" si="26"/>
        <v>0</v>
      </c>
      <c r="BL181" s="7" t="s">
        <v>91</v>
      </c>
      <c r="BM181" s="95" t="s">
        <v>662</v>
      </c>
    </row>
    <row r="182" spans="2:65" s="1" customFormat="1" ht="24" x14ac:dyDescent="0.2">
      <c r="B182" s="83"/>
      <c r="C182" s="233" t="s">
        <v>229</v>
      </c>
      <c r="D182" s="233" t="s">
        <v>87</v>
      </c>
      <c r="E182" s="234" t="s">
        <v>663</v>
      </c>
      <c r="F182" s="235" t="s">
        <v>664</v>
      </c>
      <c r="G182" s="236" t="s">
        <v>95</v>
      </c>
      <c r="H182" s="237">
        <v>86.69</v>
      </c>
      <c r="I182" s="238"/>
      <c r="J182" s="238"/>
      <c r="K182" s="231"/>
      <c r="L182" s="15"/>
      <c r="M182" s="91" t="s">
        <v>0</v>
      </c>
      <c r="N182" s="92" t="s">
        <v>26</v>
      </c>
      <c r="O182" s="93">
        <v>0.16600000000000001</v>
      </c>
      <c r="P182" s="93">
        <f t="shared" si="18"/>
        <v>14.39054</v>
      </c>
      <c r="Q182" s="93">
        <v>0</v>
      </c>
      <c r="R182" s="93">
        <f t="shared" si="19"/>
        <v>0</v>
      </c>
      <c r="S182" s="93">
        <v>0.02</v>
      </c>
      <c r="T182" s="94">
        <f t="shared" si="20"/>
        <v>1.7338</v>
      </c>
      <c r="AR182" s="95" t="s">
        <v>91</v>
      </c>
      <c r="AT182" s="95" t="s">
        <v>87</v>
      </c>
      <c r="AU182" s="95" t="s">
        <v>45</v>
      </c>
      <c r="AY182" s="7" t="s">
        <v>84</v>
      </c>
      <c r="BE182" s="96">
        <f t="shared" si="21"/>
        <v>0</v>
      </c>
      <c r="BF182" s="96">
        <f t="shared" si="22"/>
        <v>0</v>
      </c>
      <c r="BG182" s="96">
        <f t="shared" si="23"/>
        <v>0</v>
      </c>
      <c r="BH182" s="96">
        <f t="shared" si="24"/>
        <v>0</v>
      </c>
      <c r="BI182" s="96">
        <f t="shared" si="25"/>
        <v>0</v>
      </c>
      <c r="BJ182" s="7" t="s">
        <v>45</v>
      </c>
      <c r="BK182" s="96">
        <f t="shared" si="26"/>
        <v>0</v>
      </c>
      <c r="BL182" s="7" t="s">
        <v>91</v>
      </c>
      <c r="BM182" s="95" t="s">
        <v>665</v>
      </c>
    </row>
    <row r="183" spans="2:65" s="1" customFormat="1" ht="36" x14ac:dyDescent="0.2">
      <c r="B183" s="83"/>
      <c r="C183" s="233" t="s">
        <v>233</v>
      </c>
      <c r="D183" s="233" t="s">
        <v>87</v>
      </c>
      <c r="E183" s="234" t="s">
        <v>666</v>
      </c>
      <c r="F183" s="235" t="s">
        <v>667</v>
      </c>
      <c r="G183" s="236" t="s">
        <v>95</v>
      </c>
      <c r="H183" s="237">
        <v>61</v>
      </c>
      <c r="I183" s="238"/>
      <c r="J183" s="238"/>
      <c r="K183" s="231"/>
      <c r="L183" s="15"/>
      <c r="M183" s="91" t="s">
        <v>0</v>
      </c>
      <c r="N183" s="92" t="s">
        <v>26</v>
      </c>
      <c r="O183" s="93">
        <v>0.29099999999999998</v>
      </c>
      <c r="P183" s="93">
        <f t="shared" si="18"/>
        <v>17.750999999999998</v>
      </c>
      <c r="Q183" s="93">
        <v>0</v>
      </c>
      <c r="R183" s="93">
        <f t="shared" si="19"/>
        <v>0</v>
      </c>
      <c r="S183" s="93">
        <v>6.5000000000000002E-2</v>
      </c>
      <c r="T183" s="94">
        <f t="shared" si="20"/>
        <v>3.9650000000000003</v>
      </c>
      <c r="AR183" s="95" t="s">
        <v>91</v>
      </c>
      <c r="AT183" s="95" t="s">
        <v>87</v>
      </c>
      <c r="AU183" s="95" t="s">
        <v>45</v>
      </c>
      <c r="AY183" s="7" t="s">
        <v>84</v>
      </c>
      <c r="BE183" s="96">
        <f t="shared" si="21"/>
        <v>0</v>
      </c>
      <c r="BF183" s="96">
        <f t="shared" si="22"/>
        <v>0</v>
      </c>
      <c r="BG183" s="96">
        <f t="shared" si="23"/>
        <v>0</v>
      </c>
      <c r="BH183" s="96">
        <f t="shared" si="24"/>
        <v>0</v>
      </c>
      <c r="BI183" s="96">
        <f t="shared" si="25"/>
        <v>0</v>
      </c>
      <c r="BJ183" s="7" t="s">
        <v>45</v>
      </c>
      <c r="BK183" s="96">
        <f t="shared" si="26"/>
        <v>0</v>
      </c>
      <c r="BL183" s="7" t="s">
        <v>91</v>
      </c>
      <c r="BM183" s="95" t="s">
        <v>668</v>
      </c>
    </row>
    <row r="184" spans="2:65" s="1" customFormat="1" ht="24" x14ac:dyDescent="0.2">
      <c r="B184" s="83"/>
      <c r="C184" s="233" t="s">
        <v>239</v>
      </c>
      <c r="D184" s="233" t="s">
        <v>87</v>
      </c>
      <c r="E184" s="234" t="s">
        <v>193</v>
      </c>
      <c r="F184" s="235" t="s">
        <v>194</v>
      </c>
      <c r="G184" s="236" t="s">
        <v>195</v>
      </c>
      <c r="H184" s="237">
        <v>38</v>
      </c>
      <c r="I184" s="238"/>
      <c r="J184" s="238"/>
      <c r="K184" s="231"/>
      <c r="L184" s="15"/>
      <c r="M184" s="91" t="s">
        <v>0</v>
      </c>
      <c r="N184" s="92" t="s">
        <v>26</v>
      </c>
      <c r="O184" s="93">
        <v>4.9000000000000002E-2</v>
      </c>
      <c r="P184" s="93">
        <f t="shared" si="18"/>
        <v>1.8620000000000001</v>
      </c>
      <c r="Q184" s="93">
        <v>0</v>
      </c>
      <c r="R184" s="93">
        <f t="shared" si="19"/>
        <v>0</v>
      </c>
      <c r="S184" s="93">
        <v>2.4E-2</v>
      </c>
      <c r="T184" s="94">
        <f t="shared" si="20"/>
        <v>0.91200000000000003</v>
      </c>
      <c r="AR184" s="95" t="s">
        <v>91</v>
      </c>
      <c r="AT184" s="95" t="s">
        <v>87</v>
      </c>
      <c r="AU184" s="95" t="s">
        <v>45</v>
      </c>
      <c r="AY184" s="7" t="s">
        <v>84</v>
      </c>
      <c r="BE184" s="96">
        <f t="shared" si="21"/>
        <v>0</v>
      </c>
      <c r="BF184" s="96">
        <f t="shared" si="22"/>
        <v>0</v>
      </c>
      <c r="BG184" s="96">
        <f t="shared" si="23"/>
        <v>0</v>
      </c>
      <c r="BH184" s="96">
        <f t="shared" si="24"/>
        <v>0</v>
      </c>
      <c r="BI184" s="96">
        <f t="shared" si="25"/>
        <v>0</v>
      </c>
      <c r="BJ184" s="7" t="s">
        <v>45</v>
      </c>
      <c r="BK184" s="96">
        <f t="shared" si="26"/>
        <v>0</v>
      </c>
      <c r="BL184" s="7" t="s">
        <v>91</v>
      </c>
      <c r="BM184" s="95" t="s">
        <v>669</v>
      </c>
    </row>
    <row r="185" spans="2:65" s="1" customFormat="1" ht="24" x14ac:dyDescent="0.2">
      <c r="B185" s="83"/>
      <c r="C185" s="233" t="s">
        <v>247</v>
      </c>
      <c r="D185" s="233" t="s">
        <v>87</v>
      </c>
      <c r="E185" s="234" t="s">
        <v>210</v>
      </c>
      <c r="F185" s="235" t="s">
        <v>211</v>
      </c>
      <c r="G185" s="236" t="s">
        <v>95</v>
      </c>
      <c r="H185" s="237">
        <v>48</v>
      </c>
      <c r="I185" s="238"/>
      <c r="J185" s="238"/>
      <c r="K185" s="231"/>
      <c r="L185" s="15"/>
      <c r="M185" s="91" t="s">
        <v>0</v>
      </c>
      <c r="N185" s="92" t="s">
        <v>26</v>
      </c>
      <c r="O185" s="93">
        <v>1.6</v>
      </c>
      <c r="P185" s="93">
        <f t="shared" si="18"/>
        <v>76.800000000000011</v>
      </c>
      <c r="Q185" s="93">
        <v>0</v>
      </c>
      <c r="R185" s="93">
        <f t="shared" si="19"/>
        <v>0</v>
      </c>
      <c r="S185" s="93">
        <v>7.5999999999999998E-2</v>
      </c>
      <c r="T185" s="94">
        <f t="shared" si="20"/>
        <v>3.6479999999999997</v>
      </c>
      <c r="AR185" s="95" t="s">
        <v>91</v>
      </c>
      <c r="AT185" s="95" t="s">
        <v>87</v>
      </c>
      <c r="AU185" s="95" t="s">
        <v>45</v>
      </c>
      <c r="AY185" s="7" t="s">
        <v>84</v>
      </c>
      <c r="BE185" s="96">
        <f t="shared" si="21"/>
        <v>0</v>
      </c>
      <c r="BF185" s="96">
        <f t="shared" si="22"/>
        <v>0</v>
      </c>
      <c r="BG185" s="96">
        <f t="shared" si="23"/>
        <v>0</v>
      </c>
      <c r="BH185" s="96">
        <f t="shared" si="24"/>
        <v>0</v>
      </c>
      <c r="BI185" s="96">
        <f t="shared" si="25"/>
        <v>0</v>
      </c>
      <c r="BJ185" s="7" t="s">
        <v>45</v>
      </c>
      <c r="BK185" s="96">
        <f t="shared" si="26"/>
        <v>0</v>
      </c>
      <c r="BL185" s="7" t="s">
        <v>91</v>
      </c>
      <c r="BM185" s="95" t="s">
        <v>670</v>
      </c>
    </row>
    <row r="186" spans="2:65" s="1" customFormat="1" ht="24" x14ac:dyDescent="0.2">
      <c r="B186" s="83"/>
      <c r="C186" s="233" t="s">
        <v>251</v>
      </c>
      <c r="D186" s="233" t="s">
        <v>87</v>
      </c>
      <c r="E186" s="234" t="s">
        <v>671</v>
      </c>
      <c r="F186" s="235" t="s">
        <v>672</v>
      </c>
      <c r="G186" s="236" t="s">
        <v>95</v>
      </c>
      <c r="H186" s="237">
        <v>12.8</v>
      </c>
      <c r="I186" s="238"/>
      <c r="J186" s="238"/>
      <c r="K186" s="231"/>
      <c r="L186" s="15"/>
      <c r="M186" s="91" t="s">
        <v>0</v>
      </c>
      <c r="N186" s="92" t="s">
        <v>26</v>
      </c>
      <c r="O186" s="93">
        <v>1.2</v>
      </c>
      <c r="P186" s="93">
        <f t="shared" si="18"/>
        <v>15.36</v>
      </c>
      <c r="Q186" s="93">
        <v>0</v>
      </c>
      <c r="R186" s="93">
        <f t="shared" si="19"/>
        <v>0</v>
      </c>
      <c r="S186" s="93">
        <v>6.3E-2</v>
      </c>
      <c r="T186" s="94">
        <f t="shared" si="20"/>
        <v>0.80640000000000001</v>
      </c>
      <c r="AR186" s="95" t="s">
        <v>91</v>
      </c>
      <c r="AT186" s="95" t="s">
        <v>87</v>
      </c>
      <c r="AU186" s="95" t="s">
        <v>45</v>
      </c>
      <c r="AY186" s="7" t="s">
        <v>84</v>
      </c>
      <c r="BE186" s="96">
        <f t="shared" si="21"/>
        <v>0</v>
      </c>
      <c r="BF186" s="96">
        <f t="shared" si="22"/>
        <v>0</v>
      </c>
      <c r="BG186" s="96">
        <f t="shared" si="23"/>
        <v>0</v>
      </c>
      <c r="BH186" s="96">
        <f t="shared" si="24"/>
        <v>0</v>
      </c>
      <c r="BI186" s="96">
        <f t="shared" si="25"/>
        <v>0</v>
      </c>
      <c r="BJ186" s="7" t="s">
        <v>45</v>
      </c>
      <c r="BK186" s="96">
        <f t="shared" si="26"/>
        <v>0</v>
      </c>
      <c r="BL186" s="7" t="s">
        <v>91</v>
      </c>
      <c r="BM186" s="95" t="s">
        <v>673</v>
      </c>
    </row>
    <row r="187" spans="2:65" s="1" customFormat="1" ht="12" x14ac:dyDescent="0.2">
      <c r="B187" s="83"/>
      <c r="C187" s="233" t="s">
        <v>255</v>
      </c>
      <c r="D187" s="233" t="s">
        <v>87</v>
      </c>
      <c r="E187" s="234" t="s">
        <v>674</v>
      </c>
      <c r="F187" s="235" t="s">
        <v>675</v>
      </c>
      <c r="G187" s="236" t="s">
        <v>95</v>
      </c>
      <c r="H187" s="237">
        <v>16.5</v>
      </c>
      <c r="I187" s="238"/>
      <c r="J187" s="238"/>
      <c r="K187" s="231"/>
      <c r="L187" s="15"/>
      <c r="M187" s="91" t="s">
        <v>0</v>
      </c>
      <c r="N187" s="92" t="s">
        <v>26</v>
      </c>
      <c r="O187" s="93">
        <v>0.46</v>
      </c>
      <c r="P187" s="93">
        <f t="shared" si="18"/>
        <v>7.5900000000000007</v>
      </c>
      <c r="Q187" s="93">
        <v>0</v>
      </c>
      <c r="R187" s="93">
        <f t="shared" si="19"/>
        <v>0</v>
      </c>
      <c r="S187" s="93">
        <v>0.06</v>
      </c>
      <c r="T187" s="94">
        <f t="shared" si="20"/>
        <v>0.99</v>
      </c>
      <c r="AR187" s="95" t="s">
        <v>91</v>
      </c>
      <c r="AT187" s="95" t="s">
        <v>87</v>
      </c>
      <c r="AU187" s="95" t="s">
        <v>45</v>
      </c>
      <c r="AY187" s="7" t="s">
        <v>84</v>
      </c>
      <c r="BE187" s="96">
        <f t="shared" si="21"/>
        <v>0</v>
      </c>
      <c r="BF187" s="96">
        <f t="shared" si="22"/>
        <v>0</v>
      </c>
      <c r="BG187" s="96">
        <f t="shared" si="23"/>
        <v>0</v>
      </c>
      <c r="BH187" s="96">
        <f t="shared" si="24"/>
        <v>0</v>
      </c>
      <c r="BI187" s="96">
        <f t="shared" si="25"/>
        <v>0</v>
      </c>
      <c r="BJ187" s="7" t="s">
        <v>45</v>
      </c>
      <c r="BK187" s="96">
        <f t="shared" si="26"/>
        <v>0</v>
      </c>
      <c r="BL187" s="7" t="s">
        <v>91</v>
      </c>
      <c r="BM187" s="95" t="s">
        <v>676</v>
      </c>
    </row>
    <row r="188" spans="2:65" s="1" customFormat="1" ht="24" x14ac:dyDescent="0.2">
      <c r="B188" s="83"/>
      <c r="C188" s="233" t="s">
        <v>262</v>
      </c>
      <c r="D188" s="233" t="s">
        <v>87</v>
      </c>
      <c r="E188" s="234" t="s">
        <v>677</v>
      </c>
      <c r="F188" s="235" t="s">
        <v>678</v>
      </c>
      <c r="G188" s="236" t="s">
        <v>95</v>
      </c>
      <c r="H188" s="237">
        <v>3.69</v>
      </c>
      <c r="I188" s="238"/>
      <c r="J188" s="238"/>
      <c r="K188" s="231"/>
      <c r="L188" s="15"/>
      <c r="M188" s="91" t="s">
        <v>0</v>
      </c>
      <c r="N188" s="92" t="s">
        <v>26</v>
      </c>
      <c r="O188" s="93">
        <v>0.35899999999999999</v>
      </c>
      <c r="P188" s="93">
        <f t="shared" si="18"/>
        <v>1.3247099999999998</v>
      </c>
      <c r="Q188" s="93">
        <v>0</v>
      </c>
      <c r="R188" s="93">
        <f t="shared" si="19"/>
        <v>0</v>
      </c>
      <c r="S188" s="93">
        <v>0.27</v>
      </c>
      <c r="T188" s="94">
        <f t="shared" si="20"/>
        <v>0.99630000000000007</v>
      </c>
      <c r="AR188" s="95" t="s">
        <v>91</v>
      </c>
      <c r="AT188" s="95" t="s">
        <v>87</v>
      </c>
      <c r="AU188" s="95" t="s">
        <v>45</v>
      </c>
      <c r="AY188" s="7" t="s">
        <v>84</v>
      </c>
      <c r="BE188" s="96">
        <f t="shared" si="21"/>
        <v>0</v>
      </c>
      <c r="BF188" s="96">
        <f t="shared" si="22"/>
        <v>0</v>
      </c>
      <c r="BG188" s="96">
        <f t="shared" si="23"/>
        <v>0</v>
      </c>
      <c r="BH188" s="96">
        <f t="shared" si="24"/>
        <v>0</v>
      </c>
      <c r="BI188" s="96">
        <f t="shared" si="25"/>
        <v>0</v>
      </c>
      <c r="BJ188" s="7" t="s">
        <v>45</v>
      </c>
      <c r="BK188" s="96">
        <f t="shared" si="26"/>
        <v>0</v>
      </c>
      <c r="BL188" s="7" t="s">
        <v>91</v>
      </c>
      <c r="BM188" s="95" t="s">
        <v>679</v>
      </c>
    </row>
    <row r="189" spans="2:65" s="1" customFormat="1" ht="36" x14ac:dyDescent="0.2">
      <c r="B189" s="83"/>
      <c r="C189" s="233" t="s">
        <v>266</v>
      </c>
      <c r="D189" s="233" t="s">
        <v>87</v>
      </c>
      <c r="E189" s="234" t="s">
        <v>680</v>
      </c>
      <c r="F189" s="235" t="s">
        <v>681</v>
      </c>
      <c r="G189" s="236" t="s">
        <v>95</v>
      </c>
      <c r="H189" s="237">
        <v>44.625</v>
      </c>
      <c r="I189" s="238"/>
      <c r="J189" s="238"/>
      <c r="K189" s="231"/>
      <c r="L189" s="15"/>
      <c r="M189" s="91" t="s">
        <v>0</v>
      </c>
      <c r="N189" s="92" t="s">
        <v>26</v>
      </c>
      <c r="O189" s="93">
        <v>0.28399999999999997</v>
      </c>
      <c r="P189" s="93">
        <f t="shared" si="18"/>
        <v>12.673499999999999</v>
      </c>
      <c r="Q189" s="93">
        <v>0</v>
      </c>
      <c r="R189" s="93">
        <f t="shared" si="19"/>
        <v>0</v>
      </c>
      <c r="S189" s="93">
        <v>6.8000000000000005E-2</v>
      </c>
      <c r="T189" s="94">
        <f t="shared" si="20"/>
        <v>3.0345000000000004</v>
      </c>
      <c r="AR189" s="95" t="s">
        <v>91</v>
      </c>
      <c r="AT189" s="95" t="s">
        <v>87</v>
      </c>
      <c r="AU189" s="95" t="s">
        <v>45</v>
      </c>
      <c r="AY189" s="7" t="s">
        <v>84</v>
      </c>
      <c r="BE189" s="96">
        <f t="shared" si="21"/>
        <v>0</v>
      </c>
      <c r="BF189" s="96">
        <f t="shared" si="22"/>
        <v>0</v>
      </c>
      <c r="BG189" s="96">
        <f t="shared" si="23"/>
        <v>0</v>
      </c>
      <c r="BH189" s="96">
        <f t="shared" si="24"/>
        <v>0</v>
      </c>
      <c r="BI189" s="96">
        <f t="shared" si="25"/>
        <v>0</v>
      </c>
      <c r="BJ189" s="7" t="s">
        <v>45</v>
      </c>
      <c r="BK189" s="96">
        <f t="shared" si="26"/>
        <v>0</v>
      </c>
      <c r="BL189" s="7" t="s">
        <v>91</v>
      </c>
      <c r="BM189" s="95" t="s">
        <v>682</v>
      </c>
    </row>
    <row r="190" spans="2:65" s="1" customFormat="1" ht="12" x14ac:dyDescent="0.2">
      <c r="B190" s="83"/>
      <c r="C190" s="233" t="s">
        <v>270</v>
      </c>
      <c r="D190" s="233" t="s">
        <v>87</v>
      </c>
      <c r="E190" s="234" t="s">
        <v>683</v>
      </c>
      <c r="F190" s="235" t="s">
        <v>684</v>
      </c>
      <c r="G190" s="236" t="s">
        <v>102</v>
      </c>
      <c r="H190" s="237">
        <v>40.427999999999997</v>
      </c>
      <c r="I190" s="238"/>
      <c r="J190" s="238"/>
      <c r="K190" s="231"/>
      <c r="L190" s="15"/>
      <c r="M190" s="91" t="s">
        <v>0</v>
      </c>
      <c r="N190" s="92" t="s">
        <v>26</v>
      </c>
      <c r="O190" s="93">
        <v>1.972</v>
      </c>
      <c r="P190" s="93">
        <f t="shared" si="18"/>
        <v>79.724015999999992</v>
      </c>
      <c r="Q190" s="93">
        <v>0</v>
      </c>
      <c r="R190" s="93">
        <f t="shared" si="19"/>
        <v>0</v>
      </c>
      <c r="S190" s="93">
        <v>0</v>
      </c>
      <c r="T190" s="94">
        <f t="shared" si="20"/>
        <v>0</v>
      </c>
      <c r="AR190" s="95" t="s">
        <v>91</v>
      </c>
      <c r="AT190" s="95" t="s">
        <v>87</v>
      </c>
      <c r="AU190" s="95" t="s">
        <v>45</v>
      </c>
      <c r="AY190" s="7" t="s">
        <v>84</v>
      </c>
      <c r="BE190" s="96">
        <f t="shared" si="21"/>
        <v>0</v>
      </c>
      <c r="BF190" s="96">
        <f t="shared" si="22"/>
        <v>0</v>
      </c>
      <c r="BG190" s="96">
        <f t="shared" si="23"/>
        <v>0</v>
      </c>
      <c r="BH190" s="96">
        <f t="shared" si="24"/>
        <v>0</v>
      </c>
      <c r="BI190" s="96">
        <f t="shared" si="25"/>
        <v>0</v>
      </c>
      <c r="BJ190" s="7" t="s">
        <v>45</v>
      </c>
      <c r="BK190" s="96">
        <f t="shared" si="26"/>
        <v>0</v>
      </c>
      <c r="BL190" s="7" t="s">
        <v>91</v>
      </c>
      <c r="BM190" s="95" t="s">
        <v>685</v>
      </c>
    </row>
    <row r="191" spans="2:65" s="1" customFormat="1" ht="24" x14ac:dyDescent="0.2">
      <c r="B191" s="83"/>
      <c r="C191" s="233" t="s">
        <v>274</v>
      </c>
      <c r="D191" s="233" t="s">
        <v>87</v>
      </c>
      <c r="E191" s="234" t="s">
        <v>686</v>
      </c>
      <c r="F191" s="235" t="s">
        <v>687</v>
      </c>
      <c r="G191" s="236" t="s">
        <v>102</v>
      </c>
      <c r="H191" s="237">
        <v>121.28400000000001</v>
      </c>
      <c r="I191" s="238"/>
      <c r="J191" s="238"/>
      <c r="K191" s="231"/>
      <c r="L191" s="15"/>
      <c r="M191" s="91" t="s">
        <v>0</v>
      </c>
      <c r="N191" s="92" t="s">
        <v>26</v>
      </c>
      <c r="O191" s="93">
        <v>0.61899999999999999</v>
      </c>
      <c r="P191" s="93">
        <f t="shared" si="18"/>
        <v>75.074796000000006</v>
      </c>
      <c r="Q191" s="93">
        <v>0</v>
      </c>
      <c r="R191" s="93">
        <f t="shared" si="19"/>
        <v>0</v>
      </c>
      <c r="S191" s="93">
        <v>0</v>
      </c>
      <c r="T191" s="94">
        <f t="shared" si="20"/>
        <v>0</v>
      </c>
      <c r="AR191" s="95" t="s">
        <v>91</v>
      </c>
      <c r="AT191" s="95" t="s">
        <v>87</v>
      </c>
      <c r="AU191" s="95" t="s">
        <v>45</v>
      </c>
      <c r="AY191" s="7" t="s">
        <v>84</v>
      </c>
      <c r="BE191" s="96">
        <f t="shared" si="21"/>
        <v>0</v>
      </c>
      <c r="BF191" s="96">
        <f t="shared" si="22"/>
        <v>0</v>
      </c>
      <c r="BG191" s="96">
        <f t="shared" si="23"/>
        <v>0</v>
      </c>
      <c r="BH191" s="96">
        <f t="shared" si="24"/>
        <v>0</v>
      </c>
      <c r="BI191" s="96">
        <f t="shared" si="25"/>
        <v>0</v>
      </c>
      <c r="BJ191" s="7" t="s">
        <v>45</v>
      </c>
      <c r="BK191" s="96">
        <f t="shared" si="26"/>
        <v>0</v>
      </c>
      <c r="BL191" s="7" t="s">
        <v>91</v>
      </c>
      <c r="BM191" s="95" t="s">
        <v>688</v>
      </c>
    </row>
    <row r="192" spans="2:65" s="1" customFormat="1" ht="12" x14ac:dyDescent="0.2">
      <c r="B192" s="83"/>
      <c r="C192" s="233" t="s">
        <v>278</v>
      </c>
      <c r="D192" s="233" t="s">
        <v>87</v>
      </c>
      <c r="E192" s="234" t="s">
        <v>689</v>
      </c>
      <c r="F192" s="235" t="s">
        <v>690</v>
      </c>
      <c r="G192" s="236" t="s">
        <v>195</v>
      </c>
      <c r="H192" s="237">
        <v>1</v>
      </c>
      <c r="I192" s="238"/>
      <c r="J192" s="238"/>
      <c r="K192" s="231"/>
      <c r="L192" s="15"/>
      <c r="M192" s="91" t="s">
        <v>0</v>
      </c>
      <c r="N192" s="92" t="s">
        <v>26</v>
      </c>
      <c r="O192" s="93">
        <v>0.80462</v>
      </c>
      <c r="P192" s="93">
        <f t="shared" si="18"/>
        <v>0.80462</v>
      </c>
      <c r="Q192" s="93">
        <v>1.58E-3</v>
      </c>
      <c r="R192" s="93">
        <f t="shared" si="19"/>
        <v>1.58E-3</v>
      </c>
      <c r="S192" s="93">
        <v>0</v>
      </c>
      <c r="T192" s="94">
        <f t="shared" si="20"/>
        <v>0</v>
      </c>
      <c r="AR192" s="95" t="s">
        <v>91</v>
      </c>
      <c r="AT192" s="95" t="s">
        <v>87</v>
      </c>
      <c r="AU192" s="95" t="s">
        <v>45</v>
      </c>
      <c r="AY192" s="7" t="s">
        <v>84</v>
      </c>
      <c r="BE192" s="96">
        <f t="shared" si="21"/>
        <v>0</v>
      </c>
      <c r="BF192" s="96">
        <f t="shared" si="22"/>
        <v>0</v>
      </c>
      <c r="BG192" s="96">
        <f t="shared" si="23"/>
        <v>0</v>
      </c>
      <c r="BH192" s="96">
        <f t="shared" si="24"/>
        <v>0</v>
      </c>
      <c r="BI192" s="96">
        <f t="shared" si="25"/>
        <v>0</v>
      </c>
      <c r="BJ192" s="7" t="s">
        <v>45</v>
      </c>
      <c r="BK192" s="96">
        <f t="shared" si="26"/>
        <v>0</v>
      </c>
      <c r="BL192" s="7" t="s">
        <v>91</v>
      </c>
      <c r="BM192" s="95" t="s">
        <v>691</v>
      </c>
    </row>
    <row r="193" spans="2:65" s="1" customFormat="1" ht="12" x14ac:dyDescent="0.2">
      <c r="B193" s="83"/>
      <c r="C193" s="233" t="s">
        <v>282</v>
      </c>
      <c r="D193" s="233" t="s">
        <v>87</v>
      </c>
      <c r="E193" s="234" t="s">
        <v>692</v>
      </c>
      <c r="F193" s="235" t="s">
        <v>693</v>
      </c>
      <c r="G193" s="236" t="s">
        <v>169</v>
      </c>
      <c r="H193" s="237">
        <v>4</v>
      </c>
      <c r="I193" s="238"/>
      <c r="J193" s="238"/>
      <c r="K193" s="231"/>
      <c r="L193" s="15"/>
      <c r="M193" s="91" t="s">
        <v>0</v>
      </c>
      <c r="N193" s="92" t="s">
        <v>26</v>
      </c>
      <c r="O193" s="93">
        <v>8.0140000000000003E-2</v>
      </c>
      <c r="P193" s="93">
        <f t="shared" si="18"/>
        <v>0.32056000000000001</v>
      </c>
      <c r="Q193" s="93">
        <v>1.3999999999999999E-4</v>
      </c>
      <c r="R193" s="93">
        <f t="shared" si="19"/>
        <v>5.5999999999999995E-4</v>
      </c>
      <c r="S193" s="93">
        <v>0</v>
      </c>
      <c r="T193" s="94">
        <f t="shared" si="20"/>
        <v>0</v>
      </c>
      <c r="AR193" s="95" t="s">
        <v>91</v>
      </c>
      <c r="AT193" s="95" t="s">
        <v>87</v>
      </c>
      <c r="AU193" s="95" t="s">
        <v>45</v>
      </c>
      <c r="AY193" s="7" t="s">
        <v>84</v>
      </c>
      <c r="BE193" s="96">
        <f t="shared" si="21"/>
        <v>0</v>
      </c>
      <c r="BF193" s="96">
        <f t="shared" si="22"/>
        <v>0</v>
      </c>
      <c r="BG193" s="96">
        <f t="shared" si="23"/>
        <v>0</v>
      </c>
      <c r="BH193" s="96">
        <f t="shared" si="24"/>
        <v>0</v>
      </c>
      <c r="BI193" s="96">
        <f t="shared" si="25"/>
        <v>0</v>
      </c>
      <c r="BJ193" s="7" t="s">
        <v>45</v>
      </c>
      <c r="BK193" s="96">
        <f t="shared" si="26"/>
        <v>0</v>
      </c>
      <c r="BL193" s="7" t="s">
        <v>91</v>
      </c>
      <c r="BM193" s="95" t="s">
        <v>694</v>
      </c>
    </row>
    <row r="194" spans="2:65" s="1" customFormat="1" ht="12" x14ac:dyDescent="0.2">
      <c r="B194" s="83"/>
      <c r="C194" s="233" t="s">
        <v>286</v>
      </c>
      <c r="D194" s="233" t="s">
        <v>87</v>
      </c>
      <c r="E194" s="234" t="s">
        <v>695</v>
      </c>
      <c r="F194" s="235" t="s">
        <v>696</v>
      </c>
      <c r="G194" s="236" t="s">
        <v>169</v>
      </c>
      <c r="H194" s="237">
        <v>14</v>
      </c>
      <c r="I194" s="238"/>
      <c r="J194" s="238"/>
      <c r="K194" s="231"/>
      <c r="L194" s="15"/>
      <c r="M194" s="91" t="s">
        <v>0</v>
      </c>
      <c r="N194" s="92" t="s">
        <v>26</v>
      </c>
      <c r="O194" s="93">
        <v>0.65600000000000003</v>
      </c>
      <c r="P194" s="93">
        <f t="shared" si="18"/>
        <v>9.1840000000000011</v>
      </c>
      <c r="Q194" s="93">
        <v>0</v>
      </c>
      <c r="R194" s="93">
        <f t="shared" si="19"/>
        <v>0</v>
      </c>
      <c r="S194" s="93">
        <v>0</v>
      </c>
      <c r="T194" s="94">
        <f t="shared" si="20"/>
        <v>0</v>
      </c>
      <c r="AR194" s="95" t="s">
        <v>91</v>
      </c>
      <c r="AT194" s="95" t="s">
        <v>87</v>
      </c>
      <c r="AU194" s="95" t="s">
        <v>45</v>
      </c>
      <c r="AY194" s="7" t="s">
        <v>84</v>
      </c>
      <c r="BE194" s="96">
        <f t="shared" si="21"/>
        <v>0</v>
      </c>
      <c r="BF194" s="96">
        <f t="shared" si="22"/>
        <v>0</v>
      </c>
      <c r="BG194" s="96">
        <f t="shared" si="23"/>
        <v>0</v>
      </c>
      <c r="BH194" s="96">
        <f t="shared" si="24"/>
        <v>0</v>
      </c>
      <c r="BI194" s="96">
        <f t="shared" si="25"/>
        <v>0</v>
      </c>
      <c r="BJ194" s="7" t="s">
        <v>45</v>
      </c>
      <c r="BK194" s="96">
        <f t="shared" si="26"/>
        <v>0</v>
      </c>
      <c r="BL194" s="7" t="s">
        <v>91</v>
      </c>
      <c r="BM194" s="95" t="s">
        <v>697</v>
      </c>
    </row>
    <row r="195" spans="2:65" s="1" customFormat="1" ht="12" x14ac:dyDescent="0.2">
      <c r="B195" s="83"/>
      <c r="C195" s="233" t="s">
        <v>290</v>
      </c>
      <c r="D195" s="233" t="s">
        <v>87</v>
      </c>
      <c r="E195" s="234" t="s">
        <v>218</v>
      </c>
      <c r="F195" s="235" t="s">
        <v>219</v>
      </c>
      <c r="G195" s="236" t="s">
        <v>102</v>
      </c>
      <c r="H195" s="237">
        <v>40.427999999999997</v>
      </c>
      <c r="I195" s="238"/>
      <c r="J195" s="238"/>
      <c r="K195" s="231"/>
      <c r="L195" s="15"/>
      <c r="M195" s="91" t="s">
        <v>0</v>
      </c>
      <c r="N195" s="92" t="s">
        <v>26</v>
      </c>
      <c r="O195" s="93">
        <v>0.59799999999999998</v>
      </c>
      <c r="P195" s="93">
        <f t="shared" si="18"/>
        <v>24.175943999999998</v>
      </c>
      <c r="Q195" s="93">
        <v>0</v>
      </c>
      <c r="R195" s="93">
        <f t="shared" si="19"/>
        <v>0</v>
      </c>
      <c r="S195" s="93">
        <v>0</v>
      </c>
      <c r="T195" s="94">
        <f t="shared" si="20"/>
        <v>0</v>
      </c>
      <c r="AR195" s="95" t="s">
        <v>91</v>
      </c>
      <c r="AT195" s="95" t="s">
        <v>87</v>
      </c>
      <c r="AU195" s="95" t="s">
        <v>45</v>
      </c>
      <c r="AY195" s="7" t="s">
        <v>84</v>
      </c>
      <c r="BE195" s="96">
        <f t="shared" si="21"/>
        <v>0</v>
      </c>
      <c r="BF195" s="96">
        <f t="shared" si="22"/>
        <v>0</v>
      </c>
      <c r="BG195" s="96">
        <f t="shared" si="23"/>
        <v>0</v>
      </c>
      <c r="BH195" s="96">
        <f t="shared" si="24"/>
        <v>0</v>
      </c>
      <c r="BI195" s="96">
        <f t="shared" si="25"/>
        <v>0</v>
      </c>
      <c r="BJ195" s="7" t="s">
        <v>45</v>
      </c>
      <c r="BK195" s="96">
        <f t="shared" si="26"/>
        <v>0</v>
      </c>
      <c r="BL195" s="7" t="s">
        <v>91</v>
      </c>
      <c r="BM195" s="95" t="s">
        <v>698</v>
      </c>
    </row>
    <row r="196" spans="2:65" s="1" customFormat="1" ht="24" x14ac:dyDescent="0.2">
      <c r="B196" s="83"/>
      <c r="C196" s="233" t="s">
        <v>294</v>
      </c>
      <c r="D196" s="233" t="s">
        <v>87</v>
      </c>
      <c r="E196" s="234" t="s">
        <v>222</v>
      </c>
      <c r="F196" s="235" t="s">
        <v>223</v>
      </c>
      <c r="G196" s="236" t="s">
        <v>102</v>
      </c>
      <c r="H196" s="237">
        <v>1617.12</v>
      </c>
      <c r="I196" s="238"/>
      <c r="J196" s="238"/>
      <c r="K196" s="231"/>
      <c r="L196" s="15"/>
      <c r="M196" s="91" t="s">
        <v>0</v>
      </c>
      <c r="N196" s="92" t="s">
        <v>26</v>
      </c>
      <c r="O196" s="93">
        <v>7.0000000000000001E-3</v>
      </c>
      <c r="P196" s="93">
        <f t="shared" si="18"/>
        <v>11.319839999999999</v>
      </c>
      <c r="Q196" s="93">
        <v>0</v>
      </c>
      <c r="R196" s="93">
        <f t="shared" si="19"/>
        <v>0</v>
      </c>
      <c r="S196" s="93">
        <v>0</v>
      </c>
      <c r="T196" s="94">
        <f t="shared" si="20"/>
        <v>0</v>
      </c>
      <c r="AR196" s="95" t="s">
        <v>91</v>
      </c>
      <c r="AT196" s="95" t="s">
        <v>87</v>
      </c>
      <c r="AU196" s="95" t="s">
        <v>45</v>
      </c>
      <c r="AY196" s="7" t="s">
        <v>84</v>
      </c>
      <c r="BE196" s="96">
        <f t="shared" si="21"/>
        <v>0</v>
      </c>
      <c r="BF196" s="96">
        <f t="shared" si="22"/>
        <v>0</v>
      </c>
      <c r="BG196" s="96">
        <f t="shared" si="23"/>
        <v>0</v>
      </c>
      <c r="BH196" s="96">
        <f t="shared" si="24"/>
        <v>0</v>
      </c>
      <c r="BI196" s="96">
        <f t="shared" si="25"/>
        <v>0</v>
      </c>
      <c r="BJ196" s="7" t="s">
        <v>45</v>
      </c>
      <c r="BK196" s="96">
        <f t="shared" si="26"/>
        <v>0</v>
      </c>
      <c r="BL196" s="7" t="s">
        <v>91</v>
      </c>
      <c r="BM196" s="95" t="s">
        <v>699</v>
      </c>
    </row>
    <row r="197" spans="2:65" s="1" customFormat="1" ht="24" x14ac:dyDescent="0.2">
      <c r="B197" s="83"/>
      <c r="C197" s="233" t="s">
        <v>298</v>
      </c>
      <c r="D197" s="233" t="s">
        <v>87</v>
      </c>
      <c r="E197" s="234" t="s">
        <v>226</v>
      </c>
      <c r="F197" s="235" t="s">
        <v>227</v>
      </c>
      <c r="G197" s="236" t="s">
        <v>102</v>
      </c>
      <c r="H197" s="237">
        <v>40.427999999999997</v>
      </c>
      <c r="I197" s="238"/>
      <c r="J197" s="238"/>
      <c r="K197" s="231"/>
      <c r="L197" s="15"/>
      <c r="M197" s="91" t="s">
        <v>0</v>
      </c>
      <c r="N197" s="92" t="s">
        <v>26</v>
      </c>
      <c r="O197" s="93">
        <v>0.89</v>
      </c>
      <c r="P197" s="93">
        <f t="shared" si="18"/>
        <v>35.980919999999998</v>
      </c>
      <c r="Q197" s="93">
        <v>0</v>
      </c>
      <c r="R197" s="93">
        <f t="shared" si="19"/>
        <v>0</v>
      </c>
      <c r="S197" s="93">
        <v>0</v>
      </c>
      <c r="T197" s="94">
        <f t="shared" si="20"/>
        <v>0</v>
      </c>
      <c r="AR197" s="95" t="s">
        <v>91</v>
      </c>
      <c r="AT197" s="95" t="s">
        <v>87</v>
      </c>
      <c r="AU197" s="95" t="s">
        <v>45</v>
      </c>
      <c r="AY197" s="7" t="s">
        <v>84</v>
      </c>
      <c r="BE197" s="96">
        <f t="shared" si="21"/>
        <v>0</v>
      </c>
      <c r="BF197" s="96">
        <f t="shared" si="22"/>
        <v>0</v>
      </c>
      <c r="BG197" s="96">
        <f t="shared" si="23"/>
        <v>0</v>
      </c>
      <c r="BH197" s="96">
        <f t="shared" si="24"/>
        <v>0</v>
      </c>
      <c r="BI197" s="96">
        <f t="shared" si="25"/>
        <v>0</v>
      </c>
      <c r="BJ197" s="7" t="s">
        <v>45</v>
      </c>
      <c r="BK197" s="96">
        <f t="shared" si="26"/>
        <v>0</v>
      </c>
      <c r="BL197" s="7" t="s">
        <v>91</v>
      </c>
      <c r="BM197" s="95" t="s">
        <v>700</v>
      </c>
    </row>
    <row r="198" spans="2:65" s="1" customFormat="1" ht="24" x14ac:dyDescent="0.2">
      <c r="B198" s="83"/>
      <c r="C198" s="233" t="s">
        <v>302</v>
      </c>
      <c r="D198" s="233" t="s">
        <v>87</v>
      </c>
      <c r="E198" s="234" t="s">
        <v>230</v>
      </c>
      <c r="F198" s="235" t="s">
        <v>231</v>
      </c>
      <c r="G198" s="236" t="s">
        <v>102</v>
      </c>
      <c r="H198" s="237">
        <v>202.14</v>
      </c>
      <c r="I198" s="238"/>
      <c r="J198" s="238"/>
      <c r="K198" s="231"/>
      <c r="L198" s="15"/>
      <c r="M198" s="91" t="s">
        <v>0</v>
      </c>
      <c r="N198" s="92" t="s">
        <v>26</v>
      </c>
      <c r="O198" s="93">
        <v>0.1</v>
      </c>
      <c r="P198" s="93">
        <f t="shared" si="18"/>
        <v>20.213999999999999</v>
      </c>
      <c r="Q198" s="93">
        <v>0</v>
      </c>
      <c r="R198" s="93">
        <f t="shared" si="19"/>
        <v>0</v>
      </c>
      <c r="S198" s="93">
        <v>0</v>
      </c>
      <c r="T198" s="94">
        <f t="shared" si="20"/>
        <v>0</v>
      </c>
      <c r="AR198" s="95" t="s">
        <v>91</v>
      </c>
      <c r="AT198" s="95" t="s">
        <v>87</v>
      </c>
      <c r="AU198" s="95" t="s">
        <v>45</v>
      </c>
      <c r="AY198" s="7" t="s">
        <v>84</v>
      </c>
      <c r="BE198" s="96">
        <f t="shared" si="21"/>
        <v>0</v>
      </c>
      <c r="BF198" s="96">
        <f t="shared" si="22"/>
        <v>0</v>
      </c>
      <c r="BG198" s="96">
        <f t="shared" si="23"/>
        <v>0</v>
      </c>
      <c r="BH198" s="96">
        <f t="shared" si="24"/>
        <v>0</v>
      </c>
      <c r="BI198" s="96">
        <f t="shared" si="25"/>
        <v>0</v>
      </c>
      <c r="BJ198" s="7" t="s">
        <v>45</v>
      </c>
      <c r="BK198" s="96">
        <f t="shared" si="26"/>
        <v>0</v>
      </c>
      <c r="BL198" s="7" t="s">
        <v>91</v>
      </c>
      <c r="BM198" s="95" t="s">
        <v>701</v>
      </c>
    </row>
    <row r="199" spans="2:65" s="1" customFormat="1" ht="12" x14ac:dyDescent="0.2">
      <c r="B199" s="83"/>
      <c r="C199" s="233" t="s">
        <v>308</v>
      </c>
      <c r="D199" s="233" t="s">
        <v>87</v>
      </c>
      <c r="E199" s="234" t="s">
        <v>234</v>
      </c>
      <c r="F199" s="235" t="s">
        <v>702</v>
      </c>
      <c r="G199" s="236" t="s">
        <v>102</v>
      </c>
      <c r="H199" s="237">
        <v>40.427999999999997</v>
      </c>
      <c r="I199" s="238"/>
      <c r="J199" s="238"/>
      <c r="K199" s="231"/>
      <c r="L199" s="15"/>
      <c r="M199" s="91" t="s">
        <v>0</v>
      </c>
      <c r="N199" s="92" t="s">
        <v>26</v>
      </c>
      <c r="O199" s="93">
        <v>0</v>
      </c>
      <c r="P199" s="93">
        <f t="shared" si="18"/>
        <v>0</v>
      </c>
      <c r="Q199" s="93">
        <v>0</v>
      </c>
      <c r="R199" s="93">
        <f t="shared" si="19"/>
        <v>0</v>
      </c>
      <c r="S199" s="93">
        <v>0</v>
      </c>
      <c r="T199" s="94">
        <f t="shared" si="20"/>
        <v>0</v>
      </c>
      <c r="AR199" s="95" t="s">
        <v>91</v>
      </c>
      <c r="AT199" s="95" t="s">
        <v>87</v>
      </c>
      <c r="AU199" s="95" t="s">
        <v>45</v>
      </c>
      <c r="AY199" s="7" t="s">
        <v>84</v>
      </c>
      <c r="BE199" s="96">
        <f t="shared" si="21"/>
        <v>0</v>
      </c>
      <c r="BF199" s="96">
        <f t="shared" si="22"/>
        <v>0</v>
      </c>
      <c r="BG199" s="96">
        <f t="shared" si="23"/>
        <v>0</v>
      </c>
      <c r="BH199" s="96">
        <f t="shared" si="24"/>
        <v>0</v>
      </c>
      <c r="BI199" s="96">
        <f t="shared" si="25"/>
        <v>0</v>
      </c>
      <c r="BJ199" s="7" t="s">
        <v>45</v>
      </c>
      <c r="BK199" s="96">
        <f t="shared" si="26"/>
        <v>0</v>
      </c>
      <c r="BL199" s="7" t="s">
        <v>91</v>
      </c>
      <c r="BM199" s="95" t="s">
        <v>703</v>
      </c>
    </row>
    <row r="200" spans="2:65" s="6" customFormat="1" ht="12.75" x14ac:dyDescent="0.2">
      <c r="B200" s="72"/>
      <c r="C200" s="239"/>
      <c r="D200" s="240" t="s">
        <v>42</v>
      </c>
      <c r="E200" s="241" t="s">
        <v>237</v>
      </c>
      <c r="F200" s="267" t="s">
        <v>238</v>
      </c>
      <c r="G200" s="239"/>
      <c r="H200" s="239"/>
      <c r="I200" s="239"/>
      <c r="J200" s="242"/>
      <c r="L200" s="72"/>
      <c r="M200" s="76"/>
      <c r="P200" s="77">
        <f>P201</f>
        <v>70.680711000000002</v>
      </c>
      <c r="R200" s="77">
        <f>R201</f>
        <v>0</v>
      </c>
      <c r="T200" s="78">
        <f>T201</f>
        <v>0</v>
      </c>
      <c r="V200" s="254"/>
      <c r="AR200" s="73" t="s">
        <v>44</v>
      </c>
      <c r="AT200" s="79" t="s">
        <v>42</v>
      </c>
      <c r="AU200" s="79" t="s">
        <v>44</v>
      </c>
      <c r="AY200" s="73" t="s">
        <v>84</v>
      </c>
      <c r="BK200" s="80">
        <f>BK201</f>
        <v>0</v>
      </c>
    </row>
    <row r="201" spans="2:65" s="1" customFormat="1" ht="24" x14ac:dyDescent="0.2">
      <c r="B201" s="83"/>
      <c r="C201" s="233" t="s">
        <v>312</v>
      </c>
      <c r="D201" s="233" t="s">
        <v>87</v>
      </c>
      <c r="E201" s="234" t="s">
        <v>240</v>
      </c>
      <c r="F201" s="235" t="s">
        <v>241</v>
      </c>
      <c r="G201" s="236" t="s">
        <v>102</v>
      </c>
      <c r="H201" s="237">
        <v>28.696999999999999</v>
      </c>
      <c r="I201" s="238"/>
      <c r="J201" s="238"/>
      <c r="K201" s="231"/>
      <c r="L201" s="15"/>
      <c r="M201" s="91" t="s">
        <v>0</v>
      </c>
      <c r="N201" s="92" t="s">
        <v>26</v>
      </c>
      <c r="O201" s="93">
        <v>2.4630000000000001</v>
      </c>
      <c r="P201" s="93">
        <f>O201*H201</f>
        <v>70.680711000000002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91</v>
      </c>
      <c r="AT201" s="95" t="s">
        <v>87</v>
      </c>
      <c r="AU201" s="95" t="s">
        <v>45</v>
      </c>
      <c r="AY201" s="7" t="s">
        <v>84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7" t="s">
        <v>45</v>
      </c>
      <c r="BK201" s="96">
        <f>ROUND(I201*H201,2)</f>
        <v>0</v>
      </c>
      <c r="BL201" s="7" t="s">
        <v>91</v>
      </c>
      <c r="BM201" s="95" t="s">
        <v>704</v>
      </c>
    </row>
    <row r="202" spans="2:65" s="6" customFormat="1" ht="15" x14ac:dyDescent="0.2">
      <c r="B202" s="72"/>
      <c r="C202" s="239"/>
      <c r="D202" s="240" t="s">
        <v>42</v>
      </c>
      <c r="E202" s="249" t="s">
        <v>243</v>
      </c>
      <c r="F202" s="268" t="s">
        <v>244</v>
      </c>
      <c r="G202" s="239"/>
      <c r="H202" s="239"/>
      <c r="I202" s="239"/>
      <c r="J202" s="260"/>
      <c r="L202" s="72"/>
      <c r="M202" s="76"/>
      <c r="P202" s="77">
        <f>P203+P207+P211+P248+P256+P269+P285+P295+P306+P311+P317+P324</f>
        <v>3398.0448243999995</v>
      </c>
      <c r="R202" s="77">
        <f>R203+R207+R211+R248+R256+R269+R285+R295+R306+R311+R317+R324</f>
        <v>36.486549649999994</v>
      </c>
      <c r="T202" s="78">
        <f>T203+T207+T211+T248+T256+T269+T285+T295+T306+T311+T317+T324</f>
        <v>1.612625</v>
      </c>
      <c r="W202" s="259"/>
      <c r="AR202" s="73" t="s">
        <v>45</v>
      </c>
      <c r="AT202" s="79" t="s">
        <v>42</v>
      </c>
      <c r="AU202" s="79" t="s">
        <v>43</v>
      </c>
      <c r="AY202" s="73" t="s">
        <v>84</v>
      </c>
      <c r="BK202" s="80">
        <f>BK203+BK207+BK211+BK248+BK256+BK269+BK285+BK295+BK306+BK311+BK317+BK324</f>
        <v>0</v>
      </c>
    </row>
    <row r="203" spans="2:65" s="6" customFormat="1" ht="12.75" x14ac:dyDescent="0.2">
      <c r="B203" s="72"/>
      <c r="C203" s="239"/>
      <c r="D203" s="240" t="s">
        <v>42</v>
      </c>
      <c r="E203" s="241" t="s">
        <v>705</v>
      </c>
      <c r="F203" s="267" t="s">
        <v>706</v>
      </c>
      <c r="G203" s="239"/>
      <c r="H203" s="239"/>
      <c r="I203" s="239"/>
      <c r="J203" s="242"/>
      <c r="L203" s="72"/>
      <c r="M203" s="76"/>
      <c r="P203" s="77">
        <f>SUM(P204:P206)</f>
        <v>13.633419999999997</v>
      </c>
      <c r="R203" s="77">
        <f>SUM(R204:R206)</f>
        <v>0.19653019999999996</v>
      </c>
      <c r="T203" s="78">
        <f>SUM(T204:T206)</f>
        <v>0</v>
      </c>
      <c r="V203" s="254"/>
      <c r="AR203" s="73" t="s">
        <v>45</v>
      </c>
      <c r="AT203" s="79" t="s">
        <v>42</v>
      </c>
      <c r="AU203" s="79" t="s">
        <v>44</v>
      </c>
      <c r="AY203" s="73" t="s">
        <v>84</v>
      </c>
      <c r="BK203" s="80">
        <f>SUM(BK204:BK206)</f>
        <v>0</v>
      </c>
    </row>
    <row r="204" spans="2:65" s="1" customFormat="1" ht="24" x14ac:dyDescent="0.2">
      <c r="B204" s="83"/>
      <c r="C204" s="233" t="s">
        <v>314</v>
      </c>
      <c r="D204" s="233" t="s">
        <v>87</v>
      </c>
      <c r="E204" s="234" t="s">
        <v>707</v>
      </c>
      <c r="F204" s="235" t="s">
        <v>708</v>
      </c>
      <c r="G204" s="236" t="s">
        <v>95</v>
      </c>
      <c r="H204" s="237">
        <v>9.7899999999999991</v>
      </c>
      <c r="I204" s="238"/>
      <c r="J204" s="238"/>
      <c r="K204" s="231"/>
      <c r="L204" s="15"/>
      <c r="M204" s="91" t="s">
        <v>0</v>
      </c>
      <c r="N204" s="92" t="s">
        <v>26</v>
      </c>
      <c r="O204" s="93">
        <v>0.14199999999999999</v>
      </c>
      <c r="P204" s="93">
        <f>O204*H204</f>
        <v>1.3901799999999997</v>
      </c>
      <c r="Q204" s="93">
        <v>1.58E-3</v>
      </c>
      <c r="R204" s="93">
        <f>Q204*H204</f>
        <v>1.54682E-2</v>
      </c>
      <c r="S204" s="93">
        <v>0</v>
      </c>
      <c r="T204" s="94">
        <f>S204*H204</f>
        <v>0</v>
      </c>
      <c r="AR204" s="95" t="s">
        <v>151</v>
      </c>
      <c r="AT204" s="95" t="s">
        <v>87</v>
      </c>
      <c r="AU204" s="95" t="s">
        <v>45</v>
      </c>
      <c r="AY204" s="7" t="s">
        <v>84</v>
      </c>
      <c r="BE204" s="96">
        <f>IF(N204="základná",J204,0)</f>
        <v>0</v>
      </c>
      <c r="BF204" s="96">
        <f>IF(N204="znížená",J204,0)</f>
        <v>0</v>
      </c>
      <c r="BG204" s="96">
        <f>IF(N204="zákl. prenesená",J204,0)</f>
        <v>0</v>
      </c>
      <c r="BH204" s="96">
        <f>IF(N204="zníž. prenesená",J204,0)</f>
        <v>0</v>
      </c>
      <c r="BI204" s="96">
        <f>IF(N204="nulová",J204,0)</f>
        <v>0</v>
      </c>
      <c r="BJ204" s="7" t="s">
        <v>45</v>
      </c>
      <c r="BK204" s="96">
        <f>ROUND(I204*H204,2)</f>
        <v>0</v>
      </c>
      <c r="BL204" s="7" t="s">
        <v>151</v>
      </c>
      <c r="BM204" s="95" t="s">
        <v>709</v>
      </c>
    </row>
    <row r="205" spans="2:65" s="1" customFormat="1" ht="24" x14ac:dyDescent="0.2">
      <c r="B205" s="83"/>
      <c r="C205" s="233" t="s">
        <v>316</v>
      </c>
      <c r="D205" s="233" t="s">
        <v>87</v>
      </c>
      <c r="E205" s="234" t="s">
        <v>710</v>
      </c>
      <c r="F205" s="235" t="s">
        <v>711</v>
      </c>
      <c r="G205" s="236" t="s">
        <v>95</v>
      </c>
      <c r="H205" s="237">
        <v>86.22</v>
      </c>
      <c r="I205" s="238"/>
      <c r="J205" s="238"/>
      <c r="K205" s="231"/>
      <c r="L205" s="15"/>
      <c r="M205" s="91" t="s">
        <v>0</v>
      </c>
      <c r="N205" s="92" t="s">
        <v>26</v>
      </c>
      <c r="O205" s="93">
        <v>0.14199999999999999</v>
      </c>
      <c r="P205" s="93">
        <f>O205*H205</f>
        <v>12.243239999999998</v>
      </c>
      <c r="Q205" s="93">
        <v>2.0999999999999999E-3</v>
      </c>
      <c r="R205" s="93">
        <f>Q205*H205</f>
        <v>0.18106199999999997</v>
      </c>
      <c r="S205" s="93">
        <v>0</v>
      </c>
      <c r="T205" s="94">
        <f>S205*H205</f>
        <v>0</v>
      </c>
      <c r="AR205" s="95" t="s">
        <v>151</v>
      </c>
      <c r="AT205" s="95" t="s">
        <v>87</v>
      </c>
      <c r="AU205" s="95" t="s">
        <v>45</v>
      </c>
      <c r="AY205" s="7" t="s">
        <v>84</v>
      </c>
      <c r="BE205" s="96">
        <f>IF(N205="základná",J205,0)</f>
        <v>0</v>
      </c>
      <c r="BF205" s="96">
        <f>IF(N205="znížená",J205,0)</f>
        <v>0</v>
      </c>
      <c r="BG205" s="96">
        <f>IF(N205="zákl. prenesená",J205,0)</f>
        <v>0</v>
      </c>
      <c r="BH205" s="96">
        <f>IF(N205="zníž. prenesená",J205,0)</f>
        <v>0</v>
      </c>
      <c r="BI205" s="96">
        <f>IF(N205="nulová",J205,0)</f>
        <v>0</v>
      </c>
      <c r="BJ205" s="7" t="s">
        <v>45</v>
      </c>
      <c r="BK205" s="96">
        <f>ROUND(I205*H205,2)</f>
        <v>0</v>
      </c>
      <c r="BL205" s="7" t="s">
        <v>151</v>
      </c>
      <c r="BM205" s="95" t="s">
        <v>712</v>
      </c>
    </row>
    <row r="206" spans="2:65" s="1" customFormat="1" ht="24" x14ac:dyDescent="0.2">
      <c r="B206" s="83"/>
      <c r="C206" s="233" t="s">
        <v>320</v>
      </c>
      <c r="D206" s="233" t="s">
        <v>87</v>
      </c>
      <c r="E206" s="234" t="s">
        <v>713</v>
      </c>
      <c r="F206" s="235" t="s">
        <v>714</v>
      </c>
      <c r="G206" s="236" t="s">
        <v>258</v>
      </c>
      <c r="H206" s="237">
        <v>12.709</v>
      </c>
      <c r="I206" s="238"/>
      <c r="J206" s="238"/>
      <c r="K206" s="231"/>
      <c r="L206" s="15"/>
      <c r="M206" s="91" t="s">
        <v>0</v>
      </c>
      <c r="N206" s="92" t="s">
        <v>26</v>
      </c>
      <c r="O206" s="93">
        <v>0</v>
      </c>
      <c r="P206" s="93">
        <f>O206*H206</f>
        <v>0</v>
      </c>
      <c r="Q206" s="93">
        <v>0</v>
      </c>
      <c r="R206" s="93">
        <f>Q206*H206</f>
        <v>0</v>
      </c>
      <c r="S206" s="93">
        <v>0</v>
      </c>
      <c r="T206" s="94">
        <f>S206*H206</f>
        <v>0</v>
      </c>
      <c r="AR206" s="95" t="s">
        <v>151</v>
      </c>
      <c r="AT206" s="95" t="s">
        <v>87</v>
      </c>
      <c r="AU206" s="95" t="s">
        <v>45</v>
      </c>
      <c r="AY206" s="7" t="s">
        <v>84</v>
      </c>
      <c r="BE206" s="96">
        <f>IF(N206="základná",J206,0)</f>
        <v>0</v>
      </c>
      <c r="BF206" s="96">
        <f>IF(N206="znížená",J206,0)</f>
        <v>0</v>
      </c>
      <c r="BG206" s="96">
        <f>IF(N206="zákl. prenesená",J206,0)</f>
        <v>0</v>
      </c>
      <c r="BH206" s="96">
        <f>IF(N206="zníž. prenesená",J206,0)</f>
        <v>0</v>
      </c>
      <c r="BI206" s="96">
        <f>IF(N206="nulová",J206,0)</f>
        <v>0</v>
      </c>
      <c r="BJ206" s="7" t="s">
        <v>45</v>
      </c>
      <c r="BK206" s="96">
        <f>ROUND(I206*H206,2)</f>
        <v>0</v>
      </c>
      <c r="BL206" s="7" t="s">
        <v>151</v>
      </c>
      <c r="BM206" s="95" t="s">
        <v>715</v>
      </c>
    </row>
    <row r="207" spans="2:65" s="6" customFormat="1" ht="12.75" x14ac:dyDescent="0.2">
      <c r="B207" s="72"/>
      <c r="C207" s="239"/>
      <c r="D207" s="240" t="s">
        <v>42</v>
      </c>
      <c r="E207" s="241" t="s">
        <v>470</v>
      </c>
      <c r="F207" s="267" t="s">
        <v>471</v>
      </c>
      <c r="G207" s="239"/>
      <c r="H207" s="239"/>
      <c r="I207" s="239"/>
      <c r="J207" s="242"/>
      <c r="L207" s="72"/>
      <c r="M207" s="76"/>
      <c r="P207" s="77">
        <f>SUM(P208:P210)</f>
        <v>3.1119874999999997</v>
      </c>
      <c r="R207" s="77">
        <f>SUM(R208:R210)</f>
        <v>7.8525250000000005E-2</v>
      </c>
      <c r="T207" s="78">
        <f>SUM(T208:T210)</f>
        <v>0</v>
      </c>
      <c r="V207" s="254"/>
      <c r="AR207" s="73" t="s">
        <v>45</v>
      </c>
      <c r="AT207" s="79" t="s">
        <v>42</v>
      </c>
      <c r="AU207" s="79" t="s">
        <v>44</v>
      </c>
      <c r="AY207" s="73" t="s">
        <v>84</v>
      </c>
      <c r="BK207" s="80">
        <f>SUM(BK208:BK210)</f>
        <v>0</v>
      </c>
    </row>
    <row r="208" spans="2:65" s="1" customFormat="1" ht="24" x14ac:dyDescent="0.2">
      <c r="B208" s="83"/>
      <c r="C208" s="233" t="s">
        <v>324</v>
      </c>
      <c r="D208" s="233" t="s">
        <v>87</v>
      </c>
      <c r="E208" s="234" t="s">
        <v>716</v>
      </c>
      <c r="F208" s="235" t="s">
        <v>717</v>
      </c>
      <c r="G208" s="236" t="s">
        <v>95</v>
      </c>
      <c r="H208" s="237">
        <v>11.75</v>
      </c>
      <c r="I208" s="238"/>
      <c r="J208" s="238"/>
      <c r="K208" s="231"/>
      <c r="L208" s="15"/>
      <c r="M208" s="91" t="s">
        <v>0</v>
      </c>
      <c r="N208" s="92" t="s">
        <v>26</v>
      </c>
      <c r="O208" s="93">
        <v>0.26484999999999997</v>
      </c>
      <c r="P208" s="93">
        <f>O208*H208</f>
        <v>3.1119874999999997</v>
      </c>
      <c r="Q208" s="93">
        <v>5.0000000000000001E-3</v>
      </c>
      <c r="R208" s="93">
        <f>Q208*H208</f>
        <v>5.8750000000000004E-2</v>
      </c>
      <c r="S208" s="93">
        <v>0</v>
      </c>
      <c r="T208" s="94">
        <f>S208*H208</f>
        <v>0</v>
      </c>
      <c r="AR208" s="95" t="s">
        <v>151</v>
      </c>
      <c r="AT208" s="95" t="s">
        <v>87</v>
      </c>
      <c r="AU208" s="95" t="s">
        <v>45</v>
      </c>
      <c r="AY208" s="7" t="s">
        <v>84</v>
      </c>
      <c r="BE208" s="96">
        <f>IF(N208="základná",J208,0)</f>
        <v>0</v>
      </c>
      <c r="BF208" s="96">
        <f>IF(N208="znížená",J208,0)</f>
        <v>0</v>
      </c>
      <c r="BG208" s="96">
        <f>IF(N208="zákl. prenesená",J208,0)</f>
        <v>0</v>
      </c>
      <c r="BH208" s="96">
        <f>IF(N208="zníž. prenesená",J208,0)</f>
        <v>0</v>
      </c>
      <c r="BI208" s="96">
        <f>IF(N208="nulová",J208,0)</f>
        <v>0</v>
      </c>
      <c r="BJ208" s="7" t="s">
        <v>45</v>
      </c>
      <c r="BK208" s="96">
        <f>ROUND(I208*H208,2)</f>
        <v>0</v>
      </c>
      <c r="BL208" s="7" t="s">
        <v>151</v>
      </c>
      <c r="BM208" s="95" t="s">
        <v>718</v>
      </c>
    </row>
    <row r="209" spans="2:65" s="1" customFormat="1" ht="24" x14ac:dyDescent="0.2">
      <c r="B209" s="83"/>
      <c r="C209" s="243" t="s">
        <v>328</v>
      </c>
      <c r="D209" s="243" t="s">
        <v>142</v>
      </c>
      <c r="E209" s="244" t="s">
        <v>719</v>
      </c>
      <c r="F209" s="245" t="s">
        <v>720</v>
      </c>
      <c r="G209" s="246" t="s">
        <v>95</v>
      </c>
      <c r="H209" s="247">
        <v>11.984999999999999</v>
      </c>
      <c r="I209" s="248"/>
      <c r="J209" s="248"/>
      <c r="K209" s="232"/>
      <c r="L209" s="104"/>
      <c r="M209" s="105" t="s">
        <v>0</v>
      </c>
      <c r="N209" s="106" t="s">
        <v>26</v>
      </c>
      <c r="O209" s="93">
        <v>0</v>
      </c>
      <c r="P209" s="93">
        <f>O209*H209</f>
        <v>0</v>
      </c>
      <c r="Q209" s="93">
        <v>1.65E-3</v>
      </c>
      <c r="R209" s="93">
        <f>Q209*H209</f>
        <v>1.9775249999999998E-2</v>
      </c>
      <c r="S209" s="93">
        <v>0</v>
      </c>
      <c r="T209" s="94">
        <f>S209*H209</f>
        <v>0</v>
      </c>
      <c r="AR209" s="95" t="s">
        <v>217</v>
      </c>
      <c r="AT209" s="95" t="s">
        <v>142</v>
      </c>
      <c r="AU209" s="95" t="s">
        <v>45</v>
      </c>
      <c r="AY209" s="7" t="s">
        <v>84</v>
      </c>
      <c r="BE209" s="96">
        <f>IF(N209="základná",J209,0)</f>
        <v>0</v>
      </c>
      <c r="BF209" s="96">
        <f>IF(N209="znížená",J209,0)</f>
        <v>0</v>
      </c>
      <c r="BG209" s="96">
        <f>IF(N209="zákl. prenesená",J209,0)</f>
        <v>0</v>
      </c>
      <c r="BH209" s="96">
        <f>IF(N209="zníž. prenesená",J209,0)</f>
        <v>0</v>
      </c>
      <c r="BI209" s="96">
        <f>IF(N209="nulová",J209,0)</f>
        <v>0</v>
      </c>
      <c r="BJ209" s="7" t="s">
        <v>45</v>
      </c>
      <c r="BK209" s="96">
        <f>ROUND(I209*H209,2)</f>
        <v>0</v>
      </c>
      <c r="BL209" s="7" t="s">
        <v>151</v>
      </c>
      <c r="BM209" s="95" t="s">
        <v>721</v>
      </c>
    </row>
    <row r="210" spans="2:65" s="1" customFormat="1" ht="24" x14ac:dyDescent="0.2">
      <c r="B210" s="83"/>
      <c r="C210" s="233" t="s">
        <v>332</v>
      </c>
      <c r="D210" s="233" t="s">
        <v>87</v>
      </c>
      <c r="E210" s="234" t="s">
        <v>491</v>
      </c>
      <c r="F210" s="235" t="s">
        <v>492</v>
      </c>
      <c r="G210" s="236" t="s">
        <v>258</v>
      </c>
      <c r="H210" s="237">
        <v>2.2330000000000001</v>
      </c>
      <c r="I210" s="238"/>
      <c r="J210" s="238"/>
      <c r="K210" s="231"/>
      <c r="L210" s="15"/>
      <c r="M210" s="91" t="s">
        <v>0</v>
      </c>
      <c r="N210" s="92" t="s">
        <v>26</v>
      </c>
      <c r="O210" s="93">
        <v>0</v>
      </c>
      <c r="P210" s="93">
        <f>O210*H210</f>
        <v>0</v>
      </c>
      <c r="Q210" s="93">
        <v>0</v>
      </c>
      <c r="R210" s="93">
        <f>Q210*H210</f>
        <v>0</v>
      </c>
      <c r="S210" s="93">
        <v>0</v>
      </c>
      <c r="T210" s="94">
        <f>S210*H210</f>
        <v>0</v>
      </c>
      <c r="AR210" s="95" t="s">
        <v>151</v>
      </c>
      <c r="AT210" s="95" t="s">
        <v>87</v>
      </c>
      <c r="AU210" s="95" t="s">
        <v>45</v>
      </c>
      <c r="AY210" s="7" t="s">
        <v>84</v>
      </c>
      <c r="BE210" s="96">
        <f>IF(N210="základná",J210,0)</f>
        <v>0</v>
      </c>
      <c r="BF210" s="96">
        <f>IF(N210="znížená",J210,0)</f>
        <v>0</v>
      </c>
      <c r="BG210" s="96">
        <f>IF(N210="zákl. prenesená",J210,0)</f>
        <v>0</v>
      </c>
      <c r="BH210" s="96">
        <f>IF(N210="zníž. prenesená",J210,0)</f>
        <v>0</v>
      </c>
      <c r="BI210" s="96">
        <f>IF(N210="nulová",J210,0)</f>
        <v>0</v>
      </c>
      <c r="BJ210" s="7" t="s">
        <v>45</v>
      </c>
      <c r="BK210" s="96">
        <f>ROUND(I210*H210,2)</f>
        <v>0</v>
      </c>
      <c r="BL210" s="7" t="s">
        <v>151</v>
      </c>
      <c r="BM210" s="95" t="s">
        <v>722</v>
      </c>
    </row>
    <row r="211" spans="2:65" s="6" customFormat="1" ht="12.75" x14ac:dyDescent="0.2">
      <c r="B211" s="72"/>
      <c r="C211" s="239"/>
      <c r="D211" s="240" t="s">
        <v>42</v>
      </c>
      <c r="E211" s="241" t="s">
        <v>723</v>
      </c>
      <c r="F211" s="267" t="s">
        <v>724</v>
      </c>
      <c r="G211" s="239"/>
      <c r="H211" s="239"/>
      <c r="I211" s="239"/>
      <c r="J211" s="242"/>
      <c r="L211" s="72"/>
      <c r="M211" s="76"/>
      <c r="P211" s="77">
        <f>SUM(P212:P219)</f>
        <v>6.2530000000000001</v>
      </c>
      <c r="R211" s="77">
        <f>SUM(R212:R219)</f>
        <v>0</v>
      </c>
      <c r="T211" s="78">
        <f>SUM(T212:T219)</f>
        <v>0.25800999999999996</v>
      </c>
      <c r="V211" s="254"/>
      <c r="AR211" s="73" t="s">
        <v>45</v>
      </c>
      <c r="AT211" s="79" t="s">
        <v>42</v>
      </c>
      <c r="AU211" s="79" t="s">
        <v>44</v>
      </c>
      <c r="AY211" s="73" t="s">
        <v>84</v>
      </c>
      <c r="BK211" s="80">
        <f>SUM(BK212:BK219)</f>
        <v>0</v>
      </c>
    </row>
    <row r="212" spans="2:65" s="1" customFormat="1" ht="24" x14ac:dyDescent="0.2">
      <c r="B212" s="83"/>
      <c r="C212" s="233" t="s">
        <v>336</v>
      </c>
      <c r="D212" s="233" t="s">
        <v>87</v>
      </c>
      <c r="E212" s="234" t="s">
        <v>725</v>
      </c>
      <c r="F212" s="235" t="s">
        <v>726</v>
      </c>
      <c r="G212" s="236" t="s">
        <v>727</v>
      </c>
      <c r="H212" s="237">
        <v>1</v>
      </c>
      <c r="I212" s="238"/>
      <c r="J212" s="238"/>
      <c r="K212" s="231"/>
      <c r="L212" s="15"/>
      <c r="M212" s="91" t="s">
        <v>0</v>
      </c>
      <c r="N212" s="92" t="s">
        <v>26</v>
      </c>
      <c r="O212" s="93">
        <v>0.51800000000000002</v>
      </c>
      <c r="P212" s="93">
        <f t="shared" ref="P212:P219" si="27">O212*H212</f>
        <v>0.51800000000000002</v>
      </c>
      <c r="Q212" s="93">
        <v>0</v>
      </c>
      <c r="R212" s="93">
        <f t="shared" ref="R212:R219" si="28">Q212*H212</f>
        <v>0</v>
      </c>
      <c r="S212" s="93">
        <v>1.933E-2</v>
      </c>
      <c r="T212" s="94">
        <f t="shared" ref="T212:T219" si="29">S212*H212</f>
        <v>1.933E-2</v>
      </c>
      <c r="AR212" s="95" t="s">
        <v>151</v>
      </c>
      <c r="AT212" s="95" t="s">
        <v>87</v>
      </c>
      <c r="AU212" s="95" t="s">
        <v>45</v>
      </c>
      <c r="AY212" s="7" t="s">
        <v>84</v>
      </c>
      <c r="BE212" s="96">
        <f t="shared" ref="BE212:BE219" si="30">IF(N212="základná",J212,0)</f>
        <v>0</v>
      </c>
      <c r="BF212" s="96">
        <f t="shared" ref="BF212:BF219" si="31">IF(N212="znížená",J212,0)</f>
        <v>0</v>
      </c>
      <c r="BG212" s="96">
        <f t="shared" ref="BG212:BG219" si="32">IF(N212="zákl. prenesená",J212,0)</f>
        <v>0</v>
      </c>
      <c r="BH212" s="96">
        <f t="shared" ref="BH212:BH219" si="33">IF(N212="zníž. prenesená",J212,0)</f>
        <v>0</v>
      </c>
      <c r="BI212" s="96">
        <f t="shared" ref="BI212:BI219" si="34">IF(N212="nulová",J212,0)</f>
        <v>0</v>
      </c>
      <c r="BJ212" s="7" t="s">
        <v>45</v>
      </c>
      <c r="BK212" s="96">
        <f t="shared" ref="BK212:BK219" si="35">ROUND(I212*H212,2)</f>
        <v>0</v>
      </c>
      <c r="BL212" s="7" t="s">
        <v>151</v>
      </c>
      <c r="BM212" s="95" t="s">
        <v>728</v>
      </c>
    </row>
    <row r="213" spans="2:65" s="1" customFormat="1" ht="24" x14ac:dyDescent="0.2">
      <c r="B213" s="83"/>
      <c r="C213" s="233" t="s">
        <v>340</v>
      </c>
      <c r="D213" s="233" t="s">
        <v>87</v>
      </c>
      <c r="E213" s="234" t="s">
        <v>729</v>
      </c>
      <c r="F213" s="235" t="s">
        <v>730</v>
      </c>
      <c r="G213" s="236" t="s">
        <v>727</v>
      </c>
      <c r="H213" s="237">
        <v>6</v>
      </c>
      <c r="I213" s="238"/>
      <c r="J213" s="238"/>
      <c r="K213" s="231"/>
      <c r="L213" s="15"/>
      <c r="M213" s="91" t="s">
        <v>0</v>
      </c>
      <c r="N213" s="92" t="s">
        <v>26</v>
      </c>
      <c r="O213" s="93">
        <v>0.34200000000000003</v>
      </c>
      <c r="P213" s="93">
        <f t="shared" si="27"/>
        <v>2.052</v>
      </c>
      <c r="Q213" s="93">
        <v>0</v>
      </c>
      <c r="R213" s="93">
        <f t="shared" si="28"/>
        <v>0</v>
      </c>
      <c r="S213" s="93">
        <v>1.9460000000000002E-2</v>
      </c>
      <c r="T213" s="94">
        <f t="shared" si="29"/>
        <v>0.11676</v>
      </c>
      <c r="AR213" s="95" t="s">
        <v>151</v>
      </c>
      <c r="AT213" s="95" t="s">
        <v>87</v>
      </c>
      <c r="AU213" s="95" t="s">
        <v>45</v>
      </c>
      <c r="AY213" s="7" t="s">
        <v>84</v>
      </c>
      <c r="BE213" s="96">
        <f t="shared" si="30"/>
        <v>0</v>
      </c>
      <c r="BF213" s="96">
        <f t="shared" si="31"/>
        <v>0</v>
      </c>
      <c r="BG213" s="96">
        <f t="shared" si="32"/>
        <v>0</v>
      </c>
      <c r="BH213" s="96">
        <f t="shared" si="33"/>
        <v>0</v>
      </c>
      <c r="BI213" s="96">
        <f t="shared" si="34"/>
        <v>0</v>
      </c>
      <c r="BJ213" s="7" t="s">
        <v>45</v>
      </c>
      <c r="BK213" s="96">
        <f t="shared" si="35"/>
        <v>0</v>
      </c>
      <c r="BL213" s="7" t="s">
        <v>151</v>
      </c>
      <c r="BM213" s="95" t="s">
        <v>731</v>
      </c>
    </row>
    <row r="214" spans="2:65" s="1" customFormat="1" ht="24" x14ac:dyDescent="0.2">
      <c r="B214" s="83"/>
      <c r="C214" s="233" t="s">
        <v>346</v>
      </c>
      <c r="D214" s="233" t="s">
        <v>87</v>
      </c>
      <c r="E214" s="234" t="s">
        <v>732</v>
      </c>
      <c r="F214" s="235" t="s">
        <v>733</v>
      </c>
      <c r="G214" s="236" t="s">
        <v>727</v>
      </c>
      <c r="H214" s="237">
        <v>1</v>
      </c>
      <c r="I214" s="238"/>
      <c r="J214" s="238"/>
      <c r="K214" s="231"/>
      <c r="L214" s="15"/>
      <c r="M214" s="91" t="s">
        <v>0</v>
      </c>
      <c r="N214" s="92" t="s">
        <v>26</v>
      </c>
      <c r="O214" s="93">
        <v>0.38400000000000001</v>
      </c>
      <c r="P214" s="93">
        <f t="shared" si="27"/>
        <v>0.38400000000000001</v>
      </c>
      <c r="Q214" s="93">
        <v>0</v>
      </c>
      <c r="R214" s="93">
        <f t="shared" si="28"/>
        <v>0</v>
      </c>
      <c r="S214" s="93">
        <v>8.5099999999999995E-2</v>
      </c>
      <c r="T214" s="94">
        <f t="shared" si="29"/>
        <v>8.5099999999999995E-2</v>
      </c>
      <c r="AR214" s="95" t="s">
        <v>151</v>
      </c>
      <c r="AT214" s="95" t="s">
        <v>87</v>
      </c>
      <c r="AU214" s="95" t="s">
        <v>45</v>
      </c>
      <c r="AY214" s="7" t="s">
        <v>84</v>
      </c>
      <c r="BE214" s="96">
        <f t="shared" si="30"/>
        <v>0</v>
      </c>
      <c r="BF214" s="96">
        <f t="shared" si="31"/>
        <v>0</v>
      </c>
      <c r="BG214" s="96">
        <f t="shared" si="32"/>
        <v>0</v>
      </c>
      <c r="BH214" s="96">
        <f t="shared" si="33"/>
        <v>0</v>
      </c>
      <c r="BI214" s="96">
        <f t="shared" si="34"/>
        <v>0</v>
      </c>
      <c r="BJ214" s="7" t="s">
        <v>45</v>
      </c>
      <c r="BK214" s="96">
        <f t="shared" si="35"/>
        <v>0</v>
      </c>
      <c r="BL214" s="7" t="s">
        <v>151</v>
      </c>
      <c r="BM214" s="95" t="s">
        <v>734</v>
      </c>
    </row>
    <row r="215" spans="2:65" s="1" customFormat="1" ht="24" x14ac:dyDescent="0.2">
      <c r="B215" s="83"/>
      <c r="C215" s="233" t="s">
        <v>350</v>
      </c>
      <c r="D215" s="233" t="s">
        <v>87</v>
      </c>
      <c r="E215" s="234" t="s">
        <v>735</v>
      </c>
      <c r="F215" s="235" t="s">
        <v>736</v>
      </c>
      <c r="G215" s="236" t="s">
        <v>727</v>
      </c>
      <c r="H215" s="237">
        <v>1</v>
      </c>
      <c r="I215" s="238"/>
      <c r="J215" s="238"/>
      <c r="K215" s="231"/>
      <c r="L215" s="15"/>
      <c r="M215" s="91" t="s">
        <v>0</v>
      </c>
      <c r="N215" s="92" t="s">
        <v>26</v>
      </c>
      <c r="O215" s="93">
        <v>0.44</v>
      </c>
      <c r="P215" s="93">
        <f t="shared" si="27"/>
        <v>0.44</v>
      </c>
      <c r="Q215" s="93">
        <v>0</v>
      </c>
      <c r="R215" s="93">
        <f t="shared" si="28"/>
        <v>0</v>
      </c>
      <c r="S215" s="93">
        <v>9.1999999999999998E-3</v>
      </c>
      <c r="T215" s="94">
        <f t="shared" si="29"/>
        <v>9.1999999999999998E-3</v>
      </c>
      <c r="AR215" s="95" t="s">
        <v>151</v>
      </c>
      <c r="AT215" s="95" t="s">
        <v>87</v>
      </c>
      <c r="AU215" s="95" t="s">
        <v>45</v>
      </c>
      <c r="AY215" s="7" t="s">
        <v>84</v>
      </c>
      <c r="BE215" s="96">
        <f t="shared" si="30"/>
        <v>0</v>
      </c>
      <c r="BF215" s="96">
        <f t="shared" si="31"/>
        <v>0</v>
      </c>
      <c r="BG215" s="96">
        <f t="shared" si="32"/>
        <v>0</v>
      </c>
      <c r="BH215" s="96">
        <f t="shared" si="33"/>
        <v>0</v>
      </c>
      <c r="BI215" s="96">
        <f t="shared" si="34"/>
        <v>0</v>
      </c>
      <c r="BJ215" s="7" t="s">
        <v>45</v>
      </c>
      <c r="BK215" s="96">
        <f t="shared" si="35"/>
        <v>0</v>
      </c>
      <c r="BL215" s="7" t="s">
        <v>151</v>
      </c>
      <c r="BM215" s="95" t="s">
        <v>737</v>
      </c>
    </row>
    <row r="216" spans="2:65" s="1" customFormat="1" ht="24" x14ac:dyDescent="0.2">
      <c r="B216" s="83"/>
      <c r="C216" s="233" t="s">
        <v>544</v>
      </c>
      <c r="D216" s="233" t="s">
        <v>87</v>
      </c>
      <c r="E216" s="234" t="s">
        <v>738</v>
      </c>
      <c r="F216" s="235" t="s">
        <v>739</v>
      </c>
      <c r="G216" s="236" t="s">
        <v>727</v>
      </c>
      <c r="H216" s="237">
        <v>7</v>
      </c>
      <c r="I216" s="238"/>
      <c r="J216" s="238"/>
      <c r="K216" s="231"/>
      <c r="L216" s="15"/>
      <c r="M216" s="91" t="s">
        <v>0</v>
      </c>
      <c r="N216" s="92" t="s">
        <v>26</v>
      </c>
      <c r="O216" s="93">
        <v>0.25</v>
      </c>
      <c r="P216" s="93">
        <f t="shared" si="27"/>
        <v>1.75</v>
      </c>
      <c r="Q216" s="93">
        <v>0</v>
      </c>
      <c r="R216" s="93">
        <f t="shared" si="28"/>
        <v>0</v>
      </c>
      <c r="S216" s="93">
        <v>2.5999999999999999E-3</v>
      </c>
      <c r="T216" s="94">
        <f t="shared" si="29"/>
        <v>1.8200000000000001E-2</v>
      </c>
      <c r="AR216" s="95" t="s">
        <v>151</v>
      </c>
      <c r="AT216" s="95" t="s">
        <v>87</v>
      </c>
      <c r="AU216" s="95" t="s">
        <v>45</v>
      </c>
      <c r="AY216" s="7" t="s">
        <v>84</v>
      </c>
      <c r="BE216" s="96">
        <f t="shared" si="30"/>
        <v>0</v>
      </c>
      <c r="BF216" s="96">
        <f t="shared" si="31"/>
        <v>0</v>
      </c>
      <c r="BG216" s="96">
        <f t="shared" si="32"/>
        <v>0</v>
      </c>
      <c r="BH216" s="96">
        <f t="shared" si="33"/>
        <v>0</v>
      </c>
      <c r="BI216" s="96">
        <f t="shared" si="34"/>
        <v>0</v>
      </c>
      <c r="BJ216" s="7" t="s">
        <v>45</v>
      </c>
      <c r="BK216" s="96">
        <f t="shared" si="35"/>
        <v>0</v>
      </c>
      <c r="BL216" s="7" t="s">
        <v>151</v>
      </c>
      <c r="BM216" s="95" t="s">
        <v>740</v>
      </c>
    </row>
    <row r="217" spans="2:65" s="1" customFormat="1" ht="24" x14ac:dyDescent="0.2">
      <c r="B217" s="83"/>
      <c r="C217" s="233" t="s">
        <v>548</v>
      </c>
      <c r="D217" s="233" t="s">
        <v>87</v>
      </c>
      <c r="E217" s="234" t="s">
        <v>741</v>
      </c>
      <c r="F217" s="235" t="s">
        <v>742</v>
      </c>
      <c r="G217" s="236" t="s">
        <v>195</v>
      </c>
      <c r="H217" s="237">
        <v>1</v>
      </c>
      <c r="I217" s="238"/>
      <c r="J217" s="238"/>
      <c r="K217" s="231"/>
      <c r="L217" s="15"/>
      <c r="M217" s="91" t="s">
        <v>0</v>
      </c>
      <c r="N217" s="92" t="s">
        <v>26</v>
      </c>
      <c r="O217" s="93">
        <v>0.25</v>
      </c>
      <c r="P217" s="93">
        <f t="shared" si="27"/>
        <v>0.25</v>
      </c>
      <c r="Q217" s="93">
        <v>0</v>
      </c>
      <c r="R217" s="93">
        <f t="shared" si="28"/>
        <v>0</v>
      </c>
      <c r="S217" s="93">
        <v>2.2499999999999998E-3</v>
      </c>
      <c r="T217" s="94">
        <f t="shared" si="29"/>
        <v>2.2499999999999998E-3</v>
      </c>
      <c r="AR217" s="95" t="s">
        <v>151</v>
      </c>
      <c r="AT217" s="95" t="s">
        <v>87</v>
      </c>
      <c r="AU217" s="95" t="s">
        <v>45</v>
      </c>
      <c r="AY217" s="7" t="s">
        <v>84</v>
      </c>
      <c r="BE217" s="96">
        <f t="shared" si="30"/>
        <v>0</v>
      </c>
      <c r="BF217" s="96">
        <f t="shared" si="31"/>
        <v>0</v>
      </c>
      <c r="BG217" s="96">
        <f t="shared" si="32"/>
        <v>0</v>
      </c>
      <c r="BH217" s="96">
        <f t="shared" si="33"/>
        <v>0</v>
      </c>
      <c r="BI217" s="96">
        <f t="shared" si="34"/>
        <v>0</v>
      </c>
      <c r="BJ217" s="7" t="s">
        <v>45</v>
      </c>
      <c r="BK217" s="96">
        <f t="shared" si="35"/>
        <v>0</v>
      </c>
      <c r="BL217" s="7" t="s">
        <v>151</v>
      </c>
      <c r="BM217" s="95" t="s">
        <v>743</v>
      </c>
    </row>
    <row r="218" spans="2:65" s="1" customFormat="1" ht="36" x14ac:dyDescent="0.2">
      <c r="B218" s="83"/>
      <c r="C218" s="233" t="s">
        <v>554</v>
      </c>
      <c r="D218" s="233" t="s">
        <v>87</v>
      </c>
      <c r="E218" s="234" t="s">
        <v>744</v>
      </c>
      <c r="F218" s="235" t="s">
        <v>745</v>
      </c>
      <c r="G218" s="236" t="s">
        <v>195</v>
      </c>
      <c r="H218" s="237">
        <v>7</v>
      </c>
      <c r="I218" s="238"/>
      <c r="J218" s="238"/>
      <c r="K218" s="231"/>
      <c r="L218" s="15"/>
      <c r="M218" s="91" t="s">
        <v>0</v>
      </c>
      <c r="N218" s="92" t="s">
        <v>26</v>
      </c>
      <c r="O218" s="93">
        <v>8.8999999999999996E-2</v>
      </c>
      <c r="P218" s="93">
        <f t="shared" si="27"/>
        <v>0.623</v>
      </c>
      <c r="Q218" s="93">
        <v>0</v>
      </c>
      <c r="R218" s="93">
        <f t="shared" si="28"/>
        <v>0</v>
      </c>
      <c r="S218" s="93">
        <v>8.4999999999999995E-4</v>
      </c>
      <c r="T218" s="94">
        <f t="shared" si="29"/>
        <v>5.9499999999999996E-3</v>
      </c>
      <c r="AR218" s="95" t="s">
        <v>151</v>
      </c>
      <c r="AT218" s="95" t="s">
        <v>87</v>
      </c>
      <c r="AU218" s="95" t="s">
        <v>45</v>
      </c>
      <c r="AY218" s="7" t="s">
        <v>84</v>
      </c>
      <c r="BE218" s="96">
        <f t="shared" si="30"/>
        <v>0</v>
      </c>
      <c r="BF218" s="96">
        <f t="shared" si="31"/>
        <v>0</v>
      </c>
      <c r="BG218" s="96">
        <f t="shared" si="32"/>
        <v>0</v>
      </c>
      <c r="BH218" s="96">
        <f t="shared" si="33"/>
        <v>0</v>
      </c>
      <c r="BI218" s="96">
        <f t="shared" si="34"/>
        <v>0</v>
      </c>
      <c r="BJ218" s="7" t="s">
        <v>45</v>
      </c>
      <c r="BK218" s="96">
        <f t="shared" si="35"/>
        <v>0</v>
      </c>
      <c r="BL218" s="7" t="s">
        <v>151</v>
      </c>
      <c r="BM218" s="95" t="s">
        <v>746</v>
      </c>
    </row>
    <row r="219" spans="2:65" s="1" customFormat="1" ht="24" x14ac:dyDescent="0.2">
      <c r="B219" s="83"/>
      <c r="C219" s="233" t="s">
        <v>499</v>
      </c>
      <c r="D219" s="233" t="s">
        <v>87</v>
      </c>
      <c r="E219" s="234" t="s">
        <v>747</v>
      </c>
      <c r="F219" s="235" t="s">
        <v>748</v>
      </c>
      <c r="G219" s="236" t="s">
        <v>195</v>
      </c>
      <c r="H219" s="237">
        <v>1</v>
      </c>
      <c r="I219" s="238"/>
      <c r="J219" s="238"/>
      <c r="K219" s="231"/>
      <c r="L219" s="15"/>
      <c r="M219" s="91" t="s">
        <v>0</v>
      </c>
      <c r="N219" s="92" t="s">
        <v>26</v>
      </c>
      <c r="O219" s="93">
        <v>0.23599999999999999</v>
      </c>
      <c r="P219" s="93">
        <f t="shared" si="27"/>
        <v>0.23599999999999999</v>
      </c>
      <c r="Q219" s="93">
        <v>0</v>
      </c>
      <c r="R219" s="93">
        <f t="shared" si="28"/>
        <v>0</v>
      </c>
      <c r="S219" s="93">
        <v>1.2199999999999999E-3</v>
      </c>
      <c r="T219" s="94">
        <f t="shared" si="29"/>
        <v>1.2199999999999999E-3</v>
      </c>
      <c r="AR219" s="95" t="s">
        <v>151</v>
      </c>
      <c r="AT219" s="95" t="s">
        <v>87</v>
      </c>
      <c r="AU219" s="95" t="s">
        <v>45</v>
      </c>
      <c r="AY219" s="7" t="s">
        <v>84</v>
      </c>
      <c r="BE219" s="96">
        <f t="shared" si="30"/>
        <v>0</v>
      </c>
      <c r="BF219" s="96">
        <f t="shared" si="31"/>
        <v>0</v>
      </c>
      <c r="BG219" s="96">
        <f t="shared" si="32"/>
        <v>0</v>
      </c>
      <c r="BH219" s="96">
        <f t="shared" si="33"/>
        <v>0</v>
      </c>
      <c r="BI219" s="96">
        <f t="shared" si="34"/>
        <v>0</v>
      </c>
      <c r="BJ219" s="7" t="s">
        <v>45</v>
      </c>
      <c r="BK219" s="96">
        <f t="shared" si="35"/>
        <v>0</v>
      </c>
      <c r="BL219" s="7" t="s">
        <v>151</v>
      </c>
      <c r="BM219" s="95" t="s">
        <v>749</v>
      </c>
    </row>
    <row r="220" spans="2:65" s="1" customFormat="1" ht="24" x14ac:dyDescent="0.2">
      <c r="B220" s="83"/>
      <c r="C220" s="233" t="s">
        <v>503</v>
      </c>
      <c r="D220" s="233" t="s">
        <v>87</v>
      </c>
      <c r="E220" s="234" t="s">
        <v>1409</v>
      </c>
      <c r="F220" s="235" t="s">
        <v>1397</v>
      </c>
      <c r="G220" s="250" t="s">
        <v>169</v>
      </c>
      <c r="H220" s="251">
        <v>20</v>
      </c>
      <c r="I220" s="252"/>
      <c r="J220" s="252"/>
      <c r="K220" s="230"/>
      <c r="L220" s="15"/>
      <c r="M220" s="91"/>
      <c r="N220" s="92"/>
      <c r="O220" s="93"/>
      <c r="P220" s="93"/>
      <c r="Q220" s="93"/>
      <c r="R220" s="93"/>
      <c r="S220" s="93"/>
      <c r="T220" s="94"/>
      <c r="AR220" s="95"/>
      <c r="AT220" s="95"/>
      <c r="AU220" s="95"/>
      <c r="AY220" s="7"/>
      <c r="BE220" s="96"/>
      <c r="BF220" s="96"/>
      <c r="BG220" s="96"/>
      <c r="BH220" s="96"/>
      <c r="BI220" s="96"/>
      <c r="BJ220" s="7"/>
      <c r="BK220" s="96"/>
      <c r="BL220" s="7"/>
      <c r="BM220" s="95"/>
    </row>
    <row r="221" spans="2:65" s="1" customFormat="1" ht="24" x14ac:dyDescent="0.2">
      <c r="B221" s="83"/>
      <c r="C221" s="233" t="s">
        <v>754</v>
      </c>
      <c r="D221" s="233" t="s">
        <v>87</v>
      </c>
      <c r="E221" s="234" t="s">
        <v>1410</v>
      </c>
      <c r="F221" s="235" t="s">
        <v>1398</v>
      </c>
      <c r="G221" s="250" t="s">
        <v>169</v>
      </c>
      <c r="H221" s="251">
        <v>20</v>
      </c>
      <c r="I221" s="252"/>
      <c r="J221" s="252"/>
      <c r="K221" s="230"/>
      <c r="L221" s="15"/>
      <c r="M221" s="91"/>
      <c r="N221" s="92"/>
      <c r="O221" s="93"/>
      <c r="P221" s="93"/>
      <c r="Q221" s="93"/>
      <c r="R221" s="93"/>
      <c r="S221" s="93"/>
      <c r="T221" s="94"/>
      <c r="AR221" s="95"/>
      <c r="AT221" s="95"/>
      <c r="AU221" s="95"/>
      <c r="AY221" s="7"/>
      <c r="BE221" s="96"/>
      <c r="BF221" s="96"/>
      <c r="BG221" s="96"/>
      <c r="BH221" s="96"/>
      <c r="BI221" s="96"/>
      <c r="BJ221" s="7"/>
      <c r="BK221" s="96"/>
      <c r="BL221" s="7"/>
      <c r="BM221" s="95"/>
    </row>
    <row r="222" spans="2:65" s="1" customFormat="1" ht="24" x14ac:dyDescent="0.2">
      <c r="B222" s="83"/>
      <c r="C222" s="233" t="s">
        <v>758</v>
      </c>
      <c r="D222" s="233" t="s">
        <v>87</v>
      </c>
      <c r="E222" s="234" t="s">
        <v>1411</v>
      </c>
      <c r="F222" s="235" t="s">
        <v>1399</v>
      </c>
      <c r="G222" s="250" t="s">
        <v>169</v>
      </c>
      <c r="H222" s="251">
        <v>20</v>
      </c>
      <c r="I222" s="252"/>
      <c r="J222" s="252"/>
      <c r="K222" s="230"/>
      <c r="L222" s="15"/>
      <c r="M222" s="91"/>
      <c r="N222" s="92"/>
      <c r="O222" s="93"/>
      <c r="P222" s="93"/>
      <c r="Q222" s="93"/>
      <c r="R222" s="93"/>
      <c r="S222" s="93"/>
      <c r="T222" s="94"/>
      <c r="AR222" s="95"/>
      <c r="AT222" s="95"/>
      <c r="AU222" s="95"/>
      <c r="AY222" s="7"/>
      <c r="BE222" s="96"/>
      <c r="BF222" s="96"/>
      <c r="BG222" s="96"/>
      <c r="BH222" s="96"/>
      <c r="BI222" s="96"/>
      <c r="BJ222" s="7"/>
      <c r="BK222" s="96"/>
      <c r="BL222" s="7"/>
      <c r="BM222" s="95"/>
    </row>
    <row r="223" spans="2:65" s="1" customFormat="1" ht="24" x14ac:dyDescent="0.2">
      <c r="B223" s="83"/>
      <c r="C223" s="233" t="s">
        <v>762</v>
      </c>
      <c r="D223" s="233" t="s">
        <v>87</v>
      </c>
      <c r="E223" s="234" t="s">
        <v>1412</v>
      </c>
      <c r="F223" s="235" t="s">
        <v>1400</v>
      </c>
      <c r="G223" s="250" t="s">
        <v>169</v>
      </c>
      <c r="H223" s="251">
        <v>10</v>
      </c>
      <c r="I223" s="252"/>
      <c r="J223" s="252"/>
      <c r="K223" s="230"/>
      <c r="L223" s="15"/>
      <c r="M223" s="91"/>
      <c r="N223" s="92"/>
      <c r="O223" s="93"/>
      <c r="P223" s="93"/>
      <c r="Q223" s="93"/>
      <c r="R223" s="93"/>
      <c r="S223" s="93"/>
      <c r="T223" s="94"/>
      <c r="AR223" s="95"/>
      <c r="AT223" s="95"/>
      <c r="AU223" s="95"/>
      <c r="AY223" s="7"/>
      <c r="BE223" s="96"/>
      <c r="BF223" s="96"/>
      <c r="BG223" s="96"/>
      <c r="BH223" s="96"/>
      <c r="BI223" s="96"/>
      <c r="BJ223" s="7"/>
      <c r="BK223" s="96"/>
      <c r="BL223" s="7"/>
      <c r="BM223" s="95"/>
    </row>
    <row r="224" spans="2:65" s="1" customFormat="1" ht="24" x14ac:dyDescent="0.2">
      <c r="B224" s="83"/>
      <c r="C224" s="233" t="s">
        <v>766</v>
      </c>
      <c r="D224" s="233" t="s">
        <v>87</v>
      </c>
      <c r="E224" s="234" t="s">
        <v>1413</v>
      </c>
      <c r="F224" s="235" t="s">
        <v>1401</v>
      </c>
      <c r="G224" s="250" t="s">
        <v>169</v>
      </c>
      <c r="H224" s="251">
        <v>10</v>
      </c>
      <c r="I224" s="252"/>
      <c r="J224" s="252"/>
      <c r="K224" s="230"/>
      <c r="L224" s="15"/>
      <c r="M224" s="91"/>
      <c r="N224" s="92"/>
      <c r="O224" s="93"/>
      <c r="P224" s="93"/>
      <c r="Q224" s="93"/>
      <c r="R224" s="93"/>
      <c r="S224" s="93"/>
      <c r="T224" s="94"/>
      <c r="AR224" s="95"/>
      <c r="AT224" s="95"/>
      <c r="AU224" s="95"/>
      <c r="AY224" s="7"/>
      <c r="BE224" s="96"/>
      <c r="BF224" s="96"/>
      <c r="BG224" s="96"/>
      <c r="BH224" s="96"/>
      <c r="BI224" s="96"/>
      <c r="BJ224" s="7"/>
      <c r="BK224" s="96"/>
      <c r="BL224" s="7"/>
      <c r="BM224" s="95"/>
    </row>
    <row r="225" spans="2:65" s="1" customFormat="1" ht="24" x14ac:dyDescent="0.2">
      <c r="B225" s="83"/>
      <c r="C225" s="233" t="s">
        <v>770</v>
      </c>
      <c r="D225" s="233" t="s">
        <v>87</v>
      </c>
      <c r="E225" s="234" t="s">
        <v>1414</v>
      </c>
      <c r="F225" s="235" t="s">
        <v>1402</v>
      </c>
      <c r="G225" s="250" t="s">
        <v>195</v>
      </c>
      <c r="H225" s="251">
        <v>6</v>
      </c>
      <c r="I225" s="252"/>
      <c r="J225" s="252"/>
      <c r="K225" s="230"/>
      <c r="L225" s="15"/>
      <c r="M225" s="91"/>
      <c r="N225" s="92"/>
      <c r="O225" s="93"/>
      <c r="P225" s="93"/>
      <c r="Q225" s="93"/>
      <c r="R225" s="93"/>
      <c r="S225" s="93"/>
      <c r="T225" s="94"/>
      <c r="AR225" s="95"/>
      <c r="AT225" s="95"/>
      <c r="AU225" s="95"/>
      <c r="AY225" s="7"/>
      <c r="BE225" s="96"/>
      <c r="BF225" s="96"/>
      <c r="BG225" s="96"/>
      <c r="BH225" s="96"/>
      <c r="BI225" s="96"/>
      <c r="BJ225" s="7"/>
      <c r="BK225" s="96"/>
      <c r="BL225" s="7"/>
      <c r="BM225" s="95"/>
    </row>
    <row r="226" spans="2:65" s="1" customFormat="1" ht="24" x14ac:dyDescent="0.2">
      <c r="B226" s="83"/>
      <c r="C226" s="233" t="s">
        <v>772</v>
      </c>
      <c r="D226" s="233" t="s">
        <v>87</v>
      </c>
      <c r="E226" s="234" t="s">
        <v>1415</v>
      </c>
      <c r="F226" s="235" t="s">
        <v>1403</v>
      </c>
      <c r="G226" s="250" t="s">
        <v>195</v>
      </c>
      <c r="H226" s="251">
        <v>10</v>
      </c>
      <c r="I226" s="252"/>
      <c r="J226" s="252"/>
      <c r="K226" s="230"/>
      <c r="L226" s="15"/>
      <c r="M226" s="91"/>
      <c r="N226" s="92"/>
      <c r="O226" s="93"/>
      <c r="P226" s="93"/>
      <c r="Q226" s="93"/>
      <c r="R226" s="93"/>
      <c r="S226" s="93"/>
      <c r="T226" s="94"/>
      <c r="AR226" s="95"/>
      <c r="AT226" s="95"/>
      <c r="AU226" s="95"/>
      <c r="AY226" s="7"/>
      <c r="BE226" s="96"/>
      <c r="BF226" s="96"/>
      <c r="BG226" s="96"/>
      <c r="BH226" s="96"/>
      <c r="BI226" s="96"/>
      <c r="BJ226" s="7"/>
      <c r="BK226" s="96"/>
      <c r="BL226" s="7"/>
      <c r="BM226" s="95"/>
    </row>
    <row r="227" spans="2:65" s="1" customFormat="1" ht="24" x14ac:dyDescent="0.2">
      <c r="B227" s="83"/>
      <c r="C227" s="233" t="s">
        <v>774</v>
      </c>
      <c r="D227" s="233" t="s">
        <v>87</v>
      </c>
      <c r="E227" s="234" t="s">
        <v>1416</v>
      </c>
      <c r="F227" s="235" t="s">
        <v>1404</v>
      </c>
      <c r="G227" s="250" t="s">
        <v>195</v>
      </c>
      <c r="H227" s="251">
        <v>10</v>
      </c>
      <c r="I227" s="252"/>
      <c r="J227" s="252"/>
      <c r="K227" s="230"/>
      <c r="L227" s="15"/>
      <c r="M227" s="91"/>
      <c r="N227" s="92"/>
      <c r="O227" s="93"/>
      <c r="P227" s="93"/>
      <c r="Q227" s="93"/>
      <c r="R227" s="93"/>
      <c r="S227" s="93"/>
      <c r="T227" s="94"/>
      <c r="AR227" s="95"/>
      <c r="AT227" s="95"/>
      <c r="AU227" s="95"/>
      <c r="AY227" s="7"/>
      <c r="BE227" s="96"/>
      <c r="BF227" s="96"/>
      <c r="BG227" s="96"/>
      <c r="BH227" s="96"/>
      <c r="BI227" s="96"/>
      <c r="BJ227" s="7"/>
      <c r="BK227" s="96"/>
      <c r="BL227" s="7"/>
      <c r="BM227" s="95"/>
    </row>
    <row r="228" spans="2:65" s="1" customFormat="1" ht="24" x14ac:dyDescent="0.2">
      <c r="B228" s="83"/>
      <c r="C228" s="233" t="s">
        <v>778</v>
      </c>
      <c r="D228" s="233" t="s">
        <v>87</v>
      </c>
      <c r="E228" s="234" t="s">
        <v>1416</v>
      </c>
      <c r="F228" s="235" t="s">
        <v>1404</v>
      </c>
      <c r="G228" s="250" t="s">
        <v>195</v>
      </c>
      <c r="H228" s="251">
        <v>10</v>
      </c>
      <c r="I228" s="252"/>
      <c r="J228" s="252"/>
      <c r="K228" s="230"/>
      <c r="L228" s="15"/>
      <c r="M228" s="91"/>
      <c r="N228" s="92"/>
      <c r="O228" s="93"/>
      <c r="P228" s="93"/>
      <c r="Q228" s="93"/>
      <c r="R228" s="93"/>
      <c r="S228" s="93"/>
      <c r="T228" s="94"/>
      <c r="AR228" s="95"/>
      <c r="AT228" s="95"/>
      <c r="AU228" s="95"/>
      <c r="AY228" s="7"/>
      <c r="BE228" s="96"/>
      <c r="BF228" s="96"/>
      <c r="BG228" s="96"/>
      <c r="BH228" s="96"/>
      <c r="BI228" s="96"/>
      <c r="BJ228" s="7"/>
      <c r="BK228" s="96"/>
      <c r="BL228" s="7"/>
      <c r="BM228" s="95"/>
    </row>
    <row r="229" spans="2:65" s="1" customFormat="1" ht="24" x14ac:dyDescent="0.2">
      <c r="B229" s="83"/>
      <c r="C229" s="233" t="s">
        <v>782</v>
      </c>
      <c r="D229" s="233" t="s">
        <v>87</v>
      </c>
      <c r="E229" s="234" t="s">
        <v>1417</v>
      </c>
      <c r="F229" s="235" t="s">
        <v>1405</v>
      </c>
      <c r="G229" s="250" t="s">
        <v>195</v>
      </c>
      <c r="H229" s="251">
        <v>3</v>
      </c>
      <c r="I229" s="252"/>
      <c r="J229" s="252"/>
      <c r="K229" s="230"/>
      <c r="L229" s="15"/>
      <c r="M229" s="91"/>
      <c r="N229" s="92"/>
      <c r="O229" s="93"/>
      <c r="P229" s="93"/>
      <c r="Q229" s="93"/>
      <c r="R229" s="93"/>
      <c r="S229" s="93"/>
      <c r="T229" s="94"/>
      <c r="AR229" s="95"/>
      <c r="AT229" s="95"/>
      <c r="AU229" s="95"/>
      <c r="AY229" s="7"/>
      <c r="BE229" s="96"/>
      <c r="BF229" s="96"/>
      <c r="BG229" s="96"/>
      <c r="BH229" s="96"/>
      <c r="BI229" s="96"/>
      <c r="BJ229" s="7"/>
      <c r="BK229" s="96"/>
      <c r="BL229" s="7"/>
      <c r="BM229" s="95"/>
    </row>
    <row r="230" spans="2:65" s="1" customFormat="1" ht="24" x14ac:dyDescent="0.2">
      <c r="B230" s="83"/>
      <c r="C230" s="233" t="s">
        <v>786</v>
      </c>
      <c r="D230" s="233" t="s">
        <v>87</v>
      </c>
      <c r="E230" s="234" t="s">
        <v>1418</v>
      </c>
      <c r="F230" s="235" t="s">
        <v>1406</v>
      </c>
      <c r="G230" s="250" t="s">
        <v>195</v>
      </c>
      <c r="H230" s="251">
        <v>4</v>
      </c>
      <c r="I230" s="252"/>
      <c r="J230" s="252"/>
      <c r="K230" s="230"/>
      <c r="L230" s="15"/>
      <c r="M230" s="91"/>
      <c r="N230" s="92"/>
      <c r="O230" s="93"/>
      <c r="P230" s="93"/>
      <c r="Q230" s="93"/>
      <c r="R230" s="93"/>
      <c r="S230" s="93"/>
      <c r="T230" s="94"/>
      <c r="AR230" s="95"/>
      <c r="AT230" s="95"/>
      <c r="AU230" s="95"/>
      <c r="AY230" s="7"/>
      <c r="BE230" s="96"/>
      <c r="BF230" s="96"/>
      <c r="BG230" s="96"/>
      <c r="BH230" s="96"/>
      <c r="BI230" s="96"/>
      <c r="BJ230" s="7"/>
      <c r="BK230" s="96"/>
      <c r="BL230" s="7"/>
      <c r="BM230" s="95"/>
    </row>
    <row r="231" spans="2:65" s="1" customFormat="1" ht="24" x14ac:dyDescent="0.2">
      <c r="B231" s="83"/>
      <c r="C231" s="233" t="s">
        <v>790</v>
      </c>
      <c r="D231" s="233" t="s">
        <v>87</v>
      </c>
      <c r="E231" s="234" t="s">
        <v>1419</v>
      </c>
      <c r="F231" s="235" t="s">
        <v>1407</v>
      </c>
      <c r="G231" s="250" t="s">
        <v>195</v>
      </c>
      <c r="H231" s="251">
        <v>4</v>
      </c>
      <c r="I231" s="252"/>
      <c r="J231" s="252"/>
      <c r="K231" s="230"/>
      <c r="L231" s="15"/>
      <c r="M231" s="91"/>
      <c r="N231" s="92"/>
      <c r="O231" s="93"/>
      <c r="P231" s="93"/>
      <c r="Q231" s="93"/>
      <c r="R231" s="93"/>
      <c r="S231" s="93"/>
      <c r="T231" s="94"/>
      <c r="AR231" s="95"/>
      <c r="AT231" s="95"/>
      <c r="AU231" s="95"/>
      <c r="AY231" s="7"/>
      <c r="BE231" s="96"/>
      <c r="BF231" s="96"/>
      <c r="BG231" s="96"/>
      <c r="BH231" s="96"/>
      <c r="BI231" s="96"/>
      <c r="BJ231" s="7"/>
      <c r="BK231" s="96"/>
      <c r="BL231" s="7"/>
      <c r="BM231" s="95"/>
    </row>
    <row r="232" spans="2:65" s="1" customFormat="1" ht="12" x14ac:dyDescent="0.2">
      <c r="B232" s="83"/>
      <c r="C232" s="233" t="s">
        <v>794</v>
      </c>
      <c r="D232" s="233" t="s">
        <v>87</v>
      </c>
      <c r="E232" s="234" t="s">
        <v>1420</v>
      </c>
      <c r="F232" s="235" t="s">
        <v>1408</v>
      </c>
      <c r="G232" s="250" t="s">
        <v>195</v>
      </c>
      <c r="H232" s="251">
        <v>4</v>
      </c>
      <c r="I232" s="252"/>
      <c r="J232" s="252"/>
      <c r="K232" s="230"/>
      <c r="L232" s="15"/>
      <c r="M232" s="91"/>
      <c r="N232" s="92"/>
      <c r="O232" s="93"/>
      <c r="P232" s="93"/>
      <c r="Q232" s="93"/>
      <c r="R232" s="93"/>
      <c r="S232" s="93"/>
      <c r="T232" s="94"/>
      <c r="AR232" s="95"/>
      <c r="AT232" s="95"/>
      <c r="AU232" s="95"/>
      <c r="AY232" s="7"/>
      <c r="BE232" s="96"/>
      <c r="BF232" s="96"/>
      <c r="BG232" s="96"/>
      <c r="BH232" s="96"/>
      <c r="BI232" s="96"/>
      <c r="BJ232" s="7"/>
      <c r="BK232" s="96"/>
      <c r="BL232" s="7"/>
      <c r="BM232" s="95"/>
    </row>
    <row r="233" spans="2:65" s="1" customFormat="1" ht="12" x14ac:dyDescent="0.2">
      <c r="B233" s="83"/>
      <c r="C233" s="233" t="s">
        <v>798</v>
      </c>
      <c r="D233" s="233" t="s">
        <v>87</v>
      </c>
      <c r="E233" s="234" t="s">
        <v>1367</v>
      </c>
      <c r="F233" s="235" t="s">
        <v>1368</v>
      </c>
      <c r="G233" s="250" t="s">
        <v>195</v>
      </c>
      <c r="H233" s="251">
        <v>1</v>
      </c>
      <c r="I233" s="252"/>
      <c r="J233" s="252"/>
      <c r="K233" s="230"/>
      <c r="L233" s="15"/>
      <c r="M233" s="91"/>
      <c r="N233" s="92"/>
      <c r="O233" s="93"/>
      <c r="P233" s="93"/>
      <c r="Q233" s="93"/>
      <c r="R233" s="93"/>
      <c r="S233" s="93"/>
      <c r="T233" s="94"/>
      <c r="AR233" s="95"/>
      <c r="AT233" s="95"/>
      <c r="AU233" s="95"/>
      <c r="AY233" s="7"/>
      <c r="BE233" s="96"/>
      <c r="BF233" s="96"/>
      <c r="BG233" s="96"/>
      <c r="BH233" s="96"/>
      <c r="BI233" s="96"/>
      <c r="BJ233" s="7"/>
      <c r="BK233" s="96"/>
      <c r="BL233" s="7"/>
      <c r="BM233" s="95"/>
    </row>
    <row r="234" spans="2:65" s="1" customFormat="1" ht="12" x14ac:dyDescent="0.2">
      <c r="B234" s="83"/>
      <c r="C234" s="233" t="s">
        <v>800</v>
      </c>
      <c r="D234" s="233" t="s">
        <v>87</v>
      </c>
      <c r="E234" s="234" t="s">
        <v>1369</v>
      </c>
      <c r="F234" s="235" t="s">
        <v>1370</v>
      </c>
      <c r="G234" s="250" t="s">
        <v>195</v>
      </c>
      <c r="H234" s="251">
        <v>1</v>
      </c>
      <c r="I234" s="252"/>
      <c r="J234" s="252"/>
      <c r="K234" s="230"/>
      <c r="L234" s="15"/>
      <c r="M234" s="91"/>
      <c r="N234" s="92"/>
      <c r="O234" s="93"/>
      <c r="P234" s="93"/>
      <c r="Q234" s="93"/>
      <c r="R234" s="93"/>
      <c r="S234" s="93"/>
      <c r="T234" s="94"/>
      <c r="AR234" s="95"/>
      <c r="AT234" s="95"/>
      <c r="AU234" s="95"/>
      <c r="AY234" s="7"/>
      <c r="BE234" s="96"/>
      <c r="BF234" s="96"/>
      <c r="BG234" s="96"/>
      <c r="BH234" s="96"/>
      <c r="BI234" s="96"/>
      <c r="BJ234" s="7"/>
      <c r="BK234" s="96"/>
      <c r="BL234" s="7"/>
      <c r="BM234" s="95"/>
    </row>
    <row r="235" spans="2:65" s="1" customFormat="1" ht="24" x14ac:dyDescent="0.2">
      <c r="B235" s="83"/>
      <c r="C235" s="233" t="s">
        <v>802</v>
      </c>
      <c r="D235" s="233" t="s">
        <v>87</v>
      </c>
      <c r="E235" s="234" t="s">
        <v>1371</v>
      </c>
      <c r="F235" s="235" t="s">
        <v>1372</v>
      </c>
      <c r="G235" s="250" t="s">
        <v>195</v>
      </c>
      <c r="H235" s="251">
        <v>4</v>
      </c>
      <c r="I235" s="252"/>
      <c r="J235" s="252"/>
      <c r="K235" s="230"/>
      <c r="L235" s="15"/>
      <c r="M235" s="91"/>
      <c r="N235" s="92"/>
      <c r="O235" s="93"/>
      <c r="P235" s="93"/>
      <c r="Q235" s="93"/>
      <c r="R235" s="93"/>
      <c r="S235" s="93"/>
      <c r="T235" s="94"/>
      <c r="AR235" s="95"/>
      <c r="AT235" s="95"/>
      <c r="AU235" s="95"/>
      <c r="AY235" s="7"/>
      <c r="BE235" s="96"/>
      <c r="BF235" s="96"/>
      <c r="BG235" s="96"/>
      <c r="BH235" s="96"/>
      <c r="BI235" s="96"/>
      <c r="BJ235" s="7"/>
      <c r="BK235" s="96"/>
      <c r="BL235" s="7"/>
      <c r="BM235" s="95"/>
    </row>
    <row r="236" spans="2:65" s="1" customFormat="1" ht="12" x14ac:dyDescent="0.2">
      <c r="B236" s="83"/>
      <c r="C236" s="233" t="s">
        <v>806</v>
      </c>
      <c r="D236" s="233" t="s">
        <v>87</v>
      </c>
      <c r="E236" s="234" t="s">
        <v>1373</v>
      </c>
      <c r="F236" s="235" t="s">
        <v>1374</v>
      </c>
      <c r="G236" s="250" t="s">
        <v>195</v>
      </c>
      <c r="H236" s="251">
        <v>4</v>
      </c>
      <c r="I236" s="252"/>
      <c r="J236" s="252"/>
      <c r="K236" s="230"/>
      <c r="L236" s="15"/>
      <c r="M236" s="91"/>
      <c r="N236" s="92"/>
      <c r="O236" s="93"/>
      <c r="P236" s="93"/>
      <c r="Q236" s="93"/>
      <c r="R236" s="93"/>
      <c r="S236" s="93"/>
      <c r="T236" s="94"/>
      <c r="AR236" s="95"/>
      <c r="AT236" s="95"/>
      <c r="AU236" s="95"/>
      <c r="AY236" s="7"/>
      <c r="BE236" s="96"/>
      <c r="BF236" s="96"/>
      <c r="BG236" s="96"/>
      <c r="BH236" s="96"/>
      <c r="BI236" s="96"/>
      <c r="BJ236" s="7"/>
      <c r="BK236" s="96"/>
      <c r="BL236" s="7"/>
      <c r="BM236" s="95"/>
    </row>
    <row r="237" spans="2:65" s="1" customFormat="1" ht="24" x14ac:dyDescent="0.2">
      <c r="B237" s="83"/>
      <c r="C237" s="233" t="s">
        <v>810</v>
      </c>
      <c r="D237" s="233" t="s">
        <v>87</v>
      </c>
      <c r="E237" s="234" t="s">
        <v>1375</v>
      </c>
      <c r="F237" s="235" t="s">
        <v>1376</v>
      </c>
      <c r="G237" s="250" t="s">
        <v>195</v>
      </c>
      <c r="H237" s="251">
        <v>1</v>
      </c>
      <c r="I237" s="252"/>
      <c r="J237" s="252"/>
      <c r="K237" s="230"/>
      <c r="L237" s="15"/>
      <c r="M237" s="91"/>
      <c r="N237" s="92"/>
      <c r="O237" s="93"/>
      <c r="P237" s="93"/>
      <c r="Q237" s="93"/>
      <c r="R237" s="93"/>
      <c r="S237" s="93"/>
      <c r="T237" s="94"/>
      <c r="AR237" s="95"/>
      <c r="AT237" s="95"/>
      <c r="AU237" s="95"/>
      <c r="AY237" s="7"/>
      <c r="BE237" s="96"/>
      <c r="BF237" s="96"/>
      <c r="BG237" s="96"/>
      <c r="BH237" s="96"/>
      <c r="BI237" s="96"/>
      <c r="BJ237" s="7"/>
      <c r="BK237" s="96"/>
      <c r="BL237" s="7"/>
      <c r="BM237" s="95"/>
    </row>
    <row r="238" spans="2:65" s="1" customFormat="1" ht="12" x14ac:dyDescent="0.2">
      <c r="B238" s="83"/>
      <c r="C238" s="233" t="s">
        <v>814</v>
      </c>
      <c r="D238" s="233" t="s">
        <v>87</v>
      </c>
      <c r="E238" s="234" t="s">
        <v>1377</v>
      </c>
      <c r="F238" s="235" t="s">
        <v>1378</v>
      </c>
      <c r="G238" s="250" t="s">
        <v>195</v>
      </c>
      <c r="H238" s="251">
        <v>10</v>
      </c>
      <c r="I238" s="252"/>
      <c r="J238" s="252"/>
      <c r="K238" s="230"/>
      <c r="L238" s="15"/>
      <c r="M238" s="91"/>
      <c r="N238" s="92"/>
      <c r="O238" s="93"/>
      <c r="P238" s="93"/>
      <c r="Q238" s="93"/>
      <c r="R238" s="93"/>
      <c r="S238" s="93"/>
      <c r="T238" s="94"/>
      <c r="AR238" s="95"/>
      <c r="AT238" s="95"/>
      <c r="AU238" s="95"/>
      <c r="AY238" s="7"/>
      <c r="BE238" s="96"/>
      <c r="BF238" s="96"/>
      <c r="BG238" s="96"/>
      <c r="BH238" s="96"/>
      <c r="BI238" s="96"/>
      <c r="BJ238" s="7"/>
      <c r="BK238" s="96"/>
      <c r="BL238" s="7"/>
      <c r="BM238" s="95"/>
    </row>
    <row r="239" spans="2:65" s="1" customFormat="1" ht="36" x14ac:dyDescent="0.2">
      <c r="B239" s="83"/>
      <c r="C239" s="233" t="s">
        <v>816</v>
      </c>
      <c r="D239" s="233" t="s">
        <v>87</v>
      </c>
      <c r="E239" s="234" t="s">
        <v>1379</v>
      </c>
      <c r="F239" s="235" t="s">
        <v>1380</v>
      </c>
      <c r="G239" s="250" t="s">
        <v>195</v>
      </c>
      <c r="H239" s="251">
        <v>20</v>
      </c>
      <c r="I239" s="252"/>
      <c r="J239" s="252"/>
      <c r="K239" s="230"/>
      <c r="L239" s="15"/>
      <c r="M239" s="91"/>
      <c r="N239" s="92"/>
      <c r="O239" s="93"/>
      <c r="P239" s="93"/>
      <c r="Q239" s="93"/>
      <c r="R239" s="93"/>
      <c r="S239" s="93"/>
      <c r="T239" s="94"/>
      <c r="AR239" s="95"/>
      <c r="AT239" s="95"/>
      <c r="AU239" s="95"/>
      <c r="AY239" s="7"/>
      <c r="BE239" s="96"/>
      <c r="BF239" s="96"/>
      <c r="BG239" s="96"/>
      <c r="BH239" s="96"/>
      <c r="BI239" s="96"/>
      <c r="BJ239" s="7"/>
      <c r="BK239" s="96"/>
      <c r="BL239" s="7"/>
      <c r="BM239" s="95"/>
    </row>
    <row r="240" spans="2:65" s="1" customFormat="1" ht="24" x14ac:dyDescent="0.2">
      <c r="B240" s="83"/>
      <c r="C240" s="233" t="s">
        <v>820</v>
      </c>
      <c r="D240" s="233" t="s">
        <v>87</v>
      </c>
      <c r="E240" s="234" t="s">
        <v>1381</v>
      </c>
      <c r="F240" s="235" t="s">
        <v>1382</v>
      </c>
      <c r="G240" s="250" t="s">
        <v>195</v>
      </c>
      <c r="H240" s="251">
        <v>10</v>
      </c>
      <c r="I240" s="252"/>
      <c r="J240" s="252"/>
      <c r="K240" s="230"/>
      <c r="L240" s="15"/>
      <c r="M240" s="91"/>
      <c r="N240" s="92"/>
      <c r="O240" s="93"/>
      <c r="P240" s="93"/>
      <c r="Q240" s="93"/>
      <c r="R240" s="93"/>
      <c r="S240" s="93"/>
      <c r="T240" s="94"/>
      <c r="AR240" s="95"/>
      <c r="AT240" s="95"/>
      <c r="AU240" s="95"/>
      <c r="AY240" s="7"/>
      <c r="BE240" s="96"/>
      <c r="BF240" s="96"/>
      <c r="BG240" s="96"/>
      <c r="BH240" s="96"/>
      <c r="BI240" s="96"/>
      <c r="BJ240" s="7"/>
      <c r="BK240" s="96"/>
      <c r="BL240" s="7"/>
      <c r="BM240" s="95"/>
    </row>
    <row r="241" spans="2:65" s="1" customFormat="1" ht="24" x14ac:dyDescent="0.2">
      <c r="B241" s="83"/>
      <c r="C241" s="233" t="s">
        <v>824</v>
      </c>
      <c r="D241" s="233" t="s">
        <v>87</v>
      </c>
      <c r="E241" s="234" t="s">
        <v>1383</v>
      </c>
      <c r="F241" s="235" t="s">
        <v>1384</v>
      </c>
      <c r="G241" s="250" t="s">
        <v>195</v>
      </c>
      <c r="H241" s="251">
        <v>4</v>
      </c>
      <c r="I241" s="252"/>
      <c r="J241" s="252"/>
      <c r="K241" s="230"/>
      <c r="L241" s="15"/>
      <c r="M241" s="91"/>
      <c r="N241" s="92"/>
      <c r="O241" s="93"/>
      <c r="P241" s="93"/>
      <c r="Q241" s="93"/>
      <c r="R241" s="93"/>
      <c r="S241" s="93"/>
      <c r="T241" s="94"/>
      <c r="AR241" s="95"/>
      <c r="AT241" s="95"/>
      <c r="AU241" s="95"/>
      <c r="AY241" s="7"/>
      <c r="BE241" s="96"/>
      <c r="BF241" s="96"/>
      <c r="BG241" s="96"/>
      <c r="BH241" s="96"/>
      <c r="BI241" s="96"/>
      <c r="BJ241" s="7"/>
      <c r="BK241" s="96"/>
      <c r="BL241" s="7"/>
      <c r="BM241" s="95"/>
    </row>
    <row r="242" spans="2:65" s="1" customFormat="1" ht="12" x14ac:dyDescent="0.2">
      <c r="B242" s="83"/>
      <c r="C242" s="233" t="s">
        <v>828</v>
      </c>
      <c r="D242" s="233" t="s">
        <v>87</v>
      </c>
      <c r="E242" s="234" t="s">
        <v>1385</v>
      </c>
      <c r="F242" s="235" t="s">
        <v>1386</v>
      </c>
      <c r="G242" s="250" t="s">
        <v>195</v>
      </c>
      <c r="H242" s="251">
        <v>4</v>
      </c>
      <c r="I242" s="252"/>
      <c r="J242" s="252"/>
      <c r="K242" s="230"/>
      <c r="L242" s="15"/>
      <c r="M242" s="91"/>
      <c r="N242" s="92"/>
      <c r="O242" s="93"/>
      <c r="P242" s="93"/>
      <c r="Q242" s="93"/>
      <c r="R242" s="93"/>
      <c r="S242" s="93"/>
      <c r="T242" s="94"/>
      <c r="AR242" s="95"/>
      <c r="AT242" s="95"/>
      <c r="AU242" s="95"/>
      <c r="AY242" s="7"/>
      <c r="BE242" s="96"/>
      <c r="BF242" s="96"/>
      <c r="BG242" s="96"/>
      <c r="BH242" s="96"/>
      <c r="BI242" s="96"/>
      <c r="BJ242" s="7"/>
      <c r="BK242" s="96"/>
      <c r="BL242" s="7"/>
      <c r="BM242" s="95"/>
    </row>
    <row r="243" spans="2:65" s="1" customFormat="1" ht="24" x14ac:dyDescent="0.2">
      <c r="B243" s="83"/>
      <c r="C243" s="233" t="s">
        <v>832</v>
      </c>
      <c r="D243" s="233" t="s">
        <v>87</v>
      </c>
      <c r="E243" s="234" t="s">
        <v>1387</v>
      </c>
      <c r="F243" s="235" t="s">
        <v>1388</v>
      </c>
      <c r="G243" s="250" t="s">
        <v>195</v>
      </c>
      <c r="H243" s="251">
        <v>4</v>
      </c>
      <c r="I243" s="252"/>
      <c r="J243" s="252"/>
      <c r="K243" s="230"/>
      <c r="L243" s="15"/>
      <c r="M243" s="91"/>
      <c r="N243" s="92"/>
      <c r="O243" s="93"/>
      <c r="P243" s="93"/>
      <c r="Q243" s="93"/>
      <c r="R243" s="93"/>
      <c r="S243" s="93"/>
      <c r="T243" s="94"/>
      <c r="AR243" s="95"/>
      <c r="AT243" s="95"/>
      <c r="AU243" s="95"/>
      <c r="AY243" s="7"/>
      <c r="BE243" s="96"/>
      <c r="BF243" s="96"/>
      <c r="BG243" s="96"/>
      <c r="BH243" s="96"/>
      <c r="BI243" s="96"/>
      <c r="BJ243" s="7"/>
      <c r="BK243" s="96"/>
      <c r="BL243" s="7"/>
      <c r="BM243" s="95"/>
    </row>
    <row r="244" spans="2:65" s="1" customFormat="1" ht="24" x14ac:dyDescent="0.2">
      <c r="B244" s="83"/>
      <c r="C244" s="233" t="s">
        <v>836</v>
      </c>
      <c r="D244" s="233" t="s">
        <v>87</v>
      </c>
      <c r="E244" s="234" t="s">
        <v>1389</v>
      </c>
      <c r="F244" s="235" t="s">
        <v>1390</v>
      </c>
      <c r="G244" s="250" t="s">
        <v>195</v>
      </c>
      <c r="H244" s="251">
        <v>4</v>
      </c>
      <c r="I244" s="252"/>
      <c r="J244" s="252"/>
      <c r="K244" s="230"/>
      <c r="L244" s="15"/>
      <c r="M244" s="91"/>
      <c r="N244" s="92"/>
      <c r="O244" s="93"/>
      <c r="P244" s="93"/>
      <c r="Q244" s="93"/>
      <c r="R244" s="93"/>
      <c r="S244" s="93"/>
      <c r="T244" s="94"/>
      <c r="AR244" s="95"/>
      <c r="AT244" s="95"/>
      <c r="AU244" s="95"/>
      <c r="AY244" s="7"/>
      <c r="BE244" s="96"/>
      <c r="BF244" s="96"/>
      <c r="BG244" s="96"/>
      <c r="BH244" s="96"/>
      <c r="BI244" s="96"/>
      <c r="BJ244" s="7"/>
      <c r="BK244" s="96"/>
      <c r="BL244" s="7"/>
      <c r="BM244" s="95"/>
    </row>
    <row r="245" spans="2:65" s="1" customFormat="1" ht="12" x14ac:dyDescent="0.2">
      <c r="B245" s="83"/>
      <c r="C245" s="233" t="s">
        <v>840</v>
      </c>
      <c r="D245" s="233" t="s">
        <v>87</v>
      </c>
      <c r="E245" s="234" t="s">
        <v>1391</v>
      </c>
      <c r="F245" s="235" t="s">
        <v>1392</v>
      </c>
      <c r="G245" s="250" t="s">
        <v>195</v>
      </c>
      <c r="H245" s="251">
        <v>4</v>
      </c>
      <c r="I245" s="252"/>
      <c r="J245" s="252"/>
      <c r="K245" s="230"/>
      <c r="L245" s="15"/>
      <c r="M245" s="91"/>
      <c r="N245" s="92"/>
      <c r="O245" s="93"/>
      <c r="P245" s="93"/>
      <c r="Q245" s="93"/>
      <c r="R245" s="93"/>
      <c r="S245" s="93"/>
      <c r="T245" s="94"/>
      <c r="AR245" s="95"/>
      <c r="AT245" s="95"/>
      <c r="AU245" s="95"/>
      <c r="AY245" s="7"/>
      <c r="BE245" s="96"/>
      <c r="BF245" s="96"/>
      <c r="BG245" s="96"/>
      <c r="BH245" s="96"/>
      <c r="BI245" s="96"/>
      <c r="BJ245" s="7"/>
      <c r="BK245" s="96"/>
      <c r="BL245" s="7"/>
      <c r="BM245" s="95"/>
    </row>
    <row r="246" spans="2:65" s="1" customFormat="1" ht="24" x14ac:dyDescent="0.2">
      <c r="B246" s="83"/>
      <c r="C246" s="233" t="s">
        <v>844</v>
      </c>
      <c r="D246" s="233" t="s">
        <v>87</v>
      </c>
      <c r="E246" s="234" t="s">
        <v>1393</v>
      </c>
      <c r="F246" s="235" t="s">
        <v>1394</v>
      </c>
      <c r="G246" s="250" t="s">
        <v>195</v>
      </c>
      <c r="H246" s="251">
        <v>1</v>
      </c>
      <c r="I246" s="252"/>
      <c r="J246" s="252"/>
      <c r="K246" s="230"/>
      <c r="L246" s="15"/>
      <c r="M246" s="91"/>
      <c r="N246" s="92"/>
      <c r="O246" s="93"/>
      <c r="P246" s="93"/>
      <c r="Q246" s="93"/>
      <c r="R246" s="93"/>
      <c r="S246" s="93"/>
      <c r="T246" s="94"/>
      <c r="AR246" s="95"/>
      <c r="AT246" s="95"/>
      <c r="AU246" s="95"/>
      <c r="AY246" s="7"/>
      <c r="BE246" s="96"/>
      <c r="BF246" s="96"/>
      <c r="BG246" s="96"/>
      <c r="BH246" s="96"/>
      <c r="BI246" s="96"/>
      <c r="BJ246" s="7"/>
      <c r="BK246" s="96"/>
      <c r="BL246" s="7"/>
      <c r="BM246" s="95"/>
    </row>
    <row r="247" spans="2:65" s="1" customFormat="1" ht="12" x14ac:dyDescent="0.2">
      <c r="B247" s="83"/>
      <c r="C247" s="233" t="s">
        <v>848</v>
      </c>
      <c r="D247" s="233" t="s">
        <v>87</v>
      </c>
      <c r="E247" s="234" t="s">
        <v>1395</v>
      </c>
      <c r="F247" s="235" t="s">
        <v>1396</v>
      </c>
      <c r="G247" s="250" t="s">
        <v>195</v>
      </c>
      <c r="H247" s="251">
        <v>4</v>
      </c>
      <c r="I247" s="252"/>
      <c r="J247" s="252"/>
      <c r="K247" s="230"/>
      <c r="L247" s="15"/>
      <c r="M247" s="91"/>
      <c r="N247" s="92"/>
      <c r="O247" s="93"/>
      <c r="P247" s="93"/>
      <c r="Q247" s="93"/>
      <c r="R247" s="93"/>
      <c r="S247" s="93"/>
      <c r="T247" s="94"/>
      <c r="AR247" s="95"/>
      <c r="AT247" s="95"/>
      <c r="AU247" s="95"/>
      <c r="AY247" s="7"/>
      <c r="BE247" s="96"/>
      <c r="BF247" s="96"/>
      <c r="BG247" s="96"/>
      <c r="BH247" s="96"/>
      <c r="BI247" s="96"/>
      <c r="BJ247" s="7"/>
      <c r="BK247" s="96"/>
      <c r="BL247" s="7"/>
      <c r="BM247" s="95"/>
    </row>
    <row r="248" spans="2:65" s="6" customFormat="1" ht="12.75" x14ac:dyDescent="0.2">
      <c r="B248" s="72"/>
      <c r="C248" s="239"/>
      <c r="D248" s="240" t="s">
        <v>42</v>
      </c>
      <c r="E248" s="241" t="s">
        <v>494</v>
      </c>
      <c r="F248" s="267" t="s">
        <v>495</v>
      </c>
      <c r="G248" s="239"/>
      <c r="H248" s="239"/>
      <c r="I248" s="239"/>
      <c r="J248" s="242"/>
      <c r="L248" s="72"/>
      <c r="M248" s="76"/>
      <c r="P248" s="77">
        <f>SUM(P249:P255)</f>
        <v>822.96170159999997</v>
      </c>
      <c r="R248" s="77">
        <f>SUM(R249:R255)</f>
        <v>9.4175854000000001</v>
      </c>
      <c r="T248" s="78">
        <f>SUM(T249:T255)</f>
        <v>0</v>
      </c>
      <c r="V248" s="254"/>
      <c r="AR248" s="73" t="s">
        <v>45</v>
      </c>
      <c r="AT248" s="79" t="s">
        <v>42</v>
      </c>
      <c r="AU248" s="79" t="s">
        <v>44</v>
      </c>
      <c r="AY248" s="73" t="s">
        <v>84</v>
      </c>
      <c r="BK248" s="80">
        <f>SUM(BK249:BK255)</f>
        <v>0</v>
      </c>
    </row>
    <row r="249" spans="2:65" s="1" customFormat="1" ht="24" x14ac:dyDescent="0.2">
      <c r="B249" s="83"/>
      <c r="C249" s="233">
        <v>96</v>
      </c>
      <c r="D249" s="233" t="s">
        <v>87</v>
      </c>
      <c r="E249" s="234" t="s">
        <v>750</v>
      </c>
      <c r="F249" s="235" t="s">
        <v>751</v>
      </c>
      <c r="G249" s="236" t="s">
        <v>752</v>
      </c>
      <c r="H249" s="237">
        <v>136</v>
      </c>
      <c r="I249" s="238"/>
      <c r="J249" s="238"/>
      <c r="K249" s="231"/>
      <c r="L249" s="15"/>
      <c r="M249" s="91" t="s">
        <v>0</v>
      </c>
      <c r="N249" s="92" t="s">
        <v>26</v>
      </c>
      <c r="O249" s="93">
        <v>0.39578999999999998</v>
      </c>
      <c r="P249" s="93">
        <f t="shared" ref="P249:P255" si="36">O249*H249</f>
        <v>53.827439999999996</v>
      </c>
      <c r="Q249" s="93">
        <v>5.0000000000000002E-5</v>
      </c>
      <c r="R249" s="93">
        <f t="shared" ref="R249:R255" si="37">Q249*H249</f>
        <v>6.8000000000000005E-3</v>
      </c>
      <c r="S249" s="93">
        <v>0</v>
      </c>
      <c r="T249" s="94">
        <f t="shared" ref="T249:T255" si="38">S249*H249</f>
        <v>0</v>
      </c>
      <c r="AR249" s="95" t="s">
        <v>151</v>
      </c>
      <c r="AT249" s="95" t="s">
        <v>87</v>
      </c>
      <c r="AU249" s="95" t="s">
        <v>45</v>
      </c>
      <c r="AY249" s="7" t="s">
        <v>84</v>
      </c>
      <c r="BE249" s="96">
        <f t="shared" ref="BE249:BE255" si="39">IF(N249="základná",J249,0)</f>
        <v>0</v>
      </c>
      <c r="BF249" s="96">
        <f t="shared" ref="BF249:BF255" si="40">IF(N249="znížená",J249,0)</f>
        <v>0</v>
      </c>
      <c r="BG249" s="96">
        <f t="shared" ref="BG249:BG255" si="41">IF(N249="zákl. prenesená",J249,0)</f>
        <v>0</v>
      </c>
      <c r="BH249" s="96">
        <f t="shared" ref="BH249:BH255" si="42">IF(N249="zníž. prenesená",J249,0)</f>
        <v>0</v>
      </c>
      <c r="BI249" s="96">
        <f t="shared" ref="BI249:BI255" si="43">IF(N249="nulová",J249,0)</f>
        <v>0</v>
      </c>
      <c r="BJ249" s="7" t="s">
        <v>45</v>
      </c>
      <c r="BK249" s="96">
        <f t="shared" ref="BK249:BK255" si="44">ROUND(I249*H249,2)</f>
        <v>0</v>
      </c>
      <c r="BL249" s="7" t="s">
        <v>151</v>
      </c>
      <c r="BM249" s="95" t="s">
        <v>753</v>
      </c>
    </row>
    <row r="250" spans="2:65" s="1" customFormat="1" ht="36" x14ac:dyDescent="0.2">
      <c r="B250" s="83"/>
      <c r="C250" s="233">
        <v>97</v>
      </c>
      <c r="D250" s="233" t="s">
        <v>87</v>
      </c>
      <c r="E250" s="234" t="s">
        <v>755</v>
      </c>
      <c r="F250" s="235" t="s">
        <v>756</v>
      </c>
      <c r="G250" s="236" t="s">
        <v>95</v>
      </c>
      <c r="H250" s="237">
        <v>7.16</v>
      </c>
      <c r="I250" s="238"/>
      <c r="J250" s="238"/>
      <c r="K250" s="231"/>
      <c r="L250" s="15"/>
      <c r="M250" s="91" t="s">
        <v>0</v>
      </c>
      <c r="N250" s="92" t="s">
        <v>26</v>
      </c>
      <c r="O250" s="93">
        <v>1.35931</v>
      </c>
      <c r="P250" s="93">
        <f t="shared" si="36"/>
        <v>9.7326595999999999</v>
      </c>
      <c r="Q250" s="93">
        <v>4.5620000000000001E-2</v>
      </c>
      <c r="R250" s="93">
        <f t="shared" si="37"/>
        <v>0.32663920000000002</v>
      </c>
      <c r="S250" s="93">
        <v>0</v>
      </c>
      <c r="T250" s="94">
        <f t="shared" si="38"/>
        <v>0</v>
      </c>
      <c r="AR250" s="95" t="s">
        <v>151</v>
      </c>
      <c r="AT250" s="95" t="s">
        <v>87</v>
      </c>
      <c r="AU250" s="95" t="s">
        <v>45</v>
      </c>
      <c r="AY250" s="7" t="s">
        <v>84</v>
      </c>
      <c r="BE250" s="96">
        <f t="shared" si="39"/>
        <v>0</v>
      </c>
      <c r="BF250" s="96">
        <f t="shared" si="40"/>
        <v>0</v>
      </c>
      <c r="BG250" s="96">
        <f t="shared" si="41"/>
        <v>0</v>
      </c>
      <c r="BH250" s="96">
        <f t="shared" si="42"/>
        <v>0</v>
      </c>
      <c r="BI250" s="96">
        <f t="shared" si="43"/>
        <v>0</v>
      </c>
      <c r="BJ250" s="7" t="s">
        <v>45</v>
      </c>
      <c r="BK250" s="96">
        <f t="shared" si="44"/>
        <v>0</v>
      </c>
      <c r="BL250" s="7" t="s">
        <v>151</v>
      </c>
      <c r="BM250" s="95" t="s">
        <v>757</v>
      </c>
    </row>
    <row r="251" spans="2:65" s="1" customFormat="1" ht="24" x14ac:dyDescent="0.2">
      <c r="B251" s="83"/>
      <c r="C251" s="233">
        <v>98</v>
      </c>
      <c r="D251" s="233" t="s">
        <v>87</v>
      </c>
      <c r="E251" s="234" t="s">
        <v>759</v>
      </c>
      <c r="F251" s="235" t="s">
        <v>760</v>
      </c>
      <c r="G251" s="236" t="s">
        <v>95</v>
      </c>
      <c r="H251" s="237">
        <v>6.2</v>
      </c>
      <c r="I251" s="238"/>
      <c r="J251" s="238"/>
      <c r="K251" s="231"/>
      <c r="L251" s="15"/>
      <c r="M251" s="91" t="s">
        <v>0</v>
      </c>
      <c r="N251" s="92" t="s">
        <v>26</v>
      </c>
      <c r="O251" s="93">
        <v>0.84543000000000001</v>
      </c>
      <c r="P251" s="93">
        <f t="shared" si="36"/>
        <v>5.2416660000000004</v>
      </c>
      <c r="Q251" s="93">
        <v>1.413E-2</v>
      </c>
      <c r="R251" s="93">
        <f t="shared" si="37"/>
        <v>8.7606000000000003E-2</v>
      </c>
      <c r="S251" s="93">
        <v>0</v>
      </c>
      <c r="T251" s="94">
        <f t="shared" si="38"/>
        <v>0</v>
      </c>
      <c r="AR251" s="95" t="s">
        <v>151</v>
      </c>
      <c r="AT251" s="95" t="s">
        <v>87</v>
      </c>
      <c r="AU251" s="95" t="s">
        <v>45</v>
      </c>
      <c r="AY251" s="7" t="s">
        <v>84</v>
      </c>
      <c r="BE251" s="96">
        <f t="shared" si="39"/>
        <v>0</v>
      </c>
      <c r="BF251" s="96">
        <f t="shared" si="40"/>
        <v>0</v>
      </c>
      <c r="BG251" s="96">
        <f t="shared" si="41"/>
        <v>0</v>
      </c>
      <c r="BH251" s="96">
        <f t="shared" si="42"/>
        <v>0</v>
      </c>
      <c r="BI251" s="96">
        <f t="shared" si="43"/>
        <v>0</v>
      </c>
      <c r="BJ251" s="7" t="s">
        <v>45</v>
      </c>
      <c r="BK251" s="96">
        <f t="shared" si="44"/>
        <v>0</v>
      </c>
      <c r="BL251" s="7" t="s">
        <v>151</v>
      </c>
      <c r="BM251" s="95" t="s">
        <v>761</v>
      </c>
    </row>
    <row r="252" spans="2:65" s="1" customFormat="1" ht="24" x14ac:dyDescent="0.2">
      <c r="B252" s="83"/>
      <c r="C252" s="233">
        <v>99</v>
      </c>
      <c r="D252" s="233" t="s">
        <v>87</v>
      </c>
      <c r="E252" s="234" t="s">
        <v>763</v>
      </c>
      <c r="F252" s="235" t="s">
        <v>764</v>
      </c>
      <c r="G252" s="236" t="s">
        <v>95</v>
      </c>
      <c r="H252" s="237">
        <v>6.44</v>
      </c>
      <c r="I252" s="238"/>
      <c r="J252" s="238"/>
      <c r="K252" s="231"/>
      <c r="L252" s="15"/>
      <c r="M252" s="91" t="s">
        <v>0</v>
      </c>
      <c r="N252" s="92" t="s">
        <v>26</v>
      </c>
      <c r="O252" s="93">
        <v>0.68540000000000001</v>
      </c>
      <c r="P252" s="93">
        <f t="shared" si="36"/>
        <v>4.4139759999999999</v>
      </c>
      <c r="Q252" s="93">
        <v>1.3849999999999999E-2</v>
      </c>
      <c r="R252" s="93">
        <f t="shared" si="37"/>
        <v>8.9193999999999996E-2</v>
      </c>
      <c r="S252" s="93">
        <v>0</v>
      </c>
      <c r="T252" s="94">
        <f t="shared" si="38"/>
        <v>0</v>
      </c>
      <c r="AR252" s="95" t="s">
        <v>151</v>
      </c>
      <c r="AT252" s="95" t="s">
        <v>87</v>
      </c>
      <c r="AU252" s="95" t="s">
        <v>45</v>
      </c>
      <c r="AY252" s="7" t="s">
        <v>84</v>
      </c>
      <c r="BE252" s="96">
        <f t="shared" si="39"/>
        <v>0</v>
      </c>
      <c r="BF252" s="96">
        <f t="shared" si="40"/>
        <v>0</v>
      </c>
      <c r="BG252" s="96">
        <f t="shared" si="41"/>
        <v>0</v>
      </c>
      <c r="BH252" s="96">
        <f t="shared" si="42"/>
        <v>0</v>
      </c>
      <c r="BI252" s="96">
        <f t="shared" si="43"/>
        <v>0</v>
      </c>
      <c r="BJ252" s="7" t="s">
        <v>45</v>
      </c>
      <c r="BK252" s="96">
        <f t="shared" si="44"/>
        <v>0</v>
      </c>
      <c r="BL252" s="7" t="s">
        <v>151</v>
      </c>
      <c r="BM252" s="95" t="s">
        <v>765</v>
      </c>
    </row>
    <row r="253" spans="2:65" s="1" customFormat="1" ht="36" x14ac:dyDescent="0.2">
      <c r="B253" s="83"/>
      <c r="C253" s="233">
        <v>100</v>
      </c>
      <c r="D253" s="233" t="s">
        <v>87</v>
      </c>
      <c r="E253" s="234" t="s">
        <v>767</v>
      </c>
      <c r="F253" s="235" t="s">
        <v>768</v>
      </c>
      <c r="G253" s="236" t="s">
        <v>95</v>
      </c>
      <c r="H253" s="237">
        <v>438.69</v>
      </c>
      <c r="I253" s="238"/>
      <c r="J253" s="238"/>
      <c r="K253" s="231"/>
      <c r="L253" s="15"/>
      <c r="M253" s="91" t="s">
        <v>0</v>
      </c>
      <c r="N253" s="92" t="s">
        <v>26</v>
      </c>
      <c r="O253" s="93">
        <v>0.76800000000000002</v>
      </c>
      <c r="P253" s="93">
        <f t="shared" si="36"/>
        <v>336.91392000000002</v>
      </c>
      <c r="Q253" s="93">
        <v>8.1200000000000005E-3</v>
      </c>
      <c r="R253" s="93">
        <f t="shared" si="37"/>
        <v>3.5621628000000003</v>
      </c>
      <c r="S253" s="93">
        <v>0</v>
      </c>
      <c r="T253" s="94">
        <f t="shared" si="38"/>
        <v>0</v>
      </c>
      <c r="AR253" s="95" t="s">
        <v>151</v>
      </c>
      <c r="AT253" s="95" t="s">
        <v>87</v>
      </c>
      <c r="AU253" s="95" t="s">
        <v>45</v>
      </c>
      <c r="AY253" s="7" t="s">
        <v>84</v>
      </c>
      <c r="BE253" s="96">
        <f t="shared" si="39"/>
        <v>0</v>
      </c>
      <c r="BF253" s="96">
        <f t="shared" si="40"/>
        <v>0</v>
      </c>
      <c r="BG253" s="96">
        <f t="shared" si="41"/>
        <v>0</v>
      </c>
      <c r="BH253" s="96">
        <f t="shared" si="42"/>
        <v>0</v>
      </c>
      <c r="BI253" s="96">
        <f t="shared" si="43"/>
        <v>0</v>
      </c>
      <c r="BJ253" s="7" t="s">
        <v>45</v>
      </c>
      <c r="BK253" s="96">
        <f t="shared" si="44"/>
        <v>0</v>
      </c>
      <c r="BL253" s="7" t="s">
        <v>151</v>
      </c>
      <c r="BM253" s="95" t="s">
        <v>769</v>
      </c>
    </row>
    <row r="254" spans="2:65" s="1" customFormat="1" ht="24" x14ac:dyDescent="0.2">
      <c r="B254" s="83"/>
      <c r="C254" s="233">
        <v>101</v>
      </c>
      <c r="D254" s="233" t="s">
        <v>87</v>
      </c>
      <c r="E254" s="234" t="s">
        <v>496</v>
      </c>
      <c r="F254" s="235" t="s">
        <v>497</v>
      </c>
      <c r="G254" s="236" t="s">
        <v>95</v>
      </c>
      <c r="H254" s="237">
        <v>450.69</v>
      </c>
      <c r="I254" s="238"/>
      <c r="J254" s="238"/>
      <c r="K254" s="231"/>
      <c r="L254" s="15"/>
      <c r="M254" s="91" t="s">
        <v>0</v>
      </c>
      <c r="N254" s="92" t="s">
        <v>26</v>
      </c>
      <c r="O254" s="93">
        <v>0.91600000000000004</v>
      </c>
      <c r="P254" s="93">
        <f t="shared" si="36"/>
        <v>412.83204000000001</v>
      </c>
      <c r="Q254" s="93">
        <v>1.1860000000000001E-2</v>
      </c>
      <c r="R254" s="93">
        <f t="shared" si="37"/>
        <v>5.3451834000000007</v>
      </c>
      <c r="S254" s="93">
        <v>0</v>
      </c>
      <c r="T254" s="94">
        <f t="shared" si="38"/>
        <v>0</v>
      </c>
      <c r="AR254" s="95" t="s">
        <v>151</v>
      </c>
      <c r="AT254" s="95" t="s">
        <v>87</v>
      </c>
      <c r="AU254" s="95" t="s">
        <v>45</v>
      </c>
      <c r="AY254" s="7" t="s">
        <v>84</v>
      </c>
      <c r="BE254" s="96">
        <f t="shared" si="39"/>
        <v>0</v>
      </c>
      <c r="BF254" s="96">
        <f t="shared" si="40"/>
        <v>0</v>
      </c>
      <c r="BG254" s="96">
        <f t="shared" si="41"/>
        <v>0</v>
      </c>
      <c r="BH254" s="96">
        <f t="shared" si="42"/>
        <v>0</v>
      </c>
      <c r="BI254" s="96">
        <f t="shared" si="43"/>
        <v>0</v>
      </c>
      <c r="BJ254" s="7" t="s">
        <v>45</v>
      </c>
      <c r="BK254" s="96">
        <f t="shared" si="44"/>
        <v>0</v>
      </c>
      <c r="BL254" s="7" t="s">
        <v>151</v>
      </c>
      <c r="BM254" s="95" t="s">
        <v>771</v>
      </c>
    </row>
    <row r="255" spans="2:65" s="1" customFormat="1" ht="24" x14ac:dyDescent="0.2">
      <c r="B255" s="83"/>
      <c r="C255" s="233">
        <v>102</v>
      </c>
      <c r="D255" s="233" t="s">
        <v>87</v>
      </c>
      <c r="E255" s="234" t="s">
        <v>507</v>
      </c>
      <c r="F255" s="235" t="s">
        <v>508</v>
      </c>
      <c r="G255" s="236" t="s">
        <v>258</v>
      </c>
      <c r="H255" s="237">
        <v>378.904</v>
      </c>
      <c r="I255" s="238"/>
      <c r="J255" s="238"/>
      <c r="K255" s="231"/>
      <c r="L255" s="15"/>
      <c r="M255" s="91" t="s">
        <v>0</v>
      </c>
      <c r="N255" s="92" t="s">
        <v>26</v>
      </c>
      <c r="O255" s="93">
        <v>0</v>
      </c>
      <c r="P255" s="93">
        <f t="shared" si="36"/>
        <v>0</v>
      </c>
      <c r="Q255" s="93">
        <v>0</v>
      </c>
      <c r="R255" s="93">
        <f t="shared" si="37"/>
        <v>0</v>
      </c>
      <c r="S255" s="93">
        <v>0</v>
      </c>
      <c r="T255" s="94">
        <f t="shared" si="38"/>
        <v>0</v>
      </c>
      <c r="AR255" s="95" t="s">
        <v>151</v>
      </c>
      <c r="AT255" s="95" t="s">
        <v>87</v>
      </c>
      <c r="AU255" s="95" t="s">
        <v>45</v>
      </c>
      <c r="AY255" s="7" t="s">
        <v>84</v>
      </c>
      <c r="BE255" s="96">
        <f t="shared" si="39"/>
        <v>0</v>
      </c>
      <c r="BF255" s="96">
        <f t="shared" si="40"/>
        <v>0</v>
      </c>
      <c r="BG255" s="96">
        <f t="shared" si="41"/>
        <v>0</v>
      </c>
      <c r="BH255" s="96">
        <f t="shared" si="42"/>
        <v>0</v>
      </c>
      <c r="BI255" s="96">
        <f t="shared" si="43"/>
        <v>0</v>
      </c>
      <c r="BJ255" s="7" t="s">
        <v>45</v>
      </c>
      <c r="BK255" s="96">
        <f t="shared" si="44"/>
        <v>0</v>
      </c>
      <c r="BL255" s="7" t="s">
        <v>151</v>
      </c>
      <c r="BM255" s="95" t="s">
        <v>773</v>
      </c>
    </row>
    <row r="256" spans="2:65" s="6" customFormat="1" ht="12.75" x14ac:dyDescent="0.2">
      <c r="B256" s="72"/>
      <c r="C256" s="239"/>
      <c r="D256" s="240" t="s">
        <v>42</v>
      </c>
      <c r="E256" s="241" t="s">
        <v>260</v>
      </c>
      <c r="F256" s="267" t="s">
        <v>261</v>
      </c>
      <c r="G256" s="239"/>
      <c r="H256" s="239"/>
      <c r="I256" s="239"/>
      <c r="J256" s="242"/>
      <c r="L256" s="72"/>
      <c r="M256" s="76"/>
      <c r="P256" s="77">
        <f>SUM(P257:P268)</f>
        <v>58.582664999999999</v>
      </c>
      <c r="R256" s="77">
        <f>SUM(R257:R268)</f>
        <v>0.96647520000000009</v>
      </c>
      <c r="T256" s="78">
        <f>SUM(T257:T268)</f>
        <v>0.55831500000000001</v>
      </c>
      <c r="V256" s="254"/>
      <c r="AR256" s="73" t="s">
        <v>45</v>
      </c>
      <c r="AT256" s="79" t="s">
        <v>42</v>
      </c>
      <c r="AU256" s="79" t="s">
        <v>44</v>
      </c>
      <c r="AY256" s="73" t="s">
        <v>84</v>
      </c>
      <c r="BK256" s="80">
        <f>SUM(BK257:BK268)</f>
        <v>0</v>
      </c>
    </row>
    <row r="257" spans="2:65" s="1" customFormat="1" ht="24" x14ac:dyDescent="0.2">
      <c r="B257" s="83"/>
      <c r="C257" s="233">
        <v>103</v>
      </c>
      <c r="D257" s="233" t="s">
        <v>87</v>
      </c>
      <c r="E257" s="234" t="s">
        <v>775</v>
      </c>
      <c r="F257" s="235" t="s">
        <v>776</v>
      </c>
      <c r="G257" s="236" t="s">
        <v>95</v>
      </c>
      <c r="H257" s="237">
        <v>17.100000000000001</v>
      </c>
      <c r="I257" s="238"/>
      <c r="J257" s="238"/>
      <c r="K257" s="231"/>
      <c r="L257" s="15"/>
      <c r="M257" s="91" t="s">
        <v>0</v>
      </c>
      <c r="N257" s="92" t="s">
        <v>26</v>
      </c>
      <c r="O257" s="93">
        <v>0.26100000000000001</v>
      </c>
      <c r="P257" s="93">
        <f t="shared" ref="P257:P268" si="45">O257*H257</f>
        <v>4.4631000000000007</v>
      </c>
      <c r="Q257" s="93">
        <v>0</v>
      </c>
      <c r="R257" s="93">
        <f t="shared" ref="R257:R268" si="46">Q257*H257</f>
        <v>0</v>
      </c>
      <c r="S257" s="93">
        <v>2.4649999999999998E-2</v>
      </c>
      <c r="T257" s="94">
        <f t="shared" ref="T257:T268" si="47">S257*H257</f>
        <v>0.42151500000000003</v>
      </c>
      <c r="AR257" s="95" t="s">
        <v>151</v>
      </c>
      <c r="AT257" s="95" t="s">
        <v>87</v>
      </c>
      <c r="AU257" s="95" t="s">
        <v>45</v>
      </c>
      <c r="AY257" s="7" t="s">
        <v>84</v>
      </c>
      <c r="BE257" s="96">
        <f t="shared" ref="BE257:BE268" si="48">IF(N257="základná",J257,0)</f>
        <v>0</v>
      </c>
      <c r="BF257" s="96">
        <f t="shared" ref="BF257:BF268" si="49">IF(N257="znížená",J257,0)</f>
        <v>0</v>
      </c>
      <c r="BG257" s="96">
        <f t="shared" ref="BG257:BG268" si="50">IF(N257="zákl. prenesená",J257,0)</f>
        <v>0</v>
      </c>
      <c r="BH257" s="96">
        <f t="shared" ref="BH257:BH268" si="51">IF(N257="zníž. prenesená",J257,0)</f>
        <v>0</v>
      </c>
      <c r="BI257" s="96">
        <f t="shared" ref="BI257:BI268" si="52">IF(N257="nulová",J257,0)</f>
        <v>0</v>
      </c>
      <c r="BJ257" s="7" t="s">
        <v>45</v>
      </c>
      <c r="BK257" s="96">
        <f t="shared" ref="BK257:BK268" si="53">ROUND(I257*H257,2)</f>
        <v>0</v>
      </c>
      <c r="BL257" s="7" t="s">
        <v>151</v>
      </c>
      <c r="BM257" s="95" t="s">
        <v>777</v>
      </c>
    </row>
    <row r="258" spans="2:65" s="1" customFormat="1" ht="24" x14ac:dyDescent="0.2">
      <c r="B258" s="83"/>
      <c r="C258" s="233">
        <v>104</v>
      </c>
      <c r="D258" s="233" t="s">
        <v>87</v>
      </c>
      <c r="E258" s="234" t="s">
        <v>779</v>
      </c>
      <c r="F258" s="235" t="s">
        <v>780</v>
      </c>
      <c r="G258" s="236" t="s">
        <v>95</v>
      </c>
      <c r="H258" s="237">
        <v>17.100000000000001</v>
      </c>
      <c r="I258" s="238"/>
      <c r="J258" s="238"/>
      <c r="K258" s="231"/>
      <c r="L258" s="15"/>
      <c r="M258" s="91" t="s">
        <v>0</v>
      </c>
      <c r="N258" s="92" t="s">
        <v>26</v>
      </c>
      <c r="O258" s="93">
        <v>6.9000000000000006E-2</v>
      </c>
      <c r="P258" s="93">
        <f t="shared" si="45"/>
        <v>1.1799000000000002</v>
      </c>
      <c r="Q258" s="93">
        <v>0</v>
      </c>
      <c r="R258" s="93">
        <f t="shared" si="46"/>
        <v>0</v>
      </c>
      <c r="S258" s="93">
        <v>8.0000000000000002E-3</v>
      </c>
      <c r="T258" s="94">
        <f t="shared" si="47"/>
        <v>0.1368</v>
      </c>
      <c r="AR258" s="95" t="s">
        <v>151</v>
      </c>
      <c r="AT258" s="95" t="s">
        <v>87</v>
      </c>
      <c r="AU258" s="95" t="s">
        <v>45</v>
      </c>
      <c r="AY258" s="7" t="s">
        <v>84</v>
      </c>
      <c r="BE258" s="96">
        <f t="shared" si="48"/>
        <v>0</v>
      </c>
      <c r="BF258" s="96">
        <f t="shared" si="49"/>
        <v>0</v>
      </c>
      <c r="BG258" s="96">
        <f t="shared" si="50"/>
        <v>0</v>
      </c>
      <c r="BH258" s="96">
        <f t="shared" si="51"/>
        <v>0</v>
      </c>
      <c r="BI258" s="96">
        <f t="shared" si="52"/>
        <v>0</v>
      </c>
      <c r="BJ258" s="7" t="s">
        <v>45</v>
      </c>
      <c r="BK258" s="96">
        <f t="shared" si="53"/>
        <v>0</v>
      </c>
      <c r="BL258" s="7" t="s">
        <v>151</v>
      </c>
      <c r="BM258" s="95" t="s">
        <v>781</v>
      </c>
    </row>
    <row r="259" spans="2:65" s="1" customFormat="1" ht="24" x14ac:dyDescent="0.2">
      <c r="B259" s="83"/>
      <c r="C259" s="233">
        <v>105</v>
      </c>
      <c r="D259" s="233" t="s">
        <v>87</v>
      </c>
      <c r="E259" s="234" t="s">
        <v>783</v>
      </c>
      <c r="F259" s="235" t="s">
        <v>784</v>
      </c>
      <c r="G259" s="236" t="s">
        <v>195</v>
      </c>
      <c r="H259" s="237">
        <v>33</v>
      </c>
      <c r="I259" s="238"/>
      <c r="J259" s="238"/>
      <c r="K259" s="231"/>
      <c r="L259" s="15"/>
      <c r="M259" s="91" t="s">
        <v>0</v>
      </c>
      <c r="N259" s="92" t="s">
        <v>26</v>
      </c>
      <c r="O259" s="93">
        <v>1.2250099999999999</v>
      </c>
      <c r="P259" s="93">
        <f t="shared" si="45"/>
        <v>40.425329999999995</v>
      </c>
      <c r="Q259" s="93">
        <v>0</v>
      </c>
      <c r="R259" s="93">
        <f t="shared" si="46"/>
        <v>0</v>
      </c>
      <c r="S259" s="93">
        <v>0</v>
      </c>
      <c r="T259" s="94">
        <f t="shared" si="47"/>
        <v>0</v>
      </c>
      <c r="AR259" s="95" t="s">
        <v>151</v>
      </c>
      <c r="AT259" s="95" t="s">
        <v>87</v>
      </c>
      <c r="AU259" s="95" t="s">
        <v>45</v>
      </c>
      <c r="AY259" s="7" t="s">
        <v>84</v>
      </c>
      <c r="BE259" s="96">
        <f t="shared" si="48"/>
        <v>0</v>
      </c>
      <c r="BF259" s="96">
        <f t="shared" si="49"/>
        <v>0</v>
      </c>
      <c r="BG259" s="96">
        <f t="shared" si="50"/>
        <v>0</v>
      </c>
      <c r="BH259" s="96">
        <f t="shared" si="51"/>
        <v>0</v>
      </c>
      <c r="BI259" s="96">
        <f t="shared" si="52"/>
        <v>0</v>
      </c>
      <c r="BJ259" s="7" t="s">
        <v>45</v>
      </c>
      <c r="BK259" s="96">
        <f t="shared" si="53"/>
        <v>0</v>
      </c>
      <c r="BL259" s="7" t="s">
        <v>151</v>
      </c>
      <c r="BM259" s="95" t="s">
        <v>785</v>
      </c>
    </row>
    <row r="260" spans="2:65" s="1" customFormat="1" ht="24" x14ac:dyDescent="0.2">
      <c r="B260" s="83"/>
      <c r="C260" s="233">
        <v>106</v>
      </c>
      <c r="D260" s="243" t="s">
        <v>142</v>
      </c>
      <c r="E260" s="244" t="s">
        <v>787</v>
      </c>
      <c r="F260" s="245" t="s">
        <v>788</v>
      </c>
      <c r="G260" s="246" t="s">
        <v>195</v>
      </c>
      <c r="H260" s="247">
        <v>33</v>
      </c>
      <c r="I260" s="248"/>
      <c r="J260" s="248"/>
      <c r="K260" s="232"/>
      <c r="L260" s="104"/>
      <c r="M260" s="105" t="s">
        <v>0</v>
      </c>
      <c r="N260" s="106" t="s">
        <v>26</v>
      </c>
      <c r="O260" s="93">
        <v>0</v>
      </c>
      <c r="P260" s="93">
        <f t="shared" si="45"/>
        <v>0</v>
      </c>
      <c r="Q260" s="93">
        <v>1E-3</v>
      </c>
      <c r="R260" s="93">
        <f t="shared" si="46"/>
        <v>3.3000000000000002E-2</v>
      </c>
      <c r="S260" s="93">
        <v>0</v>
      </c>
      <c r="T260" s="94">
        <f t="shared" si="47"/>
        <v>0</v>
      </c>
      <c r="AR260" s="95" t="s">
        <v>217</v>
      </c>
      <c r="AT260" s="95" t="s">
        <v>142</v>
      </c>
      <c r="AU260" s="95" t="s">
        <v>45</v>
      </c>
      <c r="AY260" s="7" t="s">
        <v>84</v>
      </c>
      <c r="BE260" s="96">
        <f t="shared" si="48"/>
        <v>0</v>
      </c>
      <c r="BF260" s="96">
        <f t="shared" si="49"/>
        <v>0</v>
      </c>
      <c r="BG260" s="96">
        <f t="shared" si="50"/>
        <v>0</v>
      </c>
      <c r="BH260" s="96">
        <f t="shared" si="51"/>
        <v>0</v>
      </c>
      <c r="BI260" s="96">
        <f t="shared" si="52"/>
        <v>0</v>
      </c>
      <c r="BJ260" s="7" t="s">
        <v>45</v>
      </c>
      <c r="BK260" s="96">
        <f t="shared" si="53"/>
        <v>0</v>
      </c>
      <c r="BL260" s="7" t="s">
        <v>151</v>
      </c>
      <c r="BM260" s="95" t="s">
        <v>789</v>
      </c>
    </row>
    <row r="261" spans="2:65" s="1" customFormat="1" ht="36" x14ac:dyDescent="0.2">
      <c r="B261" s="83"/>
      <c r="C261" s="233">
        <v>107</v>
      </c>
      <c r="D261" s="243" t="s">
        <v>142</v>
      </c>
      <c r="E261" s="244" t="s">
        <v>791</v>
      </c>
      <c r="F261" s="245" t="s">
        <v>792</v>
      </c>
      <c r="G261" s="246" t="s">
        <v>195</v>
      </c>
      <c r="H261" s="247">
        <v>33</v>
      </c>
      <c r="I261" s="248"/>
      <c r="J261" s="248"/>
      <c r="K261" s="232"/>
      <c r="L261" s="104"/>
      <c r="M261" s="105" t="s">
        <v>0</v>
      </c>
      <c r="N261" s="106" t="s">
        <v>26</v>
      </c>
      <c r="O261" s="93">
        <v>0</v>
      </c>
      <c r="P261" s="93">
        <f t="shared" si="45"/>
        <v>0</v>
      </c>
      <c r="Q261" s="93">
        <v>2.5000000000000001E-2</v>
      </c>
      <c r="R261" s="93">
        <f t="shared" si="46"/>
        <v>0.82500000000000007</v>
      </c>
      <c r="S261" s="93">
        <v>0</v>
      </c>
      <c r="T261" s="94">
        <f t="shared" si="47"/>
        <v>0</v>
      </c>
      <c r="AR261" s="95" t="s">
        <v>217</v>
      </c>
      <c r="AT261" s="95" t="s">
        <v>142</v>
      </c>
      <c r="AU261" s="95" t="s">
        <v>45</v>
      </c>
      <c r="AY261" s="7" t="s">
        <v>84</v>
      </c>
      <c r="BE261" s="96">
        <f t="shared" si="48"/>
        <v>0</v>
      </c>
      <c r="BF261" s="96">
        <f t="shared" si="49"/>
        <v>0</v>
      </c>
      <c r="BG261" s="96">
        <f t="shared" si="50"/>
        <v>0</v>
      </c>
      <c r="BH261" s="96">
        <f t="shared" si="51"/>
        <v>0</v>
      </c>
      <c r="BI261" s="96">
        <f t="shared" si="52"/>
        <v>0</v>
      </c>
      <c r="BJ261" s="7" t="s">
        <v>45</v>
      </c>
      <c r="BK261" s="96">
        <f t="shared" si="53"/>
        <v>0</v>
      </c>
      <c r="BL261" s="7" t="s">
        <v>151</v>
      </c>
      <c r="BM261" s="95" t="s">
        <v>793</v>
      </c>
    </row>
    <row r="262" spans="2:65" s="1" customFormat="1" ht="24" x14ac:dyDescent="0.2">
      <c r="B262" s="83"/>
      <c r="C262" s="233">
        <v>108</v>
      </c>
      <c r="D262" s="233" t="s">
        <v>87</v>
      </c>
      <c r="E262" s="234" t="s">
        <v>795</v>
      </c>
      <c r="F262" s="235" t="s">
        <v>796</v>
      </c>
      <c r="G262" s="236" t="s">
        <v>195</v>
      </c>
      <c r="H262" s="237">
        <v>3</v>
      </c>
      <c r="I262" s="238"/>
      <c r="J262" s="238"/>
      <c r="K262" s="231"/>
      <c r="L262" s="15"/>
      <c r="M262" s="91" t="s">
        <v>0</v>
      </c>
      <c r="N262" s="92" t="s">
        <v>26</v>
      </c>
      <c r="O262" s="93">
        <v>2.3800300000000001</v>
      </c>
      <c r="P262" s="93">
        <f t="shared" si="45"/>
        <v>7.1400900000000007</v>
      </c>
      <c r="Q262" s="93">
        <v>0</v>
      </c>
      <c r="R262" s="93">
        <f t="shared" si="46"/>
        <v>0</v>
      </c>
      <c r="S262" s="93">
        <v>0</v>
      </c>
      <c r="T262" s="94">
        <f t="shared" si="47"/>
        <v>0</v>
      </c>
      <c r="AR262" s="95" t="s">
        <v>151</v>
      </c>
      <c r="AT262" s="95" t="s">
        <v>87</v>
      </c>
      <c r="AU262" s="95" t="s">
        <v>45</v>
      </c>
      <c r="AY262" s="7" t="s">
        <v>84</v>
      </c>
      <c r="BE262" s="96">
        <f t="shared" si="48"/>
        <v>0</v>
      </c>
      <c r="BF262" s="96">
        <f t="shared" si="49"/>
        <v>0</v>
      </c>
      <c r="BG262" s="96">
        <f t="shared" si="50"/>
        <v>0</v>
      </c>
      <c r="BH262" s="96">
        <f t="shared" si="51"/>
        <v>0</v>
      </c>
      <c r="BI262" s="96">
        <f t="shared" si="52"/>
        <v>0</v>
      </c>
      <c r="BJ262" s="7" t="s">
        <v>45</v>
      </c>
      <c r="BK262" s="96">
        <f t="shared" si="53"/>
        <v>0</v>
      </c>
      <c r="BL262" s="7" t="s">
        <v>151</v>
      </c>
      <c r="BM262" s="95" t="s">
        <v>797</v>
      </c>
    </row>
    <row r="263" spans="2:65" s="1" customFormat="1" ht="24" x14ac:dyDescent="0.2">
      <c r="B263" s="83"/>
      <c r="C263" s="233">
        <v>109</v>
      </c>
      <c r="D263" s="243" t="s">
        <v>142</v>
      </c>
      <c r="E263" s="244" t="s">
        <v>787</v>
      </c>
      <c r="F263" s="245" t="s">
        <v>788</v>
      </c>
      <c r="G263" s="246" t="s">
        <v>195</v>
      </c>
      <c r="H263" s="247">
        <v>6</v>
      </c>
      <c r="I263" s="248"/>
      <c r="J263" s="248"/>
      <c r="K263" s="232"/>
      <c r="L263" s="104"/>
      <c r="M263" s="105" t="s">
        <v>0</v>
      </c>
      <c r="N263" s="106" t="s">
        <v>26</v>
      </c>
      <c r="O263" s="93">
        <v>0</v>
      </c>
      <c r="P263" s="93">
        <f t="shared" si="45"/>
        <v>0</v>
      </c>
      <c r="Q263" s="93">
        <v>1E-3</v>
      </c>
      <c r="R263" s="93">
        <f t="shared" si="46"/>
        <v>6.0000000000000001E-3</v>
      </c>
      <c r="S263" s="93">
        <v>0</v>
      </c>
      <c r="T263" s="94">
        <f t="shared" si="47"/>
        <v>0</v>
      </c>
      <c r="AR263" s="95" t="s">
        <v>217</v>
      </c>
      <c r="AT263" s="95" t="s">
        <v>142</v>
      </c>
      <c r="AU263" s="95" t="s">
        <v>45</v>
      </c>
      <c r="AY263" s="7" t="s">
        <v>84</v>
      </c>
      <c r="BE263" s="96">
        <f t="shared" si="48"/>
        <v>0</v>
      </c>
      <c r="BF263" s="96">
        <f t="shared" si="49"/>
        <v>0</v>
      </c>
      <c r="BG263" s="96">
        <f t="shared" si="50"/>
        <v>0</v>
      </c>
      <c r="BH263" s="96">
        <f t="shared" si="51"/>
        <v>0</v>
      </c>
      <c r="BI263" s="96">
        <f t="shared" si="52"/>
        <v>0</v>
      </c>
      <c r="BJ263" s="7" t="s">
        <v>45</v>
      </c>
      <c r="BK263" s="96">
        <f t="shared" si="53"/>
        <v>0</v>
      </c>
      <c r="BL263" s="7" t="s">
        <v>151</v>
      </c>
      <c r="BM263" s="95" t="s">
        <v>799</v>
      </c>
    </row>
    <row r="264" spans="2:65" s="1" customFormat="1" ht="36" x14ac:dyDescent="0.2">
      <c r="B264" s="83"/>
      <c r="C264" s="233">
        <v>110</v>
      </c>
      <c r="D264" s="243" t="s">
        <v>142</v>
      </c>
      <c r="E264" s="244" t="s">
        <v>791</v>
      </c>
      <c r="F264" s="245" t="s">
        <v>792</v>
      </c>
      <c r="G264" s="246" t="s">
        <v>195</v>
      </c>
      <c r="H264" s="247">
        <v>3</v>
      </c>
      <c r="I264" s="248"/>
      <c r="J264" s="248"/>
      <c r="K264" s="232"/>
      <c r="L264" s="104"/>
      <c r="M264" s="105" t="s">
        <v>0</v>
      </c>
      <c r="N264" s="106" t="s">
        <v>26</v>
      </c>
      <c r="O264" s="93">
        <v>0</v>
      </c>
      <c r="P264" s="93">
        <f t="shared" si="45"/>
        <v>0</v>
      </c>
      <c r="Q264" s="93">
        <v>2.5000000000000001E-2</v>
      </c>
      <c r="R264" s="93">
        <f t="shared" si="46"/>
        <v>7.5000000000000011E-2</v>
      </c>
      <c r="S264" s="93">
        <v>0</v>
      </c>
      <c r="T264" s="94">
        <f t="shared" si="47"/>
        <v>0</v>
      </c>
      <c r="AR264" s="95" t="s">
        <v>217</v>
      </c>
      <c r="AT264" s="95" t="s">
        <v>142</v>
      </c>
      <c r="AU264" s="95" t="s">
        <v>45</v>
      </c>
      <c r="AY264" s="7" t="s">
        <v>84</v>
      </c>
      <c r="BE264" s="96">
        <f t="shared" si="48"/>
        <v>0</v>
      </c>
      <c r="BF264" s="96">
        <f t="shared" si="49"/>
        <v>0</v>
      </c>
      <c r="BG264" s="96">
        <f t="shared" si="50"/>
        <v>0</v>
      </c>
      <c r="BH264" s="96">
        <f t="shared" si="51"/>
        <v>0</v>
      </c>
      <c r="BI264" s="96">
        <f t="shared" si="52"/>
        <v>0</v>
      </c>
      <c r="BJ264" s="7" t="s">
        <v>45</v>
      </c>
      <c r="BK264" s="96">
        <f t="shared" si="53"/>
        <v>0</v>
      </c>
      <c r="BL264" s="7" t="s">
        <v>151</v>
      </c>
      <c r="BM264" s="95" t="s">
        <v>801</v>
      </c>
    </row>
    <row r="265" spans="2:65" s="1" customFormat="1" ht="12" x14ac:dyDescent="0.2">
      <c r="B265" s="83"/>
      <c r="C265" s="233">
        <v>111</v>
      </c>
      <c r="D265" s="233" t="s">
        <v>87</v>
      </c>
      <c r="E265" s="234" t="s">
        <v>803</v>
      </c>
      <c r="F265" s="235" t="s">
        <v>804</v>
      </c>
      <c r="G265" s="236" t="s">
        <v>169</v>
      </c>
      <c r="H265" s="237">
        <v>10.38</v>
      </c>
      <c r="I265" s="238"/>
      <c r="J265" s="238"/>
      <c r="K265" s="231"/>
      <c r="L265" s="15"/>
      <c r="M265" s="91" t="s">
        <v>0</v>
      </c>
      <c r="N265" s="92" t="s">
        <v>26</v>
      </c>
      <c r="O265" s="93">
        <v>0.51775000000000004</v>
      </c>
      <c r="P265" s="93">
        <f t="shared" si="45"/>
        <v>5.374245000000001</v>
      </c>
      <c r="Q265" s="93">
        <v>6.0000000000000002E-5</v>
      </c>
      <c r="R265" s="93">
        <f t="shared" si="46"/>
        <v>6.2280000000000007E-4</v>
      </c>
      <c r="S265" s="93">
        <v>0</v>
      </c>
      <c r="T265" s="94">
        <f t="shared" si="47"/>
        <v>0</v>
      </c>
      <c r="AR265" s="95" t="s">
        <v>151</v>
      </c>
      <c r="AT265" s="95" t="s">
        <v>87</v>
      </c>
      <c r="AU265" s="95" t="s">
        <v>45</v>
      </c>
      <c r="AY265" s="7" t="s">
        <v>84</v>
      </c>
      <c r="BE265" s="96">
        <f t="shared" si="48"/>
        <v>0</v>
      </c>
      <c r="BF265" s="96">
        <f t="shared" si="49"/>
        <v>0</v>
      </c>
      <c r="BG265" s="96">
        <f t="shared" si="50"/>
        <v>0</v>
      </c>
      <c r="BH265" s="96">
        <f t="shared" si="51"/>
        <v>0</v>
      </c>
      <c r="BI265" s="96">
        <f t="shared" si="52"/>
        <v>0</v>
      </c>
      <c r="BJ265" s="7" t="s">
        <v>45</v>
      </c>
      <c r="BK265" s="96">
        <f t="shared" si="53"/>
        <v>0</v>
      </c>
      <c r="BL265" s="7" t="s">
        <v>151</v>
      </c>
      <c r="BM265" s="95" t="s">
        <v>805</v>
      </c>
    </row>
    <row r="266" spans="2:65" s="1" customFormat="1" ht="36" x14ac:dyDescent="0.2">
      <c r="B266" s="83"/>
      <c r="C266" s="233">
        <v>112</v>
      </c>
      <c r="D266" s="243" t="s">
        <v>142</v>
      </c>
      <c r="E266" s="244" t="s">
        <v>807</v>
      </c>
      <c r="F266" s="245" t="s">
        <v>808</v>
      </c>
      <c r="G266" s="246" t="s">
        <v>169</v>
      </c>
      <c r="H266" s="247">
        <v>5.24</v>
      </c>
      <c r="I266" s="248"/>
      <c r="J266" s="248"/>
      <c r="K266" s="232"/>
      <c r="L266" s="104"/>
      <c r="M266" s="105" t="s">
        <v>0</v>
      </c>
      <c r="N266" s="106" t="s">
        <v>26</v>
      </c>
      <c r="O266" s="93">
        <v>0</v>
      </c>
      <c r="P266" s="93">
        <f t="shared" si="45"/>
        <v>0</v>
      </c>
      <c r="Q266" s="93">
        <v>3.3E-3</v>
      </c>
      <c r="R266" s="93">
        <f t="shared" si="46"/>
        <v>1.7292000000000002E-2</v>
      </c>
      <c r="S266" s="93">
        <v>0</v>
      </c>
      <c r="T266" s="94">
        <f t="shared" si="47"/>
        <v>0</v>
      </c>
      <c r="AR266" s="95" t="s">
        <v>217</v>
      </c>
      <c r="AT266" s="95" t="s">
        <v>142</v>
      </c>
      <c r="AU266" s="95" t="s">
        <v>45</v>
      </c>
      <c r="AY266" s="7" t="s">
        <v>84</v>
      </c>
      <c r="BE266" s="96">
        <f t="shared" si="48"/>
        <v>0</v>
      </c>
      <c r="BF266" s="96">
        <f t="shared" si="49"/>
        <v>0</v>
      </c>
      <c r="BG266" s="96">
        <f t="shared" si="50"/>
        <v>0</v>
      </c>
      <c r="BH266" s="96">
        <f t="shared" si="51"/>
        <v>0</v>
      </c>
      <c r="BI266" s="96">
        <f t="shared" si="52"/>
        <v>0</v>
      </c>
      <c r="BJ266" s="7" t="s">
        <v>45</v>
      </c>
      <c r="BK266" s="96">
        <f t="shared" si="53"/>
        <v>0</v>
      </c>
      <c r="BL266" s="7" t="s">
        <v>151</v>
      </c>
      <c r="BM266" s="95" t="s">
        <v>809</v>
      </c>
    </row>
    <row r="267" spans="2:65" s="1" customFormat="1" ht="36" x14ac:dyDescent="0.2">
      <c r="B267" s="83"/>
      <c r="C267" s="233">
        <v>113</v>
      </c>
      <c r="D267" s="243" t="s">
        <v>142</v>
      </c>
      <c r="E267" s="244" t="s">
        <v>811</v>
      </c>
      <c r="F267" s="245" t="s">
        <v>812</v>
      </c>
      <c r="G267" s="246" t="s">
        <v>169</v>
      </c>
      <c r="H267" s="247">
        <v>5.14</v>
      </c>
      <c r="I267" s="248"/>
      <c r="J267" s="248"/>
      <c r="K267" s="232"/>
      <c r="L267" s="104"/>
      <c r="M267" s="105" t="s">
        <v>0</v>
      </c>
      <c r="N267" s="106" t="s">
        <v>26</v>
      </c>
      <c r="O267" s="93">
        <v>0</v>
      </c>
      <c r="P267" s="93">
        <f t="shared" si="45"/>
        <v>0</v>
      </c>
      <c r="Q267" s="93">
        <v>1.8600000000000001E-3</v>
      </c>
      <c r="R267" s="93">
        <f t="shared" si="46"/>
        <v>9.5604000000000001E-3</v>
      </c>
      <c r="S267" s="93">
        <v>0</v>
      </c>
      <c r="T267" s="94">
        <f t="shared" si="47"/>
        <v>0</v>
      </c>
      <c r="AR267" s="95" t="s">
        <v>217</v>
      </c>
      <c r="AT267" s="95" t="s">
        <v>142</v>
      </c>
      <c r="AU267" s="95" t="s">
        <v>45</v>
      </c>
      <c r="AY267" s="7" t="s">
        <v>84</v>
      </c>
      <c r="BE267" s="96">
        <f t="shared" si="48"/>
        <v>0</v>
      </c>
      <c r="BF267" s="96">
        <f t="shared" si="49"/>
        <v>0</v>
      </c>
      <c r="BG267" s="96">
        <f t="shared" si="50"/>
        <v>0</v>
      </c>
      <c r="BH267" s="96">
        <f t="shared" si="51"/>
        <v>0</v>
      </c>
      <c r="BI267" s="96">
        <f t="shared" si="52"/>
        <v>0</v>
      </c>
      <c r="BJ267" s="7" t="s">
        <v>45</v>
      </c>
      <c r="BK267" s="96">
        <f t="shared" si="53"/>
        <v>0</v>
      </c>
      <c r="BL267" s="7" t="s">
        <v>151</v>
      </c>
      <c r="BM267" s="95" t="s">
        <v>813</v>
      </c>
    </row>
    <row r="268" spans="2:65" s="1" customFormat="1" ht="24" x14ac:dyDescent="0.2">
      <c r="B268" s="83"/>
      <c r="C268" s="233">
        <v>114</v>
      </c>
      <c r="D268" s="233" t="s">
        <v>87</v>
      </c>
      <c r="E268" s="234" t="s">
        <v>303</v>
      </c>
      <c r="F268" s="235" t="s">
        <v>304</v>
      </c>
      <c r="G268" s="236" t="s">
        <v>258</v>
      </c>
      <c r="H268" s="237">
        <v>83.174000000000007</v>
      </c>
      <c r="I268" s="238"/>
      <c r="J268" s="238"/>
      <c r="K268" s="231"/>
      <c r="L268" s="15"/>
      <c r="M268" s="91" t="s">
        <v>0</v>
      </c>
      <c r="N268" s="92" t="s">
        <v>26</v>
      </c>
      <c r="O268" s="93">
        <v>0</v>
      </c>
      <c r="P268" s="93">
        <f t="shared" si="45"/>
        <v>0</v>
      </c>
      <c r="Q268" s="93">
        <v>0</v>
      </c>
      <c r="R268" s="93">
        <f t="shared" si="46"/>
        <v>0</v>
      </c>
      <c r="S268" s="93">
        <v>0</v>
      </c>
      <c r="T268" s="94">
        <f t="shared" si="47"/>
        <v>0</v>
      </c>
      <c r="AR268" s="95" t="s">
        <v>151</v>
      </c>
      <c r="AT268" s="95" t="s">
        <v>87</v>
      </c>
      <c r="AU268" s="95" t="s">
        <v>45</v>
      </c>
      <c r="AY268" s="7" t="s">
        <v>84</v>
      </c>
      <c r="BE268" s="96">
        <f t="shared" si="48"/>
        <v>0</v>
      </c>
      <c r="BF268" s="96">
        <f t="shared" si="49"/>
        <v>0</v>
      </c>
      <c r="BG268" s="96">
        <f t="shared" si="50"/>
        <v>0</v>
      </c>
      <c r="BH268" s="96">
        <f t="shared" si="51"/>
        <v>0</v>
      </c>
      <c r="BI268" s="96">
        <f t="shared" si="52"/>
        <v>0</v>
      </c>
      <c r="BJ268" s="7" t="s">
        <v>45</v>
      </c>
      <c r="BK268" s="96">
        <f t="shared" si="53"/>
        <v>0</v>
      </c>
      <c r="BL268" s="7" t="s">
        <v>151</v>
      </c>
      <c r="BM268" s="95" t="s">
        <v>815</v>
      </c>
    </row>
    <row r="269" spans="2:65" s="6" customFormat="1" ht="12.75" x14ac:dyDescent="0.2">
      <c r="B269" s="72"/>
      <c r="C269" s="233"/>
      <c r="D269" s="240" t="s">
        <v>42</v>
      </c>
      <c r="E269" s="241" t="s">
        <v>306</v>
      </c>
      <c r="F269" s="267" t="s">
        <v>307</v>
      </c>
      <c r="G269" s="239"/>
      <c r="H269" s="239"/>
      <c r="I269" s="239"/>
      <c r="J269" s="242"/>
      <c r="L269" s="72"/>
      <c r="M269" s="76"/>
      <c r="P269" s="77">
        <f>SUM(P270:P284)</f>
        <v>222.5651866</v>
      </c>
      <c r="R269" s="77">
        <f>SUM(R270:R284)</f>
        <v>0.22975740000000003</v>
      </c>
      <c r="T269" s="78">
        <f>SUM(T270:T284)</f>
        <v>0</v>
      </c>
      <c r="V269" s="254"/>
      <c r="AR269" s="73" t="s">
        <v>45</v>
      </c>
      <c r="AT269" s="79" t="s">
        <v>42</v>
      </c>
      <c r="AU269" s="79" t="s">
        <v>44</v>
      </c>
      <c r="AY269" s="73" t="s">
        <v>84</v>
      </c>
      <c r="BK269" s="80">
        <f>SUM(BK270:BK284)</f>
        <v>0</v>
      </c>
    </row>
    <row r="270" spans="2:65" s="1" customFormat="1" ht="24" x14ac:dyDescent="0.2">
      <c r="B270" s="83"/>
      <c r="C270" s="233">
        <v>115</v>
      </c>
      <c r="D270" s="243" t="s">
        <v>142</v>
      </c>
      <c r="E270" s="244" t="s">
        <v>817</v>
      </c>
      <c r="F270" s="245" t="s">
        <v>818</v>
      </c>
      <c r="G270" s="246" t="s">
        <v>195</v>
      </c>
      <c r="H270" s="247">
        <v>1</v>
      </c>
      <c r="I270" s="248"/>
      <c r="J270" s="248"/>
      <c r="K270" s="232"/>
      <c r="L270" s="104"/>
      <c r="M270" s="105" t="s">
        <v>0</v>
      </c>
      <c r="N270" s="106" t="s">
        <v>26</v>
      </c>
      <c r="O270" s="93">
        <v>0</v>
      </c>
      <c r="P270" s="93">
        <f t="shared" ref="P270:P284" si="54">O270*H270</f>
        <v>0</v>
      </c>
      <c r="Q270" s="93">
        <v>0</v>
      </c>
      <c r="R270" s="93">
        <f t="shared" ref="R270:R284" si="55">Q270*H270</f>
        <v>0</v>
      </c>
      <c r="S270" s="93">
        <v>0</v>
      </c>
      <c r="T270" s="94">
        <f t="shared" ref="T270:T284" si="56">S270*H270</f>
        <v>0</v>
      </c>
      <c r="AR270" s="95" t="s">
        <v>217</v>
      </c>
      <c r="AT270" s="95" t="s">
        <v>142</v>
      </c>
      <c r="AU270" s="95" t="s">
        <v>45</v>
      </c>
      <c r="AY270" s="7" t="s">
        <v>84</v>
      </c>
      <c r="BE270" s="96">
        <f t="shared" ref="BE270:BE284" si="57">IF(N270="základná",J270,0)</f>
        <v>0</v>
      </c>
      <c r="BF270" s="96">
        <f t="shared" ref="BF270:BF284" si="58">IF(N270="znížená",J270,0)</f>
        <v>0</v>
      </c>
      <c r="BG270" s="96">
        <f t="shared" ref="BG270:BG284" si="59">IF(N270="zákl. prenesená",J270,0)</f>
        <v>0</v>
      </c>
      <c r="BH270" s="96">
        <f t="shared" ref="BH270:BH284" si="60">IF(N270="zníž. prenesená",J270,0)</f>
        <v>0</v>
      </c>
      <c r="BI270" s="96">
        <f t="shared" ref="BI270:BI284" si="61">IF(N270="nulová",J270,0)</f>
        <v>0</v>
      </c>
      <c r="BJ270" s="7" t="s">
        <v>45</v>
      </c>
      <c r="BK270" s="96">
        <f t="shared" ref="BK270:BK284" si="62">ROUND(I270*H270,2)</f>
        <v>0</v>
      </c>
      <c r="BL270" s="7" t="s">
        <v>151</v>
      </c>
      <c r="BM270" s="95" t="s">
        <v>819</v>
      </c>
    </row>
    <row r="271" spans="2:65" s="1" customFormat="1" ht="24" x14ac:dyDescent="0.2">
      <c r="B271" s="83"/>
      <c r="C271" s="233">
        <v>116</v>
      </c>
      <c r="D271" s="243" t="s">
        <v>142</v>
      </c>
      <c r="E271" s="244" t="s">
        <v>821</v>
      </c>
      <c r="F271" s="245" t="s">
        <v>822</v>
      </c>
      <c r="G271" s="246" t="s">
        <v>195</v>
      </c>
      <c r="H271" s="247">
        <v>1</v>
      </c>
      <c r="I271" s="248"/>
      <c r="J271" s="248"/>
      <c r="K271" s="232"/>
      <c r="L271" s="104"/>
      <c r="M271" s="105" t="s">
        <v>0</v>
      </c>
      <c r="N271" s="106" t="s">
        <v>26</v>
      </c>
      <c r="O271" s="93">
        <v>0</v>
      </c>
      <c r="P271" s="93">
        <f t="shared" si="54"/>
        <v>0</v>
      </c>
      <c r="Q271" s="93">
        <v>0</v>
      </c>
      <c r="R271" s="93">
        <f t="shared" si="55"/>
        <v>0</v>
      </c>
      <c r="S271" s="93">
        <v>0</v>
      </c>
      <c r="T271" s="94">
        <f t="shared" si="56"/>
        <v>0</v>
      </c>
      <c r="AR271" s="95" t="s">
        <v>217</v>
      </c>
      <c r="AT271" s="95" t="s">
        <v>142</v>
      </c>
      <c r="AU271" s="95" t="s">
        <v>45</v>
      </c>
      <c r="AY271" s="7" t="s">
        <v>84</v>
      </c>
      <c r="BE271" s="96">
        <f t="shared" si="57"/>
        <v>0</v>
      </c>
      <c r="BF271" s="96">
        <f t="shared" si="58"/>
        <v>0</v>
      </c>
      <c r="BG271" s="96">
        <f t="shared" si="59"/>
        <v>0</v>
      </c>
      <c r="BH271" s="96">
        <f t="shared" si="60"/>
        <v>0</v>
      </c>
      <c r="BI271" s="96">
        <f t="shared" si="61"/>
        <v>0</v>
      </c>
      <c r="BJ271" s="7" t="s">
        <v>45</v>
      </c>
      <c r="BK271" s="96">
        <f t="shared" si="62"/>
        <v>0</v>
      </c>
      <c r="BL271" s="7" t="s">
        <v>151</v>
      </c>
      <c r="BM271" s="95" t="s">
        <v>823</v>
      </c>
    </row>
    <row r="272" spans="2:65" s="1" customFormat="1" ht="24" x14ac:dyDescent="0.2">
      <c r="B272" s="83"/>
      <c r="C272" s="233">
        <v>117</v>
      </c>
      <c r="D272" s="243" t="s">
        <v>142</v>
      </c>
      <c r="E272" s="244" t="s">
        <v>825</v>
      </c>
      <c r="F272" s="245" t="s">
        <v>826</v>
      </c>
      <c r="G272" s="246" t="s">
        <v>195</v>
      </c>
      <c r="H272" s="247">
        <v>1</v>
      </c>
      <c r="I272" s="248"/>
      <c r="J272" s="248"/>
      <c r="K272" s="232"/>
      <c r="L272" s="104"/>
      <c r="M272" s="105" t="s">
        <v>0</v>
      </c>
      <c r="N272" s="106" t="s">
        <v>26</v>
      </c>
      <c r="O272" s="93">
        <v>0</v>
      </c>
      <c r="P272" s="93">
        <f t="shared" si="54"/>
        <v>0</v>
      </c>
      <c r="Q272" s="93">
        <v>0</v>
      </c>
      <c r="R272" s="93">
        <f t="shared" si="55"/>
        <v>0</v>
      </c>
      <c r="S272" s="93">
        <v>0</v>
      </c>
      <c r="T272" s="94">
        <f t="shared" si="56"/>
        <v>0</v>
      </c>
      <c r="AR272" s="95" t="s">
        <v>217</v>
      </c>
      <c r="AT272" s="95" t="s">
        <v>142</v>
      </c>
      <c r="AU272" s="95" t="s">
        <v>45</v>
      </c>
      <c r="AY272" s="7" t="s">
        <v>84</v>
      </c>
      <c r="BE272" s="96">
        <f t="shared" si="57"/>
        <v>0</v>
      </c>
      <c r="BF272" s="96">
        <f t="shared" si="58"/>
        <v>0</v>
      </c>
      <c r="BG272" s="96">
        <f t="shared" si="59"/>
        <v>0</v>
      </c>
      <c r="BH272" s="96">
        <f t="shared" si="60"/>
        <v>0</v>
      </c>
      <c r="BI272" s="96">
        <f t="shared" si="61"/>
        <v>0</v>
      </c>
      <c r="BJ272" s="7" t="s">
        <v>45</v>
      </c>
      <c r="BK272" s="96">
        <f t="shared" si="62"/>
        <v>0</v>
      </c>
      <c r="BL272" s="7" t="s">
        <v>151</v>
      </c>
      <c r="BM272" s="95" t="s">
        <v>827</v>
      </c>
    </row>
    <row r="273" spans="2:65" s="1" customFormat="1" ht="12" x14ac:dyDescent="0.2">
      <c r="B273" s="83"/>
      <c r="C273" s="233">
        <v>118</v>
      </c>
      <c r="D273" s="233" t="s">
        <v>87</v>
      </c>
      <c r="E273" s="234" t="s">
        <v>829</v>
      </c>
      <c r="F273" s="235" t="s">
        <v>830</v>
      </c>
      <c r="G273" s="236" t="s">
        <v>95</v>
      </c>
      <c r="H273" s="237">
        <v>8</v>
      </c>
      <c r="I273" s="238"/>
      <c r="J273" s="238"/>
      <c r="K273" s="231"/>
      <c r="L273" s="15"/>
      <c r="M273" s="91" t="s">
        <v>0</v>
      </c>
      <c r="N273" s="92" t="s">
        <v>26</v>
      </c>
      <c r="O273" s="93">
        <v>0.30438999999999999</v>
      </c>
      <c r="P273" s="93">
        <f t="shared" si="54"/>
        <v>2.43512</v>
      </c>
      <c r="Q273" s="93">
        <v>3.1E-4</v>
      </c>
      <c r="R273" s="93">
        <f t="shared" si="55"/>
        <v>2.48E-3</v>
      </c>
      <c r="S273" s="93">
        <v>0</v>
      </c>
      <c r="T273" s="94">
        <f t="shared" si="56"/>
        <v>0</v>
      </c>
      <c r="AR273" s="95" t="s">
        <v>151</v>
      </c>
      <c r="AT273" s="95" t="s">
        <v>87</v>
      </c>
      <c r="AU273" s="95" t="s">
        <v>45</v>
      </c>
      <c r="AY273" s="7" t="s">
        <v>84</v>
      </c>
      <c r="BE273" s="96">
        <f t="shared" si="57"/>
        <v>0</v>
      </c>
      <c r="BF273" s="96">
        <f t="shared" si="58"/>
        <v>0</v>
      </c>
      <c r="BG273" s="96">
        <f t="shared" si="59"/>
        <v>0</v>
      </c>
      <c r="BH273" s="96">
        <f t="shared" si="60"/>
        <v>0</v>
      </c>
      <c r="BI273" s="96">
        <f t="shared" si="61"/>
        <v>0</v>
      </c>
      <c r="BJ273" s="7" t="s">
        <v>45</v>
      </c>
      <c r="BK273" s="96">
        <f t="shared" si="62"/>
        <v>0</v>
      </c>
      <c r="BL273" s="7" t="s">
        <v>151</v>
      </c>
      <c r="BM273" s="95" t="s">
        <v>831</v>
      </c>
    </row>
    <row r="274" spans="2:65" s="1" customFormat="1" ht="24" x14ac:dyDescent="0.2">
      <c r="B274" s="83"/>
      <c r="C274" s="233">
        <v>119</v>
      </c>
      <c r="D274" s="243" t="s">
        <v>142</v>
      </c>
      <c r="E274" s="244" t="s">
        <v>833</v>
      </c>
      <c r="F274" s="245" t="s">
        <v>834</v>
      </c>
      <c r="G274" s="246" t="s">
        <v>95</v>
      </c>
      <c r="H274" s="247">
        <v>8</v>
      </c>
      <c r="I274" s="248"/>
      <c r="J274" s="248"/>
      <c r="K274" s="232"/>
      <c r="L274" s="104"/>
      <c r="M274" s="105" t="s">
        <v>0</v>
      </c>
      <c r="N274" s="106" t="s">
        <v>26</v>
      </c>
      <c r="O274" s="93">
        <v>0</v>
      </c>
      <c r="P274" s="93">
        <f t="shared" si="54"/>
        <v>0</v>
      </c>
      <c r="Q274" s="93">
        <v>1.6999999999999999E-3</v>
      </c>
      <c r="R274" s="93">
        <f t="shared" si="55"/>
        <v>1.3599999999999999E-2</v>
      </c>
      <c r="S274" s="93">
        <v>0</v>
      </c>
      <c r="T274" s="94">
        <f t="shared" si="56"/>
        <v>0</v>
      </c>
      <c r="AR274" s="95" t="s">
        <v>217</v>
      </c>
      <c r="AT274" s="95" t="s">
        <v>142</v>
      </c>
      <c r="AU274" s="95" t="s">
        <v>45</v>
      </c>
      <c r="AY274" s="7" t="s">
        <v>84</v>
      </c>
      <c r="BE274" s="96">
        <f t="shared" si="57"/>
        <v>0</v>
      </c>
      <c r="BF274" s="96">
        <f t="shared" si="58"/>
        <v>0</v>
      </c>
      <c r="BG274" s="96">
        <f t="shared" si="59"/>
        <v>0</v>
      </c>
      <c r="BH274" s="96">
        <f t="shared" si="60"/>
        <v>0</v>
      </c>
      <c r="BI274" s="96">
        <f t="shared" si="61"/>
        <v>0</v>
      </c>
      <c r="BJ274" s="7" t="s">
        <v>45</v>
      </c>
      <c r="BK274" s="96">
        <f t="shared" si="62"/>
        <v>0</v>
      </c>
      <c r="BL274" s="7" t="s">
        <v>151</v>
      </c>
      <c r="BM274" s="95" t="s">
        <v>835</v>
      </c>
    </row>
    <row r="275" spans="2:65" s="1" customFormat="1" ht="24" x14ac:dyDescent="0.2">
      <c r="B275" s="83"/>
      <c r="C275" s="233">
        <v>120</v>
      </c>
      <c r="D275" s="243" t="s">
        <v>142</v>
      </c>
      <c r="E275" s="244" t="s">
        <v>837</v>
      </c>
      <c r="F275" s="245" t="s">
        <v>838</v>
      </c>
      <c r="G275" s="246" t="s">
        <v>169</v>
      </c>
      <c r="H275" s="247">
        <v>10.3</v>
      </c>
      <c r="I275" s="248"/>
      <c r="J275" s="248"/>
      <c r="K275" s="232"/>
      <c r="L275" s="104"/>
      <c r="M275" s="105" t="s">
        <v>0</v>
      </c>
      <c r="N275" s="106" t="s">
        <v>26</v>
      </c>
      <c r="O275" s="93">
        <v>0</v>
      </c>
      <c r="P275" s="93">
        <f t="shared" si="54"/>
        <v>0</v>
      </c>
      <c r="Q275" s="93">
        <v>3.8999999999999999E-4</v>
      </c>
      <c r="R275" s="93">
        <f t="shared" si="55"/>
        <v>4.0170000000000006E-3</v>
      </c>
      <c r="S275" s="93">
        <v>0</v>
      </c>
      <c r="T275" s="94">
        <f t="shared" si="56"/>
        <v>0</v>
      </c>
      <c r="AR275" s="95" t="s">
        <v>217</v>
      </c>
      <c r="AT275" s="95" t="s">
        <v>142</v>
      </c>
      <c r="AU275" s="95" t="s">
        <v>45</v>
      </c>
      <c r="AY275" s="7" t="s">
        <v>84</v>
      </c>
      <c r="BE275" s="96">
        <f t="shared" si="57"/>
        <v>0</v>
      </c>
      <c r="BF275" s="96">
        <f t="shared" si="58"/>
        <v>0</v>
      </c>
      <c r="BG275" s="96">
        <f t="shared" si="59"/>
        <v>0</v>
      </c>
      <c r="BH275" s="96">
        <f t="shared" si="60"/>
        <v>0</v>
      </c>
      <c r="BI275" s="96">
        <f t="shared" si="61"/>
        <v>0</v>
      </c>
      <c r="BJ275" s="7" t="s">
        <v>45</v>
      </c>
      <c r="BK275" s="96">
        <f t="shared" si="62"/>
        <v>0</v>
      </c>
      <c r="BL275" s="7" t="s">
        <v>151</v>
      </c>
      <c r="BM275" s="95" t="s">
        <v>839</v>
      </c>
    </row>
    <row r="276" spans="2:65" s="1" customFormat="1" ht="24" x14ac:dyDescent="0.2">
      <c r="B276" s="83"/>
      <c r="C276" s="233">
        <v>121</v>
      </c>
      <c r="D276" s="233" t="s">
        <v>87</v>
      </c>
      <c r="E276" s="234" t="s">
        <v>841</v>
      </c>
      <c r="F276" s="235" t="s">
        <v>842</v>
      </c>
      <c r="G276" s="236" t="s">
        <v>95</v>
      </c>
      <c r="H276" s="237">
        <v>2.56</v>
      </c>
      <c r="I276" s="238"/>
      <c r="J276" s="238"/>
      <c r="K276" s="231"/>
      <c r="L276" s="15"/>
      <c r="M276" s="91" t="s">
        <v>0</v>
      </c>
      <c r="N276" s="92" t="s">
        <v>26</v>
      </c>
      <c r="O276" s="93">
        <v>0.10310999999999999</v>
      </c>
      <c r="P276" s="93">
        <f t="shared" si="54"/>
        <v>0.26396159999999996</v>
      </c>
      <c r="Q276" s="93">
        <v>0</v>
      </c>
      <c r="R276" s="93">
        <f t="shared" si="55"/>
        <v>0</v>
      </c>
      <c r="S276" s="93">
        <v>0</v>
      </c>
      <c r="T276" s="94">
        <f t="shared" si="56"/>
        <v>0</v>
      </c>
      <c r="AR276" s="95" t="s">
        <v>151</v>
      </c>
      <c r="AT276" s="95" t="s">
        <v>87</v>
      </c>
      <c r="AU276" s="95" t="s">
        <v>45</v>
      </c>
      <c r="AY276" s="7" t="s">
        <v>84</v>
      </c>
      <c r="BE276" s="96">
        <f t="shared" si="57"/>
        <v>0</v>
      </c>
      <c r="BF276" s="96">
        <f t="shared" si="58"/>
        <v>0</v>
      </c>
      <c r="BG276" s="96">
        <f t="shared" si="59"/>
        <v>0</v>
      </c>
      <c r="BH276" s="96">
        <f t="shared" si="60"/>
        <v>0</v>
      </c>
      <c r="BI276" s="96">
        <f t="shared" si="61"/>
        <v>0</v>
      </c>
      <c r="BJ276" s="7" t="s">
        <v>45</v>
      </c>
      <c r="BK276" s="96">
        <f t="shared" si="62"/>
        <v>0</v>
      </c>
      <c r="BL276" s="7" t="s">
        <v>151</v>
      </c>
      <c r="BM276" s="95" t="s">
        <v>843</v>
      </c>
    </row>
    <row r="277" spans="2:65" s="1" customFormat="1" ht="24" x14ac:dyDescent="0.2">
      <c r="B277" s="83"/>
      <c r="C277" s="233">
        <v>122</v>
      </c>
      <c r="D277" s="243" t="s">
        <v>142</v>
      </c>
      <c r="E277" s="244" t="s">
        <v>845</v>
      </c>
      <c r="F277" s="245" t="s">
        <v>846</v>
      </c>
      <c r="G277" s="246" t="s">
        <v>95</v>
      </c>
      <c r="H277" s="247">
        <v>2.56</v>
      </c>
      <c r="I277" s="248"/>
      <c r="J277" s="248"/>
      <c r="K277" s="232"/>
      <c r="L277" s="104"/>
      <c r="M277" s="105" t="s">
        <v>0</v>
      </c>
      <c r="N277" s="106" t="s">
        <v>26</v>
      </c>
      <c r="O277" s="93">
        <v>0</v>
      </c>
      <c r="P277" s="93">
        <f t="shared" si="54"/>
        <v>0</v>
      </c>
      <c r="Q277" s="93">
        <v>1.7999999999999999E-2</v>
      </c>
      <c r="R277" s="93">
        <f t="shared" si="55"/>
        <v>4.6079999999999996E-2</v>
      </c>
      <c r="S277" s="93">
        <v>0</v>
      </c>
      <c r="T277" s="94">
        <f t="shared" si="56"/>
        <v>0</v>
      </c>
      <c r="AR277" s="95" t="s">
        <v>217</v>
      </c>
      <c r="AT277" s="95" t="s">
        <v>142</v>
      </c>
      <c r="AU277" s="95" t="s">
        <v>45</v>
      </c>
      <c r="AY277" s="7" t="s">
        <v>84</v>
      </c>
      <c r="BE277" s="96">
        <f t="shared" si="57"/>
        <v>0</v>
      </c>
      <c r="BF277" s="96">
        <f t="shared" si="58"/>
        <v>0</v>
      </c>
      <c r="BG277" s="96">
        <f t="shared" si="59"/>
        <v>0</v>
      </c>
      <c r="BH277" s="96">
        <f t="shared" si="60"/>
        <v>0</v>
      </c>
      <c r="BI277" s="96">
        <f t="shared" si="61"/>
        <v>0</v>
      </c>
      <c r="BJ277" s="7" t="s">
        <v>45</v>
      </c>
      <c r="BK277" s="96">
        <f t="shared" si="62"/>
        <v>0</v>
      </c>
      <c r="BL277" s="7" t="s">
        <v>151</v>
      </c>
      <c r="BM277" s="95" t="s">
        <v>847</v>
      </c>
    </row>
    <row r="278" spans="2:65" s="1" customFormat="1" ht="24" x14ac:dyDescent="0.2">
      <c r="B278" s="83"/>
      <c r="C278" s="233">
        <v>123</v>
      </c>
      <c r="D278" s="233" t="s">
        <v>87</v>
      </c>
      <c r="E278" s="234" t="s">
        <v>849</v>
      </c>
      <c r="F278" s="235" t="s">
        <v>850</v>
      </c>
      <c r="G278" s="236" t="s">
        <v>95</v>
      </c>
      <c r="H278" s="237">
        <v>11.75</v>
      </c>
      <c r="I278" s="238"/>
      <c r="J278" s="238"/>
      <c r="K278" s="231"/>
      <c r="L278" s="15"/>
      <c r="M278" s="91" t="s">
        <v>0</v>
      </c>
      <c r="N278" s="92" t="s">
        <v>26</v>
      </c>
      <c r="O278" s="93">
        <v>0.13125999999999999</v>
      </c>
      <c r="P278" s="93">
        <f t="shared" si="54"/>
        <v>1.5423049999999998</v>
      </c>
      <c r="Q278" s="93">
        <v>0</v>
      </c>
      <c r="R278" s="93">
        <f t="shared" si="55"/>
        <v>0</v>
      </c>
      <c r="S278" s="93">
        <v>0</v>
      </c>
      <c r="T278" s="94">
        <f t="shared" si="56"/>
        <v>0</v>
      </c>
      <c r="AR278" s="95" t="s">
        <v>151</v>
      </c>
      <c r="AT278" s="95" t="s">
        <v>87</v>
      </c>
      <c r="AU278" s="95" t="s">
        <v>45</v>
      </c>
      <c r="AY278" s="7" t="s">
        <v>84</v>
      </c>
      <c r="BE278" s="96">
        <f t="shared" si="57"/>
        <v>0</v>
      </c>
      <c r="BF278" s="96">
        <f t="shared" si="58"/>
        <v>0</v>
      </c>
      <c r="BG278" s="96">
        <f t="shared" si="59"/>
        <v>0</v>
      </c>
      <c r="BH278" s="96">
        <f t="shared" si="60"/>
        <v>0</v>
      </c>
      <c r="BI278" s="96">
        <f t="shared" si="61"/>
        <v>0</v>
      </c>
      <c r="BJ278" s="7" t="s">
        <v>45</v>
      </c>
      <c r="BK278" s="96">
        <f t="shared" si="62"/>
        <v>0</v>
      </c>
      <c r="BL278" s="7" t="s">
        <v>151</v>
      </c>
      <c r="BM278" s="95" t="s">
        <v>851</v>
      </c>
    </row>
    <row r="279" spans="2:65" s="1" customFormat="1" ht="24" x14ac:dyDescent="0.2">
      <c r="B279" s="83"/>
      <c r="C279" s="233">
        <v>124</v>
      </c>
      <c r="D279" s="243" t="s">
        <v>142</v>
      </c>
      <c r="E279" s="244" t="s">
        <v>852</v>
      </c>
      <c r="F279" s="245" t="s">
        <v>853</v>
      </c>
      <c r="G279" s="246" t="s">
        <v>169</v>
      </c>
      <c r="H279" s="247">
        <v>11.984999999999999</v>
      </c>
      <c r="I279" s="248"/>
      <c r="J279" s="248"/>
      <c r="K279" s="232"/>
      <c r="L279" s="104"/>
      <c r="M279" s="105" t="s">
        <v>0</v>
      </c>
      <c r="N279" s="106" t="s">
        <v>26</v>
      </c>
      <c r="O279" s="93">
        <v>0</v>
      </c>
      <c r="P279" s="93">
        <f t="shared" si="54"/>
        <v>0</v>
      </c>
      <c r="Q279" s="93">
        <v>2.2399999999999998E-3</v>
      </c>
      <c r="R279" s="93">
        <f t="shared" si="55"/>
        <v>2.6846399999999996E-2</v>
      </c>
      <c r="S279" s="93">
        <v>0</v>
      </c>
      <c r="T279" s="94">
        <f t="shared" si="56"/>
        <v>0</v>
      </c>
      <c r="AR279" s="95" t="s">
        <v>217</v>
      </c>
      <c r="AT279" s="95" t="s">
        <v>142</v>
      </c>
      <c r="AU279" s="95" t="s">
        <v>45</v>
      </c>
      <c r="AY279" s="7" t="s">
        <v>84</v>
      </c>
      <c r="BE279" s="96">
        <f t="shared" si="57"/>
        <v>0</v>
      </c>
      <c r="BF279" s="96">
        <f t="shared" si="58"/>
        <v>0</v>
      </c>
      <c r="BG279" s="96">
        <f t="shared" si="59"/>
        <v>0</v>
      </c>
      <c r="BH279" s="96">
        <f t="shared" si="60"/>
        <v>0</v>
      </c>
      <c r="BI279" s="96">
        <f t="shared" si="61"/>
        <v>0</v>
      </c>
      <c r="BJ279" s="7" t="s">
        <v>45</v>
      </c>
      <c r="BK279" s="96">
        <f t="shared" si="62"/>
        <v>0</v>
      </c>
      <c r="BL279" s="7" t="s">
        <v>151</v>
      </c>
      <c r="BM279" s="95" t="s">
        <v>854</v>
      </c>
    </row>
    <row r="280" spans="2:65" s="1" customFormat="1" ht="24" x14ac:dyDescent="0.2">
      <c r="B280" s="83"/>
      <c r="C280" s="233">
        <v>125</v>
      </c>
      <c r="D280" s="243" t="s">
        <v>142</v>
      </c>
      <c r="E280" s="244" t="s">
        <v>855</v>
      </c>
      <c r="F280" s="245" t="s">
        <v>856</v>
      </c>
      <c r="G280" s="246" t="s">
        <v>95</v>
      </c>
      <c r="H280" s="247">
        <v>11.75</v>
      </c>
      <c r="I280" s="248"/>
      <c r="J280" s="248"/>
      <c r="K280" s="232"/>
      <c r="L280" s="104"/>
      <c r="M280" s="105" t="s">
        <v>0</v>
      </c>
      <c r="N280" s="106" t="s">
        <v>26</v>
      </c>
      <c r="O280" s="93">
        <v>0</v>
      </c>
      <c r="P280" s="93">
        <f t="shared" si="54"/>
        <v>0</v>
      </c>
      <c r="Q280" s="93">
        <v>5.0000000000000001E-3</v>
      </c>
      <c r="R280" s="93">
        <f t="shared" si="55"/>
        <v>5.8750000000000004E-2</v>
      </c>
      <c r="S280" s="93">
        <v>0</v>
      </c>
      <c r="T280" s="94">
        <f t="shared" si="56"/>
        <v>0</v>
      </c>
      <c r="AR280" s="95" t="s">
        <v>217</v>
      </c>
      <c r="AT280" s="95" t="s">
        <v>142</v>
      </c>
      <c r="AU280" s="95" t="s">
        <v>45</v>
      </c>
      <c r="AY280" s="7" t="s">
        <v>84</v>
      </c>
      <c r="BE280" s="96">
        <f t="shared" si="57"/>
        <v>0</v>
      </c>
      <c r="BF280" s="96">
        <f t="shared" si="58"/>
        <v>0</v>
      </c>
      <c r="BG280" s="96">
        <f t="shared" si="59"/>
        <v>0</v>
      </c>
      <c r="BH280" s="96">
        <f t="shared" si="60"/>
        <v>0</v>
      </c>
      <c r="BI280" s="96">
        <f t="shared" si="61"/>
        <v>0</v>
      </c>
      <c r="BJ280" s="7" t="s">
        <v>45</v>
      </c>
      <c r="BK280" s="96">
        <f t="shared" si="62"/>
        <v>0</v>
      </c>
      <c r="BL280" s="7" t="s">
        <v>151</v>
      </c>
      <c r="BM280" s="95" t="s">
        <v>857</v>
      </c>
    </row>
    <row r="281" spans="2:65" s="1" customFormat="1" ht="12" x14ac:dyDescent="0.2">
      <c r="B281" s="83"/>
      <c r="C281" s="233">
        <v>126</v>
      </c>
      <c r="D281" s="233" t="s">
        <v>87</v>
      </c>
      <c r="E281" s="234" t="s">
        <v>858</v>
      </c>
      <c r="F281" s="235" t="s">
        <v>859</v>
      </c>
      <c r="G281" s="236" t="s">
        <v>169</v>
      </c>
      <c r="H281" s="237">
        <v>23.8</v>
      </c>
      <c r="I281" s="238"/>
      <c r="J281" s="238"/>
      <c r="K281" s="231"/>
      <c r="L281" s="15"/>
      <c r="M281" s="91" t="s">
        <v>0</v>
      </c>
      <c r="N281" s="92" t="s">
        <v>26</v>
      </c>
      <c r="O281" s="93">
        <v>0.751</v>
      </c>
      <c r="P281" s="93">
        <f t="shared" si="54"/>
        <v>17.873799999999999</v>
      </c>
      <c r="Q281" s="93">
        <v>3.3E-4</v>
      </c>
      <c r="R281" s="93">
        <f t="shared" si="55"/>
        <v>7.8539999999999999E-3</v>
      </c>
      <c r="S281" s="93">
        <v>0</v>
      </c>
      <c r="T281" s="94">
        <f t="shared" si="56"/>
        <v>0</v>
      </c>
      <c r="AR281" s="95" t="s">
        <v>151</v>
      </c>
      <c r="AT281" s="95" t="s">
        <v>87</v>
      </c>
      <c r="AU281" s="95" t="s">
        <v>45</v>
      </c>
      <c r="AY281" s="7" t="s">
        <v>84</v>
      </c>
      <c r="BE281" s="96">
        <f t="shared" si="57"/>
        <v>0</v>
      </c>
      <c r="BF281" s="96">
        <f t="shared" si="58"/>
        <v>0</v>
      </c>
      <c r="BG281" s="96">
        <f t="shared" si="59"/>
        <v>0</v>
      </c>
      <c r="BH281" s="96">
        <f t="shared" si="60"/>
        <v>0</v>
      </c>
      <c r="BI281" s="96">
        <f t="shared" si="61"/>
        <v>0</v>
      </c>
      <c r="BJ281" s="7" t="s">
        <v>45</v>
      </c>
      <c r="BK281" s="96">
        <f t="shared" si="62"/>
        <v>0</v>
      </c>
      <c r="BL281" s="7" t="s">
        <v>151</v>
      </c>
      <c r="BM281" s="95" t="s">
        <v>860</v>
      </c>
    </row>
    <row r="282" spans="2:65" s="1" customFormat="1" ht="24" x14ac:dyDescent="0.2">
      <c r="B282" s="83"/>
      <c r="C282" s="233">
        <v>127</v>
      </c>
      <c r="D282" s="243" t="s">
        <v>142</v>
      </c>
      <c r="E282" s="244" t="s">
        <v>861</v>
      </c>
      <c r="F282" s="245" t="s">
        <v>862</v>
      </c>
      <c r="G282" s="246" t="s">
        <v>169</v>
      </c>
      <c r="H282" s="247">
        <v>23.8</v>
      </c>
      <c r="I282" s="248"/>
      <c r="J282" s="248"/>
      <c r="K282" s="232"/>
      <c r="L282" s="104"/>
      <c r="M282" s="105" t="s">
        <v>0</v>
      </c>
      <c r="N282" s="106" t="s">
        <v>26</v>
      </c>
      <c r="O282" s="93">
        <v>0</v>
      </c>
      <c r="P282" s="93">
        <f t="shared" si="54"/>
        <v>0</v>
      </c>
      <c r="Q282" s="93">
        <v>1.3500000000000001E-3</v>
      </c>
      <c r="R282" s="93">
        <f t="shared" si="55"/>
        <v>3.2130000000000006E-2</v>
      </c>
      <c r="S282" s="93">
        <v>0</v>
      </c>
      <c r="T282" s="94">
        <f t="shared" si="56"/>
        <v>0</v>
      </c>
      <c r="AR282" s="95" t="s">
        <v>217</v>
      </c>
      <c r="AT282" s="95" t="s">
        <v>142</v>
      </c>
      <c r="AU282" s="95" t="s">
        <v>45</v>
      </c>
      <c r="AY282" s="7" t="s">
        <v>84</v>
      </c>
      <c r="BE282" s="96">
        <f t="shared" si="57"/>
        <v>0</v>
      </c>
      <c r="BF282" s="96">
        <f t="shared" si="58"/>
        <v>0</v>
      </c>
      <c r="BG282" s="96">
        <f t="shared" si="59"/>
        <v>0</v>
      </c>
      <c r="BH282" s="96">
        <f t="shared" si="60"/>
        <v>0</v>
      </c>
      <c r="BI282" s="96">
        <f t="shared" si="61"/>
        <v>0</v>
      </c>
      <c r="BJ282" s="7" t="s">
        <v>45</v>
      </c>
      <c r="BK282" s="96">
        <f t="shared" si="62"/>
        <v>0</v>
      </c>
      <c r="BL282" s="7" t="s">
        <v>151</v>
      </c>
      <c r="BM282" s="95" t="s">
        <v>863</v>
      </c>
    </row>
    <row r="283" spans="2:65" s="1" customFormat="1" ht="24" x14ac:dyDescent="0.2">
      <c r="B283" s="83"/>
      <c r="C283" s="233">
        <v>128</v>
      </c>
      <c r="D283" s="233" t="s">
        <v>87</v>
      </c>
      <c r="E283" s="234" t="s">
        <v>864</v>
      </c>
      <c r="F283" s="235" t="s">
        <v>865</v>
      </c>
      <c r="G283" s="236" t="s">
        <v>752</v>
      </c>
      <c r="H283" s="237">
        <v>475</v>
      </c>
      <c r="I283" s="238"/>
      <c r="J283" s="238"/>
      <c r="K283" s="231"/>
      <c r="L283" s="15"/>
      <c r="M283" s="91" t="s">
        <v>0</v>
      </c>
      <c r="N283" s="92" t="s">
        <v>26</v>
      </c>
      <c r="O283" s="93">
        <v>0.42199999999999999</v>
      </c>
      <c r="P283" s="93">
        <f t="shared" si="54"/>
        <v>200.45</v>
      </c>
      <c r="Q283" s="93">
        <v>8.0000000000000007E-5</v>
      </c>
      <c r="R283" s="93">
        <f t="shared" si="55"/>
        <v>3.8000000000000006E-2</v>
      </c>
      <c r="S283" s="93">
        <v>0</v>
      </c>
      <c r="T283" s="94">
        <f t="shared" si="56"/>
        <v>0</v>
      </c>
      <c r="AR283" s="95" t="s">
        <v>151</v>
      </c>
      <c r="AT283" s="95" t="s">
        <v>87</v>
      </c>
      <c r="AU283" s="95" t="s">
        <v>45</v>
      </c>
      <c r="AY283" s="7" t="s">
        <v>84</v>
      </c>
      <c r="BE283" s="96">
        <f t="shared" si="57"/>
        <v>0</v>
      </c>
      <c r="BF283" s="96">
        <f t="shared" si="58"/>
        <v>0</v>
      </c>
      <c r="BG283" s="96">
        <f t="shared" si="59"/>
        <v>0</v>
      </c>
      <c r="BH283" s="96">
        <f t="shared" si="60"/>
        <v>0</v>
      </c>
      <c r="BI283" s="96">
        <f t="shared" si="61"/>
        <v>0</v>
      </c>
      <c r="BJ283" s="7" t="s">
        <v>45</v>
      </c>
      <c r="BK283" s="96">
        <f t="shared" si="62"/>
        <v>0</v>
      </c>
      <c r="BL283" s="7" t="s">
        <v>151</v>
      </c>
      <c r="BM283" s="95" t="s">
        <v>866</v>
      </c>
    </row>
    <row r="284" spans="2:65" s="1" customFormat="1" ht="24" x14ac:dyDescent="0.2">
      <c r="B284" s="83"/>
      <c r="C284" s="233">
        <v>129</v>
      </c>
      <c r="D284" s="233" t="s">
        <v>87</v>
      </c>
      <c r="E284" s="234" t="s">
        <v>549</v>
      </c>
      <c r="F284" s="235" t="s">
        <v>550</v>
      </c>
      <c r="G284" s="236" t="s">
        <v>258</v>
      </c>
      <c r="H284" s="237">
        <v>227.881</v>
      </c>
      <c r="I284" s="238"/>
      <c r="J284" s="238"/>
      <c r="K284" s="231"/>
      <c r="L284" s="15"/>
      <c r="M284" s="91" t="s">
        <v>0</v>
      </c>
      <c r="N284" s="92" t="s">
        <v>26</v>
      </c>
      <c r="O284" s="93">
        <v>0</v>
      </c>
      <c r="P284" s="93">
        <f t="shared" si="54"/>
        <v>0</v>
      </c>
      <c r="Q284" s="93">
        <v>0</v>
      </c>
      <c r="R284" s="93">
        <f t="shared" si="55"/>
        <v>0</v>
      </c>
      <c r="S284" s="93">
        <v>0</v>
      </c>
      <c r="T284" s="94">
        <f t="shared" si="56"/>
        <v>0</v>
      </c>
      <c r="AR284" s="95" t="s">
        <v>151</v>
      </c>
      <c r="AT284" s="95" t="s">
        <v>87</v>
      </c>
      <c r="AU284" s="95" t="s">
        <v>45</v>
      </c>
      <c r="AY284" s="7" t="s">
        <v>84</v>
      </c>
      <c r="BE284" s="96">
        <f t="shared" si="57"/>
        <v>0</v>
      </c>
      <c r="BF284" s="96">
        <f t="shared" si="58"/>
        <v>0</v>
      </c>
      <c r="BG284" s="96">
        <f t="shared" si="59"/>
        <v>0</v>
      </c>
      <c r="BH284" s="96">
        <f t="shared" si="60"/>
        <v>0</v>
      </c>
      <c r="BI284" s="96">
        <f t="shared" si="61"/>
        <v>0</v>
      </c>
      <c r="BJ284" s="7" t="s">
        <v>45</v>
      </c>
      <c r="BK284" s="96">
        <f t="shared" si="62"/>
        <v>0</v>
      </c>
      <c r="BL284" s="7" t="s">
        <v>151</v>
      </c>
      <c r="BM284" s="95" t="s">
        <v>867</v>
      </c>
    </row>
    <row r="285" spans="2:65" s="6" customFormat="1" ht="12.75" x14ac:dyDescent="0.2">
      <c r="B285" s="72"/>
      <c r="C285" s="239"/>
      <c r="D285" s="240" t="s">
        <v>42</v>
      </c>
      <c r="E285" s="241" t="s">
        <v>868</v>
      </c>
      <c r="F285" s="267" t="s">
        <v>869</v>
      </c>
      <c r="G285" s="239"/>
      <c r="H285" s="239"/>
      <c r="I285" s="239"/>
      <c r="J285" s="242"/>
      <c r="L285" s="72"/>
      <c r="M285" s="76"/>
      <c r="P285" s="77">
        <f>SUM(P286:P294)</f>
        <v>79.290719899999999</v>
      </c>
      <c r="R285" s="77">
        <f>SUM(R286:R294)</f>
        <v>11.1891447</v>
      </c>
      <c r="T285" s="78">
        <f>SUM(T286:T294)</f>
        <v>0</v>
      </c>
      <c r="V285" s="254"/>
      <c r="AR285" s="73" t="s">
        <v>45</v>
      </c>
      <c r="AT285" s="79" t="s">
        <v>42</v>
      </c>
      <c r="AU285" s="79" t="s">
        <v>44</v>
      </c>
      <c r="AY285" s="73" t="s">
        <v>84</v>
      </c>
      <c r="BK285" s="80">
        <f>SUM(BK286:BK294)</f>
        <v>0</v>
      </c>
    </row>
    <row r="286" spans="2:65" s="1" customFormat="1" ht="24" x14ac:dyDescent="0.2">
      <c r="B286" s="83"/>
      <c r="C286" s="233">
        <v>130</v>
      </c>
      <c r="D286" s="233" t="s">
        <v>87</v>
      </c>
      <c r="E286" s="234" t="s">
        <v>870</v>
      </c>
      <c r="F286" s="235" t="s">
        <v>871</v>
      </c>
      <c r="G286" s="236" t="s">
        <v>169</v>
      </c>
      <c r="H286" s="237">
        <v>48.44</v>
      </c>
      <c r="I286" s="238"/>
      <c r="J286" s="238"/>
      <c r="K286" s="231"/>
      <c r="L286" s="15"/>
      <c r="M286" s="91" t="s">
        <v>0</v>
      </c>
      <c r="N286" s="92" t="s">
        <v>26</v>
      </c>
      <c r="O286" s="93">
        <v>0.19438</v>
      </c>
      <c r="P286" s="93">
        <f t="shared" ref="P286:P294" si="63">O286*H286</f>
        <v>9.4157671999999994</v>
      </c>
      <c r="Q286" s="93">
        <v>8.9999999999999998E-4</v>
      </c>
      <c r="R286" s="93">
        <f t="shared" ref="R286:R294" si="64">Q286*H286</f>
        <v>4.3595999999999996E-2</v>
      </c>
      <c r="S286" s="93">
        <v>0</v>
      </c>
      <c r="T286" s="94">
        <f t="shared" ref="T286:T294" si="65">S286*H286</f>
        <v>0</v>
      </c>
      <c r="AR286" s="95" t="s">
        <v>151</v>
      </c>
      <c r="AT286" s="95" t="s">
        <v>87</v>
      </c>
      <c r="AU286" s="95" t="s">
        <v>45</v>
      </c>
      <c r="AY286" s="7" t="s">
        <v>84</v>
      </c>
      <c r="BE286" s="96">
        <f t="shared" ref="BE286:BE294" si="66">IF(N286="základná",J286,0)</f>
        <v>0</v>
      </c>
      <c r="BF286" s="96">
        <f t="shared" ref="BF286:BF294" si="67">IF(N286="znížená",J286,0)</f>
        <v>0</v>
      </c>
      <c r="BG286" s="96">
        <f t="shared" ref="BG286:BG294" si="68">IF(N286="zákl. prenesená",J286,0)</f>
        <v>0</v>
      </c>
      <c r="BH286" s="96">
        <f t="shared" ref="BH286:BH294" si="69">IF(N286="zníž. prenesená",J286,0)</f>
        <v>0</v>
      </c>
      <c r="BI286" s="96">
        <f t="shared" ref="BI286:BI294" si="70">IF(N286="nulová",J286,0)</f>
        <v>0</v>
      </c>
      <c r="BJ286" s="7" t="s">
        <v>45</v>
      </c>
      <c r="BK286" s="96">
        <f t="shared" ref="BK286:BK294" si="71">ROUND(I286*H286,2)</f>
        <v>0</v>
      </c>
      <c r="BL286" s="7" t="s">
        <v>151</v>
      </c>
      <c r="BM286" s="95" t="s">
        <v>872</v>
      </c>
    </row>
    <row r="287" spans="2:65" s="1" customFormat="1" ht="24" x14ac:dyDescent="0.2">
      <c r="B287" s="83"/>
      <c r="C287" s="233">
        <v>131</v>
      </c>
      <c r="D287" s="233" t="s">
        <v>87</v>
      </c>
      <c r="E287" s="234" t="s">
        <v>873</v>
      </c>
      <c r="F287" s="235" t="s">
        <v>874</v>
      </c>
      <c r="G287" s="236" t="s">
        <v>95</v>
      </c>
      <c r="H287" s="237">
        <v>70.09</v>
      </c>
      <c r="I287" s="238"/>
      <c r="J287" s="238"/>
      <c r="K287" s="231"/>
      <c r="L287" s="15"/>
      <c r="M287" s="91" t="s">
        <v>0</v>
      </c>
      <c r="N287" s="92" t="s">
        <v>26</v>
      </c>
      <c r="O287" s="93">
        <v>0.72002999999999995</v>
      </c>
      <c r="P287" s="93">
        <f t="shared" si="63"/>
        <v>50.466902699999999</v>
      </c>
      <c r="Q287" s="93">
        <v>5.3580000000000003E-2</v>
      </c>
      <c r="R287" s="93">
        <f t="shared" si="64"/>
        <v>3.7554222000000004</v>
      </c>
      <c r="S287" s="93">
        <v>0</v>
      </c>
      <c r="T287" s="94">
        <f t="shared" si="65"/>
        <v>0</v>
      </c>
      <c r="AR287" s="95" t="s">
        <v>151</v>
      </c>
      <c r="AT287" s="95" t="s">
        <v>87</v>
      </c>
      <c r="AU287" s="95" t="s">
        <v>45</v>
      </c>
      <c r="AY287" s="7" t="s">
        <v>84</v>
      </c>
      <c r="BE287" s="96">
        <f t="shared" si="66"/>
        <v>0</v>
      </c>
      <c r="BF287" s="96">
        <f t="shared" si="67"/>
        <v>0</v>
      </c>
      <c r="BG287" s="96">
        <f t="shared" si="68"/>
        <v>0</v>
      </c>
      <c r="BH287" s="96">
        <f t="shared" si="69"/>
        <v>0</v>
      </c>
      <c r="BI287" s="96">
        <f t="shared" si="70"/>
        <v>0</v>
      </c>
      <c r="BJ287" s="7" t="s">
        <v>45</v>
      </c>
      <c r="BK287" s="96">
        <f t="shared" si="71"/>
        <v>0</v>
      </c>
      <c r="BL287" s="7" t="s">
        <v>151</v>
      </c>
      <c r="BM287" s="95" t="s">
        <v>875</v>
      </c>
    </row>
    <row r="288" spans="2:65" s="1" customFormat="1" ht="24" x14ac:dyDescent="0.2">
      <c r="B288" s="83"/>
      <c r="C288" s="233">
        <v>132</v>
      </c>
      <c r="D288" s="243" t="s">
        <v>142</v>
      </c>
      <c r="E288" s="244" t="s">
        <v>876</v>
      </c>
      <c r="F288" s="245" t="s">
        <v>877</v>
      </c>
      <c r="G288" s="246" t="s">
        <v>95</v>
      </c>
      <c r="H288" s="247">
        <v>72.894000000000005</v>
      </c>
      <c r="I288" s="248"/>
      <c r="J288" s="248"/>
      <c r="K288" s="232"/>
      <c r="L288" s="104"/>
      <c r="M288" s="105" t="s">
        <v>0</v>
      </c>
      <c r="N288" s="106" t="s">
        <v>26</v>
      </c>
      <c r="O288" s="93">
        <v>0</v>
      </c>
      <c r="P288" s="93">
        <f t="shared" si="63"/>
        <v>0</v>
      </c>
      <c r="Q288" s="93">
        <v>8.1000000000000003E-2</v>
      </c>
      <c r="R288" s="93">
        <f t="shared" si="64"/>
        <v>5.9044140000000009</v>
      </c>
      <c r="S288" s="93">
        <v>0</v>
      </c>
      <c r="T288" s="94">
        <f t="shared" si="65"/>
        <v>0</v>
      </c>
      <c r="AR288" s="95" t="s">
        <v>217</v>
      </c>
      <c r="AT288" s="95" t="s">
        <v>142</v>
      </c>
      <c r="AU288" s="95" t="s">
        <v>45</v>
      </c>
      <c r="AY288" s="7" t="s">
        <v>84</v>
      </c>
      <c r="BE288" s="96">
        <f t="shared" si="66"/>
        <v>0</v>
      </c>
      <c r="BF288" s="96">
        <f t="shared" si="67"/>
        <v>0</v>
      </c>
      <c r="BG288" s="96">
        <f t="shared" si="68"/>
        <v>0</v>
      </c>
      <c r="BH288" s="96">
        <f t="shared" si="69"/>
        <v>0</v>
      </c>
      <c r="BI288" s="96">
        <f t="shared" si="70"/>
        <v>0</v>
      </c>
      <c r="BJ288" s="7" t="s">
        <v>45</v>
      </c>
      <c r="BK288" s="96">
        <f t="shared" si="71"/>
        <v>0</v>
      </c>
      <c r="BL288" s="7" t="s">
        <v>151</v>
      </c>
      <c r="BM288" s="95" t="s">
        <v>878</v>
      </c>
    </row>
    <row r="289" spans="2:65" s="1" customFormat="1" ht="24" x14ac:dyDescent="0.2">
      <c r="B289" s="83"/>
      <c r="C289" s="233">
        <v>133</v>
      </c>
      <c r="D289" s="233" t="s">
        <v>87</v>
      </c>
      <c r="E289" s="234" t="s">
        <v>879</v>
      </c>
      <c r="F289" s="235" t="s">
        <v>880</v>
      </c>
      <c r="G289" s="236" t="s">
        <v>95</v>
      </c>
      <c r="H289" s="237">
        <v>26.55</v>
      </c>
      <c r="I289" s="238"/>
      <c r="J289" s="238"/>
      <c r="K289" s="231"/>
      <c r="L289" s="15"/>
      <c r="M289" s="91" t="s">
        <v>0</v>
      </c>
      <c r="N289" s="92" t="s">
        <v>26</v>
      </c>
      <c r="O289" s="93">
        <v>0.73099999999999998</v>
      </c>
      <c r="P289" s="93">
        <f t="shared" si="63"/>
        <v>19.408049999999999</v>
      </c>
      <c r="Q289" s="93">
        <v>3.8500000000000001E-3</v>
      </c>
      <c r="R289" s="93">
        <f t="shared" si="64"/>
        <v>0.1022175</v>
      </c>
      <c r="S289" s="93">
        <v>0</v>
      </c>
      <c r="T289" s="94">
        <f t="shared" si="65"/>
        <v>0</v>
      </c>
      <c r="AR289" s="95" t="s">
        <v>151</v>
      </c>
      <c r="AT289" s="95" t="s">
        <v>87</v>
      </c>
      <c r="AU289" s="95" t="s">
        <v>45</v>
      </c>
      <c r="AY289" s="7" t="s">
        <v>84</v>
      </c>
      <c r="BE289" s="96">
        <f t="shared" si="66"/>
        <v>0</v>
      </c>
      <c r="BF289" s="96">
        <f t="shared" si="67"/>
        <v>0</v>
      </c>
      <c r="BG289" s="96">
        <f t="shared" si="68"/>
        <v>0</v>
      </c>
      <c r="BH289" s="96">
        <f t="shared" si="69"/>
        <v>0</v>
      </c>
      <c r="BI289" s="96">
        <f t="shared" si="70"/>
        <v>0</v>
      </c>
      <c r="BJ289" s="7" t="s">
        <v>45</v>
      </c>
      <c r="BK289" s="96">
        <f t="shared" si="71"/>
        <v>0</v>
      </c>
      <c r="BL289" s="7" t="s">
        <v>151</v>
      </c>
      <c r="BM289" s="95" t="s">
        <v>881</v>
      </c>
    </row>
    <row r="290" spans="2:65" s="1" customFormat="1" ht="24" x14ac:dyDescent="0.2">
      <c r="B290" s="83"/>
      <c r="C290" s="233">
        <v>134</v>
      </c>
      <c r="D290" s="243" t="s">
        <v>142</v>
      </c>
      <c r="E290" s="244" t="s">
        <v>882</v>
      </c>
      <c r="F290" s="245" t="s">
        <v>883</v>
      </c>
      <c r="G290" s="246" t="s">
        <v>95</v>
      </c>
      <c r="H290" s="247">
        <v>30.257000000000001</v>
      </c>
      <c r="I290" s="248"/>
      <c r="J290" s="248"/>
      <c r="K290" s="232"/>
      <c r="L290" s="104"/>
      <c r="M290" s="105" t="s">
        <v>0</v>
      </c>
      <c r="N290" s="106" t="s">
        <v>26</v>
      </c>
      <c r="O290" s="93">
        <v>0</v>
      </c>
      <c r="P290" s="93">
        <f t="shared" si="63"/>
        <v>0</v>
      </c>
      <c r="Q290" s="93">
        <v>2.4E-2</v>
      </c>
      <c r="R290" s="93">
        <f t="shared" si="64"/>
        <v>0.72616800000000004</v>
      </c>
      <c r="S290" s="93">
        <v>0</v>
      </c>
      <c r="T290" s="94">
        <f t="shared" si="65"/>
        <v>0</v>
      </c>
      <c r="AR290" s="95" t="s">
        <v>217</v>
      </c>
      <c r="AT290" s="95" t="s">
        <v>142</v>
      </c>
      <c r="AU290" s="95" t="s">
        <v>45</v>
      </c>
      <c r="AY290" s="7" t="s">
        <v>84</v>
      </c>
      <c r="BE290" s="96">
        <f t="shared" si="66"/>
        <v>0</v>
      </c>
      <c r="BF290" s="96">
        <f t="shared" si="67"/>
        <v>0</v>
      </c>
      <c r="BG290" s="96">
        <f t="shared" si="68"/>
        <v>0</v>
      </c>
      <c r="BH290" s="96">
        <f t="shared" si="69"/>
        <v>0</v>
      </c>
      <c r="BI290" s="96">
        <f t="shared" si="70"/>
        <v>0</v>
      </c>
      <c r="BJ290" s="7" t="s">
        <v>45</v>
      </c>
      <c r="BK290" s="96">
        <f t="shared" si="71"/>
        <v>0</v>
      </c>
      <c r="BL290" s="7" t="s">
        <v>151</v>
      </c>
      <c r="BM290" s="95" t="s">
        <v>884</v>
      </c>
    </row>
    <row r="291" spans="2:65" s="1" customFormat="1" ht="24" x14ac:dyDescent="0.2">
      <c r="B291" s="83"/>
      <c r="C291" s="233">
        <v>135</v>
      </c>
      <c r="D291" s="243" t="s">
        <v>142</v>
      </c>
      <c r="E291" s="244" t="s">
        <v>885</v>
      </c>
      <c r="F291" s="245" t="s">
        <v>886</v>
      </c>
      <c r="G291" s="246" t="s">
        <v>95</v>
      </c>
      <c r="H291" s="247">
        <v>21.89</v>
      </c>
      <c r="I291" s="248"/>
      <c r="J291" s="248"/>
      <c r="K291" s="232"/>
      <c r="L291" s="104"/>
      <c r="M291" s="105" t="s">
        <v>0</v>
      </c>
      <c r="N291" s="106" t="s">
        <v>26</v>
      </c>
      <c r="O291" s="93">
        <v>0</v>
      </c>
      <c r="P291" s="93">
        <f t="shared" si="63"/>
        <v>0</v>
      </c>
      <c r="Q291" s="93">
        <v>2.4E-2</v>
      </c>
      <c r="R291" s="93">
        <f t="shared" si="64"/>
        <v>0.52536000000000005</v>
      </c>
      <c r="S291" s="93">
        <v>0</v>
      </c>
      <c r="T291" s="94">
        <f t="shared" si="65"/>
        <v>0</v>
      </c>
      <c r="AR291" s="95" t="s">
        <v>217</v>
      </c>
      <c r="AT291" s="95" t="s">
        <v>142</v>
      </c>
      <c r="AU291" s="95" t="s">
        <v>45</v>
      </c>
      <c r="AY291" s="7" t="s">
        <v>84</v>
      </c>
      <c r="BE291" s="96">
        <f t="shared" si="66"/>
        <v>0</v>
      </c>
      <c r="BF291" s="96">
        <f t="shared" si="67"/>
        <v>0</v>
      </c>
      <c r="BG291" s="96">
        <f t="shared" si="68"/>
        <v>0</v>
      </c>
      <c r="BH291" s="96">
        <f t="shared" si="69"/>
        <v>0</v>
      </c>
      <c r="BI291" s="96">
        <f t="shared" si="70"/>
        <v>0</v>
      </c>
      <c r="BJ291" s="7" t="s">
        <v>45</v>
      </c>
      <c r="BK291" s="96">
        <f t="shared" si="71"/>
        <v>0</v>
      </c>
      <c r="BL291" s="7" t="s">
        <v>151</v>
      </c>
      <c r="BM291" s="95" t="s">
        <v>887</v>
      </c>
    </row>
    <row r="292" spans="2:65" s="1" customFormat="1" ht="12" x14ac:dyDescent="0.2">
      <c r="B292" s="83"/>
      <c r="C292" s="233">
        <v>136</v>
      </c>
      <c r="D292" s="243" t="s">
        <v>142</v>
      </c>
      <c r="E292" s="244" t="s">
        <v>888</v>
      </c>
      <c r="F292" s="245" t="s">
        <v>889</v>
      </c>
      <c r="G292" s="246" t="s">
        <v>752</v>
      </c>
      <c r="H292" s="247">
        <v>19.312000000000001</v>
      </c>
      <c r="I292" s="248"/>
      <c r="J292" s="248"/>
      <c r="K292" s="232"/>
      <c r="L292" s="104"/>
      <c r="M292" s="105" t="s">
        <v>0</v>
      </c>
      <c r="N292" s="106" t="s">
        <v>26</v>
      </c>
      <c r="O292" s="93">
        <v>0</v>
      </c>
      <c r="P292" s="93">
        <f t="shared" si="63"/>
        <v>0</v>
      </c>
      <c r="Q292" s="93">
        <v>1E-3</v>
      </c>
      <c r="R292" s="93">
        <f t="shared" si="64"/>
        <v>1.9312000000000003E-2</v>
      </c>
      <c r="S292" s="93">
        <v>0</v>
      </c>
      <c r="T292" s="94">
        <f t="shared" si="65"/>
        <v>0</v>
      </c>
      <c r="AR292" s="95" t="s">
        <v>217</v>
      </c>
      <c r="AT292" s="95" t="s">
        <v>142</v>
      </c>
      <c r="AU292" s="95" t="s">
        <v>45</v>
      </c>
      <c r="AY292" s="7" t="s">
        <v>84</v>
      </c>
      <c r="BE292" s="96">
        <f t="shared" si="66"/>
        <v>0</v>
      </c>
      <c r="BF292" s="96">
        <f t="shared" si="67"/>
        <v>0</v>
      </c>
      <c r="BG292" s="96">
        <f t="shared" si="68"/>
        <v>0</v>
      </c>
      <c r="BH292" s="96">
        <f t="shared" si="69"/>
        <v>0</v>
      </c>
      <c r="BI292" s="96">
        <f t="shared" si="70"/>
        <v>0</v>
      </c>
      <c r="BJ292" s="7" t="s">
        <v>45</v>
      </c>
      <c r="BK292" s="96">
        <f t="shared" si="71"/>
        <v>0</v>
      </c>
      <c r="BL292" s="7" t="s">
        <v>151</v>
      </c>
      <c r="BM292" s="95" t="s">
        <v>890</v>
      </c>
    </row>
    <row r="293" spans="2:65" s="1" customFormat="1" ht="12" x14ac:dyDescent="0.2">
      <c r="B293" s="83"/>
      <c r="C293" s="233">
        <v>137</v>
      </c>
      <c r="D293" s="243" t="s">
        <v>142</v>
      </c>
      <c r="E293" s="244" t="s">
        <v>891</v>
      </c>
      <c r="F293" s="245" t="s">
        <v>892</v>
      </c>
      <c r="G293" s="246" t="s">
        <v>752</v>
      </c>
      <c r="H293" s="247">
        <v>112.655</v>
      </c>
      <c r="I293" s="248"/>
      <c r="J293" s="248"/>
      <c r="K293" s="232"/>
      <c r="L293" s="104"/>
      <c r="M293" s="105" t="s">
        <v>0</v>
      </c>
      <c r="N293" s="106" t="s">
        <v>26</v>
      </c>
      <c r="O293" s="93">
        <v>0</v>
      </c>
      <c r="P293" s="93">
        <f t="shared" si="63"/>
        <v>0</v>
      </c>
      <c r="Q293" s="93">
        <v>1E-3</v>
      </c>
      <c r="R293" s="93">
        <f t="shared" si="64"/>
        <v>0.11265500000000001</v>
      </c>
      <c r="S293" s="93">
        <v>0</v>
      </c>
      <c r="T293" s="94">
        <f t="shared" si="65"/>
        <v>0</v>
      </c>
      <c r="AR293" s="95" t="s">
        <v>217</v>
      </c>
      <c r="AT293" s="95" t="s">
        <v>142</v>
      </c>
      <c r="AU293" s="95" t="s">
        <v>45</v>
      </c>
      <c r="AY293" s="7" t="s">
        <v>84</v>
      </c>
      <c r="BE293" s="96">
        <f t="shared" si="66"/>
        <v>0</v>
      </c>
      <c r="BF293" s="96">
        <f t="shared" si="67"/>
        <v>0</v>
      </c>
      <c r="BG293" s="96">
        <f t="shared" si="68"/>
        <v>0</v>
      </c>
      <c r="BH293" s="96">
        <f t="shared" si="69"/>
        <v>0</v>
      </c>
      <c r="BI293" s="96">
        <f t="shared" si="70"/>
        <v>0</v>
      </c>
      <c r="BJ293" s="7" t="s">
        <v>45</v>
      </c>
      <c r="BK293" s="96">
        <f t="shared" si="71"/>
        <v>0</v>
      </c>
      <c r="BL293" s="7" t="s">
        <v>151</v>
      </c>
      <c r="BM293" s="95" t="s">
        <v>893</v>
      </c>
    </row>
    <row r="294" spans="2:65" s="1" customFormat="1" ht="24" x14ac:dyDescent="0.2">
      <c r="B294" s="83"/>
      <c r="C294" s="233">
        <v>138</v>
      </c>
      <c r="D294" s="233" t="s">
        <v>87</v>
      </c>
      <c r="E294" s="234" t="s">
        <v>894</v>
      </c>
      <c r="F294" s="235" t="s">
        <v>895</v>
      </c>
      <c r="G294" s="236" t="s">
        <v>258</v>
      </c>
      <c r="H294" s="237">
        <v>54.747</v>
      </c>
      <c r="I294" s="238"/>
      <c r="J294" s="238"/>
      <c r="K294" s="231"/>
      <c r="L294" s="15"/>
      <c r="M294" s="91" t="s">
        <v>0</v>
      </c>
      <c r="N294" s="92" t="s">
        <v>26</v>
      </c>
      <c r="O294" s="93">
        <v>0</v>
      </c>
      <c r="P294" s="93">
        <f t="shared" si="63"/>
        <v>0</v>
      </c>
      <c r="Q294" s="93">
        <v>0</v>
      </c>
      <c r="R294" s="93">
        <f t="shared" si="64"/>
        <v>0</v>
      </c>
      <c r="S294" s="93">
        <v>0</v>
      </c>
      <c r="T294" s="94">
        <f t="shared" si="65"/>
        <v>0</v>
      </c>
      <c r="AR294" s="95" t="s">
        <v>151</v>
      </c>
      <c r="AT294" s="95" t="s">
        <v>87</v>
      </c>
      <c r="AU294" s="95" t="s">
        <v>45</v>
      </c>
      <c r="AY294" s="7" t="s">
        <v>84</v>
      </c>
      <c r="BE294" s="96">
        <f t="shared" si="66"/>
        <v>0</v>
      </c>
      <c r="BF294" s="96">
        <f t="shared" si="67"/>
        <v>0</v>
      </c>
      <c r="BG294" s="96">
        <f t="shared" si="68"/>
        <v>0</v>
      </c>
      <c r="BH294" s="96">
        <f t="shared" si="69"/>
        <v>0</v>
      </c>
      <c r="BI294" s="96">
        <f t="shared" si="70"/>
        <v>0</v>
      </c>
      <c r="BJ294" s="7" t="s">
        <v>45</v>
      </c>
      <c r="BK294" s="96">
        <f t="shared" si="71"/>
        <v>0</v>
      </c>
      <c r="BL294" s="7" t="s">
        <v>151</v>
      </c>
      <c r="BM294" s="95" t="s">
        <v>896</v>
      </c>
    </row>
    <row r="295" spans="2:65" s="6" customFormat="1" ht="12.75" x14ac:dyDescent="0.2">
      <c r="B295" s="72"/>
      <c r="C295" s="239"/>
      <c r="D295" s="240" t="s">
        <v>42</v>
      </c>
      <c r="E295" s="241" t="s">
        <v>897</v>
      </c>
      <c r="F295" s="267" t="s">
        <v>898</v>
      </c>
      <c r="G295" s="239"/>
      <c r="H295" s="239"/>
      <c r="I295" s="239"/>
      <c r="J295" s="242"/>
      <c r="L295" s="72"/>
      <c r="M295" s="76"/>
      <c r="P295" s="77">
        <f>SUM(P296:P305)</f>
        <v>1342.23693</v>
      </c>
      <c r="R295" s="77">
        <f>SUM(R296:R305)</f>
        <v>5.6632833999999992</v>
      </c>
      <c r="T295" s="78">
        <f>SUM(T296:T305)</f>
        <v>0.79630000000000001</v>
      </c>
      <c r="V295" s="254"/>
      <c r="AR295" s="73" t="s">
        <v>45</v>
      </c>
      <c r="AT295" s="79" t="s">
        <v>42</v>
      </c>
      <c r="AU295" s="79" t="s">
        <v>44</v>
      </c>
      <c r="AY295" s="73" t="s">
        <v>84</v>
      </c>
      <c r="BK295" s="80">
        <f>SUM(BK296:BK305)</f>
        <v>0</v>
      </c>
    </row>
    <row r="296" spans="2:65" s="1" customFormat="1" ht="12" x14ac:dyDescent="0.2">
      <c r="B296" s="83"/>
      <c r="C296" s="233">
        <v>139</v>
      </c>
      <c r="D296" s="233" t="s">
        <v>87</v>
      </c>
      <c r="E296" s="234" t="s">
        <v>899</v>
      </c>
      <c r="F296" s="235" t="s">
        <v>900</v>
      </c>
      <c r="G296" s="236" t="s">
        <v>169</v>
      </c>
      <c r="H296" s="237">
        <v>297</v>
      </c>
      <c r="I296" s="238"/>
      <c r="J296" s="238"/>
      <c r="K296" s="231"/>
      <c r="L296" s="15"/>
      <c r="M296" s="91" t="s">
        <v>0</v>
      </c>
      <c r="N296" s="92" t="s">
        <v>26</v>
      </c>
      <c r="O296" s="93">
        <v>0.14299999999999999</v>
      </c>
      <c r="P296" s="93">
        <f t="shared" ref="P296:P305" si="72">O296*H296</f>
        <v>42.470999999999997</v>
      </c>
      <c r="Q296" s="93">
        <v>4.0000000000000003E-5</v>
      </c>
      <c r="R296" s="93">
        <f t="shared" ref="R296:R305" si="73">Q296*H296</f>
        <v>1.1880000000000002E-2</v>
      </c>
      <c r="S296" s="93">
        <v>0</v>
      </c>
      <c r="T296" s="94">
        <f t="shared" ref="T296:T305" si="74">S296*H296</f>
        <v>0</v>
      </c>
      <c r="AR296" s="95" t="s">
        <v>151</v>
      </c>
      <c r="AT296" s="95" t="s">
        <v>87</v>
      </c>
      <c r="AU296" s="95" t="s">
        <v>45</v>
      </c>
      <c r="AY296" s="7" t="s">
        <v>84</v>
      </c>
      <c r="BE296" s="96">
        <f t="shared" ref="BE296:BE305" si="75">IF(N296="základná",J296,0)</f>
        <v>0</v>
      </c>
      <c r="BF296" s="96">
        <f t="shared" ref="BF296:BF305" si="76">IF(N296="znížená",J296,0)</f>
        <v>0</v>
      </c>
      <c r="BG296" s="96">
        <f t="shared" ref="BG296:BG305" si="77">IF(N296="zákl. prenesená",J296,0)</f>
        <v>0</v>
      </c>
      <c r="BH296" s="96">
        <f t="shared" ref="BH296:BH305" si="78">IF(N296="zníž. prenesená",J296,0)</f>
        <v>0</v>
      </c>
      <c r="BI296" s="96">
        <f t="shared" ref="BI296:BI305" si="79">IF(N296="nulová",J296,0)</f>
        <v>0</v>
      </c>
      <c r="BJ296" s="7" t="s">
        <v>45</v>
      </c>
      <c r="BK296" s="96">
        <f t="shared" ref="BK296:BK305" si="80">ROUND(I296*H296,2)</f>
        <v>0</v>
      </c>
      <c r="BL296" s="7" t="s">
        <v>151</v>
      </c>
      <c r="BM296" s="95" t="s">
        <v>901</v>
      </c>
    </row>
    <row r="297" spans="2:65" s="1" customFormat="1" ht="24" x14ac:dyDescent="0.2">
      <c r="B297" s="83"/>
      <c r="C297" s="243">
        <v>140</v>
      </c>
      <c r="D297" s="243" t="s">
        <v>142</v>
      </c>
      <c r="E297" s="244" t="s">
        <v>902</v>
      </c>
      <c r="F297" s="245" t="s">
        <v>903</v>
      </c>
      <c r="G297" s="246" t="s">
        <v>95</v>
      </c>
      <c r="H297" s="247">
        <v>30.294</v>
      </c>
      <c r="I297" s="248"/>
      <c r="J297" s="248"/>
      <c r="K297" s="232"/>
      <c r="L297" s="104"/>
      <c r="M297" s="105" t="s">
        <v>0</v>
      </c>
      <c r="N297" s="106" t="s">
        <v>26</v>
      </c>
      <c r="O297" s="93">
        <v>0</v>
      </c>
      <c r="P297" s="93">
        <f t="shared" si="72"/>
        <v>0</v>
      </c>
      <c r="Q297" s="93">
        <v>3.0000000000000001E-3</v>
      </c>
      <c r="R297" s="93">
        <f t="shared" si="73"/>
        <v>9.0882000000000004E-2</v>
      </c>
      <c r="S297" s="93">
        <v>0</v>
      </c>
      <c r="T297" s="94">
        <f t="shared" si="74"/>
        <v>0</v>
      </c>
      <c r="AR297" s="95" t="s">
        <v>217</v>
      </c>
      <c r="AT297" s="95" t="s">
        <v>142</v>
      </c>
      <c r="AU297" s="95" t="s">
        <v>45</v>
      </c>
      <c r="AY297" s="7" t="s">
        <v>84</v>
      </c>
      <c r="BE297" s="96">
        <f t="shared" si="75"/>
        <v>0</v>
      </c>
      <c r="BF297" s="96">
        <f t="shared" si="76"/>
        <v>0</v>
      </c>
      <c r="BG297" s="96">
        <f t="shared" si="77"/>
        <v>0</v>
      </c>
      <c r="BH297" s="96">
        <f t="shared" si="78"/>
        <v>0</v>
      </c>
      <c r="BI297" s="96">
        <f t="shared" si="79"/>
        <v>0</v>
      </c>
      <c r="BJ297" s="7" t="s">
        <v>45</v>
      </c>
      <c r="BK297" s="96">
        <f t="shared" si="80"/>
        <v>0</v>
      </c>
      <c r="BL297" s="7" t="s">
        <v>151</v>
      </c>
      <c r="BM297" s="95" t="s">
        <v>904</v>
      </c>
    </row>
    <row r="298" spans="2:65" s="1" customFormat="1" ht="24" x14ac:dyDescent="0.2">
      <c r="B298" s="83"/>
      <c r="C298" s="233">
        <v>141</v>
      </c>
      <c r="D298" s="233" t="s">
        <v>87</v>
      </c>
      <c r="E298" s="234" t="s">
        <v>905</v>
      </c>
      <c r="F298" s="235" t="s">
        <v>906</v>
      </c>
      <c r="G298" s="236" t="s">
        <v>95</v>
      </c>
      <c r="H298" s="237">
        <v>796.3</v>
      </c>
      <c r="I298" s="238"/>
      <c r="J298" s="238"/>
      <c r="K298" s="231"/>
      <c r="L298" s="15"/>
      <c r="M298" s="91" t="s">
        <v>0</v>
      </c>
      <c r="N298" s="92" t="s">
        <v>26</v>
      </c>
      <c r="O298" s="93">
        <v>0.24099999999999999</v>
      </c>
      <c r="P298" s="93">
        <f t="shared" si="72"/>
        <v>191.90829999999997</v>
      </c>
      <c r="Q298" s="93">
        <v>0</v>
      </c>
      <c r="R298" s="93">
        <f t="shared" si="73"/>
        <v>0</v>
      </c>
      <c r="S298" s="93">
        <v>1E-3</v>
      </c>
      <c r="T298" s="94">
        <f t="shared" si="74"/>
        <v>0.79630000000000001</v>
      </c>
      <c r="AR298" s="95" t="s">
        <v>151</v>
      </c>
      <c r="AT298" s="95" t="s">
        <v>87</v>
      </c>
      <c r="AU298" s="95" t="s">
        <v>45</v>
      </c>
      <c r="AY298" s="7" t="s">
        <v>84</v>
      </c>
      <c r="BE298" s="96">
        <f t="shared" si="75"/>
        <v>0</v>
      </c>
      <c r="BF298" s="96">
        <f t="shared" si="76"/>
        <v>0</v>
      </c>
      <c r="BG298" s="96">
        <f t="shared" si="77"/>
        <v>0</v>
      </c>
      <c r="BH298" s="96">
        <f t="shared" si="78"/>
        <v>0</v>
      </c>
      <c r="BI298" s="96">
        <f t="shared" si="79"/>
        <v>0</v>
      </c>
      <c r="BJ298" s="7" t="s">
        <v>45</v>
      </c>
      <c r="BK298" s="96">
        <f t="shared" si="80"/>
        <v>0</v>
      </c>
      <c r="BL298" s="7" t="s">
        <v>151</v>
      </c>
      <c r="BM298" s="95" t="s">
        <v>907</v>
      </c>
    </row>
    <row r="299" spans="2:65" s="1" customFormat="1" ht="12" x14ac:dyDescent="0.2">
      <c r="B299" s="83"/>
      <c r="C299" s="243">
        <v>142</v>
      </c>
      <c r="D299" s="233" t="s">
        <v>87</v>
      </c>
      <c r="E299" s="234" t="s">
        <v>908</v>
      </c>
      <c r="F299" s="235" t="s">
        <v>909</v>
      </c>
      <c r="G299" s="236" t="s">
        <v>95</v>
      </c>
      <c r="H299" s="237">
        <v>522.97</v>
      </c>
      <c r="I299" s="238"/>
      <c r="J299" s="238"/>
      <c r="K299" s="231"/>
      <c r="L299" s="15"/>
      <c r="M299" s="91" t="s">
        <v>0</v>
      </c>
      <c r="N299" s="92" t="s">
        <v>26</v>
      </c>
      <c r="O299" s="93">
        <v>0.43099999999999999</v>
      </c>
      <c r="P299" s="93">
        <f t="shared" si="72"/>
        <v>225.40007</v>
      </c>
      <c r="Q299" s="93">
        <v>4.0000000000000002E-4</v>
      </c>
      <c r="R299" s="93">
        <f t="shared" si="73"/>
        <v>0.20918800000000001</v>
      </c>
      <c r="S299" s="93">
        <v>0</v>
      </c>
      <c r="T299" s="94">
        <f t="shared" si="74"/>
        <v>0</v>
      </c>
      <c r="AR299" s="95" t="s">
        <v>151</v>
      </c>
      <c r="AT299" s="95" t="s">
        <v>87</v>
      </c>
      <c r="AU299" s="95" t="s">
        <v>45</v>
      </c>
      <c r="AY299" s="7" t="s">
        <v>84</v>
      </c>
      <c r="BE299" s="96">
        <f t="shared" si="75"/>
        <v>0</v>
      </c>
      <c r="BF299" s="96">
        <f t="shared" si="76"/>
        <v>0</v>
      </c>
      <c r="BG299" s="96">
        <f t="shared" si="77"/>
        <v>0</v>
      </c>
      <c r="BH299" s="96">
        <f t="shared" si="78"/>
        <v>0</v>
      </c>
      <c r="BI299" s="96">
        <f t="shared" si="79"/>
        <v>0</v>
      </c>
      <c r="BJ299" s="7" t="s">
        <v>45</v>
      </c>
      <c r="BK299" s="96">
        <f t="shared" si="80"/>
        <v>0</v>
      </c>
      <c r="BL299" s="7" t="s">
        <v>151</v>
      </c>
      <c r="BM299" s="95" t="s">
        <v>910</v>
      </c>
    </row>
    <row r="300" spans="2:65" s="1" customFormat="1" ht="24" x14ac:dyDescent="0.2">
      <c r="B300" s="83"/>
      <c r="C300" s="233">
        <v>143</v>
      </c>
      <c r="D300" s="243" t="s">
        <v>142</v>
      </c>
      <c r="E300" s="244" t="s">
        <v>902</v>
      </c>
      <c r="F300" s="245" t="s">
        <v>903</v>
      </c>
      <c r="G300" s="246" t="s">
        <v>95</v>
      </c>
      <c r="H300" s="247">
        <v>538.65899999999999</v>
      </c>
      <c r="I300" s="248"/>
      <c r="J300" s="248"/>
      <c r="K300" s="232"/>
      <c r="L300" s="104"/>
      <c r="M300" s="105" t="s">
        <v>0</v>
      </c>
      <c r="N300" s="106" t="s">
        <v>26</v>
      </c>
      <c r="O300" s="93">
        <v>0</v>
      </c>
      <c r="P300" s="93">
        <f t="shared" si="72"/>
        <v>0</v>
      </c>
      <c r="Q300" s="93">
        <v>3.0000000000000001E-3</v>
      </c>
      <c r="R300" s="93">
        <f t="shared" si="73"/>
        <v>1.615977</v>
      </c>
      <c r="S300" s="93">
        <v>0</v>
      </c>
      <c r="T300" s="94">
        <f t="shared" si="74"/>
        <v>0</v>
      </c>
      <c r="AR300" s="95" t="s">
        <v>217</v>
      </c>
      <c r="AT300" s="95" t="s">
        <v>142</v>
      </c>
      <c r="AU300" s="95" t="s">
        <v>45</v>
      </c>
      <c r="AY300" s="7" t="s">
        <v>84</v>
      </c>
      <c r="BE300" s="96">
        <f t="shared" si="75"/>
        <v>0</v>
      </c>
      <c r="BF300" s="96">
        <f t="shared" si="76"/>
        <v>0</v>
      </c>
      <c r="BG300" s="96">
        <f t="shared" si="77"/>
        <v>0</v>
      </c>
      <c r="BH300" s="96">
        <f t="shared" si="78"/>
        <v>0</v>
      </c>
      <c r="BI300" s="96">
        <f t="shared" si="79"/>
        <v>0</v>
      </c>
      <c r="BJ300" s="7" t="s">
        <v>45</v>
      </c>
      <c r="BK300" s="96">
        <f t="shared" si="80"/>
        <v>0</v>
      </c>
      <c r="BL300" s="7" t="s">
        <v>151</v>
      </c>
      <c r="BM300" s="95" t="s">
        <v>911</v>
      </c>
    </row>
    <row r="301" spans="2:65" s="1" customFormat="1" ht="12" x14ac:dyDescent="0.2">
      <c r="B301" s="83"/>
      <c r="C301" s="243">
        <v>144</v>
      </c>
      <c r="D301" s="233" t="s">
        <v>87</v>
      </c>
      <c r="E301" s="234" t="s">
        <v>912</v>
      </c>
      <c r="F301" s="235" t="s">
        <v>913</v>
      </c>
      <c r="G301" s="236" t="s">
        <v>95</v>
      </c>
      <c r="H301" s="237">
        <v>815.58</v>
      </c>
      <c r="I301" s="238"/>
      <c r="J301" s="238"/>
      <c r="K301" s="231"/>
      <c r="L301" s="15"/>
      <c r="M301" s="91" t="s">
        <v>0</v>
      </c>
      <c r="N301" s="92" t="s">
        <v>26</v>
      </c>
      <c r="O301" s="93">
        <v>0.08</v>
      </c>
      <c r="P301" s="93">
        <f t="shared" si="72"/>
        <v>65.246400000000008</v>
      </c>
      <c r="Q301" s="93">
        <v>0</v>
      </c>
      <c r="R301" s="93">
        <f t="shared" si="73"/>
        <v>0</v>
      </c>
      <c r="S301" s="93">
        <v>0</v>
      </c>
      <c r="T301" s="94">
        <f t="shared" si="74"/>
        <v>0</v>
      </c>
      <c r="AR301" s="95" t="s">
        <v>151</v>
      </c>
      <c r="AT301" s="95" t="s">
        <v>87</v>
      </c>
      <c r="AU301" s="95" t="s">
        <v>45</v>
      </c>
      <c r="AY301" s="7" t="s">
        <v>84</v>
      </c>
      <c r="BE301" s="96">
        <f t="shared" si="75"/>
        <v>0</v>
      </c>
      <c r="BF301" s="96">
        <f t="shared" si="76"/>
        <v>0</v>
      </c>
      <c r="BG301" s="96">
        <f t="shared" si="77"/>
        <v>0</v>
      </c>
      <c r="BH301" s="96">
        <f t="shared" si="78"/>
        <v>0</v>
      </c>
      <c r="BI301" s="96">
        <f t="shared" si="79"/>
        <v>0</v>
      </c>
      <c r="BJ301" s="7" t="s">
        <v>45</v>
      </c>
      <c r="BK301" s="96">
        <f t="shared" si="80"/>
        <v>0</v>
      </c>
      <c r="BL301" s="7" t="s">
        <v>151</v>
      </c>
      <c r="BM301" s="95" t="s">
        <v>914</v>
      </c>
    </row>
    <row r="302" spans="2:65" s="1" customFormat="1" ht="24" x14ac:dyDescent="0.2">
      <c r="B302" s="83"/>
      <c r="C302" s="233">
        <v>145</v>
      </c>
      <c r="D302" s="233" t="s">
        <v>87</v>
      </c>
      <c r="E302" s="234" t="s">
        <v>915</v>
      </c>
      <c r="F302" s="235" t="s">
        <v>916</v>
      </c>
      <c r="G302" s="236" t="s">
        <v>95</v>
      </c>
      <c r="H302" s="237">
        <v>815.58</v>
      </c>
      <c r="I302" s="238"/>
      <c r="J302" s="238"/>
      <c r="K302" s="231"/>
      <c r="L302" s="15"/>
      <c r="M302" s="91" t="s">
        <v>0</v>
      </c>
      <c r="N302" s="92" t="s">
        <v>26</v>
      </c>
      <c r="O302" s="93">
        <v>1.2999999999999999E-2</v>
      </c>
      <c r="P302" s="93">
        <f t="shared" si="72"/>
        <v>10.602539999999999</v>
      </c>
      <c r="Q302" s="93">
        <v>8.0000000000000007E-5</v>
      </c>
      <c r="R302" s="93">
        <f t="shared" si="73"/>
        <v>6.524640000000001E-2</v>
      </c>
      <c r="S302" s="93">
        <v>0</v>
      </c>
      <c r="T302" s="94">
        <f t="shared" si="74"/>
        <v>0</v>
      </c>
      <c r="AR302" s="95" t="s">
        <v>151</v>
      </c>
      <c r="AT302" s="95" t="s">
        <v>87</v>
      </c>
      <c r="AU302" s="95" t="s">
        <v>45</v>
      </c>
      <c r="AY302" s="7" t="s">
        <v>84</v>
      </c>
      <c r="BE302" s="96">
        <f t="shared" si="75"/>
        <v>0</v>
      </c>
      <c r="BF302" s="96">
        <f t="shared" si="76"/>
        <v>0</v>
      </c>
      <c r="BG302" s="96">
        <f t="shared" si="77"/>
        <v>0</v>
      </c>
      <c r="BH302" s="96">
        <f t="shared" si="78"/>
        <v>0</v>
      </c>
      <c r="BI302" s="96">
        <f t="shared" si="79"/>
        <v>0</v>
      </c>
      <c r="BJ302" s="7" t="s">
        <v>45</v>
      </c>
      <c r="BK302" s="96">
        <f t="shared" si="80"/>
        <v>0</v>
      </c>
      <c r="BL302" s="7" t="s">
        <v>151</v>
      </c>
      <c r="BM302" s="95" t="s">
        <v>917</v>
      </c>
    </row>
    <row r="303" spans="2:65" s="1" customFormat="1" ht="24" x14ac:dyDescent="0.2">
      <c r="B303" s="83"/>
      <c r="C303" s="243">
        <v>146</v>
      </c>
      <c r="D303" s="233" t="s">
        <v>87</v>
      </c>
      <c r="E303" s="234" t="s">
        <v>918</v>
      </c>
      <c r="F303" s="235" t="s">
        <v>919</v>
      </c>
      <c r="G303" s="236" t="s">
        <v>95</v>
      </c>
      <c r="H303" s="237">
        <v>815.58</v>
      </c>
      <c r="I303" s="238"/>
      <c r="J303" s="238"/>
      <c r="K303" s="231"/>
      <c r="L303" s="15"/>
      <c r="M303" s="91" t="s">
        <v>0</v>
      </c>
      <c r="N303" s="92" t="s">
        <v>26</v>
      </c>
      <c r="O303" s="93">
        <v>0.16200000000000001</v>
      </c>
      <c r="P303" s="93">
        <f t="shared" si="72"/>
        <v>132.12396000000001</v>
      </c>
      <c r="Q303" s="93">
        <v>4.4999999999999997E-3</v>
      </c>
      <c r="R303" s="93">
        <f t="shared" si="73"/>
        <v>3.6701099999999998</v>
      </c>
      <c r="S303" s="93">
        <v>0</v>
      </c>
      <c r="T303" s="94">
        <f t="shared" si="74"/>
        <v>0</v>
      </c>
      <c r="AR303" s="95" t="s">
        <v>151</v>
      </c>
      <c r="AT303" s="95" t="s">
        <v>87</v>
      </c>
      <c r="AU303" s="95" t="s">
        <v>45</v>
      </c>
      <c r="AY303" s="7" t="s">
        <v>84</v>
      </c>
      <c r="BE303" s="96">
        <f t="shared" si="75"/>
        <v>0</v>
      </c>
      <c r="BF303" s="96">
        <f t="shared" si="76"/>
        <v>0</v>
      </c>
      <c r="BG303" s="96">
        <f t="shared" si="77"/>
        <v>0</v>
      </c>
      <c r="BH303" s="96">
        <f t="shared" si="78"/>
        <v>0</v>
      </c>
      <c r="BI303" s="96">
        <f t="shared" si="79"/>
        <v>0</v>
      </c>
      <c r="BJ303" s="7" t="s">
        <v>45</v>
      </c>
      <c r="BK303" s="96">
        <f t="shared" si="80"/>
        <v>0</v>
      </c>
      <c r="BL303" s="7" t="s">
        <v>151</v>
      </c>
      <c r="BM303" s="95" t="s">
        <v>920</v>
      </c>
    </row>
    <row r="304" spans="2:65" s="1" customFormat="1" ht="24" x14ac:dyDescent="0.2">
      <c r="B304" s="83"/>
      <c r="C304" s="233">
        <v>147</v>
      </c>
      <c r="D304" s="233" t="s">
        <v>87</v>
      </c>
      <c r="E304" s="234" t="s">
        <v>921</v>
      </c>
      <c r="F304" s="235" t="s">
        <v>922</v>
      </c>
      <c r="G304" s="236" t="s">
        <v>95</v>
      </c>
      <c r="H304" s="237">
        <v>815.58</v>
      </c>
      <c r="I304" s="238"/>
      <c r="J304" s="238"/>
      <c r="K304" s="231"/>
      <c r="L304" s="15"/>
      <c r="M304" s="91" t="s">
        <v>0</v>
      </c>
      <c r="N304" s="92" t="s">
        <v>26</v>
      </c>
      <c r="O304" s="93">
        <v>0.82699999999999996</v>
      </c>
      <c r="P304" s="93">
        <f t="shared" si="72"/>
        <v>674.48465999999996</v>
      </c>
      <c r="Q304" s="93">
        <v>0</v>
      </c>
      <c r="R304" s="93">
        <f t="shared" si="73"/>
        <v>0</v>
      </c>
      <c r="S304" s="93">
        <v>0</v>
      </c>
      <c r="T304" s="94">
        <f t="shared" si="74"/>
        <v>0</v>
      </c>
      <c r="AR304" s="95" t="s">
        <v>151</v>
      </c>
      <c r="AT304" s="95" t="s">
        <v>87</v>
      </c>
      <c r="AU304" s="95" t="s">
        <v>45</v>
      </c>
      <c r="AY304" s="7" t="s">
        <v>84</v>
      </c>
      <c r="BE304" s="96">
        <f t="shared" si="75"/>
        <v>0</v>
      </c>
      <c r="BF304" s="96">
        <f t="shared" si="76"/>
        <v>0</v>
      </c>
      <c r="BG304" s="96">
        <f t="shared" si="77"/>
        <v>0</v>
      </c>
      <c r="BH304" s="96">
        <f t="shared" si="78"/>
        <v>0</v>
      </c>
      <c r="BI304" s="96">
        <f t="shared" si="79"/>
        <v>0</v>
      </c>
      <c r="BJ304" s="7" t="s">
        <v>45</v>
      </c>
      <c r="BK304" s="96">
        <f t="shared" si="80"/>
        <v>0</v>
      </c>
      <c r="BL304" s="7" t="s">
        <v>151</v>
      </c>
      <c r="BM304" s="95" t="s">
        <v>923</v>
      </c>
    </row>
    <row r="305" spans="2:65" s="1" customFormat="1" ht="24" x14ac:dyDescent="0.2">
      <c r="B305" s="83"/>
      <c r="C305" s="243">
        <v>148</v>
      </c>
      <c r="D305" s="233" t="s">
        <v>87</v>
      </c>
      <c r="E305" s="234" t="s">
        <v>924</v>
      </c>
      <c r="F305" s="235" t="s">
        <v>925</v>
      </c>
      <c r="G305" s="236" t="s">
        <v>258</v>
      </c>
      <c r="H305" s="237">
        <v>488.02</v>
      </c>
      <c r="I305" s="238"/>
      <c r="J305" s="238"/>
      <c r="K305" s="231"/>
      <c r="L305" s="15"/>
      <c r="M305" s="91" t="s">
        <v>0</v>
      </c>
      <c r="N305" s="92" t="s">
        <v>26</v>
      </c>
      <c r="O305" s="93">
        <v>0</v>
      </c>
      <c r="P305" s="93">
        <f t="shared" si="72"/>
        <v>0</v>
      </c>
      <c r="Q305" s="93">
        <v>0</v>
      </c>
      <c r="R305" s="93">
        <f t="shared" si="73"/>
        <v>0</v>
      </c>
      <c r="S305" s="93">
        <v>0</v>
      </c>
      <c r="T305" s="94">
        <f t="shared" si="74"/>
        <v>0</v>
      </c>
      <c r="AR305" s="95" t="s">
        <v>151</v>
      </c>
      <c r="AT305" s="95" t="s">
        <v>87</v>
      </c>
      <c r="AU305" s="95" t="s">
        <v>45</v>
      </c>
      <c r="AY305" s="7" t="s">
        <v>84</v>
      </c>
      <c r="BE305" s="96">
        <f t="shared" si="75"/>
        <v>0</v>
      </c>
      <c r="BF305" s="96">
        <f t="shared" si="76"/>
        <v>0</v>
      </c>
      <c r="BG305" s="96">
        <f t="shared" si="77"/>
        <v>0</v>
      </c>
      <c r="BH305" s="96">
        <f t="shared" si="78"/>
        <v>0</v>
      </c>
      <c r="BI305" s="96">
        <f t="shared" si="79"/>
        <v>0</v>
      </c>
      <c r="BJ305" s="7" t="s">
        <v>45</v>
      </c>
      <c r="BK305" s="96">
        <f t="shared" si="80"/>
        <v>0</v>
      </c>
      <c r="BL305" s="7" t="s">
        <v>151</v>
      </c>
      <c r="BM305" s="95" t="s">
        <v>926</v>
      </c>
    </row>
    <row r="306" spans="2:65" s="6" customFormat="1" ht="12.75" x14ac:dyDescent="0.2">
      <c r="B306" s="72"/>
      <c r="C306" s="239"/>
      <c r="D306" s="240" t="s">
        <v>42</v>
      </c>
      <c r="E306" s="241" t="s">
        <v>927</v>
      </c>
      <c r="F306" s="267" t="s">
        <v>928</v>
      </c>
      <c r="G306" s="239"/>
      <c r="H306" s="239"/>
      <c r="I306" s="239"/>
      <c r="J306" s="242"/>
      <c r="L306" s="72"/>
      <c r="M306" s="76"/>
      <c r="P306" s="77">
        <f>SUM(P307:P310)</f>
        <v>391.40394879999997</v>
      </c>
      <c r="R306" s="77">
        <f>SUM(R307:R310)</f>
        <v>2.4183696000000001</v>
      </c>
      <c r="T306" s="78">
        <f>SUM(T307:T310)</f>
        <v>0</v>
      </c>
      <c r="V306" s="254"/>
      <c r="AR306" s="73" t="s">
        <v>45</v>
      </c>
      <c r="AT306" s="79" t="s">
        <v>42</v>
      </c>
      <c r="AU306" s="79" t="s">
        <v>44</v>
      </c>
      <c r="AY306" s="73" t="s">
        <v>84</v>
      </c>
      <c r="BK306" s="80">
        <f>SUM(BK307:BK310)</f>
        <v>0</v>
      </c>
    </row>
    <row r="307" spans="2:65" s="1" customFormat="1" ht="24" x14ac:dyDescent="0.2">
      <c r="B307" s="83"/>
      <c r="C307" s="233">
        <v>149</v>
      </c>
      <c r="D307" s="233" t="s">
        <v>87</v>
      </c>
      <c r="E307" s="234" t="s">
        <v>929</v>
      </c>
      <c r="F307" s="235" t="s">
        <v>930</v>
      </c>
      <c r="G307" s="236" t="s">
        <v>95</v>
      </c>
      <c r="H307" s="237">
        <v>266.06</v>
      </c>
      <c r="I307" s="238"/>
      <c r="J307" s="238"/>
      <c r="K307" s="231"/>
      <c r="L307" s="15"/>
      <c r="M307" s="91" t="s">
        <v>0</v>
      </c>
      <c r="N307" s="92" t="s">
        <v>26</v>
      </c>
      <c r="O307" s="93">
        <v>0.62758999999999998</v>
      </c>
      <c r="P307" s="93">
        <f>O307*H307</f>
        <v>166.97659540000001</v>
      </c>
      <c r="Q307" s="93">
        <v>3.3E-3</v>
      </c>
      <c r="R307" s="93">
        <f>Q307*H307</f>
        <v>0.87799800000000006</v>
      </c>
      <c r="S307" s="93">
        <v>0</v>
      </c>
      <c r="T307" s="94">
        <f>S307*H307</f>
        <v>0</v>
      </c>
      <c r="AR307" s="95" t="s">
        <v>151</v>
      </c>
      <c r="AT307" s="95" t="s">
        <v>87</v>
      </c>
      <c r="AU307" s="95" t="s">
        <v>45</v>
      </c>
      <c r="AY307" s="7" t="s">
        <v>84</v>
      </c>
      <c r="BE307" s="96">
        <f>IF(N307="základná",J307,0)</f>
        <v>0</v>
      </c>
      <c r="BF307" s="96">
        <f>IF(N307="znížená",J307,0)</f>
        <v>0</v>
      </c>
      <c r="BG307" s="96">
        <f>IF(N307="zákl. prenesená",J307,0)</f>
        <v>0</v>
      </c>
      <c r="BH307" s="96">
        <f>IF(N307="zníž. prenesená",J307,0)</f>
        <v>0</v>
      </c>
      <c r="BI307" s="96">
        <f>IF(N307="nulová",J307,0)</f>
        <v>0</v>
      </c>
      <c r="BJ307" s="7" t="s">
        <v>45</v>
      </c>
      <c r="BK307" s="96">
        <f>ROUND(I307*H307,2)</f>
        <v>0</v>
      </c>
      <c r="BL307" s="7" t="s">
        <v>151</v>
      </c>
      <c r="BM307" s="95" t="s">
        <v>931</v>
      </c>
    </row>
    <row r="308" spans="2:65" s="1" customFormat="1" ht="12" x14ac:dyDescent="0.2">
      <c r="B308" s="83"/>
      <c r="C308" s="233">
        <v>150</v>
      </c>
      <c r="D308" s="233" t="s">
        <v>87</v>
      </c>
      <c r="E308" s="234" t="s">
        <v>932</v>
      </c>
      <c r="F308" s="235" t="s">
        <v>933</v>
      </c>
      <c r="G308" s="236" t="s">
        <v>169</v>
      </c>
      <c r="H308" s="237">
        <v>133</v>
      </c>
      <c r="I308" s="238"/>
      <c r="J308" s="238"/>
      <c r="K308" s="231"/>
      <c r="L308" s="15"/>
      <c r="M308" s="91" t="s">
        <v>0</v>
      </c>
      <c r="N308" s="92" t="s">
        <v>26</v>
      </c>
      <c r="O308" s="93">
        <v>0.56238999999999995</v>
      </c>
      <c r="P308" s="93">
        <f>O308*H308</f>
        <v>74.797869999999989</v>
      </c>
      <c r="Q308" s="93">
        <v>3.8600000000000001E-3</v>
      </c>
      <c r="R308" s="93">
        <f>Q308*H308</f>
        <v>0.51338000000000006</v>
      </c>
      <c r="S308" s="93">
        <v>0</v>
      </c>
      <c r="T308" s="94">
        <f>S308*H308</f>
        <v>0</v>
      </c>
      <c r="AR308" s="95" t="s">
        <v>151</v>
      </c>
      <c r="AT308" s="95" t="s">
        <v>87</v>
      </c>
      <c r="AU308" s="95" t="s">
        <v>45</v>
      </c>
      <c r="AY308" s="7" t="s">
        <v>84</v>
      </c>
      <c r="BE308" s="96">
        <f>IF(N308="základná",J308,0)</f>
        <v>0</v>
      </c>
      <c r="BF308" s="96">
        <f>IF(N308="znížená",J308,0)</f>
        <v>0</v>
      </c>
      <c r="BG308" s="96">
        <f>IF(N308="zákl. prenesená",J308,0)</f>
        <v>0</v>
      </c>
      <c r="BH308" s="96">
        <f>IF(N308="zníž. prenesená",J308,0)</f>
        <v>0</v>
      </c>
      <c r="BI308" s="96">
        <f>IF(N308="nulová",J308,0)</f>
        <v>0</v>
      </c>
      <c r="BJ308" s="7" t="s">
        <v>45</v>
      </c>
      <c r="BK308" s="96">
        <f>ROUND(I308*H308,2)</f>
        <v>0</v>
      </c>
      <c r="BL308" s="7" t="s">
        <v>151</v>
      </c>
      <c r="BM308" s="95" t="s">
        <v>934</v>
      </c>
    </row>
    <row r="309" spans="2:65" s="1" customFormat="1" ht="24" x14ac:dyDescent="0.2">
      <c r="B309" s="83"/>
      <c r="C309" s="233">
        <v>151</v>
      </c>
      <c r="D309" s="233" t="s">
        <v>87</v>
      </c>
      <c r="E309" s="234" t="s">
        <v>935</v>
      </c>
      <c r="F309" s="235" t="s">
        <v>936</v>
      </c>
      <c r="G309" s="236" t="s">
        <v>95</v>
      </c>
      <c r="H309" s="237">
        <v>266.06</v>
      </c>
      <c r="I309" s="238"/>
      <c r="J309" s="238"/>
      <c r="K309" s="231"/>
      <c r="L309" s="15"/>
      <c r="M309" s="91" t="s">
        <v>0</v>
      </c>
      <c r="N309" s="92" t="s">
        <v>26</v>
      </c>
      <c r="O309" s="93">
        <v>0.56238999999999995</v>
      </c>
      <c r="P309" s="93">
        <f>O309*H309</f>
        <v>149.6294834</v>
      </c>
      <c r="Q309" s="93">
        <v>3.8600000000000001E-3</v>
      </c>
      <c r="R309" s="93">
        <f>Q309*H309</f>
        <v>1.0269916000000001</v>
      </c>
      <c r="S309" s="93">
        <v>0</v>
      </c>
      <c r="T309" s="94">
        <f>S309*H309</f>
        <v>0</v>
      </c>
      <c r="AR309" s="95" t="s">
        <v>151</v>
      </c>
      <c r="AT309" s="95" t="s">
        <v>87</v>
      </c>
      <c r="AU309" s="95" t="s">
        <v>45</v>
      </c>
      <c r="AY309" s="7" t="s">
        <v>84</v>
      </c>
      <c r="BE309" s="96">
        <f>IF(N309="základná",J309,0)</f>
        <v>0</v>
      </c>
      <c r="BF309" s="96">
        <f>IF(N309="znížená",J309,0)</f>
        <v>0</v>
      </c>
      <c r="BG309" s="96">
        <f>IF(N309="zákl. prenesená",J309,0)</f>
        <v>0</v>
      </c>
      <c r="BH309" s="96">
        <f>IF(N309="zníž. prenesená",J309,0)</f>
        <v>0</v>
      </c>
      <c r="BI309" s="96">
        <f>IF(N309="nulová",J309,0)</f>
        <v>0</v>
      </c>
      <c r="BJ309" s="7" t="s">
        <v>45</v>
      </c>
      <c r="BK309" s="96">
        <f>ROUND(I309*H309,2)</f>
        <v>0</v>
      </c>
      <c r="BL309" s="7" t="s">
        <v>151</v>
      </c>
      <c r="BM309" s="95" t="s">
        <v>937</v>
      </c>
    </row>
    <row r="310" spans="2:65" s="1" customFormat="1" ht="24" x14ac:dyDescent="0.2">
      <c r="B310" s="83"/>
      <c r="C310" s="233">
        <v>152</v>
      </c>
      <c r="D310" s="233" t="s">
        <v>87</v>
      </c>
      <c r="E310" s="234" t="s">
        <v>938</v>
      </c>
      <c r="F310" s="235" t="s">
        <v>939</v>
      </c>
      <c r="G310" s="236" t="s">
        <v>258</v>
      </c>
      <c r="H310" s="237">
        <v>428.41800000000001</v>
      </c>
      <c r="I310" s="238"/>
      <c r="J310" s="238"/>
      <c r="K310" s="231"/>
      <c r="L310" s="15"/>
      <c r="M310" s="91" t="s">
        <v>0</v>
      </c>
      <c r="N310" s="92" t="s">
        <v>26</v>
      </c>
      <c r="O310" s="93">
        <v>0</v>
      </c>
      <c r="P310" s="93">
        <f>O310*H310</f>
        <v>0</v>
      </c>
      <c r="Q310" s="93">
        <v>0</v>
      </c>
      <c r="R310" s="93">
        <f>Q310*H310</f>
        <v>0</v>
      </c>
      <c r="S310" s="93">
        <v>0</v>
      </c>
      <c r="T310" s="94">
        <f>S310*H310</f>
        <v>0</v>
      </c>
      <c r="AR310" s="95" t="s">
        <v>151</v>
      </c>
      <c r="AT310" s="95" t="s">
        <v>87</v>
      </c>
      <c r="AU310" s="95" t="s">
        <v>45</v>
      </c>
      <c r="AY310" s="7" t="s">
        <v>84</v>
      </c>
      <c r="BE310" s="96">
        <f>IF(N310="základná",J310,0)</f>
        <v>0</v>
      </c>
      <c r="BF310" s="96">
        <f>IF(N310="znížená",J310,0)</f>
        <v>0</v>
      </c>
      <c r="BG310" s="96">
        <f>IF(N310="zákl. prenesená",J310,0)</f>
        <v>0</v>
      </c>
      <c r="BH310" s="96">
        <f>IF(N310="zníž. prenesená",J310,0)</f>
        <v>0</v>
      </c>
      <c r="BI310" s="96">
        <f>IF(N310="nulová",J310,0)</f>
        <v>0</v>
      </c>
      <c r="BJ310" s="7" t="s">
        <v>45</v>
      </c>
      <c r="BK310" s="96">
        <f>ROUND(I310*H310,2)</f>
        <v>0</v>
      </c>
      <c r="BL310" s="7" t="s">
        <v>151</v>
      </c>
      <c r="BM310" s="95" t="s">
        <v>940</v>
      </c>
    </row>
    <row r="311" spans="2:65" s="6" customFormat="1" ht="12.75" x14ac:dyDescent="0.2">
      <c r="B311" s="72"/>
      <c r="C311" s="239"/>
      <c r="D311" s="240" t="s">
        <v>42</v>
      </c>
      <c r="E311" s="241" t="s">
        <v>941</v>
      </c>
      <c r="F311" s="267" t="s">
        <v>942</v>
      </c>
      <c r="G311" s="239"/>
      <c r="H311" s="239"/>
      <c r="I311" s="239"/>
      <c r="J311" s="242"/>
      <c r="L311" s="72"/>
      <c r="M311" s="76"/>
      <c r="P311" s="77">
        <f>SUM(P312:P316)</f>
        <v>102.80401999999999</v>
      </c>
      <c r="R311" s="77">
        <f>SUM(R312:R316)</f>
        <v>5.1410359000000003</v>
      </c>
      <c r="T311" s="78">
        <f>SUM(T312:T316)</f>
        <v>0</v>
      </c>
      <c r="V311" s="254"/>
      <c r="AR311" s="73" t="s">
        <v>45</v>
      </c>
      <c r="AT311" s="79" t="s">
        <v>42</v>
      </c>
      <c r="AU311" s="79" t="s">
        <v>44</v>
      </c>
      <c r="AY311" s="73" t="s">
        <v>84</v>
      </c>
      <c r="BK311" s="80">
        <f>SUM(BK312:BK316)</f>
        <v>0</v>
      </c>
    </row>
    <row r="312" spans="2:65" s="1" customFormat="1" ht="24" x14ac:dyDescent="0.2">
      <c r="B312" s="83"/>
      <c r="C312" s="233">
        <v>153</v>
      </c>
      <c r="D312" s="233" t="s">
        <v>87</v>
      </c>
      <c r="E312" s="234" t="s">
        <v>943</v>
      </c>
      <c r="F312" s="235" t="s">
        <v>944</v>
      </c>
      <c r="G312" s="236" t="s">
        <v>95</v>
      </c>
      <c r="H312" s="237">
        <v>55.66</v>
      </c>
      <c r="I312" s="238"/>
      <c r="J312" s="238"/>
      <c r="K312" s="231"/>
      <c r="L312" s="15"/>
      <c r="M312" s="91" t="s">
        <v>0</v>
      </c>
      <c r="N312" s="92" t="s">
        <v>26</v>
      </c>
      <c r="O312" s="93">
        <v>1.847</v>
      </c>
      <c r="P312" s="93">
        <f>O312*H312</f>
        <v>102.80401999999999</v>
      </c>
      <c r="Q312" s="93">
        <v>3.3400000000000001E-3</v>
      </c>
      <c r="R312" s="93">
        <f>Q312*H312</f>
        <v>0.1859044</v>
      </c>
      <c r="S312" s="93">
        <v>0</v>
      </c>
      <c r="T312" s="94">
        <f>S312*H312</f>
        <v>0</v>
      </c>
      <c r="AR312" s="95" t="s">
        <v>151</v>
      </c>
      <c r="AT312" s="95" t="s">
        <v>87</v>
      </c>
      <c r="AU312" s="95" t="s">
        <v>45</v>
      </c>
      <c r="AY312" s="7" t="s">
        <v>84</v>
      </c>
      <c r="BE312" s="96">
        <f>IF(N312="základná",J312,0)</f>
        <v>0</v>
      </c>
      <c r="BF312" s="96">
        <f>IF(N312="znížená",J312,0)</f>
        <v>0</v>
      </c>
      <c r="BG312" s="96">
        <f>IF(N312="zákl. prenesená",J312,0)</f>
        <v>0</v>
      </c>
      <c r="BH312" s="96">
        <f>IF(N312="zníž. prenesená",J312,0)</f>
        <v>0</v>
      </c>
      <c r="BI312" s="96">
        <f>IF(N312="nulová",J312,0)</f>
        <v>0</v>
      </c>
      <c r="BJ312" s="7" t="s">
        <v>45</v>
      </c>
      <c r="BK312" s="96">
        <f>ROUND(I312*H312,2)</f>
        <v>0</v>
      </c>
      <c r="BL312" s="7" t="s">
        <v>151</v>
      </c>
      <c r="BM312" s="95" t="s">
        <v>945</v>
      </c>
    </row>
    <row r="313" spans="2:65" s="1" customFormat="1" ht="12" x14ac:dyDescent="0.2">
      <c r="B313" s="83"/>
      <c r="C313" s="243">
        <v>154</v>
      </c>
      <c r="D313" s="243" t="s">
        <v>142</v>
      </c>
      <c r="E313" s="244" t="s">
        <v>946</v>
      </c>
      <c r="F313" s="245" t="s">
        <v>947</v>
      </c>
      <c r="G313" s="246" t="s">
        <v>95</v>
      </c>
      <c r="H313" s="247">
        <v>58.442999999999998</v>
      </c>
      <c r="I313" s="248"/>
      <c r="J313" s="248"/>
      <c r="K313" s="232"/>
      <c r="L313" s="104"/>
      <c r="M313" s="105" t="s">
        <v>0</v>
      </c>
      <c r="N313" s="106" t="s">
        <v>26</v>
      </c>
      <c r="O313" s="93">
        <v>0</v>
      </c>
      <c r="P313" s="93">
        <f>O313*H313</f>
        <v>0</v>
      </c>
      <c r="Q313" s="93">
        <v>1.0500000000000001E-2</v>
      </c>
      <c r="R313" s="93">
        <f>Q313*H313</f>
        <v>0.61365150000000002</v>
      </c>
      <c r="S313" s="93">
        <v>0</v>
      </c>
      <c r="T313" s="94">
        <f>S313*H313</f>
        <v>0</v>
      </c>
      <c r="AR313" s="95" t="s">
        <v>217</v>
      </c>
      <c r="AT313" s="95" t="s">
        <v>142</v>
      </c>
      <c r="AU313" s="95" t="s">
        <v>45</v>
      </c>
      <c r="AY313" s="7" t="s">
        <v>84</v>
      </c>
      <c r="BE313" s="96">
        <f>IF(N313="základná",J313,0)</f>
        <v>0</v>
      </c>
      <c r="BF313" s="96">
        <f>IF(N313="znížená",J313,0)</f>
        <v>0</v>
      </c>
      <c r="BG313" s="96">
        <f>IF(N313="zákl. prenesená",J313,0)</f>
        <v>0</v>
      </c>
      <c r="BH313" s="96">
        <f>IF(N313="zníž. prenesená",J313,0)</f>
        <v>0</v>
      </c>
      <c r="BI313" s="96">
        <f>IF(N313="nulová",J313,0)</f>
        <v>0</v>
      </c>
      <c r="BJ313" s="7" t="s">
        <v>45</v>
      </c>
      <c r="BK313" s="96">
        <f>ROUND(I313*H313,2)</f>
        <v>0</v>
      </c>
      <c r="BL313" s="7" t="s">
        <v>151</v>
      </c>
      <c r="BM313" s="95" t="s">
        <v>948</v>
      </c>
    </row>
    <row r="314" spans="2:65" s="1" customFormat="1" ht="12" x14ac:dyDescent="0.2">
      <c r="B314" s="83"/>
      <c r="C314" s="233">
        <v>155</v>
      </c>
      <c r="D314" s="243" t="s">
        <v>142</v>
      </c>
      <c r="E314" s="244" t="s">
        <v>949</v>
      </c>
      <c r="F314" s="245" t="s">
        <v>889</v>
      </c>
      <c r="G314" s="246" t="s">
        <v>752</v>
      </c>
      <c r="H314" s="247">
        <v>27.83</v>
      </c>
      <c r="I314" s="248"/>
      <c r="J314" s="248"/>
      <c r="K314" s="232"/>
      <c r="L314" s="104"/>
      <c r="M314" s="105" t="s">
        <v>0</v>
      </c>
      <c r="N314" s="106" t="s">
        <v>26</v>
      </c>
      <c r="O314" s="93">
        <v>0</v>
      </c>
      <c r="P314" s="93">
        <f>O314*H314</f>
        <v>0</v>
      </c>
      <c r="Q314" s="93">
        <v>1E-3</v>
      </c>
      <c r="R314" s="93">
        <f>Q314*H314</f>
        <v>2.7830000000000001E-2</v>
      </c>
      <c r="S314" s="93">
        <v>0</v>
      </c>
      <c r="T314" s="94">
        <f>S314*H314</f>
        <v>0</v>
      </c>
      <c r="AR314" s="95" t="s">
        <v>217</v>
      </c>
      <c r="AT314" s="95" t="s">
        <v>142</v>
      </c>
      <c r="AU314" s="95" t="s">
        <v>45</v>
      </c>
      <c r="AY314" s="7" t="s">
        <v>84</v>
      </c>
      <c r="BE314" s="96">
        <f>IF(N314="základná",J314,0)</f>
        <v>0</v>
      </c>
      <c r="BF314" s="96">
        <f>IF(N314="znížená",J314,0)</f>
        <v>0</v>
      </c>
      <c r="BG314" s="96">
        <f>IF(N314="zákl. prenesená",J314,0)</f>
        <v>0</v>
      </c>
      <c r="BH314" s="96">
        <f>IF(N314="zníž. prenesená",J314,0)</f>
        <v>0</v>
      </c>
      <c r="BI314" s="96">
        <f>IF(N314="nulová",J314,0)</f>
        <v>0</v>
      </c>
      <c r="BJ314" s="7" t="s">
        <v>45</v>
      </c>
      <c r="BK314" s="96">
        <f>ROUND(I314*H314,2)</f>
        <v>0</v>
      </c>
      <c r="BL314" s="7" t="s">
        <v>151</v>
      </c>
      <c r="BM314" s="95" t="s">
        <v>950</v>
      </c>
    </row>
    <row r="315" spans="2:65" s="1" customFormat="1" ht="12" x14ac:dyDescent="0.2">
      <c r="B315" s="83"/>
      <c r="C315" s="243">
        <v>156</v>
      </c>
      <c r="D315" s="243" t="s">
        <v>142</v>
      </c>
      <c r="E315" s="244" t="s">
        <v>951</v>
      </c>
      <c r="F315" s="245" t="s">
        <v>952</v>
      </c>
      <c r="G315" s="246" t="s">
        <v>752</v>
      </c>
      <c r="H315" s="247">
        <v>172.54599999999999</v>
      </c>
      <c r="I315" s="248"/>
      <c r="J315" s="248"/>
      <c r="K315" s="232"/>
      <c r="L315" s="104"/>
      <c r="M315" s="105" t="s">
        <v>0</v>
      </c>
      <c r="N315" s="106" t="s">
        <v>26</v>
      </c>
      <c r="O315" s="93">
        <v>0</v>
      </c>
      <c r="P315" s="93">
        <f>O315*H315</f>
        <v>0</v>
      </c>
      <c r="Q315" s="93">
        <v>2.5000000000000001E-2</v>
      </c>
      <c r="R315" s="93">
        <f>Q315*H315</f>
        <v>4.31365</v>
      </c>
      <c r="S315" s="93">
        <v>0</v>
      </c>
      <c r="T315" s="94">
        <f>S315*H315</f>
        <v>0</v>
      </c>
      <c r="AR315" s="95" t="s">
        <v>217</v>
      </c>
      <c r="AT315" s="95" t="s">
        <v>142</v>
      </c>
      <c r="AU315" s="95" t="s">
        <v>45</v>
      </c>
      <c r="AY315" s="7" t="s">
        <v>84</v>
      </c>
      <c r="BE315" s="96">
        <f>IF(N315="základná",J315,0)</f>
        <v>0</v>
      </c>
      <c r="BF315" s="96">
        <f>IF(N315="znížená",J315,0)</f>
        <v>0</v>
      </c>
      <c r="BG315" s="96">
        <f>IF(N315="zákl. prenesená",J315,0)</f>
        <v>0</v>
      </c>
      <c r="BH315" s="96">
        <f>IF(N315="zníž. prenesená",J315,0)</f>
        <v>0</v>
      </c>
      <c r="BI315" s="96">
        <f>IF(N315="nulová",J315,0)</f>
        <v>0</v>
      </c>
      <c r="BJ315" s="7" t="s">
        <v>45</v>
      </c>
      <c r="BK315" s="96">
        <f>ROUND(I315*H315,2)</f>
        <v>0</v>
      </c>
      <c r="BL315" s="7" t="s">
        <v>151</v>
      </c>
      <c r="BM315" s="95" t="s">
        <v>953</v>
      </c>
    </row>
    <row r="316" spans="2:65" s="1" customFormat="1" ht="24" x14ac:dyDescent="0.2">
      <c r="B316" s="83"/>
      <c r="C316" s="233">
        <v>157</v>
      </c>
      <c r="D316" s="233" t="s">
        <v>87</v>
      </c>
      <c r="E316" s="234" t="s">
        <v>954</v>
      </c>
      <c r="F316" s="235" t="s">
        <v>955</v>
      </c>
      <c r="G316" s="236" t="s">
        <v>258</v>
      </c>
      <c r="H316" s="237">
        <v>47.921999999999997</v>
      </c>
      <c r="I316" s="238"/>
      <c r="J316" s="238"/>
      <c r="K316" s="231"/>
      <c r="L316" s="15"/>
      <c r="M316" s="91" t="s">
        <v>0</v>
      </c>
      <c r="N316" s="92" t="s">
        <v>26</v>
      </c>
      <c r="O316" s="93">
        <v>0</v>
      </c>
      <c r="P316" s="93">
        <f>O316*H316</f>
        <v>0</v>
      </c>
      <c r="Q316" s="93">
        <v>0</v>
      </c>
      <c r="R316" s="93">
        <f>Q316*H316</f>
        <v>0</v>
      </c>
      <c r="S316" s="93">
        <v>0</v>
      </c>
      <c r="T316" s="94">
        <f>S316*H316</f>
        <v>0</v>
      </c>
      <c r="AR316" s="95" t="s">
        <v>151</v>
      </c>
      <c r="AT316" s="95" t="s">
        <v>87</v>
      </c>
      <c r="AU316" s="95" t="s">
        <v>45</v>
      </c>
      <c r="AY316" s="7" t="s">
        <v>84</v>
      </c>
      <c r="BE316" s="96">
        <f>IF(N316="základná",J316,0)</f>
        <v>0</v>
      </c>
      <c r="BF316" s="96">
        <f>IF(N316="znížená",J316,0)</f>
        <v>0</v>
      </c>
      <c r="BG316" s="96">
        <f>IF(N316="zákl. prenesená",J316,0)</f>
        <v>0</v>
      </c>
      <c r="BH316" s="96">
        <f>IF(N316="zníž. prenesená",J316,0)</f>
        <v>0</v>
      </c>
      <c r="BI316" s="96">
        <f>IF(N316="nulová",J316,0)</f>
        <v>0</v>
      </c>
      <c r="BJ316" s="7" t="s">
        <v>45</v>
      </c>
      <c r="BK316" s="96">
        <f>ROUND(I316*H316,2)</f>
        <v>0</v>
      </c>
      <c r="BL316" s="7" t="s">
        <v>151</v>
      </c>
      <c r="BM316" s="95" t="s">
        <v>956</v>
      </c>
    </row>
    <row r="317" spans="2:65" s="6" customFormat="1" ht="12.75" x14ac:dyDescent="0.2">
      <c r="B317" s="72"/>
      <c r="C317" s="239"/>
      <c r="D317" s="240" t="s">
        <v>42</v>
      </c>
      <c r="E317" s="241" t="s">
        <v>552</v>
      </c>
      <c r="F317" s="267" t="s">
        <v>553</v>
      </c>
      <c r="G317" s="239"/>
      <c r="H317" s="239"/>
      <c r="I317" s="239"/>
      <c r="J317" s="242"/>
      <c r="L317" s="72"/>
      <c r="M317" s="76"/>
      <c r="P317" s="77">
        <f>SUM(P318:P323)</f>
        <v>254.09107500000002</v>
      </c>
      <c r="R317" s="77">
        <f>SUM(R318:R323)</f>
        <v>0.70683570000000007</v>
      </c>
      <c r="T317" s="78">
        <f>SUM(T318:T323)</f>
        <v>0</v>
      </c>
      <c r="V317" s="254"/>
      <c r="AR317" s="73" t="s">
        <v>45</v>
      </c>
      <c r="AT317" s="79" t="s">
        <v>42</v>
      </c>
      <c r="AU317" s="79" t="s">
        <v>44</v>
      </c>
      <c r="AY317" s="73" t="s">
        <v>84</v>
      </c>
      <c r="BK317" s="80">
        <f>SUM(BK318:BK323)</f>
        <v>0</v>
      </c>
    </row>
    <row r="318" spans="2:65" s="1" customFormat="1" ht="24" x14ac:dyDescent="0.2">
      <c r="B318" s="83"/>
      <c r="C318" s="233">
        <v>158</v>
      </c>
      <c r="D318" s="233" t="s">
        <v>87</v>
      </c>
      <c r="E318" s="234" t="s">
        <v>957</v>
      </c>
      <c r="F318" s="235" t="s">
        <v>958</v>
      </c>
      <c r="G318" s="236" t="s">
        <v>95</v>
      </c>
      <c r="H318" s="237">
        <v>10.8</v>
      </c>
      <c r="I318" s="238"/>
      <c r="J318" s="238"/>
      <c r="K318" s="231"/>
      <c r="L318" s="15"/>
      <c r="M318" s="91" t="s">
        <v>0</v>
      </c>
      <c r="N318" s="92" t="s">
        <v>26</v>
      </c>
      <c r="O318" s="93">
        <v>0.115</v>
      </c>
      <c r="P318" s="93">
        <f t="shared" ref="P318:P323" si="81">O318*H318</f>
        <v>1.2420000000000002</v>
      </c>
      <c r="Q318" s="93">
        <v>0</v>
      </c>
      <c r="R318" s="93">
        <f t="shared" ref="R318:R323" si="82">Q318*H318</f>
        <v>0</v>
      </c>
      <c r="S318" s="93">
        <v>0</v>
      </c>
      <c r="T318" s="94">
        <f t="shared" ref="T318:T323" si="83">S318*H318</f>
        <v>0</v>
      </c>
      <c r="AR318" s="95" t="s">
        <v>151</v>
      </c>
      <c r="AT318" s="95" t="s">
        <v>87</v>
      </c>
      <c r="AU318" s="95" t="s">
        <v>45</v>
      </c>
      <c r="AY318" s="7" t="s">
        <v>84</v>
      </c>
      <c r="BE318" s="96">
        <f t="shared" ref="BE318:BE323" si="84">IF(N318="základná",J318,0)</f>
        <v>0</v>
      </c>
      <c r="BF318" s="96">
        <f t="shared" ref="BF318:BF323" si="85">IF(N318="znížená",J318,0)</f>
        <v>0</v>
      </c>
      <c r="BG318" s="96">
        <f t="shared" ref="BG318:BG323" si="86">IF(N318="zákl. prenesená",J318,0)</f>
        <v>0</v>
      </c>
      <c r="BH318" s="96">
        <f t="shared" ref="BH318:BH323" si="87">IF(N318="zníž. prenesená",J318,0)</f>
        <v>0</v>
      </c>
      <c r="BI318" s="96">
        <f t="shared" ref="BI318:BI323" si="88">IF(N318="nulová",J318,0)</f>
        <v>0</v>
      </c>
      <c r="BJ318" s="7" t="s">
        <v>45</v>
      </c>
      <c r="BK318" s="96">
        <f t="shared" ref="BK318:BK323" si="89">ROUND(I318*H318,2)</f>
        <v>0</v>
      </c>
      <c r="BL318" s="7" t="s">
        <v>151</v>
      </c>
      <c r="BM318" s="95" t="s">
        <v>959</v>
      </c>
    </row>
    <row r="319" spans="2:65" s="1" customFormat="1" ht="24" x14ac:dyDescent="0.2">
      <c r="B319" s="83"/>
      <c r="C319" s="233">
        <v>159</v>
      </c>
      <c r="D319" s="233" t="s">
        <v>87</v>
      </c>
      <c r="E319" s="234" t="s">
        <v>960</v>
      </c>
      <c r="F319" s="235" t="s">
        <v>961</v>
      </c>
      <c r="G319" s="236" t="s">
        <v>95</v>
      </c>
      <c r="H319" s="237">
        <v>10.8</v>
      </c>
      <c r="I319" s="238"/>
      <c r="J319" s="238"/>
      <c r="K319" s="231"/>
      <c r="L319" s="15"/>
      <c r="M319" s="91" t="s">
        <v>0</v>
      </c>
      <c r="N319" s="92" t="s">
        <v>26</v>
      </c>
      <c r="O319" s="93">
        <v>0.37444</v>
      </c>
      <c r="P319" s="93">
        <f t="shared" si="81"/>
        <v>4.043952</v>
      </c>
      <c r="Q319" s="93">
        <v>2.4000000000000001E-4</v>
      </c>
      <c r="R319" s="93">
        <f t="shared" si="82"/>
        <v>2.5920000000000001E-3</v>
      </c>
      <c r="S319" s="93">
        <v>0</v>
      </c>
      <c r="T319" s="94">
        <f t="shared" si="83"/>
        <v>0</v>
      </c>
      <c r="AR319" s="95" t="s">
        <v>151</v>
      </c>
      <c r="AT319" s="95" t="s">
        <v>87</v>
      </c>
      <c r="AU319" s="95" t="s">
        <v>45</v>
      </c>
      <c r="AY319" s="7" t="s">
        <v>84</v>
      </c>
      <c r="BE319" s="96">
        <f t="shared" si="84"/>
        <v>0</v>
      </c>
      <c r="BF319" s="96">
        <f t="shared" si="85"/>
        <v>0</v>
      </c>
      <c r="BG319" s="96">
        <f t="shared" si="86"/>
        <v>0</v>
      </c>
      <c r="BH319" s="96">
        <f t="shared" si="87"/>
        <v>0</v>
      </c>
      <c r="BI319" s="96">
        <f t="shared" si="88"/>
        <v>0</v>
      </c>
      <c r="BJ319" s="7" t="s">
        <v>45</v>
      </c>
      <c r="BK319" s="96">
        <f t="shared" si="89"/>
        <v>0</v>
      </c>
      <c r="BL319" s="7" t="s">
        <v>151</v>
      </c>
      <c r="BM319" s="95" t="s">
        <v>962</v>
      </c>
    </row>
    <row r="320" spans="2:65" s="1" customFormat="1" ht="24" x14ac:dyDescent="0.2">
      <c r="B320" s="83"/>
      <c r="C320" s="233">
        <v>160</v>
      </c>
      <c r="D320" s="233" t="s">
        <v>87</v>
      </c>
      <c r="E320" s="234" t="s">
        <v>963</v>
      </c>
      <c r="F320" s="235" t="s">
        <v>964</v>
      </c>
      <c r="G320" s="236" t="s">
        <v>95</v>
      </c>
      <c r="H320" s="237">
        <v>10.8</v>
      </c>
      <c r="I320" s="238"/>
      <c r="J320" s="238"/>
      <c r="K320" s="231"/>
      <c r="L320" s="15"/>
      <c r="M320" s="91" t="s">
        <v>0</v>
      </c>
      <c r="N320" s="92" t="s">
        <v>26</v>
      </c>
      <c r="O320" s="93">
        <v>0.14815</v>
      </c>
      <c r="P320" s="93">
        <f t="shared" si="81"/>
        <v>1.6000200000000002</v>
      </c>
      <c r="Q320" s="93">
        <v>8.0000000000000007E-5</v>
      </c>
      <c r="R320" s="93">
        <f t="shared" si="82"/>
        <v>8.6400000000000008E-4</v>
      </c>
      <c r="S320" s="93">
        <v>0</v>
      </c>
      <c r="T320" s="94">
        <f t="shared" si="83"/>
        <v>0</v>
      </c>
      <c r="AR320" s="95" t="s">
        <v>151</v>
      </c>
      <c r="AT320" s="95" t="s">
        <v>87</v>
      </c>
      <c r="AU320" s="95" t="s">
        <v>45</v>
      </c>
      <c r="AY320" s="7" t="s">
        <v>84</v>
      </c>
      <c r="BE320" s="96">
        <f t="shared" si="84"/>
        <v>0</v>
      </c>
      <c r="BF320" s="96">
        <f t="shared" si="85"/>
        <v>0</v>
      </c>
      <c r="BG320" s="96">
        <f t="shared" si="86"/>
        <v>0</v>
      </c>
      <c r="BH320" s="96">
        <f t="shared" si="87"/>
        <v>0</v>
      </c>
      <c r="BI320" s="96">
        <f t="shared" si="88"/>
        <v>0</v>
      </c>
      <c r="BJ320" s="7" t="s">
        <v>45</v>
      </c>
      <c r="BK320" s="96">
        <f t="shared" si="89"/>
        <v>0</v>
      </c>
      <c r="BL320" s="7" t="s">
        <v>151</v>
      </c>
      <c r="BM320" s="95" t="s">
        <v>965</v>
      </c>
    </row>
    <row r="321" spans="2:65" s="1" customFormat="1" ht="24" x14ac:dyDescent="0.2">
      <c r="B321" s="83"/>
      <c r="C321" s="233">
        <v>161</v>
      </c>
      <c r="D321" s="233" t="s">
        <v>87</v>
      </c>
      <c r="E321" s="234" t="s">
        <v>966</v>
      </c>
      <c r="F321" s="235" t="s">
        <v>967</v>
      </c>
      <c r="G321" s="236" t="s">
        <v>95</v>
      </c>
      <c r="H321" s="237">
        <v>447.3</v>
      </c>
      <c r="I321" s="238"/>
      <c r="J321" s="238"/>
      <c r="K321" s="231"/>
      <c r="L321" s="15"/>
      <c r="M321" s="91" t="s">
        <v>0</v>
      </c>
      <c r="N321" s="92" t="s">
        <v>26</v>
      </c>
      <c r="O321" s="93">
        <v>6.4000000000000001E-2</v>
      </c>
      <c r="P321" s="93">
        <f t="shared" si="81"/>
        <v>28.627200000000002</v>
      </c>
      <c r="Q321" s="93">
        <v>0</v>
      </c>
      <c r="R321" s="93">
        <f t="shared" si="82"/>
        <v>0</v>
      </c>
      <c r="S321" s="93">
        <v>0</v>
      </c>
      <c r="T321" s="94">
        <f t="shared" si="83"/>
        <v>0</v>
      </c>
      <c r="Z321" s="96"/>
      <c r="AR321" s="95" t="s">
        <v>151</v>
      </c>
      <c r="AT321" s="95" t="s">
        <v>87</v>
      </c>
      <c r="AU321" s="95" t="s">
        <v>45</v>
      </c>
      <c r="AY321" s="7" t="s">
        <v>84</v>
      </c>
      <c r="BE321" s="96">
        <f t="shared" si="84"/>
        <v>0</v>
      </c>
      <c r="BF321" s="96">
        <f t="shared" si="85"/>
        <v>0</v>
      </c>
      <c r="BG321" s="96">
        <f t="shared" si="86"/>
        <v>0</v>
      </c>
      <c r="BH321" s="96">
        <f t="shared" si="87"/>
        <v>0</v>
      </c>
      <c r="BI321" s="96">
        <f t="shared" si="88"/>
        <v>0</v>
      </c>
      <c r="BJ321" s="7" t="s">
        <v>45</v>
      </c>
      <c r="BK321" s="96">
        <f t="shared" si="89"/>
        <v>0</v>
      </c>
      <c r="BL321" s="7" t="s">
        <v>151</v>
      </c>
      <c r="BM321" s="95" t="s">
        <v>968</v>
      </c>
    </row>
    <row r="322" spans="2:65" s="1" customFormat="1" ht="24" x14ac:dyDescent="0.2">
      <c r="B322" s="83"/>
      <c r="C322" s="233">
        <v>162</v>
      </c>
      <c r="D322" s="233" t="s">
        <v>87</v>
      </c>
      <c r="E322" s="234" t="s">
        <v>969</v>
      </c>
      <c r="F322" s="235" t="s">
        <v>970</v>
      </c>
      <c r="G322" s="236" t="s">
        <v>95</v>
      </c>
      <c r="H322" s="237">
        <v>447.3</v>
      </c>
      <c r="I322" s="238"/>
      <c r="J322" s="238"/>
      <c r="K322" s="231"/>
      <c r="L322" s="15"/>
      <c r="M322" s="91" t="s">
        <v>0</v>
      </c>
      <c r="N322" s="92" t="s">
        <v>26</v>
      </c>
      <c r="O322" s="93">
        <v>0.37823000000000001</v>
      </c>
      <c r="P322" s="93">
        <f t="shared" si="81"/>
        <v>169.18227900000002</v>
      </c>
      <c r="Q322" s="93">
        <v>1.24E-3</v>
      </c>
      <c r="R322" s="93">
        <f t="shared" si="82"/>
        <v>0.55465200000000003</v>
      </c>
      <c r="S322" s="93">
        <v>0</v>
      </c>
      <c r="T322" s="94">
        <f t="shared" si="83"/>
        <v>0</v>
      </c>
      <c r="Z322" s="96"/>
      <c r="AR322" s="95" t="s">
        <v>151</v>
      </c>
      <c r="AT322" s="95" t="s">
        <v>87</v>
      </c>
      <c r="AU322" s="95" t="s">
        <v>45</v>
      </c>
      <c r="AY322" s="7" t="s">
        <v>84</v>
      </c>
      <c r="BE322" s="96">
        <f t="shared" si="84"/>
        <v>0</v>
      </c>
      <c r="BF322" s="96">
        <f t="shared" si="85"/>
        <v>0</v>
      </c>
      <c r="BG322" s="96">
        <f t="shared" si="86"/>
        <v>0</v>
      </c>
      <c r="BH322" s="96">
        <f t="shared" si="87"/>
        <v>0</v>
      </c>
      <c r="BI322" s="96">
        <f t="shared" si="88"/>
        <v>0</v>
      </c>
      <c r="BJ322" s="7" t="s">
        <v>45</v>
      </c>
      <c r="BK322" s="96">
        <f t="shared" si="89"/>
        <v>0</v>
      </c>
      <c r="BL322" s="7" t="s">
        <v>151</v>
      </c>
      <c r="BM322" s="95" t="s">
        <v>971</v>
      </c>
    </row>
    <row r="323" spans="2:65" s="1" customFormat="1" ht="24" x14ac:dyDescent="0.2">
      <c r="B323" s="83"/>
      <c r="C323" s="233">
        <v>163</v>
      </c>
      <c r="D323" s="233" t="s">
        <v>87</v>
      </c>
      <c r="E323" s="234" t="s">
        <v>555</v>
      </c>
      <c r="F323" s="235" t="s">
        <v>556</v>
      </c>
      <c r="G323" s="236" t="s">
        <v>95</v>
      </c>
      <c r="H323" s="237">
        <v>450.69</v>
      </c>
      <c r="I323" s="238"/>
      <c r="J323" s="238"/>
      <c r="K323" s="231"/>
      <c r="L323" s="15"/>
      <c r="M323" s="91" t="s">
        <v>0</v>
      </c>
      <c r="N323" s="92" t="s">
        <v>26</v>
      </c>
      <c r="O323" s="93">
        <v>0.1096</v>
      </c>
      <c r="P323" s="93">
        <f t="shared" si="81"/>
        <v>49.395623999999998</v>
      </c>
      <c r="Q323" s="93">
        <v>3.3E-4</v>
      </c>
      <c r="R323" s="93">
        <f t="shared" si="82"/>
        <v>0.14872769999999999</v>
      </c>
      <c r="S323" s="93">
        <v>0</v>
      </c>
      <c r="T323" s="94">
        <f t="shared" si="83"/>
        <v>0</v>
      </c>
      <c r="AR323" s="95" t="s">
        <v>151</v>
      </c>
      <c r="AT323" s="95" t="s">
        <v>87</v>
      </c>
      <c r="AU323" s="95" t="s">
        <v>45</v>
      </c>
      <c r="AY323" s="7" t="s">
        <v>84</v>
      </c>
      <c r="BE323" s="96">
        <f t="shared" si="84"/>
        <v>0</v>
      </c>
      <c r="BF323" s="96">
        <f t="shared" si="85"/>
        <v>0</v>
      </c>
      <c r="BG323" s="96">
        <f t="shared" si="86"/>
        <v>0</v>
      </c>
      <c r="BH323" s="96">
        <f t="shared" si="87"/>
        <v>0</v>
      </c>
      <c r="BI323" s="96">
        <f t="shared" si="88"/>
        <v>0</v>
      </c>
      <c r="BJ323" s="7" t="s">
        <v>45</v>
      </c>
      <c r="BK323" s="96">
        <f t="shared" si="89"/>
        <v>0</v>
      </c>
      <c r="BL323" s="7" t="s">
        <v>151</v>
      </c>
      <c r="BM323" s="95" t="s">
        <v>972</v>
      </c>
    </row>
    <row r="324" spans="2:65" s="6" customFormat="1" ht="12.75" x14ac:dyDescent="0.2">
      <c r="B324" s="72"/>
      <c r="C324" s="239"/>
      <c r="D324" s="240" t="s">
        <v>42</v>
      </c>
      <c r="E324" s="241" t="s">
        <v>344</v>
      </c>
      <c r="F324" s="267" t="s">
        <v>345</v>
      </c>
      <c r="G324" s="239"/>
      <c r="H324" s="239"/>
      <c r="I324" s="239"/>
      <c r="J324" s="242"/>
      <c r="L324" s="72"/>
      <c r="M324" s="76"/>
      <c r="P324" s="77">
        <f>SUM(P325:P327)</f>
        <v>101.11016999999998</v>
      </c>
      <c r="R324" s="77">
        <f>SUM(R325:R327)</f>
        <v>0.47900690000000001</v>
      </c>
      <c r="T324" s="78">
        <f>SUM(T325:T327)</f>
        <v>0</v>
      </c>
      <c r="V324" s="254"/>
      <c r="AR324" s="73" t="s">
        <v>45</v>
      </c>
      <c r="AT324" s="79" t="s">
        <v>42</v>
      </c>
      <c r="AU324" s="79" t="s">
        <v>44</v>
      </c>
      <c r="AY324" s="73" t="s">
        <v>84</v>
      </c>
      <c r="BK324" s="80">
        <f>SUM(BK325:BK327)</f>
        <v>0</v>
      </c>
    </row>
    <row r="325" spans="2:65" s="1" customFormat="1" ht="24" x14ac:dyDescent="0.2">
      <c r="B325" s="83"/>
      <c r="C325" s="233">
        <v>164</v>
      </c>
      <c r="D325" s="233" t="s">
        <v>87</v>
      </c>
      <c r="E325" s="234" t="s">
        <v>347</v>
      </c>
      <c r="F325" s="235" t="s">
        <v>348</v>
      </c>
      <c r="G325" s="236" t="s">
        <v>95</v>
      </c>
      <c r="H325" s="237">
        <v>1051.33</v>
      </c>
      <c r="I325" s="238"/>
      <c r="J325" s="238"/>
      <c r="K325" s="231"/>
      <c r="L325" s="15"/>
      <c r="M325" s="91" t="s">
        <v>0</v>
      </c>
      <c r="N325" s="92" t="s">
        <v>26</v>
      </c>
      <c r="O325" s="93">
        <v>0.03</v>
      </c>
      <c r="P325" s="93">
        <f>O325*H325</f>
        <v>31.539899999999996</v>
      </c>
      <c r="Q325" s="93">
        <v>1E-4</v>
      </c>
      <c r="R325" s="93">
        <f>Q325*H325</f>
        <v>0.105133</v>
      </c>
      <c r="S325" s="93">
        <v>0</v>
      </c>
      <c r="T325" s="94">
        <f>S325*H325</f>
        <v>0</v>
      </c>
      <c r="AR325" s="95" t="s">
        <v>151</v>
      </c>
      <c r="AT325" s="95" t="s">
        <v>87</v>
      </c>
      <c r="AU325" s="95" t="s">
        <v>45</v>
      </c>
      <c r="AY325" s="7" t="s">
        <v>84</v>
      </c>
      <c r="BE325" s="96">
        <f>IF(N325="základná",J325,0)</f>
        <v>0</v>
      </c>
      <c r="BF325" s="96">
        <f>IF(N325="znížená",J325,0)</f>
        <v>0</v>
      </c>
      <c r="BG325" s="96">
        <f>IF(N325="zákl. prenesená",J325,0)</f>
        <v>0</v>
      </c>
      <c r="BH325" s="96">
        <f>IF(N325="zníž. prenesená",J325,0)</f>
        <v>0</v>
      </c>
      <c r="BI325" s="96">
        <f>IF(N325="nulová",J325,0)</f>
        <v>0</v>
      </c>
      <c r="BJ325" s="7" t="s">
        <v>45</v>
      </c>
      <c r="BK325" s="96">
        <f>ROUND(I325*H325,2)</f>
        <v>0</v>
      </c>
      <c r="BL325" s="7" t="s">
        <v>151</v>
      </c>
      <c r="BM325" s="95" t="s">
        <v>973</v>
      </c>
    </row>
    <row r="326" spans="2:65" s="1" customFormat="1" ht="24" x14ac:dyDescent="0.2">
      <c r="B326" s="83"/>
      <c r="C326" s="233">
        <v>165</v>
      </c>
      <c r="D326" s="233" t="s">
        <v>87</v>
      </c>
      <c r="E326" s="234" t="s">
        <v>974</v>
      </c>
      <c r="F326" s="235" t="s">
        <v>975</v>
      </c>
      <c r="G326" s="236" t="s">
        <v>169</v>
      </c>
      <c r="H326" s="237">
        <v>538.70000000000005</v>
      </c>
      <c r="I326" s="238"/>
      <c r="J326" s="238"/>
      <c r="K326" s="231"/>
      <c r="L326" s="15"/>
      <c r="M326" s="91" t="s">
        <v>0</v>
      </c>
      <c r="N326" s="92" t="s">
        <v>26</v>
      </c>
      <c r="O326" s="93">
        <v>1.4E-2</v>
      </c>
      <c r="P326" s="93">
        <f>O326*H326</f>
        <v>7.5418000000000012</v>
      </c>
      <c r="Q326" s="93">
        <v>5.0000000000000002E-5</v>
      </c>
      <c r="R326" s="93">
        <f>Q326*H326</f>
        <v>2.6935000000000004E-2</v>
      </c>
      <c r="S326" s="93">
        <v>0</v>
      </c>
      <c r="T326" s="94">
        <f>S326*H326</f>
        <v>0</v>
      </c>
      <c r="AR326" s="95" t="s">
        <v>151</v>
      </c>
      <c r="AT326" s="95" t="s">
        <v>87</v>
      </c>
      <c r="AU326" s="95" t="s">
        <v>45</v>
      </c>
      <c r="AY326" s="7" t="s">
        <v>84</v>
      </c>
      <c r="BE326" s="96">
        <f>IF(N326="základná",J326,0)</f>
        <v>0</v>
      </c>
      <c r="BF326" s="96">
        <f>IF(N326="znížená",J326,0)</f>
        <v>0</v>
      </c>
      <c r="BG326" s="96">
        <f>IF(N326="zákl. prenesená",J326,0)</f>
        <v>0</v>
      </c>
      <c r="BH326" s="96">
        <f>IF(N326="zníž. prenesená",J326,0)</f>
        <v>0</v>
      </c>
      <c r="BI326" s="96">
        <f>IF(N326="nulová",J326,0)</f>
        <v>0</v>
      </c>
      <c r="BJ326" s="7" t="s">
        <v>45</v>
      </c>
      <c r="BK326" s="96">
        <f>ROUND(I326*H326,2)</f>
        <v>0</v>
      </c>
      <c r="BL326" s="7" t="s">
        <v>151</v>
      </c>
      <c r="BM326" s="95" t="s">
        <v>976</v>
      </c>
    </row>
    <row r="327" spans="2:65" s="1" customFormat="1" ht="36" x14ac:dyDescent="0.2">
      <c r="B327" s="83"/>
      <c r="C327" s="233">
        <v>166</v>
      </c>
      <c r="D327" s="233" t="s">
        <v>87</v>
      </c>
      <c r="E327" s="234" t="s">
        <v>351</v>
      </c>
      <c r="F327" s="235" t="s">
        <v>352</v>
      </c>
      <c r="G327" s="236" t="s">
        <v>95</v>
      </c>
      <c r="H327" s="237">
        <v>1051.33</v>
      </c>
      <c r="I327" s="238"/>
      <c r="J327" s="238"/>
      <c r="K327" s="231"/>
      <c r="L327" s="15"/>
      <c r="M327" s="91" t="s">
        <v>0</v>
      </c>
      <c r="N327" s="92" t="s">
        <v>26</v>
      </c>
      <c r="O327" s="93">
        <v>5.8999999999999997E-2</v>
      </c>
      <c r="P327" s="93">
        <f>O327*H327</f>
        <v>62.028469999999992</v>
      </c>
      <c r="Q327" s="93">
        <v>3.3E-4</v>
      </c>
      <c r="R327" s="93">
        <f>Q327*H327</f>
        <v>0.34693889999999999</v>
      </c>
      <c r="S327" s="93">
        <v>0</v>
      </c>
      <c r="T327" s="94">
        <f>S327*H327</f>
        <v>0</v>
      </c>
      <c r="AR327" s="95" t="s">
        <v>151</v>
      </c>
      <c r="AT327" s="95" t="s">
        <v>87</v>
      </c>
      <c r="AU327" s="95" t="s">
        <v>45</v>
      </c>
      <c r="AY327" s="7" t="s">
        <v>84</v>
      </c>
      <c r="BE327" s="96">
        <f>IF(N327="základná",J327,0)</f>
        <v>0</v>
      </c>
      <c r="BF327" s="96">
        <f>IF(N327="znížená",J327,0)</f>
        <v>0</v>
      </c>
      <c r="BG327" s="96">
        <f>IF(N327="zákl. prenesená",J327,0)</f>
        <v>0</v>
      </c>
      <c r="BH327" s="96">
        <f>IF(N327="zníž. prenesená",J327,0)</f>
        <v>0</v>
      </c>
      <c r="BI327" s="96">
        <f>IF(N327="nulová",J327,0)</f>
        <v>0</v>
      </c>
      <c r="BJ327" s="7" t="s">
        <v>45</v>
      </c>
      <c r="BK327" s="96">
        <f>ROUND(I327*H327,2)</f>
        <v>0</v>
      </c>
      <c r="BL327" s="7" t="s">
        <v>151</v>
      </c>
      <c r="BM327" s="95" t="s">
        <v>977</v>
      </c>
    </row>
    <row r="328" spans="2:65" s="6" customFormat="1" ht="12.75" x14ac:dyDescent="0.2">
      <c r="B328" s="72"/>
      <c r="C328" s="239"/>
      <c r="D328" s="240" t="s">
        <v>42</v>
      </c>
      <c r="E328" s="241" t="s">
        <v>978</v>
      </c>
      <c r="F328" s="267" t="s">
        <v>1424</v>
      </c>
      <c r="G328" s="239"/>
      <c r="H328" s="239"/>
      <c r="I328" s="239"/>
      <c r="J328" s="242"/>
      <c r="L328" s="72"/>
      <c r="M328" s="76"/>
      <c r="P328" s="77" t="e">
        <f>SUM(P329:P331)</f>
        <v>#REF!</v>
      </c>
      <c r="R328" s="77" t="e">
        <f>SUM(R329:R331)</f>
        <v>#REF!</v>
      </c>
      <c r="T328" s="78" t="e">
        <f>SUM(T329:T331)</f>
        <v>#REF!</v>
      </c>
      <c r="V328" s="254"/>
      <c r="AR328" s="73" t="s">
        <v>91</v>
      </c>
      <c r="AT328" s="79" t="s">
        <v>42</v>
      </c>
      <c r="AU328" s="79" t="s">
        <v>43</v>
      </c>
      <c r="AY328" s="73" t="s">
        <v>84</v>
      </c>
      <c r="BK328" s="80" t="e">
        <f>SUM(BK329:BK331)</f>
        <v>#REF!</v>
      </c>
    </row>
    <row r="329" spans="2:65" s="1" customFormat="1" ht="12" x14ac:dyDescent="0.2">
      <c r="B329" s="83"/>
      <c r="C329" s="233">
        <v>167</v>
      </c>
      <c r="D329" s="233" t="s">
        <v>87</v>
      </c>
      <c r="E329" s="234" t="s">
        <v>1422</v>
      </c>
      <c r="F329" s="235" t="s">
        <v>1427</v>
      </c>
      <c r="G329" s="236" t="s">
        <v>195</v>
      </c>
      <c r="H329" s="237">
        <v>1</v>
      </c>
      <c r="I329" s="238"/>
      <c r="J329" s="238"/>
      <c r="K329" s="231"/>
      <c r="L329" s="15"/>
      <c r="M329" s="91"/>
      <c r="N329" s="92"/>
      <c r="O329" s="93"/>
      <c r="P329" s="93"/>
      <c r="Q329" s="93"/>
      <c r="R329" s="93"/>
      <c r="S329" s="93"/>
      <c r="T329" s="94"/>
      <c r="V329" s="96"/>
      <c r="AR329" s="95"/>
      <c r="AT329" s="95"/>
      <c r="AU329" s="95"/>
      <c r="AY329" s="7"/>
      <c r="BE329" s="96"/>
      <c r="BF329" s="96"/>
      <c r="BG329" s="96"/>
      <c r="BH329" s="96"/>
      <c r="BI329" s="96"/>
      <c r="BJ329" s="7"/>
      <c r="BK329" s="96"/>
      <c r="BL329" s="7"/>
      <c r="BM329" s="95"/>
    </row>
    <row r="330" spans="2:65" s="1" customFormat="1" ht="88.9" customHeight="1" x14ac:dyDescent="0.2">
      <c r="B330" s="83"/>
      <c r="C330" s="233"/>
      <c r="D330" s="233"/>
      <c r="E330" s="234"/>
      <c r="F330" s="235" t="s">
        <v>1428</v>
      </c>
      <c r="G330" s="236"/>
      <c r="H330" s="237"/>
      <c r="I330" s="238"/>
      <c r="J330" s="238"/>
      <c r="K330" s="231"/>
      <c r="L330" s="15"/>
      <c r="M330" s="91"/>
      <c r="N330" s="92"/>
      <c r="O330" s="93"/>
      <c r="P330" s="93"/>
      <c r="Q330" s="93"/>
      <c r="R330" s="93"/>
      <c r="S330" s="93"/>
      <c r="T330" s="94"/>
      <c r="V330" s="96"/>
      <c r="AR330" s="95"/>
      <c r="AT330" s="95"/>
      <c r="AU330" s="95"/>
      <c r="AY330" s="7"/>
      <c r="BE330" s="96"/>
      <c r="BF330" s="96"/>
      <c r="BG330" s="96"/>
      <c r="BH330" s="96"/>
      <c r="BI330" s="96"/>
      <c r="BJ330" s="7"/>
      <c r="BK330" s="96"/>
      <c r="BL330" s="7"/>
      <c r="BM330" s="95"/>
    </row>
    <row r="331" spans="2:65" s="1" customFormat="1" ht="24" x14ac:dyDescent="0.2">
      <c r="B331" s="83"/>
      <c r="C331" s="261">
        <v>168</v>
      </c>
      <c r="D331" s="261" t="s">
        <v>87</v>
      </c>
      <c r="E331" s="261" t="s">
        <v>1423</v>
      </c>
      <c r="F331" s="234" t="s">
        <v>1421</v>
      </c>
      <c r="G331" s="233" t="s">
        <v>195</v>
      </c>
      <c r="H331" s="237">
        <v>3</v>
      </c>
      <c r="I331" s="237"/>
      <c r="J331" s="237"/>
      <c r="K331" s="231"/>
      <c r="L331" s="15"/>
      <c r="M331" s="107" t="s">
        <v>0</v>
      </c>
      <c r="N331" s="108" t="s">
        <v>26</v>
      </c>
      <c r="O331" s="109">
        <v>0</v>
      </c>
      <c r="P331" s="109" t="e">
        <f>O331*#REF!</f>
        <v>#REF!</v>
      </c>
      <c r="Q331" s="109">
        <v>0</v>
      </c>
      <c r="R331" s="109" t="e">
        <f>Q331*#REF!</f>
        <v>#REF!</v>
      </c>
      <c r="S331" s="109">
        <v>0</v>
      </c>
      <c r="T331" s="110" t="e">
        <f>S331*#REF!</f>
        <v>#REF!</v>
      </c>
      <c r="AR331" s="95" t="s">
        <v>91</v>
      </c>
      <c r="AT331" s="95" t="s">
        <v>87</v>
      </c>
      <c r="AU331" s="95" t="s">
        <v>44</v>
      </c>
      <c r="AY331" s="7" t="s">
        <v>84</v>
      </c>
      <c r="BE331" s="96">
        <f>IF(N331="základná",#REF!,0)</f>
        <v>0</v>
      </c>
      <c r="BF331" s="96" t="e">
        <f>IF(N331="znížená",#REF!,0)</f>
        <v>#REF!</v>
      </c>
      <c r="BG331" s="96">
        <f>IF(N331="zákl. prenesená",#REF!,0)</f>
        <v>0</v>
      </c>
      <c r="BH331" s="96">
        <f>IF(N331="zníž. prenesená",#REF!,0)</f>
        <v>0</v>
      </c>
      <c r="BI331" s="96">
        <f>IF(N331="nulová",#REF!,0)</f>
        <v>0</v>
      </c>
      <c r="BJ331" s="7" t="s">
        <v>45</v>
      </c>
      <c r="BK331" s="96" t="e">
        <f>ROUND(#REF!*#REF!,2)</f>
        <v>#REF!</v>
      </c>
      <c r="BL331" s="7" t="s">
        <v>91</v>
      </c>
      <c r="BM331" s="95" t="s">
        <v>979</v>
      </c>
    </row>
    <row r="332" spans="2:65" s="1" customFormat="1" ht="6.95" customHeight="1" x14ac:dyDescent="0.2">
      <c r="B332" s="262"/>
      <c r="C332" s="263"/>
      <c r="D332" s="263"/>
      <c r="E332" s="263"/>
      <c r="F332" s="263"/>
      <c r="G332" s="263"/>
      <c r="H332" s="263"/>
      <c r="I332" s="263"/>
      <c r="J332" s="263"/>
      <c r="K332" s="23"/>
      <c r="L332" s="15"/>
    </row>
    <row r="333" spans="2:65" x14ac:dyDescent="0.2">
      <c r="B333" s="264"/>
      <c r="C333" s="264"/>
      <c r="D333" s="264"/>
      <c r="E333" s="264"/>
      <c r="F333" s="264"/>
      <c r="G333" s="264"/>
      <c r="H333" s="264"/>
      <c r="I333" s="264"/>
      <c r="J333" s="264"/>
    </row>
  </sheetData>
  <autoFilter ref="C140:K331" xr:uid="{00000000-0009-0000-0000-000003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honeticPr fontId="0" type="noConversion"/>
  <pageMargins left="0.7" right="0.7" top="0.75" bottom="0.75" header="0.3" footer="0.3"/>
  <pageSetup paperSize="9" scale="79" fitToHeight="0" orientation="portrait" blackAndWhite="1" horizontalDpi="360" verticalDpi="360" r:id="rId1"/>
  <headerFooter scaleWithDoc="0" alignWithMargins="0"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B0AF-CAB1-44BA-BB76-862BFB8924E3}">
  <sheetPr>
    <pageSetUpPr fitToPage="1"/>
  </sheetPr>
  <dimension ref="A1:I146"/>
  <sheetViews>
    <sheetView topLeftCell="A86" workbookViewId="0">
      <selection activeCell="F157" sqref="F157"/>
    </sheetView>
  </sheetViews>
  <sheetFormatPr defaultRowHeight="11.25" x14ac:dyDescent="0.2"/>
  <cols>
    <col min="2" max="2" width="17.33203125" customWidth="1"/>
    <col min="3" max="3" width="50" customWidth="1"/>
    <col min="4" max="4" width="17.6640625" customWidth="1"/>
    <col min="5" max="5" width="15.5" customWidth="1"/>
    <col min="6" max="6" width="13.83203125" customWidth="1"/>
    <col min="7" max="7" width="17.5" customWidth="1"/>
    <col min="9" max="9" width="10.1640625" bestFit="1" customWidth="1"/>
  </cols>
  <sheetData>
    <row r="1" spans="1:7" ht="19.899999999999999" customHeight="1" x14ac:dyDescent="0.2"/>
    <row r="2" spans="1:7" ht="19.899999999999999" customHeight="1" x14ac:dyDescent="0.2">
      <c r="A2" s="111" t="s">
        <v>980</v>
      </c>
      <c r="B2" s="289" t="s">
        <v>981</v>
      </c>
      <c r="C2" s="290"/>
      <c r="D2" s="290"/>
      <c r="E2" s="290"/>
      <c r="F2" s="290"/>
      <c r="G2" s="290"/>
    </row>
    <row r="3" spans="1:7" ht="19.899999999999999" customHeight="1" x14ac:dyDescent="0.2">
      <c r="A3" s="111" t="s">
        <v>982</v>
      </c>
      <c r="B3" s="289" t="s">
        <v>983</v>
      </c>
      <c r="C3" s="290"/>
      <c r="D3" s="290"/>
      <c r="E3" s="290"/>
      <c r="F3" s="290"/>
      <c r="G3" s="290"/>
    </row>
    <row r="4" spans="1:7" ht="19.899999999999999" customHeight="1" thickBot="1" x14ac:dyDescent="0.25"/>
    <row r="5" spans="1:7" ht="19.899999999999999" customHeight="1" thickBot="1" x14ac:dyDescent="0.25">
      <c r="A5" s="112" t="s">
        <v>984</v>
      </c>
      <c r="B5" s="113" t="s">
        <v>985</v>
      </c>
      <c r="C5" s="114" t="s">
        <v>986</v>
      </c>
      <c r="D5" s="114" t="s">
        <v>72</v>
      </c>
      <c r="E5" s="114" t="s">
        <v>987</v>
      </c>
      <c r="F5" s="114" t="s">
        <v>988</v>
      </c>
      <c r="G5" s="114" t="s">
        <v>989</v>
      </c>
    </row>
    <row r="6" spans="1:7" ht="19.899999999999999" customHeight="1" x14ac:dyDescent="0.2">
      <c r="A6" s="115" t="s">
        <v>44</v>
      </c>
      <c r="B6" s="116">
        <v>2</v>
      </c>
      <c r="C6" s="114">
        <v>3</v>
      </c>
      <c r="D6" s="114">
        <v>4</v>
      </c>
      <c r="E6" s="114">
        <v>5</v>
      </c>
      <c r="F6" s="114">
        <v>6</v>
      </c>
      <c r="G6" s="114">
        <v>7</v>
      </c>
    </row>
    <row r="7" spans="1:7" ht="19.899999999999999" customHeight="1" x14ac:dyDescent="0.2">
      <c r="A7" s="117"/>
      <c r="B7" s="118"/>
      <c r="C7" s="119"/>
      <c r="D7" s="119"/>
      <c r="E7" s="119"/>
      <c r="F7" s="119"/>
      <c r="G7" s="119"/>
    </row>
    <row r="8" spans="1:7" ht="19.899999999999999" customHeight="1" x14ac:dyDescent="0.2">
      <c r="A8" s="129"/>
      <c r="B8" s="130" t="s">
        <v>243</v>
      </c>
      <c r="C8" s="131" t="s">
        <v>244</v>
      </c>
      <c r="D8" s="130"/>
      <c r="E8" s="132"/>
      <c r="F8" s="133"/>
      <c r="G8" s="133"/>
    </row>
    <row r="9" spans="1:7" ht="19.899999999999999" customHeight="1" x14ac:dyDescent="0.2">
      <c r="A9" s="129"/>
      <c r="B9" s="130" t="s">
        <v>1079</v>
      </c>
      <c r="C9" s="131" t="s">
        <v>1080</v>
      </c>
      <c r="D9" s="130"/>
      <c r="E9" s="132"/>
      <c r="F9" s="133"/>
      <c r="G9" s="133"/>
    </row>
    <row r="10" spans="1:7" ht="19.899999999999999" customHeight="1" x14ac:dyDescent="0.2">
      <c r="A10" s="129">
        <v>1</v>
      </c>
      <c r="B10" s="134" t="s">
        <v>1081</v>
      </c>
      <c r="C10" s="135" t="s">
        <v>1082</v>
      </c>
      <c r="D10" s="134" t="s">
        <v>195</v>
      </c>
      <c r="E10" s="136">
        <v>150</v>
      </c>
      <c r="F10" s="137"/>
      <c r="G10" s="137"/>
    </row>
    <row r="11" spans="1:7" ht="19.899999999999999" customHeight="1" x14ac:dyDescent="0.2">
      <c r="A11" s="129">
        <v>2</v>
      </c>
      <c r="B11" s="134" t="s">
        <v>1083</v>
      </c>
      <c r="C11" s="135" t="s">
        <v>1084</v>
      </c>
      <c r="D11" s="134" t="s">
        <v>727</v>
      </c>
      <c r="E11" s="136">
        <v>1E-3</v>
      </c>
      <c r="F11" s="137"/>
      <c r="G11" s="137"/>
    </row>
    <row r="12" spans="1:7" ht="19.899999999999999" customHeight="1" x14ac:dyDescent="0.2">
      <c r="A12" s="129">
        <v>3</v>
      </c>
      <c r="B12" s="134" t="s">
        <v>1085</v>
      </c>
      <c r="C12" s="135" t="s">
        <v>1086</v>
      </c>
      <c r="D12" s="134" t="s">
        <v>195</v>
      </c>
      <c r="E12" s="136">
        <v>1</v>
      </c>
      <c r="F12" s="137"/>
      <c r="G12" s="137"/>
    </row>
    <row r="13" spans="1:7" ht="19.899999999999999" customHeight="1" x14ac:dyDescent="0.2">
      <c r="A13" s="129"/>
      <c r="B13" s="130" t="s">
        <v>1087</v>
      </c>
      <c r="C13" s="131" t="s">
        <v>1088</v>
      </c>
      <c r="D13" s="130"/>
      <c r="E13" s="132"/>
      <c r="F13" s="133"/>
      <c r="G13" s="137"/>
    </row>
    <row r="14" spans="1:7" ht="19.899999999999999" customHeight="1" x14ac:dyDescent="0.2">
      <c r="A14" s="129">
        <v>4</v>
      </c>
      <c r="B14" s="134" t="s">
        <v>1089</v>
      </c>
      <c r="C14" s="135" t="s">
        <v>1090</v>
      </c>
      <c r="D14" s="134" t="s">
        <v>169</v>
      </c>
      <c r="E14" s="136">
        <v>1250</v>
      </c>
      <c r="F14" s="137"/>
      <c r="G14" s="137"/>
    </row>
    <row r="15" spans="1:7" ht="19.899999999999999" customHeight="1" x14ac:dyDescent="0.2">
      <c r="A15" s="129">
        <v>5</v>
      </c>
      <c r="B15" s="134" t="s">
        <v>1091</v>
      </c>
      <c r="C15" s="135" t="s">
        <v>1092</v>
      </c>
      <c r="D15" s="134" t="s">
        <v>169</v>
      </c>
      <c r="E15" s="136">
        <v>150</v>
      </c>
      <c r="F15" s="137"/>
      <c r="G15" s="137"/>
    </row>
    <row r="16" spans="1:7" ht="19.899999999999999" customHeight="1" x14ac:dyDescent="0.2">
      <c r="A16" s="129">
        <v>6</v>
      </c>
      <c r="B16" s="134" t="s">
        <v>1093</v>
      </c>
      <c r="C16" s="135" t="s">
        <v>1094</v>
      </c>
      <c r="D16" s="134" t="s">
        <v>169</v>
      </c>
      <c r="E16" s="136">
        <v>220</v>
      </c>
      <c r="F16" s="137"/>
      <c r="G16" s="137"/>
    </row>
    <row r="17" spans="1:7" ht="19.899999999999999" customHeight="1" x14ac:dyDescent="0.2">
      <c r="A17" s="129">
        <v>7</v>
      </c>
      <c r="B17" s="122"/>
      <c r="C17" s="124" t="s">
        <v>1015</v>
      </c>
      <c r="D17" s="124" t="s">
        <v>195</v>
      </c>
      <c r="E17" s="120">
        <v>24</v>
      </c>
      <c r="F17" s="120"/>
      <c r="G17" s="120"/>
    </row>
    <row r="18" spans="1:7" ht="19.899999999999999" customHeight="1" x14ac:dyDescent="0.2">
      <c r="A18" s="129">
        <v>8</v>
      </c>
      <c r="B18" s="134" t="s">
        <v>1095</v>
      </c>
      <c r="C18" s="135" t="s">
        <v>1096</v>
      </c>
      <c r="D18" s="134" t="s">
        <v>169</v>
      </c>
      <c r="E18" s="136">
        <v>620</v>
      </c>
      <c r="F18" s="137"/>
      <c r="G18" s="137"/>
    </row>
    <row r="19" spans="1:7" ht="19.899999999999999" customHeight="1" x14ac:dyDescent="0.2">
      <c r="A19" s="129">
        <v>9</v>
      </c>
      <c r="B19" s="134"/>
      <c r="C19" s="124" t="s">
        <v>1024</v>
      </c>
      <c r="D19" s="124" t="s">
        <v>195</v>
      </c>
      <c r="E19" s="120">
        <v>116</v>
      </c>
      <c r="F19" s="120"/>
      <c r="G19" s="120"/>
    </row>
    <row r="20" spans="1:7" ht="19.899999999999999" customHeight="1" x14ac:dyDescent="0.2">
      <c r="A20" s="129">
        <v>10</v>
      </c>
      <c r="B20" s="134" t="s">
        <v>1097</v>
      </c>
      <c r="C20" s="135" t="s">
        <v>1098</v>
      </c>
      <c r="D20" s="134" t="s">
        <v>169</v>
      </c>
      <c r="E20" s="136">
        <v>80</v>
      </c>
      <c r="F20" s="137"/>
      <c r="G20" s="137"/>
    </row>
    <row r="21" spans="1:7" ht="19.899999999999999" customHeight="1" x14ac:dyDescent="0.2">
      <c r="A21" s="129">
        <v>11</v>
      </c>
      <c r="B21" s="134"/>
      <c r="C21" s="124" t="s">
        <v>1023</v>
      </c>
      <c r="D21" s="124" t="s">
        <v>195</v>
      </c>
      <c r="E21" s="120">
        <v>48</v>
      </c>
      <c r="F21" s="120"/>
      <c r="G21" s="120"/>
    </row>
    <row r="22" spans="1:7" ht="19.899999999999999" customHeight="1" x14ac:dyDescent="0.2">
      <c r="A22" s="129">
        <v>12</v>
      </c>
      <c r="B22" s="134" t="s">
        <v>1099</v>
      </c>
      <c r="C22" s="135" t="s">
        <v>1100</v>
      </c>
      <c r="D22" s="134" t="s">
        <v>169</v>
      </c>
      <c r="E22" s="136">
        <v>80</v>
      </c>
      <c r="F22" s="137"/>
      <c r="G22" s="137"/>
    </row>
    <row r="23" spans="1:7" ht="19.899999999999999" customHeight="1" x14ac:dyDescent="0.2">
      <c r="A23" s="129">
        <v>13</v>
      </c>
      <c r="B23" s="134"/>
      <c r="C23" s="124" t="s">
        <v>1022</v>
      </c>
      <c r="D23" s="124" t="s">
        <v>195</v>
      </c>
      <c r="E23" s="120">
        <v>32</v>
      </c>
      <c r="F23" s="120"/>
      <c r="G23" s="120"/>
    </row>
    <row r="24" spans="1:7" ht="19.899999999999999" customHeight="1" x14ac:dyDescent="0.2">
      <c r="A24" s="129">
        <v>14</v>
      </c>
      <c r="B24" s="134" t="s">
        <v>1101</v>
      </c>
      <c r="C24" s="135" t="s">
        <v>1102</v>
      </c>
      <c r="D24" s="134" t="s">
        <v>169</v>
      </c>
      <c r="E24" s="136">
        <v>180</v>
      </c>
      <c r="F24" s="137"/>
      <c r="G24" s="137"/>
    </row>
    <row r="25" spans="1:7" ht="19.899999999999999" customHeight="1" x14ac:dyDescent="0.2">
      <c r="A25" s="129">
        <v>15</v>
      </c>
      <c r="B25" s="134"/>
      <c r="C25" s="124" t="s">
        <v>1021</v>
      </c>
      <c r="D25" s="124" t="s">
        <v>195</v>
      </c>
      <c r="E25" s="120">
        <v>65</v>
      </c>
      <c r="F25" s="120"/>
      <c r="G25" s="120"/>
    </row>
    <row r="26" spans="1:7" ht="19.899999999999999" customHeight="1" x14ac:dyDescent="0.2">
      <c r="A26" s="129">
        <v>16</v>
      </c>
      <c r="B26" s="134" t="s">
        <v>1103</v>
      </c>
      <c r="C26" s="135" t="s">
        <v>1104</v>
      </c>
      <c r="D26" s="134" t="s">
        <v>169</v>
      </c>
      <c r="E26" s="136">
        <v>330</v>
      </c>
      <c r="F26" s="137"/>
      <c r="G26" s="137"/>
    </row>
    <row r="27" spans="1:7" ht="19.899999999999999" customHeight="1" x14ac:dyDescent="0.2">
      <c r="A27" s="129">
        <v>17</v>
      </c>
      <c r="B27" s="134"/>
      <c r="C27" s="124" t="s">
        <v>1020</v>
      </c>
      <c r="D27" s="124" t="s">
        <v>195</v>
      </c>
      <c r="E27" s="120">
        <v>86</v>
      </c>
      <c r="F27" s="120"/>
      <c r="G27" s="120"/>
    </row>
    <row r="28" spans="1:7" ht="19.899999999999999" customHeight="1" x14ac:dyDescent="0.2">
      <c r="A28" s="129">
        <v>18</v>
      </c>
      <c r="B28" s="134" t="s">
        <v>1105</v>
      </c>
      <c r="C28" s="135" t="s">
        <v>1106</v>
      </c>
      <c r="D28" s="134" t="s">
        <v>169</v>
      </c>
      <c r="E28" s="136">
        <v>106</v>
      </c>
      <c r="F28" s="137"/>
      <c r="G28" s="137"/>
    </row>
    <row r="29" spans="1:7" ht="19.899999999999999" customHeight="1" x14ac:dyDescent="0.2">
      <c r="A29" s="129">
        <v>19</v>
      </c>
      <c r="B29" s="134"/>
      <c r="C29" s="124" t="s">
        <v>1019</v>
      </c>
      <c r="D29" s="124" t="s">
        <v>195</v>
      </c>
      <c r="E29" s="120">
        <v>22</v>
      </c>
      <c r="F29" s="120"/>
      <c r="G29" s="120"/>
    </row>
    <row r="30" spans="1:7" ht="19.899999999999999" customHeight="1" x14ac:dyDescent="0.2">
      <c r="A30" s="129">
        <v>20</v>
      </c>
      <c r="B30" s="134" t="s">
        <v>1107</v>
      </c>
      <c r="C30" s="135" t="s">
        <v>1108</v>
      </c>
      <c r="D30" s="134" t="s">
        <v>169</v>
      </c>
      <c r="E30" s="136">
        <v>76</v>
      </c>
      <c r="F30" s="137"/>
      <c r="G30" s="137"/>
    </row>
    <row r="31" spans="1:7" ht="19.899999999999999" customHeight="1" x14ac:dyDescent="0.2">
      <c r="A31" s="129">
        <v>21</v>
      </c>
      <c r="B31" s="134"/>
      <c r="C31" s="124" t="s">
        <v>1018</v>
      </c>
      <c r="D31" s="124" t="s">
        <v>195</v>
      </c>
      <c r="E31" s="120">
        <v>6</v>
      </c>
      <c r="F31" s="120"/>
      <c r="G31" s="120"/>
    </row>
    <row r="32" spans="1:7" ht="19.899999999999999" customHeight="1" x14ac:dyDescent="0.2">
      <c r="A32" s="129">
        <v>22</v>
      </c>
      <c r="B32" s="134" t="s">
        <v>1109</v>
      </c>
      <c r="C32" s="135" t="s">
        <v>1110</v>
      </c>
      <c r="D32" s="134" t="s">
        <v>169</v>
      </c>
      <c r="E32" s="136">
        <v>30</v>
      </c>
      <c r="F32" s="137"/>
      <c r="G32" s="137"/>
    </row>
    <row r="33" spans="1:7" ht="19.899999999999999" customHeight="1" x14ac:dyDescent="0.2">
      <c r="A33" s="129">
        <v>23</v>
      </c>
      <c r="B33" s="134"/>
      <c r="C33" s="124" t="s">
        <v>1017</v>
      </c>
      <c r="D33" s="124" t="s">
        <v>195</v>
      </c>
      <c r="E33" s="120">
        <v>6</v>
      </c>
      <c r="F33" s="120"/>
      <c r="G33" s="120"/>
    </row>
    <row r="34" spans="1:7" ht="19.899999999999999" customHeight="1" x14ac:dyDescent="0.2">
      <c r="A34" s="129">
        <v>24</v>
      </c>
      <c r="B34" s="134" t="s">
        <v>1111</v>
      </c>
      <c r="C34" s="135" t="s">
        <v>1112</v>
      </c>
      <c r="D34" s="134" t="s">
        <v>169</v>
      </c>
      <c r="E34" s="136">
        <v>65</v>
      </c>
      <c r="F34" s="137"/>
      <c r="G34" s="137"/>
    </row>
    <row r="35" spans="1:7" ht="19.899999999999999" customHeight="1" x14ac:dyDescent="0.2">
      <c r="A35" s="129">
        <v>25</v>
      </c>
      <c r="B35" s="134" t="s">
        <v>1113</v>
      </c>
      <c r="C35" s="124" t="s">
        <v>1016</v>
      </c>
      <c r="D35" s="124" t="s">
        <v>195</v>
      </c>
      <c r="E35" s="120">
        <v>8</v>
      </c>
      <c r="F35" s="120"/>
      <c r="G35" s="120"/>
    </row>
    <row r="36" spans="1:7" ht="19.899999999999999" customHeight="1" x14ac:dyDescent="0.2">
      <c r="A36" s="129">
        <v>26</v>
      </c>
      <c r="B36" s="134" t="s">
        <v>1114</v>
      </c>
      <c r="C36" s="125" t="s">
        <v>1025</v>
      </c>
      <c r="D36" s="124" t="s">
        <v>195</v>
      </c>
      <c r="E36" s="120">
        <v>6</v>
      </c>
      <c r="F36" s="120"/>
      <c r="G36" s="120"/>
    </row>
    <row r="37" spans="1:7" ht="19.899999999999999" customHeight="1" x14ac:dyDescent="0.2">
      <c r="A37" s="129">
        <v>27</v>
      </c>
      <c r="B37" s="134" t="s">
        <v>1115</v>
      </c>
      <c r="C37" s="125" t="s">
        <v>1026</v>
      </c>
      <c r="D37" s="124" t="s">
        <v>195</v>
      </c>
      <c r="E37" s="120">
        <v>2</v>
      </c>
      <c r="F37" s="120"/>
      <c r="G37" s="120"/>
    </row>
    <row r="38" spans="1:7" ht="19.899999999999999" customHeight="1" x14ac:dyDescent="0.2">
      <c r="A38" s="129">
        <v>28</v>
      </c>
      <c r="B38" s="134" t="s">
        <v>1116</v>
      </c>
      <c r="C38" s="125" t="s">
        <v>1027</v>
      </c>
      <c r="D38" s="124" t="s">
        <v>195</v>
      </c>
      <c r="E38" s="120">
        <v>2</v>
      </c>
      <c r="F38" s="120"/>
      <c r="G38" s="120"/>
    </row>
    <row r="39" spans="1:7" ht="19.899999999999999" customHeight="1" x14ac:dyDescent="0.2">
      <c r="A39" s="129">
        <v>29</v>
      </c>
      <c r="B39" s="134" t="s">
        <v>1117</v>
      </c>
      <c r="C39" s="125" t="s">
        <v>1028</v>
      </c>
      <c r="D39" s="124" t="s">
        <v>195</v>
      </c>
      <c r="E39" s="120">
        <v>12</v>
      </c>
      <c r="F39" s="120"/>
      <c r="G39" s="120"/>
    </row>
    <row r="40" spans="1:7" ht="19.899999999999999" customHeight="1" x14ac:dyDescent="0.2">
      <c r="A40" s="129">
        <v>30</v>
      </c>
      <c r="B40" s="134" t="s">
        <v>1118</v>
      </c>
      <c r="C40" s="125" t="s">
        <v>1029</v>
      </c>
      <c r="D40" s="124" t="s">
        <v>195</v>
      </c>
      <c r="E40" s="120">
        <v>28</v>
      </c>
      <c r="F40" s="120"/>
      <c r="G40" s="120"/>
    </row>
    <row r="41" spans="1:7" ht="19.899999999999999" customHeight="1" x14ac:dyDescent="0.2">
      <c r="A41" s="129">
        <v>31</v>
      </c>
      <c r="B41" s="134" t="s">
        <v>1119</v>
      </c>
      <c r="C41" s="125" t="s">
        <v>1030</v>
      </c>
      <c r="D41" s="124" t="s">
        <v>195</v>
      </c>
      <c r="E41" s="120">
        <v>56</v>
      </c>
      <c r="F41" s="120"/>
      <c r="G41" s="120"/>
    </row>
    <row r="42" spans="1:7" ht="19.899999999999999" customHeight="1" x14ac:dyDescent="0.2">
      <c r="A42" s="129">
        <v>32</v>
      </c>
      <c r="B42" s="134" t="s">
        <v>1120</v>
      </c>
      <c r="C42" s="125" t="s">
        <v>1031</v>
      </c>
      <c r="D42" s="124" t="s">
        <v>195</v>
      </c>
      <c r="E42" s="120">
        <v>56</v>
      </c>
      <c r="F42" s="120"/>
      <c r="G42" s="120"/>
    </row>
    <row r="43" spans="1:7" ht="19.899999999999999" customHeight="1" x14ac:dyDescent="0.2">
      <c r="A43" s="129">
        <v>33</v>
      </c>
      <c r="B43" s="134" t="s">
        <v>1121</v>
      </c>
      <c r="C43" s="125" t="s">
        <v>1032</v>
      </c>
      <c r="D43" s="124" t="s">
        <v>195</v>
      </c>
      <c r="E43" s="120">
        <v>56</v>
      </c>
      <c r="F43" s="120"/>
      <c r="G43" s="120"/>
    </row>
    <row r="44" spans="1:7" ht="19.899999999999999" customHeight="1" x14ac:dyDescent="0.2">
      <c r="A44" s="129">
        <v>34</v>
      </c>
      <c r="B44" s="134" t="s">
        <v>1122</v>
      </c>
      <c r="C44" s="125" t="s">
        <v>1033</v>
      </c>
      <c r="D44" s="124" t="s">
        <v>195</v>
      </c>
      <c r="E44" s="120">
        <v>62</v>
      </c>
      <c r="F44" s="120"/>
      <c r="G44" s="120"/>
    </row>
    <row r="45" spans="1:7" ht="19.899999999999999" customHeight="1" x14ac:dyDescent="0.2">
      <c r="A45" s="129">
        <v>35</v>
      </c>
      <c r="B45" s="134" t="s">
        <v>1123</v>
      </c>
      <c r="C45" s="125" t="s">
        <v>1034</v>
      </c>
      <c r="D45" s="124" t="s">
        <v>195</v>
      </c>
      <c r="E45" s="120">
        <v>86</v>
      </c>
      <c r="F45" s="120"/>
      <c r="G45" s="120"/>
    </row>
    <row r="46" spans="1:7" ht="19.899999999999999" customHeight="1" x14ac:dyDescent="0.2">
      <c r="A46" s="129">
        <v>36</v>
      </c>
      <c r="B46" s="134" t="s">
        <v>1124</v>
      </c>
      <c r="C46" s="123" t="s">
        <v>1035</v>
      </c>
      <c r="D46" s="123" t="s">
        <v>752</v>
      </c>
      <c r="E46" s="120">
        <v>150</v>
      </c>
      <c r="F46" s="120"/>
      <c r="G46" s="120"/>
    </row>
    <row r="47" spans="1:7" ht="19.899999999999999" customHeight="1" x14ac:dyDescent="0.2">
      <c r="A47" s="127"/>
      <c r="B47" s="130" t="s">
        <v>1125</v>
      </c>
      <c r="C47" s="131" t="s">
        <v>1126</v>
      </c>
      <c r="D47" s="130"/>
      <c r="E47" s="132"/>
      <c r="F47" s="133"/>
      <c r="G47" s="137"/>
    </row>
    <row r="48" spans="1:7" ht="19.899999999999999" customHeight="1" x14ac:dyDescent="0.2">
      <c r="A48" s="127">
        <v>37</v>
      </c>
      <c r="B48" s="134" t="s">
        <v>1127</v>
      </c>
      <c r="C48" s="135" t="s">
        <v>1128</v>
      </c>
      <c r="D48" s="134" t="s">
        <v>195</v>
      </c>
      <c r="E48" s="136">
        <v>6</v>
      </c>
      <c r="F48" s="137"/>
      <c r="G48" s="137"/>
    </row>
    <row r="49" spans="1:7" ht="19.899999999999999" customHeight="1" x14ac:dyDescent="0.2">
      <c r="A49" s="127">
        <v>38</v>
      </c>
      <c r="B49" s="134" t="s">
        <v>1129</v>
      </c>
      <c r="C49" s="135" t="s">
        <v>1130</v>
      </c>
      <c r="D49" s="134" t="s">
        <v>195</v>
      </c>
      <c r="E49" s="136">
        <v>304</v>
      </c>
      <c r="F49" s="137"/>
      <c r="G49" s="137"/>
    </row>
    <row r="50" spans="1:7" ht="19.899999999999999" customHeight="1" x14ac:dyDescent="0.2">
      <c r="A50" s="127">
        <v>39</v>
      </c>
      <c r="B50" s="134" t="s">
        <v>1131</v>
      </c>
      <c r="C50" s="135" t="s">
        <v>1132</v>
      </c>
      <c r="D50" s="134" t="s">
        <v>195</v>
      </c>
      <c r="E50" s="136">
        <v>5</v>
      </c>
      <c r="F50" s="137"/>
      <c r="G50" s="137"/>
    </row>
    <row r="51" spans="1:7" ht="19.899999999999999" customHeight="1" x14ac:dyDescent="0.2">
      <c r="A51" s="127">
        <v>40</v>
      </c>
      <c r="B51" s="134" t="s">
        <v>1133</v>
      </c>
      <c r="C51" s="124" t="s">
        <v>1037</v>
      </c>
      <c r="D51" s="124" t="s">
        <v>1038</v>
      </c>
      <c r="E51" s="120">
        <v>5</v>
      </c>
      <c r="F51" s="120"/>
      <c r="G51" s="120"/>
    </row>
    <row r="52" spans="1:7" ht="19.899999999999999" customHeight="1" x14ac:dyDescent="0.2">
      <c r="A52" s="127">
        <v>41</v>
      </c>
      <c r="B52" s="134" t="s">
        <v>1134</v>
      </c>
      <c r="C52" s="135" t="s">
        <v>1135</v>
      </c>
      <c r="D52" s="134" t="s">
        <v>195</v>
      </c>
      <c r="E52" s="136">
        <v>1</v>
      </c>
      <c r="F52" s="137"/>
      <c r="G52" s="120"/>
    </row>
    <row r="53" spans="1:7" ht="19.899999999999999" customHeight="1" x14ac:dyDescent="0.2">
      <c r="A53" s="127">
        <v>42</v>
      </c>
      <c r="B53" s="122" t="s">
        <v>1136</v>
      </c>
      <c r="C53" s="124" t="s">
        <v>1039</v>
      </c>
      <c r="D53" s="124" t="s">
        <v>195</v>
      </c>
      <c r="E53" s="120">
        <v>1</v>
      </c>
      <c r="F53" s="120"/>
      <c r="G53" s="120"/>
    </row>
    <row r="54" spans="1:7" ht="19.899999999999999" customHeight="1" x14ac:dyDescent="0.2">
      <c r="A54" s="127">
        <v>43</v>
      </c>
      <c r="B54" s="134" t="s">
        <v>1137</v>
      </c>
      <c r="C54" s="135" t="s">
        <v>1138</v>
      </c>
      <c r="D54" s="134" t="s">
        <v>195</v>
      </c>
      <c r="E54" s="136">
        <v>4</v>
      </c>
      <c r="F54" s="137"/>
      <c r="G54" s="120"/>
    </row>
    <row r="55" spans="1:7" ht="19.899999999999999" customHeight="1" x14ac:dyDescent="0.2">
      <c r="A55" s="127">
        <v>44</v>
      </c>
      <c r="B55" s="134" t="s">
        <v>1139</v>
      </c>
      <c r="C55" s="124" t="s">
        <v>1036</v>
      </c>
      <c r="D55" s="124" t="s">
        <v>195</v>
      </c>
      <c r="E55" s="120">
        <v>1</v>
      </c>
      <c r="F55" s="120"/>
      <c r="G55" s="120"/>
    </row>
    <row r="56" spans="1:7" ht="19.899999999999999" customHeight="1" x14ac:dyDescent="0.2">
      <c r="A56" s="127">
        <v>45</v>
      </c>
      <c r="B56" s="134" t="s">
        <v>1140</v>
      </c>
      <c r="C56" s="124" t="s">
        <v>1040</v>
      </c>
      <c r="D56" s="124" t="s">
        <v>195</v>
      </c>
      <c r="E56" s="120">
        <v>1</v>
      </c>
      <c r="F56" s="120"/>
      <c r="G56" s="120"/>
    </row>
    <row r="57" spans="1:7" ht="19.899999999999999" customHeight="1" x14ac:dyDescent="0.2">
      <c r="A57" s="127">
        <v>46</v>
      </c>
      <c r="B57" s="134" t="s">
        <v>1141</v>
      </c>
      <c r="C57" s="124" t="s">
        <v>1041</v>
      </c>
      <c r="D57" s="124" t="s">
        <v>195</v>
      </c>
      <c r="E57" s="120">
        <v>1</v>
      </c>
      <c r="F57" s="120"/>
      <c r="G57" s="120"/>
    </row>
    <row r="58" spans="1:7" ht="19.899999999999999" customHeight="1" x14ac:dyDescent="0.2">
      <c r="A58" s="127">
        <v>47</v>
      </c>
      <c r="B58" s="134" t="s">
        <v>1142</v>
      </c>
      <c r="C58" s="124" t="s">
        <v>1042</v>
      </c>
      <c r="D58" s="124" t="s">
        <v>195</v>
      </c>
      <c r="E58" s="120">
        <v>1</v>
      </c>
      <c r="F58" s="120"/>
      <c r="G58" s="120"/>
    </row>
    <row r="59" spans="1:7" ht="19.899999999999999" customHeight="1" x14ac:dyDescent="0.2">
      <c r="A59" s="127">
        <v>48</v>
      </c>
      <c r="B59" s="134" t="s">
        <v>1143</v>
      </c>
      <c r="C59" s="121" t="s">
        <v>1043</v>
      </c>
      <c r="D59" s="123" t="s">
        <v>1038</v>
      </c>
      <c r="E59" s="120">
        <v>16</v>
      </c>
      <c r="F59" s="120"/>
      <c r="G59" s="120"/>
    </row>
    <row r="60" spans="1:7" ht="19.899999999999999" customHeight="1" x14ac:dyDescent="0.2">
      <c r="A60" s="127">
        <v>49</v>
      </c>
      <c r="B60" s="134" t="s">
        <v>1144</v>
      </c>
      <c r="C60" s="121" t="s">
        <v>1044</v>
      </c>
      <c r="D60" s="123" t="s">
        <v>1038</v>
      </c>
      <c r="E60" s="120">
        <v>6</v>
      </c>
      <c r="F60" s="120"/>
      <c r="G60" s="120"/>
    </row>
    <row r="61" spans="1:7" ht="19.899999999999999" customHeight="1" x14ac:dyDescent="0.2">
      <c r="A61" s="127">
        <v>50</v>
      </c>
      <c r="B61" s="134" t="s">
        <v>1145</v>
      </c>
      <c r="C61" s="135" t="s">
        <v>1146</v>
      </c>
      <c r="D61" s="134" t="s">
        <v>195</v>
      </c>
      <c r="E61" s="136">
        <v>304</v>
      </c>
      <c r="F61" s="138"/>
      <c r="G61" s="137"/>
    </row>
    <row r="62" spans="1:7" ht="19.899999999999999" customHeight="1" x14ac:dyDescent="0.2">
      <c r="A62" s="127">
        <v>51</v>
      </c>
      <c r="B62" s="134" t="s">
        <v>1147</v>
      </c>
      <c r="C62" s="121" t="s">
        <v>1013</v>
      </c>
      <c r="D62" s="121" t="s">
        <v>195</v>
      </c>
      <c r="E62" s="120">
        <v>152</v>
      </c>
      <c r="F62" s="120"/>
      <c r="G62" s="120"/>
    </row>
    <row r="63" spans="1:7" ht="19.899999999999999" customHeight="1" x14ac:dyDescent="0.2">
      <c r="A63" s="127">
        <v>52</v>
      </c>
      <c r="B63" s="134" t="s">
        <v>1148</v>
      </c>
      <c r="C63" s="121" t="s">
        <v>1014</v>
      </c>
      <c r="D63" s="121" t="s">
        <v>195</v>
      </c>
      <c r="E63" s="120">
        <v>152</v>
      </c>
      <c r="F63" s="120"/>
      <c r="G63" s="120"/>
    </row>
    <row r="64" spans="1:7" ht="19.899999999999999" customHeight="1" x14ac:dyDescent="0.2">
      <c r="A64" s="127">
        <v>53</v>
      </c>
      <c r="B64" s="134" t="s">
        <v>1149</v>
      </c>
      <c r="C64" s="135" t="s">
        <v>1150</v>
      </c>
      <c r="D64" s="134" t="s">
        <v>195</v>
      </c>
      <c r="E64" s="136">
        <v>152</v>
      </c>
      <c r="F64" s="137"/>
      <c r="G64" s="137"/>
    </row>
    <row r="65" spans="1:7" ht="19.899999999999999" customHeight="1" x14ac:dyDescent="0.2">
      <c r="A65" s="127">
        <v>54</v>
      </c>
      <c r="B65" s="134" t="s">
        <v>1151</v>
      </c>
      <c r="C65" s="135" t="s">
        <v>1152</v>
      </c>
      <c r="D65" s="134" t="s">
        <v>195</v>
      </c>
      <c r="E65" s="136">
        <v>50</v>
      </c>
      <c r="F65" s="138"/>
      <c r="G65" s="137"/>
    </row>
    <row r="66" spans="1:7" ht="19.899999999999999" customHeight="1" x14ac:dyDescent="0.2">
      <c r="A66" s="127">
        <v>55</v>
      </c>
      <c r="B66" s="134" t="s">
        <v>1153</v>
      </c>
      <c r="C66" s="121" t="s">
        <v>1053</v>
      </c>
      <c r="D66" s="121" t="s">
        <v>195</v>
      </c>
      <c r="E66" s="120">
        <v>50</v>
      </c>
      <c r="F66" s="120"/>
      <c r="G66" s="120"/>
    </row>
    <row r="67" spans="1:7" ht="19.899999999999999" customHeight="1" x14ac:dyDescent="0.2">
      <c r="A67" s="127">
        <v>56</v>
      </c>
      <c r="B67" s="134" t="s">
        <v>1154</v>
      </c>
      <c r="C67" s="135" t="s">
        <v>1155</v>
      </c>
      <c r="D67" s="134" t="s">
        <v>195</v>
      </c>
      <c r="E67" s="136">
        <v>100</v>
      </c>
      <c r="F67" s="138"/>
      <c r="G67" s="137"/>
    </row>
    <row r="68" spans="1:7" ht="19.899999999999999" customHeight="1" x14ac:dyDescent="0.2">
      <c r="A68" s="127">
        <v>57</v>
      </c>
      <c r="B68" s="134" t="s">
        <v>1156</v>
      </c>
      <c r="C68" s="121" t="s">
        <v>1045</v>
      </c>
      <c r="D68" s="123" t="s">
        <v>195</v>
      </c>
      <c r="E68" s="120">
        <v>8</v>
      </c>
      <c r="F68" s="120"/>
      <c r="G68" s="120"/>
    </row>
    <row r="69" spans="1:7" ht="19.899999999999999" customHeight="1" x14ac:dyDescent="0.2">
      <c r="A69" s="127">
        <v>58</v>
      </c>
      <c r="B69" s="134" t="s">
        <v>1157</v>
      </c>
      <c r="C69" s="121" t="s">
        <v>1046</v>
      </c>
      <c r="D69" s="121" t="s">
        <v>195</v>
      </c>
      <c r="E69" s="120">
        <v>17</v>
      </c>
      <c r="F69" s="120"/>
      <c r="G69" s="120"/>
    </row>
    <row r="70" spans="1:7" ht="19.899999999999999" customHeight="1" x14ac:dyDescent="0.2">
      <c r="A70" s="127">
        <v>59</v>
      </c>
      <c r="B70" s="134" t="s">
        <v>1158</v>
      </c>
      <c r="C70" s="121" t="s">
        <v>1047</v>
      </c>
      <c r="D70" s="121" t="s">
        <v>195</v>
      </c>
      <c r="E70" s="120">
        <v>8</v>
      </c>
      <c r="F70" s="120"/>
      <c r="G70" s="120"/>
    </row>
    <row r="71" spans="1:7" ht="19.899999999999999" customHeight="1" x14ac:dyDescent="0.2">
      <c r="A71" s="127">
        <v>60</v>
      </c>
      <c r="B71" s="134" t="s">
        <v>1159</v>
      </c>
      <c r="C71" s="121" t="s">
        <v>1048</v>
      </c>
      <c r="D71" s="121" t="s">
        <v>195</v>
      </c>
      <c r="E71" s="120">
        <v>17</v>
      </c>
      <c r="F71" s="120"/>
      <c r="G71" s="120"/>
    </row>
    <row r="72" spans="1:7" ht="19.899999999999999" customHeight="1" x14ac:dyDescent="0.2">
      <c r="A72" s="127">
        <v>61</v>
      </c>
      <c r="B72" s="134" t="s">
        <v>1160</v>
      </c>
      <c r="C72" s="121" t="s">
        <v>1049</v>
      </c>
      <c r="D72" s="121" t="s">
        <v>195</v>
      </c>
      <c r="E72" s="120">
        <v>8</v>
      </c>
      <c r="F72" s="120"/>
      <c r="G72" s="120"/>
    </row>
    <row r="73" spans="1:7" ht="19.899999999999999" customHeight="1" x14ac:dyDescent="0.2">
      <c r="A73" s="127">
        <v>62</v>
      </c>
      <c r="B73" s="134" t="s">
        <v>1161</v>
      </c>
      <c r="C73" s="121" t="s">
        <v>1050</v>
      </c>
      <c r="D73" s="122" t="s">
        <v>195</v>
      </c>
      <c r="E73" s="120">
        <v>17</v>
      </c>
      <c r="F73" s="120"/>
      <c r="G73" s="120"/>
    </row>
    <row r="74" spans="1:7" ht="19.899999999999999" customHeight="1" x14ac:dyDescent="0.2">
      <c r="A74" s="127">
        <v>63</v>
      </c>
      <c r="B74" s="134" t="s">
        <v>1162</v>
      </c>
      <c r="C74" s="121" t="s">
        <v>1051</v>
      </c>
      <c r="D74" s="122" t="s">
        <v>195</v>
      </c>
      <c r="E74" s="120">
        <v>8</v>
      </c>
      <c r="F74" s="120"/>
      <c r="G74" s="120"/>
    </row>
    <row r="75" spans="1:7" ht="19.899999999999999" customHeight="1" x14ac:dyDescent="0.2">
      <c r="A75" s="127">
        <v>64</v>
      </c>
      <c r="B75" s="134" t="s">
        <v>1163</v>
      </c>
      <c r="C75" s="121" t="s">
        <v>1052</v>
      </c>
      <c r="D75" s="122" t="s">
        <v>195</v>
      </c>
      <c r="E75" s="120">
        <v>17</v>
      </c>
      <c r="F75" s="120"/>
      <c r="G75" s="120"/>
    </row>
    <row r="76" spans="1:7" ht="19.899999999999999" customHeight="1" x14ac:dyDescent="0.2">
      <c r="A76" s="127">
        <v>65</v>
      </c>
      <c r="B76" s="134" t="s">
        <v>1164</v>
      </c>
      <c r="C76" s="124" t="s">
        <v>1054</v>
      </c>
      <c r="D76" s="122" t="s">
        <v>195</v>
      </c>
      <c r="E76" s="120">
        <v>60</v>
      </c>
      <c r="F76" s="120"/>
      <c r="G76" s="120"/>
    </row>
    <row r="77" spans="1:7" ht="19.899999999999999" customHeight="1" x14ac:dyDescent="0.2">
      <c r="A77" s="127">
        <v>66</v>
      </c>
      <c r="B77" s="134" t="s">
        <v>1165</v>
      </c>
      <c r="C77" s="121" t="s">
        <v>1166</v>
      </c>
      <c r="D77" s="122" t="s">
        <v>195</v>
      </c>
      <c r="E77" s="120">
        <v>4</v>
      </c>
      <c r="F77" s="120"/>
      <c r="G77" s="120"/>
    </row>
    <row r="78" spans="1:7" ht="19.899999999999999" customHeight="1" x14ac:dyDescent="0.2">
      <c r="A78" s="127">
        <v>67</v>
      </c>
      <c r="B78" s="134" t="s">
        <v>1167</v>
      </c>
      <c r="C78" s="121" t="s">
        <v>1168</v>
      </c>
      <c r="D78" s="122" t="s">
        <v>195</v>
      </c>
      <c r="E78" s="120">
        <v>2</v>
      </c>
      <c r="F78" s="120"/>
      <c r="G78" s="120"/>
    </row>
    <row r="79" spans="1:7" ht="19.899999999999999" customHeight="1" x14ac:dyDescent="0.2">
      <c r="A79" s="127">
        <v>68</v>
      </c>
      <c r="B79" s="134" t="s">
        <v>1169</v>
      </c>
      <c r="C79" s="121" t="s">
        <v>1170</v>
      </c>
      <c r="D79" s="122" t="s">
        <v>195</v>
      </c>
      <c r="E79" s="120">
        <v>2</v>
      </c>
      <c r="F79" s="120"/>
      <c r="G79" s="120"/>
    </row>
    <row r="80" spans="1:7" ht="19.899999999999999" customHeight="1" x14ac:dyDescent="0.2">
      <c r="A80" s="126"/>
      <c r="B80" s="130" t="s">
        <v>1171</v>
      </c>
      <c r="C80" s="131" t="s">
        <v>1172</v>
      </c>
      <c r="D80" s="130"/>
      <c r="E80" s="132"/>
      <c r="F80" s="133"/>
      <c r="G80" s="137"/>
    </row>
    <row r="81" spans="1:7" ht="19.899999999999999" customHeight="1" x14ac:dyDescent="0.2">
      <c r="A81" s="126">
        <v>69</v>
      </c>
      <c r="B81" s="134" t="s">
        <v>1173</v>
      </c>
      <c r="C81" s="135" t="s">
        <v>1174</v>
      </c>
      <c r="D81" s="134" t="s">
        <v>95</v>
      </c>
      <c r="E81" s="136">
        <v>200</v>
      </c>
      <c r="F81" s="137"/>
      <c r="G81" s="137"/>
    </row>
    <row r="82" spans="1:7" ht="19.899999999999999" customHeight="1" x14ac:dyDescent="0.2">
      <c r="A82" s="126">
        <v>70</v>
      </c>
      <c r="B82" s="134" t="s">
        <v>1175</v>
      </c>
      <c r="C82" s="135" t="s">
        <v>1176</v>
      </c>
      <c r="D82" s="134" t="s">
        <v>195</v>
      </c>
      <c r="E82" s="136">
        <v>11</v>
      </c>
      <c r="F82" s="137"/>
      <c r="G82" s="137"/>
    </row>
    <row r="83" spans="1:7" ht="19.899999999999999" customHeight="1" x14ac:dyDescent="0.2">
      <c r="A83" s="126">
        <v>71</v>
      </c>
      <c r="B83" s="134" t="s">
        <v>1177</v>
      </c>
      <c r="C83" s="125" t="s">
        <v>1001</v>
      </c>
      <c r="D83" s="125" t="s">
        <v>195</v>
      </c>
      <c r="E83" s="120">
        <v>2</v>
      </c>
      <c r="F83" s="120"/>
      <c r="G83" s="120"/>
    </row>
    <row r="84" spans="1:7" ht="19.899999999999999" customHeight="1" x14ac:dyDescent="0.2">
      <c r="A84" s="126">
        <v>72</v>
      </c>
      <c r="B84" s="134" t="s">
        <v>1178</v>
      </c>
      <c r="C84" s="135" t="s">
        <v>1179</v>
      </c>
      <c r="D84" s="134" t="s">
        <v>195</v>
      </c>
      <c r="E84" s="136">
        <v>31</v>
      </c>
      <c r="F84" s="137"/>
      <c r="G84" s="137"/>
    </row>
    <row r="85" spans="1:7" ht="19.899999999999999" customHeight="1" x14ac:dyDescent="0.2">
      <c r="A85" s="126">
        <v>73</v>
      </c>
      <c r="B85" s="134" t="s">
        <v>1180</v>
      </c>
      <c r="C85" s="125" t="s">
        <v>990</v>
      </c>
      <c r="D85" s="125" t="s">
        <v>195</v>
      </c>
      <c r="E85" s="120">
        <v>11</v>
      </c>
      <c r="F85" s="120"/>
      <c r="G85" s="120"/>
    </row>
    <row r="86" spans="1:7" ht="19.899999999999999" customHeight="1" x14ac:dyDescent="0.2">
      <c r="A86" s="126">
        <v>74</v>
      </c>
      <c r="B86" s="134" t="s">
        <v>1181</v>
      </c>
      <c r="C86" s="125" t="s">
        <v>1002</v>
      </c>
      <c r="D86" s="125" t="s">
        <v>195</v>
      </c>
      <c r="E86" s="120">
        <v>4</v>
      </c>
      <c r="F86" s="120"/>
      <c r="G86" s="120"/>
    </row>
    <row r="87" spans="1:7" ht="19.899999999999999" customHeight="1" x14ac:dyDescent="0.2">
      <c r="A87" s="126">
        <v>75</v>
      </c>
      <c r="B87" s="134" t="s">
        <v>1182</v>
      </c>
      <c r="C87" s="125" t="s">
        <v>1003</v>
      </c>
      <c r="D87" s="125" t="s">
        <v>195</v>
      </c>
      <c r="E87" s="120">
        <v>16</v>
      </c>
      <c r="F87" s="120"/>
      <c r="G87" s="120"/>
    </row>
    <row r="88" spans="1:7" ht="19.899999999999999" customHeight="1" x14ac:dyDescent="0.2">
      <c r="A88" s="126">
        <v>76</v>
      </c>
      <c r="B88" s="134" t="s">
        <v>1183</v>
      </c>
      <c r="C88" s="135" t="s">
        <v>1184</v>
      </c>
      <c r="D88" s="134" t="s">
        <v>195</v>
      </c>
      <c r="E88" s="136">
        <v>18</v>
      </c>
      <c r="F88" s="137"/>
      <c r="G88" s="137"/>
    </row>
    <row r="89" spans="1:7" ht="19.899999999999999" customHeight="1" x14ac:dyDescent="0.2">
      <c r="A89" s="126">
        <v>77</v>
      </c>
      <c r="B89" s="134" t="s">
        <v>1185</v>
      </c>
      <c r="C89" s="125" t="s">
        <v>991</v>
      </c>
      <c r="D89" s="125" t="s">
        <v>195</v>
      </c>
      <c r="E89" s="120">
        <v>4</v>
      </c>
      <c r="F89" s="120"/>
      <c r="G89" s="120"/>
    </row>
    <row r="90" spans="1:7" ht="19.899999999999999" customHeight="1" x14ac:dyDescent="0.2">
      <c r="A90" s="126">
        <v>78</v>
      </c>
      <c r="B90" s="134" t="s">
        <v>1186</v>
      </c>
      <c r="C90" s="125" t="s">
        <v>992</v>
      </c>
      <c r="D90" s="125" t="s">
        <v>195</v>
      </c>
      <c r="E90" s="120">
        <v>2</v>
      </c>
      <c r="F90" s="120"/>
      <c r="G90" s="120"/>
    </row>
    <row r="91" spans="1:7" ht="19.899999999999999" customHeight="1" x14ac:dyDescent="0.2">
      <c r="A91" s="126">
        <v>79</v>
      </c>
      <c r="B91" s="134" t="s">
        <v>1187</v>
      </c>
      <c r="C91" s="125" t="s">
        <v>993</v>
      </c>
      <c r="D91" s="125" t="s">
        <v>195</v>
      </c>
      <c r="E91" s="120">
        <v>4</v>
      </c>
      <c r="F91" s="120"/>
      <c r="G91" s="120"/>
    </row>
    <row r="92" spans="1:7" ht="19.899999999999999" customHeight="1" x14ac:dyDescent="0.2">
      <c r="A92" s="126">
        <v>80</v>
      </c>
      <c r="B92" s="134" t="s">
        <v>1188</v>
      </c>
      <c r="C92" s="125" t="s">
        <v>1004</v>
      </c>
      <c r="D92" s="125" t="s">
        <v>195</v>
      </c>
      <c r="E92" s="120">
        <v>3</v>
      </c>
      <c r="F92" s="120"/>
      <c r="G92" s="120"/>
    </row>
    <row r="93" spans="1:7" ht="19.899999999999999" customHeight="1" x14ac:dyDescent="0.2">
      <c r="A93" s="126">
        <v>81</v>
      </c>
      <c r="B93" s="134" t="s">
        <v>1189</v>
      </c>
      <c r="C93" s="125" t="s">
        <v>1005</v>
      </c>
      <c r="D93" s="125" t="s">
        <v>195</v>
      </c>
      <c r="E93" s="120">
        <v>5</v>
      </c>
      <c r="F93" s="120"/>
      <c r="G93" s="120"/>
    </row>
    <row r="94" spans="1:7" ht="19.899999999999999" customHeight="1" x14ac:dyDescent="0.2">
      <c r="A94" s="126">
        <v>82</v>
      </c>
      <c r="B94" s="134" t="s">
        <v>1190</v>
      </c>
      <c r="C94" s="135" t="s">
        <v>1191</v>
      </c>
      <c r="D94" s="134" t="s">
        <v>195</v>
      </c>
      <c r="E94" s="136">
        <v>39</v>
      </c>
      <c r="F94" s="137"/>
      <c r="G94" s="137"/>
    </row>
    <row r="95" spans="1:7" ht="19.899999999999999" customHeight="1" x14ac:dyDescent="0.2">
      <c r="A95" s="126">
        <v>83</v>
      </c>
      <c r="B95" s="134" t="s">
        <v>1192</v>
      </c>
      <c r="C95" s="125" t="s">
        <v>994</v>
      </c>
      <c r="D95" s="125" t="s">
        <v>195</v>
      </c>
      <c r="E95" s="120">
        <v>2</v>
      </c>
      <c r="F95" s="120"/>
      <c r="G95" s="120"/>
    </row>
    <row r="96" spans="1:7" ht="19.899999999999999" customHeight="1" x14ac:dyDescent="0.2">
      <c r="A96" s="126">
        <v>84</v>
      </c>
      <c r="B96" s="134" t="s">
        <v>1193</v>
      </c>
      <c r="C96" s="125" t="s">
        <v>995</v>
      </c>
      <c r="D96" s="125" t="s">
        <v>195</v>
      </c>
      <c r="E96" s="120">
        <v>13</v>
      </c>
      <c r="F96" s="120"/>
      <c r="G96" s="120"/>
    </row>
    <row r="97" spans="1:7" ht="19.899999999999999" customHeight="1" x14ac:dyDescent="0.2">
      <c r="A97" s="126">
        <v>85</v>
      </c>
      <c r="B97" s="134" t="s">
        <v>1194</v>
      </c>
      <c r="C97" s="125" t="s">
        <v>996</v>
      </c>
      <c r="D97" s="125" t="s">
        <v>195</v>
      </c>
      <c r="E97" s="120">
        <v>13</v>
      </c>
      <c r="F97" s="120"/>
      <c r="G97" s="120"/>
    </row>
    <row r="98" spans="1:7" ht="34.15" customHeight="1" x14ac:dyDescent="0.2">
      <c r="A98" s="126">
        <v>86</v>
      </c>
      <c r="B98" s="134" t="s">
        <v>1195</v>
      </c>
      <c r="C98" s="125" t="s">
        <v>1006</v>
      </c>
      <c r="D98" s="125" t="s">
        <v>195</v>
      </c>
      <c r="E98" s="120">
        <v>11</v>
      </c>
      <c r="F98" s="120"/>
      <c r="G98" s="120"/>
    </row>
    <row r="99" spans="1:7" ht="19.899999999999999" customHeight="1" x14ac:dyDescent="0.2">
      <c r="A99" s="126">
        <v>87</v>
      </c>
      <c r="B99" s="134" t="s">
        <v>1196</v>
      </c>
      <c r="C99" s="135" t="s">
        <v>1197</v>
      </c>
      <c r="D99" s="134" t="s">
        <v>195</v>
      </c>
      <c r="E99" s="136">
        <v>59</v>
      </c>
      <c r="F99" s="137"/>
      <c r="G99" s="137"/>
    </row>
    <row r="100" spans="1:7" ht="19.899999999999999" customHeight="1" x14ac:dyDescent="0.2">
      <c r="A100" s="126">
        <v>88</v>
      </c>
      <c r="B100" s="134" t="s">
        <v>1198</v>
      </c>
      <c r="C100" s="125" t="s">
        <v>997</v>
      </c>
      <c r="D100" s="125" t="s">
        <v>195</v>
      </c>
      <c r="E100" s="120">
        <v>14</v>
      </c>
      <c r="F100" s="120"/>
      <c r="G100" s="120"/>
    </row>
    <row r="101" spans="1:7" ht="19.899999999999999" customHeight="1" x14ac:dyDescent="0.2">
      <c r="A101" s="126">
        <v>89</v>
      </c>
      <c r="B101" s="134" t="s">
        <v>1199</v>
      </c>
      <c r="C101" s="125" t="s">
        <v>998</v>
      </c>
      <c r="D101" s="125" t="s">
        <v>195</v>
      </c>
      <c r="E101" s="120">
        <v>5</v>
      </c>
      <c r="F101" s="120"/>
      <c r="G101" s="120"/>
    </row>
    <row r="102" spans="1:7" ht="19.899999999999999" customHeight="1" x14ac:dyDescent="0.2">
      <c r="A102" s="126">
        <v>90</v>
      </c>
      <c r="B102" s="134" t="s">
        <v>1200</v>
      </c>
      <c r="C102" s="125" t="s">
        <v>999</v>
      </c>
      <c r="D102" s="125" t="s">
        <v>195</v>
      </c>
      <c r="E102" s="120">
        <v>1</v>
      </c>
      <c r="F102" s="120"/>
      <c r="G102" s="120"/>
    </row>
    <row r="103" spans="1:7" ht="19.899999999999999" customHeight="1" x14ac:dyDescent="0.2">
      <c r="A103" s="126">
        <v>91</v>
      </c>
      <c r="B103" s="134" t="s">
        <v>1201</v>
      </c>
      <c r="C103" s="125" t="s">
        <v>1000</v>
      </c>
      <c r="D103" s="125" t="s">
        <v>195</v>
      </c>
      <c r="E103" s="120">
        <v>12</v>
      </c>
      <c r="F103" s="120"/>
      <c r="G103" s="120"/>
    </row>
    <row r="104" spans="1:7" ht="19.899999999999999" customHeight="1" x14ac:dyDescent="0.2">
      <c r="A104" s="126">
        <v>92</v>
      </c>
      <c r="B104" s="134" t="s">
        <v>1202</v>
      </c>
      <c r="C104" s="125" t="s">
        <v>1007</v>
      </c>
      <c r="D104" s="125" t="s">
        <v>195</v>
      </c>
      <c r="E104" s="120">
        <v>3</v>
      </c>
      <c r="F104" s="120"/>
      <c r="G104" s="120"/>
    </row>
    <row r="105" spans="1:7" ht="19.899999999999999" customHeight="1" x14ac:dyDescent="0.2">
      <c r="A105" s="126">
        <v>93</v>
      </c>
      <c r="B105" s="134" t="s">
        <v>1203</v>
      </c>
      <c r="C105" s="125" t="s">
        <v>1008</v>
      </c>
      <c r="D105" s="125" t="s">
        <v>195</v>
      </c>
      <c r="E105" s="120">
        <v>8</v>
      </c>
      <c r="F105" s="120"/>
      <c r="G105" s="120"/>
    </row>
    <row r="106" spans="1:7" ht="19.899999999999999" customHeight="1" x14ac:dyDescent="0.2">
      <c r="A106" s="126">
        <v>94</v>
      </c>
      <c r="B106" s="134" t="s">
        <v>1204</v>
      </c>
      <c r="C106" s="125" t="s">
        <v>1009</v>
      </c>
      <c r="D106" s="125" t="s">
        <v>195</v>
      </c>
      <c r="E106" s="120">
        <v>16</v>
      </c>
      <c r="F106" s="120"/>
      <c r="G106" s="120"/>
    </row>
    <row r="107" spans="1:7" ht="19.899999999999999" customHeight="1" x14ac:dyDescent="0.2">
      <c r="A107" s="126">
        <v>95</v>
      </c>
      <c r="B107" s="134" t="s">
        <v>1205</v>
      </c>
      <c r="C107" s="135" t="s">
        <v>1206</v>
      </c>
      <c r="D107" s="134" t="s">
        <v>195</v>
      </c>
      <c r="E107" s="136">
        <v>3</v>
      </c>
      <c r="F107" s="137"/>
      <c r="G107" s="137"/>
    </row>
    <row r="108" spans="1:7" ht="19.899999999999999" customHeight="1" x14ac:dyDescent="0.2">
      <c r="A108" s="126">
        <v>96</v>
      </c>
      <c r="B108" s="134" t="s">
        <v>1207</v>
      </c>
      <c r="C108" s="125" t="s">
        <v>1010</v>
      </c>
      <c r="D108" s="125" t="s">
        <v>195</v>
      </c>
      <c r="E108" s="120">
        <v>3</v>
      </c>
      <c r="F108" s="120"/>
      <c r="G108" s="120"/>
    </row>
    <row r="109" spans="1:7" ht="19.899999999999999" customHeight="1" x14ac:dyDescent="0.2">
      <c r="A109" s="126">
        <v>97</v>
      </c>
      <c r="B109" s="134" t="s">
        <v>1208</v>
      </c>
      <c r="C109" s="125" t="s">
        <v>1011</v>
      </c>
      <c r="D109" s="125" t="s">
        <v>195</v>
      </c>
      <c r="E109" s="120">
        <v>152</v>
      </c>
      <c r="F109" s="120"/>
      <c r="G109" s="120"/>
    </row>
    <row r="110" spans="1:7" ht="19.899999999999999" customHeight="1" x14ac:dyDescent="0.2">
      <c r="A110" s="126">
        <v>98</v>
      </c>
      <c r="B110" s="134" t="s">
        <v>1209</v>
      </c>
      <c r="C110" s="125" t="s">
        <v>1012</v>
      </c>
      <c r="D110" s="125" t="s">
        <v>195</v>
      </c>
      <c r="E110" s="120">
        <v>152</v>
      </c>
      <c r="F110" s="120"/>
      <c r="G110" s="120"/>
    </row>
    <row r="111" spans="1:7" ht="19.899999999999999" customHeight="1" x14ac:dyDescent="0.2">
      <c r="A111" s="126">
        <v>99</v>
      </c>
      <c r="B111" s="134" t="s">
        <v>1210</v>
      </c>
      <c r="C111" s="135" t="s">
        <v>1211</v>
      </c>
      <c r="D111" s="134" t="s">
        <v>95</v>
      </c>
      <c r="E111" s="136">
        <v>200</v>
      </c>
      <c r="F111" s="137"/>
      <c r="G111" s="137"/>
    </row>
    <row r="112" spans="1:7" ht="19.899999999999999" customHeight="1" x14ac:dyDescent="0.2">
      <c r="A112" s="126">
        <v>100</v>
      </c>
      <c r="B112" s="134" t="s">
        <v>1212</v>
      </c>
      <c r="C112" s="135" t="s">
        <v>1213</v>
      </c>
      <c r="D112" s="134" t="s">
        <v>102</v>
      </c>
      <c r="E112" s="136">
        <v>35</v>
      </c>
      <c r="F112" s="137"/>
      <c r="G112" s="137"/>
    </row>
    <row r="113" spans="1:7" ht="19.899999999999999" customHeight="1" x14ac:dyDescent="0.2">
      <c r="A113" s="126">
        <v>101</v>
      </c>
      <c r="B113" s="134" t="s">
        <v>1214</v>
      </c>
      <c r="C113" s="135" t="s">
        <v>1215</v>
      </c>
      <c r="D113" s="134" t="s">
        <v>102</v>
      </c>
      <c r="E113" s="139">
        <v>4.9580000000000002</v>
      </c>
      <c r="F113" s="137"/>
      <c r="G113" s="137"/>
    </row>
    <row r="114" spans="1:7" ht="19.899999999999999" customHeight="1" x14ac:dyDescent="0.2">
      <c r="A114" s="126">
        <v>102</v>
      </c>
      <c r="B114" s="134" t="s">
        <v>1216</v>
      </c>
      <c r="C114" s="125" t="s">
        <v>1056</v>
      </c>
      <c r="D114" s="125" t="s">
        <v>752</v>
      </c>
      <c r="E114" s="120">
        <v>300</v>
      </c>
      <c r="F114" s="120"/>
      <c r="G114" s="120"/>
    </row>
    <row r="115" spans="1:7" ht="19.899999999999999" customHeight="1" x14ac:dyDescent="0.2">
      <c r="A115" s="128"/>
      <c r="B115" s="130" t="s">
        <v>552</v>
      </c>
      <c r="C115" s="131" t="s">
        <v>553</v>
      </c>
      <c r="D115" s="130"/>
      <c r="E115" s="132"/>
      <c r="F115" s="133"/>
      <c r="G115" s="137"/>
    </row>
    <row r="116" spans="1:7" ht="21" x14ac:dyDescent="0.2">
      <c r="A116" s="126">
        <v>103</v>
      </c>
      <c r="B116" s="134" t="s">
        <v>1217</v>
      </c>
      <c r="C116" s="135" t="s">
        <v>1218</v>
      </c>
      <c r="D116" s="134" t="s">
        <v>195</v>
      </c>
      <c r="E116" s="136">
        <v>220</v>
      </c>
      <c r="F116" s="137"/>
      <c r="G116" s="137"/>
    </row>
    <row r="117" spans="1:7" x14ac:dyDescent="0.2">
      <c r="A117" s="128"/>
      <c r="B117" s="134"/>
      <c r="C117" s="131" t="s">
        <v>1219</v>
      </c>
      <c r="D117" s="134"/>
      <c r="E117" s="136"/>
      <c r="F117" s="137"/>
      <c r="G117" s="137"/>
    </row>
    <row r="118" spans="1:7" x14ac:dyDescent="0.2">
      <c r="A118" s="126">
        <v>104</v>
      </c>
      <c r="B118" s="122" t="s">
        <v>1220</v>
      </c>
      <c r="C118" s="125" t="s">
        <v>1221</v>
      </c>
      <c r="D118" s="125" t="s">
        <v>195</v>
      </c>
      <c r="E118" s="120">
        <v>1</v>
      </c>
      <c r="F118" s="120"/>
      <c r="G118" s="120"/>
    </row>
    <row r="119" spans="1:7" x14ac:dyDescent="0.2">
      <c r="A119" s="128">
        <v>105</v>
      </c>
      <c r="B119" s="122" t="s">
        <v>1222</v>
      </c>
      <c r="C119" s="125" t="s">
        <v>1057</v>
      </c>
      <c r="D119" s="125" t="s">
        <v>195</v>
      </c>
      <c r="E119" s="120">
        <v>1</v>
      </c>
      <c r="F119" s="120"/>
      <c r="G119" s="120"/>
    </row>
    <row r="120" spans="1:7" x14ac:dyDescent="0.2">
      <c r="A120" s="126">
        <v>106</v>
      </c>
      <c r="B120" s="122" t="s">
        <v>1223</v>
      </c>
      <c r="C120" s="125" t="s">
        <v>1058</v>
      </c>
      <c r="D120" s="125" t="s">
        <v>195</v>
      </c>
      <c r="E120" s="120">
        <v>1</v>
      </c>
      <c r="F120" s="120"/>
      <c r="G120" s="120"/>
    </row>
    <row r="121" spans="1:7" x14ac:dyDescent="0.2">
      <c r="A121" s="128">
        <v>107</v>
      </c>
      <c r="B121" s="122" t="s">
        <v>1224</v>
      </c>
      <c r="C121" s="125" t="s">
        <v>1059</v>
      </c>
      <c r="D121" s="125" t="s">
        <v>1055</v>
      </c>
      <c r="E121" s="120">
        <v>1</v>
      </c>
      <c r="F121" s="120"/>
      <c r="G121" s="120"/>
    </row>
    <row r="122" spans="1:7" x14ac:dyDescent="0.2">
      <c r="A122" s="126">
        <v>108</v>
      </c>
      <c r="B122" s="122" t="s">
        <v>1225</v>
      </c>
      <c r="C122" s="125" t="s">
        <v>1060</v>
      </c>
      <c r="D122" s="125" t="s">
        <v>1055</v>
      </c>
      <c r="E122" s="120">
        <v>1</v>
      </c>
      <c r="F122" s="120"/>
      <c r="G122" s="120"/>
    </row>
    <row r="123" spans="1:7" ht="15" x14ac:dyDescent="0.25">
      <c r="A123" s="128"/>
      <c r="B123" s="140"/>
      <c r="C123" s="141" t="s">
        <v>1226</v>
      </c>
      <c r="D123" s="140"/>
      <c r="E123" s="140"/>
      <c r="F123" s="140"/>
      <c r="G123" s="120"/>
    </row>
    <row r="124" spans="1:7" x14ac:dyDescent="0.2">
      <c r="A124" s="126">
        <v>109</v>
      </c>
      <c r="B124" s="142" t="s">
        <v>1227</v>
      </c>
      <c r="C124" s="143" t="s">
        <v>1228</v>
      </c>
      <c r="D124" s="142" t="s">
        <v>195</v>
      </c>
      <c r="E124" s="144">
        <v>152</v>
      </c>
      <c r="F124" s="145"/>
      <c r="G124" s="120"/>
    </row>
    <row r="125" spans="1:7" ht="31.5" x14ac:dyDescent="0.2">
      <c r="A125" s="128">
        <v>110</v>
      </c>
      <c r="B125" s="142" t="s">
        <v>1229</v>
      </c>
      <c r="C125" s="143" t="s">
        <v>1230</v>
      </c>
      <c r="D125" s="142" t="s">
        <v>195</v>
      </c>
      <c r="E125" s="144">
        <v>152</v>
      </c>
      <c r="F125" s="145"/>
      <c r="G125" s="120"/>
    </row>
    <row r="126" spans="1:7" x14ac:dyDescent="0.2">
      <c r="A126" s="126">
        <v>111</v>
      </c>
      <c r="B126" s="142" t="s">
        <v>1231</v>
      </c>
      <c r="C126" s="143" t="s">
        <v>1232</v>
      </c>
      <c r="D126" s="142" t="s">
        <v>195</v>
      </c>
      <c r="E126" s="144">
        <v>94</v>
      </c>
      <c r="F126" s="145"/>
      <c r="G126" s="120"/>
    </row>
    <row r="127" spans="1:7" ht="31.5" x14ac:dyDescent="0.2">
      <c r="A127" s="128">
        <v>112</v>
      </c>
      <c r="B127" s="142" t="s">
        <v>1233</v>
      </c>
      <c r="C127" s="143" t="s">
        <v>1234</v>
      </c>
      <c r="D127" s="142" t="s">
        <v>195</v>
      </c>
      <c r="E127" s="144">
        <v>94</v>
      </c>
      <c r="F127" s="145"/>
      <c r="G127" s="120"/>
    </row>
    <row r="128" spans="1:7" x14ac:dyDescent="0.2">
      <c r="A128" s="126">
        <v>113</v>
      </c>
      <c r="B128" s="142" t="s">
        <v>1235</v>
      </c>
      <c r="C128" s="143" t="s">
        <v>1236</v>
      </c>
      <c r="D128" s="142" t="s">
        <v>195</v>
      </c>
      <c r="E128" s="144">
        <v>1</v>
      </c>
      <c r="F128" s="145"/>
      <c r="G128" s="120"/>
    </row>
    <row r="129" spans="1:7" ht="31.5" x14ac:dyDescent="0.2">
      <c r="A129" s="128">
        <v>114</v>
      </c>
      <c r="B129" s="142" t="s">
        <v>1237</v>
      </c>
      <c r="C129" s="143" t="s">
        <v>1238</v>
      </c>
      <c r="D129" s="142" t="s">
        <v>195</v>
      </c>
      <c r="E129" s="144">
        <v>1</v>
      </c>
      <c r="F129" s="145"/>
      <c r="G129" s="120"/>
    </row>
    <row r="130" spans="1:7" x14ac:dyDescent="0.2">
      <c r="A130" s="126">
        <v>115</v>
      </c>
      <c r="B130" s="142" t="s">
        <v>1239</v>
      </c>
      <c r="C130" s="143" t="s">
        <v>1240</v>
      </c>
      <c r="D130" s="142" t="s">
        <v>195</v>
      </c>
      <c r="E130" s="144">
        <v>246</v>
      </c>
      <c r="F130" s="145"/>
      <c r="G130" s="120"/>
    </row>
    <row r="131" spans="1:7" ht="21" x14ac:dyDescent="0.2">
      <c r="A131" s="128"/>
      <c r="B131" s="146" t="s">
        <v>1241</v>
      </c>
      <c r="C131" s="141" t="s">
        <v>1242</v>
      </c>
      <c r="D131" s="146"/>
      <c r="E131" s="147"/>
      <c r="F131" s="148"/>
      <c r="G131" s="120"/>
    </row>
    <row r="132" spans="1:7" x14ac:dyDescent="0.2">
      <c r="A132" s="126">
        <v>116</v>
      </c>
      <c r="B132" s="142" t="s">
        <v>1243</v>
      </c>
      <c r="C132" s="143" t="s">
        <v>1244</v>
      </c>
      <c r="D132" s="142" t="s">
        <v>195</v>
      </c>
      <c r="E132" s="144">
        <v>4</v>
      </c>
      <c r="F132" s="145"/>
      <c r="G132" s="120"/>
    </row>
    <row r="133" spans="1:7" x14ac:dyDescent="0.2">
      <c r="A133" s="128">
        <v>117</v>
      </c>
      <c r="B133" s="142" t="s">
        <v>1245</v>
      </c>
      <c r="C133" s="143" t="s">
        <v>1246</v>
      </c>
      <c r="D133" s="142" t="s">
        <v>195</v>
      </c>
      <c r="E133" s="144">
        <v>4</v>
      </c>
      <c r="F133" s="145"/>
      <c r="G133" s="120"/>
    </row>
    <row r="134" spans="1:7" x14ac:dyDescent="0.2">
      <c r="A134" s="126">
        <v>118</v>
      </c>
      <c r="B134" s="142" t="s">
        <v>1247</v>
      </c>
      <c r="C134" s="143" t="s">
        <v>1248</v>
      </c>
      <c r="D134" s="142"/>
      <c r="E134" s="144">
        <v>4</v>
      </c>
      <c r="F134" s="145"/>
      <c r="G134" s="120"/>
    </row>
    <row r="135" spans="1:7" x14ac:dyDescent="0.2">
      <c r="A135" s="128">
        <v>119</v>
      </c>
      <c r="B135" s="142" t="s">
        <v>1249</v>
      </c>
      <c r="C135" s="143" t="s">
        <v>1250</v>
      </c>
      <c r="D135" s="142"/>
      <c r="E135" s="144">
        <v>4</v>
      </c>
      <c r="F135" s="145"/>
      <c r="G135" s="120"/>
    </row>
    <row r="136" spans="1:7" x14ac:dyDescent="0.2">
      <c r="A136" s="126">
        <v>120</v>
      </c>
      <c r="B136" s="142" t="s">
        <v>1251</v>
      </c>
      <c r="C136" s="143" t="s">
        <v>1252</v>
      </c>
      <c r="D136" s="142" t="s">
        <v>195</v>
      </c>
      <c r="E136" s="144">
        <v>20</v>
      </c>
      <c r="F136" s="145"/>
      <c r="G136" s="120"/>
    </row>
    <row r="137" spans="1:7" ht="21" x14ac:dyDescent="0.2">
      <c r="A137" s="128">
        <v>121</v>
      </c>
      <c r="B137" s="142" t="s">
        <v>1253</v>
      </c>
      <c r="C137" s="143" t="s">
        <v>1254</v>
      </c>
      <c r="D137" s="142"/>
      <c r="E137" s="144">
        <v>4</v>
      </c>
      <c r="F137" s="145"/>
      <c r="G137" s="120"/>
    </row>
    <row r="138" spans="1:7" x14ac:dyDescent="0.2">
      <c r="A138" s="126">
        <v>122</v>
      </c>
      <c r="B138" s="142" t="s">
        <v>1255</v>
      </c>
      <c r="C138" s="143" t="s">
        <v>1256</v>
      </c>
      <c r="D138" s="142"/>
      <c r="E138" s="144">
        <v>4</v>
      </c>
      <c r="F138" s="145"/>
      <c r="G138" s="120"/>
    </row>
    <row r="139" spans="1:7" x14ac:dyDescent="0.2">
      <c r="A139" s="128">
        <v>123</v>
      </c>
      <c r="B139" s="142" t="s">
        <v>1257</v>
      </c>
      <c r="C139" s="143" t="s">
        <v>1258</v>
      </c>
      <c r="D139" s="142"/>
      <c r="E139" s="144">
        <v>4</v>
      </c>
      <c r="F139" s="145"/>
      <c r="G139" s="120"/>
    </row>
    <row r="140" spans="1:7" x14ac:dyDescent="0.2">
      <c r="A140" s="126">
        <v>124</v>
      </c>
      <c r="B140" s="142" t="s">
        <v>1259</v>
      </c>
      <c r="C140" s="143" t="s">
        <v>1260</v>
      </c>
      <c r="D140" s="142"/>
      <c r="E140" s="144">
        <v>4</v>
      </c>
      <c r="F140" s="145"/>
      <c r="G140" s="120"/>
    </row>
    <row r="141" spans="1:7" x14ac:dyDescent="0.2">
      <c r="A141" s="128"/>
      <c r="B141" s="130" t="s">
        <v>1261</v>
      </c>
      <c r="C141" s="131" t="s">
        <v>1073</v>
      </c>
      <c r="D141" s="130"/>
      <c r="E141" s="132"/>
      <c r="F141" s="133"/>
      <c r="G141" s="120"/>
    </row>
    <row r="142" spans="1:7" ht="21" x14ac:dyDescent="0.2">
      <c r="A142" s="126">
        <v>125</v>
      </c>
      <c r="B142" s="134" t="s">
        <v>1262</v>
      </c>
      <c r="C142" s="135" t="s">
        <v>1263</v>
      </c>
      <c r="D142" s="134" t="s">
        <v>195</v>
      </c>
      <c r="E142" s="136">
        <v>1</v>
      </c>
      <c r="F142" s="145"/>
      <c r="G142" s="120"/>
    </row>
    <row r="143" spans="1:7" x14ac:dyDescent="0.2">
      <c r="A143" s="128"/>
      <c r="B143" s="130" t="s">
        <v>1264</v>
      </c>
      <c r="C143" s="131" t="s">
        <v>1265</v>
      </c>
      <c r="D143" s="130"/>
      <c r="E143" s="132"/>
      <c r="F143" s="145"/>
      <c r="G143" s="120"/>
    </row>
    <row r="144" spans="1:7" ht="31.5" x14ac:dyDescent="0.2">
      <c r="A144" s="126">
        <v>126</v>
      </c>
      <c r="B144" s="134" t="s">
        <v>1266</v>
      </c>
      <c r="C144" s="135" t="s">
        <v>1267</v>
      </c>
      <c r="D144" s="134" t="s">
        <v>652</v>
      </c>
      <c r="E144" s="136">
        <v>50</v>
      </c>
      <c r="F144" s="145"/>
      <c r="G144" s="120"/>
    </row>
    <row r="146" spans="3:9" x14ac:dyDescent="0.2">
      <c r="C146" s="149" t="s">
        <v>1074</v>
      </c>
      <c r="D146" s="149"/>
      <c r="E146" s="149"/>
      <c r="F146" s="149"/>
      <c r="G146" s="150"/>
      <c r="I146" s="256"/>
    </row>
  </sheetData>
  <mergeCells count="2">
    <mergeCell ref="B2:G2"/>
    <mergeCell ref="B3:G3"/>
  </mergeCells>
  <pageMargins left="0.7" right="0.7" top="0.75" bottom="0.75" header="0.3" footer="0.3"/>
  <pageSetup paperSize="9" scale="93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CBA4-E02A-4138-B93D-B01287748D4A}">
  <sheetPr>
    <pageSetUpPr fitToPage="1"/>
  </sheetPr>
  <dimension ref="A1:I71"/>
  <sheetViews>
    <sheetView topLeftCell="A58" workbookViewId="0">
      <selection activeCell="E78" sqref="E78"/>
    </sheetView>
  </sheetViews>
  <sheetFormatPr defaultRowHeight="11.25" x14ac:dyDescent="0.2"/>
  <cols>
    <col min="2" max="2" width="13.83203125" customWidth="1"/>
    <col min="3" max="3" width="45.83203125" customWidth="1"/>
    <col min="4" max="4" width="21.33203125" customWidth="1"/>
    <col min="5" max="5" width="16.5" customWidth="1"/>
    <col min="6" max="6" width="16.33203125" customWidth="1"/>
    <col min="7" max="7" width="12" customWidth="1"/>
  </cols>
  <sheetData>
    <row r="1" spans="1:7" ht="19.899999999999999" customHeight="1" x14ac:dyDescent="0.2"/>
    <row r="2" spans="1:7" ht="19.899999999999999" customHeight="1" x14ac:dyDescent="0.2">
      <c r="A2" s="111" t="s">
        <v>980</v>
      </c>
      <c r="B2" s="289" t="s">
        <v>981</v>
      </c>
      <c r="C2" s="290"/>
      <c r="D2" s="290"/>
      <c r="E2" s="290"/>
      <c r="F2" s="290"/>
      <c r="G2" s="290"/>
    </row>
    <row r="3" spans="1:7" ht="19.899999999999999" customHeight="1" x14ac:dyDescent="0.2">
      <c r="A3" s="111" t="s">
        <v>982</v>
      </c>
      <c r="B3" s="289" t="s">
        <v>1075</v>
      </c>
      <c r="C3" s="290"/>
      <c r="D3" s="290"/>
      <c r="E3" s="290"/>
      <c r="F3" s="290"/>
      <c r="G3" s="290"/>
    </row>
    <row r="4" spans="1:7" ht="19.899999999999999" customHeight="1" thickBot="1" x14ac:dyDescent="0.25"/>
    <row r="5" spans="1:7" ht="19.899999999999999" customHeight="1" thickBot="1" x14ac:dyDescent="0.25">
      <c r="A5" s="112" t="s">
        <v>984</v>
      </c>
      <c r="B5" s="113" t="s">
        <v>985</v>
      </c>
      <c r="C5" s="114" t="s">
        <v>986</v>
      </c>
      <c r="D5" s="114" t="s">
        <v>72</v>
      </c>
      <c r="E5" s="114" t="s">
        <v>987</v>
      </c>
      <c r="F5" s="114" t="s">
        <v>988</v>
      </c>
      <c r="G5" s="114" t="s">
        <v>989</v>
      </c>
    </row>
    <row r="6" spans="1:7" ht="19.899999999999999" customHeight="1" x14ac:dyDescent="0.2">
      <c r="A6" s="115" t="s">
        <v>44</v>
      </c>
      <c r="B6" s="116">
        <v>2</v>
      </c>
      <c r="C6" s="114">
        <v>3</v>
      </c>
      <c r="D6" s="114">
        <v>4</v>
      </c>
      <c r="E6" s="114">
        <v>5</v>
      </c>
      <c r="F6" s="114">
        <v>6</v>
      </c>
      <c r="G6" s="114">
        <v>7</v>
      </c>
    </row>
    <row r="7" spans="1:7" ht="19.899999999999999" customHeight="1" x14ac:dyDescent="0.2">
      <c r="A7" s="117"/>
      <c r="B7" s="130" t="s">
        <v>82</v>
      </c>
      <c r="C7" s="131" t="s">
        <v>83</v>
      </c>
      <c r="D7" s="119"/>
      <c r="E7" s="119"/>
      <c r="F7" s="119"/>
      <c r="G7" s="119"/>
    </row>
    <row r="8" spans="1:7" ht="19.899999999999999" customHeight="1" x14ac:dyDescent="0.2">
      <c r="A8" s="129"/>
      <c r="B8" s="151" t="s">
        <v>108</v>
      </c>
      <c r="C8" s="152" t="s">
        <v>146</v>
      </c>
      <c r="D8" s="153"/>
      <c r="E8" s="154"/>
      <c r="F8" s="155"/>
      <c r="G8" s="155"/>
    </row>
    <row r="9" spans="1:7" ht="19.899999999999999" customHeight="1" x14ac:dyDescent="0.2">
      <c r="A9" s="129">
        <v>1</v>
      </c>
      <c r="B9" s="156" t="s">
        <v>1268</v>
      </c>
      <c r="C9" s="157" t="s">
        <v>1269</v>
      </c>
      <c r="D9" s="158" t="s">
        <v>95</v>
      </c>
      <c r="E9" s="159">
        <v>600</v>
      </c>
      <c r="F9" s="155"/>
      <c r="G9" s="155"/>
    </row>
    <row r="10" spans="1:7" ht="19.899999999999999" customHeight="1" x14ac:dyDescent="0.2">
      <c r="A10" s="129"/>
      <c r="B10" s="130" t="s">
        <v>120</v>
      </c>
      <c r="C10" s="131" t="s">
        <v>179</v>
      </c>
      <c r="D10" s="158"/>
      <c r="E10" s="132"/>
      <c r="F10" s="133"/>
      <c r="G10" s="133"/>
    </row>
    <row r="11" spans="1:7" ht="19.899999999999999" customHeight="1" x14ac:dyDescent="0.2">
      <c r="A11" s="129">
        <v>2</v>
      </c>
      <c r="B11" s="134" t="s">
        <v>1270</v>
      </c>
      <c r="C11" s="135" t="s">
        <v>1271</v>
      </c>
      <c r="D11" s="158" t="s">
        <v>195</v>
      </c>
      <c r="E11" s="136">
        <v>78</v>
      </c>
      <c r="F11" s="137"/>
      <c r="G11" s="137"/>
    </row>
    <row r="12" spans="1:7" ht="19.899999999999999" customHeight="1" x14ac:dyDescent="0.2">
      <c r="A12" s="129">
        <v>3</v>
      </c>
      <c r="B12" s="134" t="s">
        <v>1272</v>
      </c>
      <c r="C12" s="135" t="s">
        <v>1273</v>
      </c>
      <c r="D12" s="158" t="s">
        <v>169</v>
      </c>
      <c r="E12" s="136">
        <v>5450</v>
      </c>
      <c r="F12" s="137"/>
      <c r="G12" s="137"/>
    </row>
    <row r="13" spans="1:7" ht="19.899999999999999" customHeight="1" x14ac:dyDescent="0.2">
      <c r="A13" s="129">
        <v>4</v>
      </c>
      <c r="B13" s="134" t="s">
        <v>1274</v>
      </c>
      <c r="C13" s="135" t="s">
        <v>1275</v>
      </c>
      <c r="D13" s="158" t="s">
        <v>195</v>
      </c>
      <c r="E13" s="136">
        <v>10</v>
      </c>
      <c r="F13" s="137"/>
      <c r="G13" s="137"/>
    </row>
    <row r="14" spans="1:7" ht="19.899999999999999" customHeight="1" x14ac:dyDescent="0.2">
      <c r="A14" s="129">
        <v>5</v>
      </c>
      <c r="B14" s="134" t="s">
        <v>1276</v>
      </c>
      <c r="C14" s="135" t="s">
        <v>684</v>
      </c>
      <c r="D14" s="158" t="s">
        <v>102</v>
      </c>
      <c r="E14" s="136">
        <v>15</v>
      </c>
      <c r="F14" s="136"/>
      <c r="G14" s="137"/>
    </row>
    <row r="15" spans="1:7" ht="19.899999999999999" customHeight="1" x14ac:dyDescent="0.2">
      <c r="A15" s="129">
        <v>6</v>
      </c>
      <c r="B15" s="134" t="s">
        <v>1277</v>
      </c>
      <c r="C15" s="135" t="s">
        <v>219</v>
      </c>
      <c r="D15" s="158" t="s">
        <v>102</v>
      </c>
      <c r="E15" s="136">
        <v>15</v>
      </c>
      <c r="F15" s="136"/>
      <c r="G15" s="137"/>
    </row>
    <row r="16" spans="1:7" ht="19.899999999999999" customHeight="1" x14ac:dyDescent="0.2">
      <c r="A16" s="129">
        <v>7</v>
      </c>
      <c r="B16" s="134" t="s">
        <v>1278</v>
      </c>
      <c r="C16" s="135" t="s">
        <v>223</v>
      </c>
      <c r="D16" s="158" t="s">
        <v>102</v>
      </c>
      <c r="E16" s="136">
        <v>15</v>
      </c>
      <c r="F16" s="136"/>
      <c r="G16" s="137"/>
    </row>
    <row r="17" spans="1:7" ht="19.899999999999999" customHeight="1" x14ac:dyDescent="0.2">
      <c r="A17" s="129">
        <v>8</v>
      </c>
      <c r="B17" s="134" t="s">
        <v>1279</v>
      </c>
      <c r="C17" s="135" t="s">
        <v>227</v>
      </c>
      <c r="D17" s="158" t="s">
        <v>102</v>
      </c>
      <c r="E17" s="136">
        <v>15</v>
      </c>
      <c r="F17" s="137"/>
      <c r="G17" s="137"/>
    </row>
    <row r="18" spans="1:7" ht="19.899999999999999" customHeight="1" x14ac:dyDescent="0.2">
      <c r="A18" s="129">
        <v>9</v>
      </c>
      <c r="B18" s="134" t="s">
        <v>1280</v>
      </c>
      <c r="C18" s="135" t="s">
        <v>231</v>
      </c>
      <c r="D18" s="158" t="s">
        <v>102</v>
      </c>
      <c r="E18" s="136">
        <v>15</v>
      </c>
      <c r="F18" s="137"/>
      <c r="G18" s="137"/>
    </row>
    <row r="19" spans="1:7" ht="19.899999999999999" customHeight="1" x14ac:dyDescent="0.2">
      <c r="A19" s="129">
        <v>10</v>
      </c>
      <c r="B19" s="134" t="s">
        <v>1281</v>
      </c>
      <c r="C19" s="135" t="s">
        <v>1282</v>
      </c>
      <c r="D19" s="158" t="s">
        <v>195</v>
      </c>
      <c r="E19" s="136">
        <v>5</v>
      </c>
      <c r="F19" s="137"/>
      <c r="G19" s="137"/>
    </row>
    <row r="20" spans="1:7" ht="19.899999999999999" customHeight="1" x14ac:dyDescent="0.2">
      <c r="A20" s="117"/>
      <c r="B20" s="134"/>
      <c r="C20" s="135"/>
      <c r="D20" s="158"/>
      <c r="E20" s="136"/>
      <c r="F20" s="137"/>
      <c r="G20" s="137"/>
    </row>
    <row r="21" spans="1:7" ht="19.899999999999999" customHeight="1" x14ac:dyDescent="0.2">
      <c r="A21" s="122"/>
      <c r="B21" s="130" t="s">
        <v>142</v>
      </c>
      <c r="C21" s="131" t="s">
        <v>1283</v>
      </c>
      <c r="D21" s="158"/>
      <c r="E21" s="132"/>
      <c r="F21" s="133"/>
      <c r="G21" s="137"/>
    </row>
    <row r="22" spans="1:7" ht="19.899999999999999" customHeight="1" x14ac:dyDescent="0.2">
      <c r="A22" s="122"/>
      <c r="B22" s="130" t="s">
        <v>1284</v>
      </c>
      <c r="C22" s="131" t="s">
        <v>1285</v>
      </c>
      <c r="D22" s="158"/>
      <c r="E22" s="132"/>
      <c r="F22" s="133"/>
      <c r="G22" s="137"/>
    </row>
    <row r="23" spans="1:7" ht="19.899999999999999" customHeight="1" x14ac:dyDescent="0.2">
      <c r="A23" s="128">
        <v>11</v>
      </c>
      <c r="B23" s="153" t="s">
        <v>1286</v>
      </c>
      <c r="C23" s="157" t="s">
        <v>1287</v>
      </c>
      <c r="D23" s="158" t="s">
        <v>169</v>
      </c>
      <c r="E23" s="160">
        <v>5450</v>
      </c>
      <c r="F23" s="161"/>
      <c r="G23" s="137"/>
    </row>
    <row r="24" spans="1:7" ht="19.899999999999999" customHeight="1" x14ac:dyDescent="0.2">
      <c r="A24" s="128">
        <v>12</v>
      </c>
      <c r="B24" s="156" t="s">
        <v>1288</v>
      </c>
      <c r="C24" s="162" t="s">
        <v>1289</v>
      </c>
      <c r="D24" s="158" t="s">
        <v>169</v>
      </c>
      <c r="E24" s="160">
        <v>2650</v>
      </c>
      <c r="F24" s="161"/>
      <c r="G24" s="161"/>
    </row>
    <row r="25" spans="1:7" ht="19.899999999999999" customHeight="1" x14ac:dyDescent="0.2">
      <c r="A25" s="128">
        <v>13</v>
      </c>
      <c r="B25" s="156" t="s">
        <v>1290</v>
      </c>
      <c r="C25" s="162" t="s">
        <v>1291</v>
      </c>
      <c r="D25" s="158" t="s">
        <v>169</v>
      </c>
      <c r="E25" s="160">
        <v>100</v>
      </c>
      <c r="F25" s="161"/>
      <c r="G25" s="161"/>
    </row>
    <row r="26" spans="1:7" ht="19.899999999999999" customHeight="1" x14ac:dyDescent="0.2">
      <c r="A26" s="128">
        <v>14</v>
      </c>
      <c r="B26" s="156" t="s">
        <v>1292</v>
      </c>
      <c r="C26" s="162" t="s">
        <v>1293</v>
      </c>
      <c r="D26" s="158" t="s">
        <v>169</v>
      </c>
      <c r="E26" s="160">
        <v>2100</v>
      </c>
      <c r="F26" s="161"/>
      <c r="G26" s="161"/>
    </row>
    <row r="27" spans="1:7" ht="19.899999999999999" customHeight="1" x14ac:dyDescent="0.2">
      <c r="A27" s="128">
        <v>15</v>
      </c>
      <c r="B27" s="156" t="s">
        <v>1294</v>
      </c>
      <c r="C27" s="162" t="s">
        <v>1295</v>
      </c>
      <c r="D27" s="158" t="s">
        <v>169</v>
      </c>
      <c r="E27" s="160">
        <v>600</v>
      </c>
      <c r="F27" s="161"/>
      <c r="G27" s="161"/>
    </row>
    <row r="28" spans="1:7" ht="19.899999999999999" customHeight="1" x14ac:dyDescent="0.2">
      <c r="A28" s="128">
        <v>16</v>
      </c>
      <c r="B28" s="156" t="s">
        <v>1296</v>
      </c>
      <c r="C28" s="162" t="s">
        <v>1297</v>
      </c>
      <c r="D28" s="158" t="s">
        <v>195</v>
      </c>
      <c r="E28" s="160">
        <v>73</v>
      </c>
      <c r="F28" s="161"/>
      <c r="G28" s="161"/>
    </row>
    <row r="29" spans="1:7" ht="19.899999999999999" customHeight="1" x14ac:dyDescent="0.2">
      <c r="A29" s="128">
        <v>17</v>
      </c>
      <c r="B29" s="142" t="s">
        <v>1298</v>
      </c>
      <c r="C29" s="143" t="s">
        <v>1299</v>
      </c>
      <c r="D29" s="158" t="s">
        <v>195</v>
      </c>
      <c r="E29" s="144">
        <v>78</v>
      </c>
      <c r="F29" s="145"/>
      <c r="G29" s="161"/>
    </row>
    <row r="30" spans="1:7" ht="19.899999999999999" customHeight="1" x14ac:dyDescent="0.2">
      <c r="A30" s="128">
        <v>18</v>
      </c>
      <c r="B30" s="142" t="s">
        <v>1300</v>
      </c>
      <c r="C30" s="143" t="s">
        <v>1301</v>
      </c>
      <c r="D30" s="158" t="s">
        <v>195</v>
      </c>
      <c r="E30" s="144">
        <v>78</v>
      </c>
      <c r="F30" s="145"/>
      <c r="G30" s="161"/>
    </row>
    <row r="31" spans="1:7" ht="19.899999999999999" customHeight="1" x14ac:dyDescent="0.2">
      <c r="A31" s="128">
        <v>19</v>
      </c>
      <c r="B31" s="142" t="s">
        <v>1302</v>
      </c>
      <c r="C31" s="143" t="s">
        <v>1303</v>
      </c>
      <c r="D31" s="158" t="s">
        <v>195</v>
      </c>
      <c r="E31" s="144">
        <v>6</v>
      </c>
      <c r="F31" s="145"/>
      <c r="G31" s="137"/>
    </row>
    <row r="32" spans="1:7" ht="19.899999999999999" customHeight="1" x14ac:dyDescent="0.2">
      <c r="A32" s="128">
        <v>20</v>
      </c>
      <c r="B32" s="142" t="s">
        <v>1304</v>
      </c>
      <c r="C32" s="143" t="s">
        <v>1305</v>
      </c>
      <c r="D32" s="158" t="s">
        <v>195</v>
      </c>
      <c r="E32" s="144">
        <v>6</v>
      </c>
      <c r="F32" s="145"/>
      <c r="G32" s="137"/>
    </row>
    <row r="33" spans="1:7" ht="19.899999999999999" customHeight="1" x14ac:dyDescent="0.2">
      <c r="A33" s="128">
        <v>21</v>
      </c>
      <c r="B33" s="142" t="s">
        <v>1306</v>
      </c>
      <c r="C33" s="143" t="s">
        <v>1307</v>
      </c>
      <c r="D33" s="158" t="s">
        <v>195</v>
      </c>
      <c r="E33" s="144">
        <v>6</v>
      </c>
      <c r="F33" s="145"/>
      <c r="G33" s="137"/>
    </row>
    <row r="34" spans="1:7" ht="19.899999999999999" customHeight="1" x14ac:dyDescent="0.2">
      <c r="A34" s="128">
        <v>22</v>
      </c>
      <c r="B34" s="142" t="s">
        <v>1308</v>
      </c>
      <c r="C34" s="143" t="s">
        <v>1309</v>
      </c>
      <c r="D34" s="158" t="s">
        <v>195</v>
      </c>
      <c r="E34" s="144">
        <v>6</v>
      </c>
      <c r="F34" s="145"/>
      <c r="G34" s="137"/>
    </row>
    <row r="35" spans="1:7" ht="19.899999999999999" customHeight="1" x14ac:dyDescent="0.2">
      <c r="A35" s="128">
        <v>23</v>
      </c>
      <c r="B35" s="142" t="s">
        <v>1310</v>
      </c>
      <c r="C35" s="143" t="s">
        <v>1311</v>
      </c>
      <c r="D35" s="158" t="s">
        <v>195</v>
      </c>
      <c r="E35" s="144">
        <v>8</v>
      </c>
      <c r="F35" s="145"/>
      <c r="G35" s="137"/>
    </row>
    <row r="36" spans="1:7" ht="19.899999999999999" customHeight="1" x14ac:dyDescent="0.2">
      <c r="A36" s="128">
        <v>24</v>
      </c>
      <c r="B36" s="142" t="s">
        <v>1312</v>
      </c>
      <c r="C36" s="143" t="s">
        <v>1313</v>
      </c>
      <c r="D36" s="158" t="s">
        <v>195</v>
      </c>
      <c r="E36" s="144">
        <v>8</v>
      </c>
      <c r="F36" s="145"/>
      <c r="G36" s="137"/>
    </row>
    <row r="37" spans="1:7" ht="19.899999999999999" customHeight="1" x14ac:dyDescent="0.2">
      <c r="A37" s="128">
        <v>25</v>
      </c>
      <c r="B37" s="142" t="s">
        <v>1314</v>
      </c>
      <c r="C37" s="143" t="s">
        <v>1315</v>
      </c>
      <c r="D37" s="158" t="s">
        <v>195</v>
      </c>
      <c r="E37" s="144">
        <v>8</v>
      </c>
      <c r="F37" s="145"/>
      <c r="G37" s="137"/>
    </row>
    <row r="38" spans="1:7" ht="19.899999999999999" customHeight="1" x14ac:dyDescent="0.2">
      <c r="A38" s="128">
        <v>26</v>
      </c>
      <c r="B38" s="142" t="s">
        <v>1316</v>
      </c>
      <c r="C38" s="143" t="s">
        <v>1317</v>
      </c>
      <c r="D38" s="158" t="s">
        <v>195</v>
      </c>
      <c r="E38" s="144">
        <v>22</v>
      </c>
      <c r="F38" s="145"/>
      <c r="G38" s="137"/>
    </row>
    <row r="39" spans="1:7" ht="19.899999999999999" customHeight="1" x14ac:dyDescent="0.2">
      <c r="A39" s="128">
        <v>27</v>
      </c>
      <c r="B39" s="142" t="s">
        <v>1318</v>
      </c>
      <c r="C39" s="143" t="s">
        <v>1319</v>
      </c>
      <c r="D39" s="158" t="s">
        <v>195</v>
      </c>
      <c r="E39" s="144">
        <v>22</v>
      </c>
      <c r="F39" s="145"/>
      <c r="G39" s="137"/>
    </row>
    <row r="40" spans="1:7" ht="19.899999999999999" customHeight="1" x14ac:dyDescent="0.2">
      <c r="A40" s="128">
        <v>28</v>
      </c>
      <c r="B40" s="142" t="s">
        <v>1314</v>
      </c>
      <c r="C40" s="143" t="s">
        <v>1315</v>
      </c>
      <c r="D40" s="158" t="s">
        <v>195</v>
      </c>
      <c r="E40" s="144">
        <v>22</v>
      </c>
      <c r="F40" s="145"/>
      <c r="G40" s="137"/>
    </row>
    <row r="41" spans="1:7" ht="19.899999999999999" customHeight="1" x14ac:dyDescent="0.2">
      <c r="A41" s="128">
        <v>29</v>
      </c>
      <c r="B41" s="142" t="s">
        <v>1320</v>
      </c>
      <c r="C41" s="143" t="s">
        <v>1321</v>
      </c>
      <c r="D41" s="158" t="s">
        <v>195</v>
      </c>
      <c r="E41" s="144">
        <v>78</v>
      </c>
      <c r="F41" s="145"/>
      <c r="G41" s="137"/>
    </row>
    <row r="42" spans="1:7" ht="19.899999999999999" customHeight="1" x14ac:dyDescent="0.2">
      <c r="A42" s="128">
        <v>30</v>
      </c>
      <c r="B42" s="142" t="s">
        <v>1314</v>
      </c>
      <c r="C42" s="143" t="s">
        <v>1315</v>
      </c>
      <c r="D42" s="158" t="s">
        <v>195</v>
      </c>
      <c r="E42" s="144">
        <v>78</v>
      </c>
      <c r="F42" s="145"/>
      <c r="G42" s="137"/>
    </row>
    <row r="43" spans="1:7" ht="19.899999999999999" customHeight="1" x14ac:dyDescent="0.2">
      <c r="A43" s="128">
        <v>31</v>
      </c>
      <c r="B43" s="142" t="s">
        <v>1322</v>
      </c>
      <c r="C43" s="143" t="s">
        <v>1323</v>
      </c>
      <c r="D43" s="158" t="s">
        <v>195</v>
      </c>
      <c r="E43" s="144">
        <v>5</v>
      </c>
      <c r="F43" s="145"/>
      <c r="G43" s="137"/>
    </row>
    <row r="44" spans="1:7" ht="19.899999999999999" customHeight="1" x14ac:dyDescent="0.2">
      <c r="A44" s="128">
        <v>32</v>
      </c>
      <c r="B44" s="142" t="s">
        <v>1324</v>
      </c>
      <c r="C44" s="143" t="s">
        <v>1325</v>
      </c>
      <c r="D44" s="158" t="s">
        <v>195</v>
      </c>
      <c r="E44" s="144">
        <v>1</v>
      </c>
      <c r="F44" s="145"/>
      <c r="G44" s="137"/>
    </row>
    <row r="45" spans="1:7" ht="19.899999999999999" customHeight="1" x14ac:dyDescent="0.2">
      <c r="A45" s="128">
        <v>33</v>
      </c>
      <c r="B45" s="142" t="s">
        <v>1326</v>
      </c>
      <c r="C45" s="143" t="s">
        <v>1429</v>
      </c>
      <c r="D45" s="158" t="s">
        <v>195</v>
      </c>
      <c r="E45" s="144">
        <v>1</v>
      </c>
      <c r="F45" s="145"/>
      <c r="G45" s="137"/>
    </row>
    <row r="46" spans="1:7" ht="19.899999999999999" customHeight="1" x14ac:dyDescent="0.2">
      <c r="A46" s="128">
        <v>34</v>
      </c>
      <c r="B46" s="142" t="s">
        <v>1327</v>
      </c>
      <c r="C46" s="143" t="s">
        <v>1328</v>
      </c>
      <c r="D46" s="158" t="s">
        <v>195</v>
      </c>
      <c r="E46" s="144">
        <v>685</v>
      </c>
      <c r="F46" s="145"/>
      <c r="G46" s="137"/>
    </row>
    <row r="47" spans="1:7" ht="19.899999999999999" customHeight="1" x14ac:dyDescent="0.2">
      <c r="A47" s="128">
        <v>35</v>
      </c>
      <c r="B47" s="142" t="s">
        <v>1329</v>
      </c>
      <c r="C47" s="125" t="s">
        <v>1061</v>
      </c>
      <c r="D47" s="158" t="s">
        <v>195</v>
      </c>
      <c r="E47" s="120">
        <v>69</v>
      </c>
      <c r="F47" s="120"/>
      <c r="G47" s="137"/>
    </row>
    <row r="48" spans="1:7" ht="19.899999999999999" customHeight="1" x14ac:dyDescent="0.2">
      <c r="A48" s="128">
        <v>36</v>
      </c>
      <c r="B48" s="142" t="s">
        <v>1330</v>
      </c>
      <c r="C48" s="125" t="s">
        <v>1062</v>
      </c>
      <c r="D48" s="158" t="s">
        <v>195</v>
      </c>
      <c r="E48" s="120">
        <v>79</v>
      </c>
      <c r="F48" s="120"/>
      <c r="G48" s="137"/>
    </row>
    <row r="49" spans="1:7" ht="19.899999999999999" customHeight="1" x14ac:dyDescent="0.2">
      <c r="A49" s="128">
        <v>37</v>
      </c>
      <c r="B49" s="142" t="s">
        <v>1331</v>
      </c>
      <c r="C49" s="125" t="s">
        <v>1063</v>
      </c>
      <c r="D49" s="158" t="s">
        <v>195</v>
      </c>
      <c r="E49" s="120">
        <v>154</v>
      </c>
      <c r="F49" s="120"/>
      <c r="G49" s="137"/>
    </row>
    <row r="50" spans="1:7" ht="19.899999999999999" customHeight="1" x14ac:dyDescent="0.2">
      <c r="A50" s="128">
        <v>38</v>
      </c>
      <c r="B50" s="142" t="s">
        <v>1332</v>
      </c>
      <c r="C50" s="125" t="s">
        <v>1064</v>
      </c>
      <c r="D50" s="158" t="s">
        <v>195</v>
      </c>
      <c r="E50" s="120">
        <v>36</v>
      </c>
      <c r="F50" s="120"/>
      <c r="G50" s="137"/>
    </row>
    <row r="51" spans="1:7" ht="19.899999999999999" customHeight="1" x14ac:dyDescent="0.2">
      <c r="A51" s="128">
        <v>39</v>
      </c>
      <c r="B51" s="142" t="s">
        <v>1333</v>
      </c>
      <c r="C51" s="125" t="s">
        <v>1065</v>
      </c>
      <c r="D51" s="158" t="s">
        <v>195</v>
      </c>
      <c r="E51" s="120">
        <v>43</v>
      </c>
      <c r="F51" s="120"/>
      <c r="G51" s="137"/>
    </row>
    <row r="52" spans="1:7" ht="19.899999999999999" customHeight="1" x14ac:dyDescent="0.2">
      <c r="A52" s="128">
        <v>40</v>
      </c>
      <c r="B52" s="142" t="s">
        <v>1334</v>
      </c>
      <c r="C52" s="125" t="s">
        <v>1066</v>
      </c>
      <c r="D52" s="158" t="s">
        <v>195</v>
      </c>
      <c r="E52" s="120">
        <v>3</v>
      </c>
      <c r="F52" s="120"/>
      <c r="G52" s="137"/>
    </row>
    <row r="53" spans="1:7" ht="19.899999999999999" customHeight="1" x14ac:dyDescent="0.2">
      <c r="A53" s="128">
        <v>41</v>
      </c>
      <c r="B53" s="142" t="s">
        <v>1335</v>
      </c>
      <c r="C53" s="125" t="s">
        <v>1067</v>
      </c>
      <c r="D53" s="158" t="s">
        <v>195</v>
      </c>
      <c r="E53" s="120">
        <v>8</v>
      </c>
      <c r="F53" s="120"/>
      <c r="G53" s="137"/>
    </row>
    <row r="54" spans="1:7" ht="19.899999999999999" customHeight="1" x14ac:dyDescent="0.2">
      <c r="A54" s="128">
        <v>42</v>
      </c>
      <c r="B54" s="142" t="s">
        <v>1336</v>
      </c>
      <c r="C54" s="125" t="s">
        <v>1068</v>
      </c>
      <c r="D54" s="158" t="s">
        <v>195</v>
      </c>
      <c r="E54" s="120">
        <v>9</v>
      </c>
      <c r="F54" s="120"/>
      <c r="G54" s="137"/>
    </row>
    <row r="55" spans="1:7" ht="19.899999999999999" customHeight="1" x14ac:dyDescent="0.2">
      <c r="A55" s="128">
        <v>43</v>
      </c>
      <c r="B55" s="142" t="s">
        <v>1337</v>
      </c>
      <c r="C55" s="125" t="s">
        <v>1069</v>
      </c>
      <c r="D55" s="158" t="s">
        <v>195</v>
      </c>
      <c r="E55" s="120">
        <v>247</v>
      </c>
      <c r="F55" s="120"/>
      <c r="G55" s="137"/>
    </row>
    <row r="56" spans="1:7" ht="19.899999999999999" customHeight="1" x14ac:dyDescent="0.2">
      <c r="A56" s="128">
        <v>44</v>
      </c>
      <c r="B56" s="142" t="s">
        <v>1338</v>
      </c>
      <c r="C56" s="125" t="s">
        <v>1070</v>
      </c>
      <c r="D56" s="158" t="s">
        <v>195</v>
      </c>
      <c r="E56" s="120">
        <v>1</v>
      </c>
      <c r="F56" s="120"/>
      <c r="G56" s="137"/>
    </row>
    <row r="57" spans="1:7" ht="19.899999999999999" customHeight="1" x14ac:dyDescent="0.2">
      <c r="A57" s="128">
        <v>45</v>
      </c>
      <c r="B57" s="142" t="s">
        <v>1339</v>
      </c>
      <c r="C57" s="125" t="s">
        <v>1071</v>
      </c>
      <c r="D57" s="158" t="s">
        <v>195</v>
      </c>
      <c r="E57" s="120">
        <v>24</v>
      </c>
      <c r="F57" s="120"/>
      <c r="G57" s="137"/>
    </row>
    <row r="58" spans="1:7" ht="19.899999999999999" customHeight="1" x14ac:dyDescent="0.2">
      <c r="A58" s="128">
        <v>46</v>
      </c>
      <c r="B58" s="142" t="s">
        <v>1340</v>
      </c>
      <c r="C58" s="125" t="s">
        <v>1072</v>
      </c>
      <c r="D58" s="158" t="s">
        <v>195</v>
      </c>
      <c r="E58" s="120">
        <v>12</v>
      </c>
      <c r="F58" s="120"/>
      <c r="G58" s="137"/>
    </row>
    <row r="59" spans="1:7" ht="19.899999999999999" customHeight="1" x14ac:dyDescent="0.2">
      <c r="A59" s="128">
        <v>47</v>
      </c>
      <c r="B59" s="142" t="s">
        <v>1341</v>
      </c>
      <c r="C59" s="143" t="s">
        <v>1342</v>
      </c>
      <c r="D59" s="158" t="s">
        <v>169</v>
      </c>
      <c r="E59" s="144">
        <v>200</v>
      </c>
      <c r="F59" s="145"/>
      <c r="G59" s="137"/>
    </row>
    <row r="60" spans="1:7" ht="19.899999999999999" customHeight="1" x14ac:dyDescent="0.2">
      <c r="A60" s="128">
        <v>48</v>
      </c>
      <c r="B60" s="142" t="s">
        <v>1296</v>
      </c>
      <c r="C60" s="143" t="s">
        <v>1297</v>
      </c>
      <c r="D60" s="158" t="s">
        <v>195</v>
      </c>
      <c r="E60" s="144">
        <v>73</v>
      </c>
      <c r="F60" s="145"/>
      <c r="G60" s="137"/>
    </row>
    <row r="61" spans="1:7" ht="19.899999999999999" customHeight="1" x14ac:dyDescent="0.2">
      <c r="A61" s="128">
        <v>49</v>
      </c>
      <c r="B61" s="142" t="s">
        <v>1343</v>
      </c>
      <c r="C61" s="143" t="s">
        <v>1344</v>
      </c>
      <c r="D61" s="158" t="s">
        <v>195</v>
      </c>
      <c r="E61" s="144">
        <v>36</v>
      </c>
      <c r="F61" s="145"/>
      <c r="G61" s="137"/>
    </row>
    <row r="62" spans="1:7" ht="19.899999999999999" customHeight="1" x14ac:dyDescent="0.2">
      <c r="A62" s="128">
        <v>50</v>
      </c>
      <c r="B62" s="142" t="s">
        <v>1345</v>
      </c>
      <c r="C62" s="143" t="s">
        <v>1346</v>
      </c>
      <c r="D62" s="158" t="s">
        <v>195</v>
      </c>
      <c r="E62" s="144">
        <v>78</v>
      </c>
      <c r="F62" s="145"/>
      <c r="G62" s="137"/>
    </row>
    <row r="63" spans="1:7" ht="19.899999999999999" customHeight="1" x14ac:dyDescent="0.2">
      <c r="A63" s="128">
        <v>51</v>
      </c>
      <c r="B63" s="142" t="s">
        <v>1347</v>
      </c>
      <c r="C63" s="143" t="s">
        <v>1348</v>
      </c>
      <c r="D63" s="158" t="s">
        <v>195</v>
      </c>
      <c r="E63" s="144">
        <v>685</v>
      </c>
      <c r="F63" s="145"/>
      <c r="G63" s="137"/>
    </row>
    <row r="64" spans="1:7" ht="19.899999999999999" customHeight="1" x14ac:dyDescent="0.2">
      <c r="A64" s="128">
        <v>52</v>
      </c>
      <c r="B64" s="142" t="s">
        <v>1349</v>
      </c>
      <c r="C64" s="143" t="s">
        <v>1350</v>
      </c>
      <c r="D64" s="158" t="s">
        <v>169</v>
      </c>
      <c r="E64" s="144">
        <v>500</v>
      </c>
      <c r="F64" s="145"/>
      <c r="G64" s="137"/>
    </row>
    <row r="65" spans="1:9" ht="19.899999999999999" customHeight="1" x14ac:dyDescent="0.2">
      <c r="A65" s="128">
        <v>53</v>
      </c>
      <c r="B65" s="142" t="s">
        <v>1351</v>
      </c>
      <c r="C65" s="143" t="s">
        <v>1076</v>
      </c>
      <c r="D65" s="158" t="s">
        <v>195</v>
      </c>
      <c r="E65" s="144">
        <v>3</v>
      </c>
      <c r="F65" s="145"/>
      <c r="G65" s="137"/>
    </row>
    <row r="66" spans="1:9" ht="19.899999999999999" customHeight="1" x14ac:dyDescent="0.2">
      <c r="A66" s="128">
        <v>54</v>
      </c>
      <c r="B66" s="142" t="s">
        <v>1352</v>
      </c>
      <c r="C66" s="143" t="s">
        <v>1077</v>
      </c>
      <c r="D66" s="158" t="s">
        <v>169</v>
      </c>
      <c r="E66" s="144">
        <v>1250</v>
      </c>
      <c r="F66" s="145"/>
      <c r="G66" s="137"/>
    </row>
    <row r="67" spans="1:9" ht="19.899999999999999" customHeight="1" x14ac:dyDescent="0.2">
      <c r="A67" s="128">
        <v>55</v>
      </c>
      <c r="B67" s="163" t="s">
        <v>1353</v>
      </c>
      <c r="C67" s="122" t="s">
        <v>1073</v>
      </c>
      <c r="D67" s="158" t="s">
        <v>195</v>
      </c>
      <c r="E67" s="144">
        <v>1</v>
      </c>
      <c r="F67" s="122"/>
      <c r="G67" s="120"/>
    </row>
    <row r="68" spans="1:9" x14ac:dyDescent="0.2">
      <c r="A68" s="128">
        <v>56</v>
      </c>
      <c r="B68" s="142" t="s">
        <v>1354</v>
      </c>
      <c r="C68" s="122" t="s">
        <v>1078</v>
      </c>
      <c r="D68" s="158" t="s">
        <v>752</v>
      </c>
      <c r="E68" s="144">
        <v>450</v>
      </c>
      <c r="F68" s="122"/>
      <c r="G68" s="120"/>
    </row>
    <row r="69" spans="1:9" ht="22.5" x14ac:dyDescent="0.2">
      <c r="A69" s="269">
        <v>57</v>
      </c>
      <c r="B69" s="270" t="s">
        <v>234</v>
      </c>
      <c r="C69" s="271" t="s">
        <v>1426</v>
      </c>
      <c r="D69" s="272" t="s">
        <v>102</v>
      </c>
      <c r="E69" s="273">
        <v>1.5</v>
      </c>
      <c r="F69" s="274"/>
      <c r="G69" s="274"/>
    </row>
    <row r="71" spans="1:9" x14ac:dyDescent="0.2">
      <c r="C71" s="164" t="s">
        <v>1074</v>
      </c>
      <c r="D71" s="149"/>
      <c r="E71" s="149"/>
      <c r="F71" s="149"/>
      <c r="G71" s="150"/>
      <c r="I71" s="256"/>
    </row>
  </sheetData>
  <mergeCells count="2">
    <mergeCell ref="B2:G2"/>
    <mergeCell ref="B3:G3"/>
  </mergeCells>
  <pageMargins left="0.7" right="0.7" top="0.75" bottom="0.75" header="0.3" footer="0.3"/>
  <pageSetup paperSize="9" scale="8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KRYCI LIST ROZPOCTU</vt:lpstr>
      <vt:lpstr>A1 - Zlepšenie tepelnej o...</vt:lpstr>
      <vt:lpstr>A2 - Zlepšenie tepelnej o...</vt:lpstr>
      <vt:lpstr>B1 - Obnova stavebných ko...</vt:lpstr>
      <vt:lpstr>Vykurovanie</vt:lpstr>
      <vt:lpstr>Osvetlenie,eli,bleskozvod</vt:lpstr>
      <vt:lpstr>'A1 - Zlepšenie tepelnej o...'!Názvy_tlače</vt:lpstr>
      <vt:lpstr>'A2 - Zlepšenie tepelnej o...'!Názvy_tlače</vt:lpstr>
      <vt:lpstr>'B1 - Obnova stavebných ko...'!Názvy_tlače</vt:lpstr>
      <vt:lpstr>'A1 - Zlepšenie tepelnej o...'!Oblasť_tlače</vt:lpstr>
      <vt:lpstr>'A2 - Zlepšenie tepelnej o...'!Oblasť_tlače</vt:lpstr>
      <vt:lpstr>'B1 - Obnova stavebných ko...'!Oblasť_tlače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Kutlák Matúš</cp:lastModifiedBy>
  <cp:lastPrinted>2023-10-03T03:32:38Z</cp:lastPrinted>
  <dcterms:created xsi:type="dcterms:W3CDTF">2023-05-18T08:27:50Z</dcterms:created>
  <dcterms:modified xsi:type="dcterms:W3CDTF">2024-06-25T08:22:38Z</dcterms:modified>
</cp:coreProperties>
</file>