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Oravec\Fondy\Fondy 2014-20\Opatrenie 8.5 Budovanie a obnova občianskej a poznávacej infraštruktúry v lesných ekosystémoch\Firmy\Lesné hospodárstvo INOVEC\VO chodník  2024\"/>
    </mc:Choice>
  </mc:AlternateContent>
  <xr:revisionPtr revIDLastSave="0" documentId="8_{63323502-B769-49F1-87AD-682706894E20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Rekapitulácia stavby" sheetId="1" r:id="rId1"/>
    <sheet name="1370 - Náučný chodník Inovec" sheetId="2" r:id="rId2"/>
  </sheets>
  <definedNames>
    <definedName name="_xlnm._FilterDatabase" localSheetId="1" hidden="1">'1370 - Náučný chodník Inovec'!$C$126:$K$263</definedName>
    <definedName name="_xlnm.Print_Titles" localSheetId="1">'1370 - Náučný chodník Inovec'!$126:$126</definedName>
    <definedName name="_xlnm.Print_Titles" localSheetId="0">'Rekapitulácia stavby'!$92:$92</definedName>
    <definedName name="_xlnm.Print_Area" localSheetId="1">'1370 - Náučný chodník Inovec'!$C$4:$J$76,'1370 - Náučný chodník Inovec'!$C$82:$J$110,'1370 - Náučný chodník Inovec'!$C$116:$J$263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/>
  <c r="BI263" i="2"/>
  <c r="BH263" i="2"/>
  <c r="BG263" i="2"/>
  <c r="BE263" i="2"/>
  <c r="T263" i="2"/>
  <c r="R263" i="2"/>
  <c r="P263" i="2"/>
  <c r="BI251" i="2"/>
  <c r="BH251" i="2"/>
  <c r="BG251" i="2"/>
  <c r="BE251" i="2"/>
  <c r="T251" i="2"/>
  <c r="R251" i="2"/>
  <c r="P251" i="2"/>
  <c r="BI249" i="2"/>
  <c r="BH249" i="2"/>
  <c r="BG249" i="2"/>
  <c r="BE249" i="2"/>
  <c r="T249" i="2"/>
  <c r="T248" i="2" s="1"/>
  <c r="R249" i="2"/>
  <c r="R248" i="2"/>
  <c r="P249" i="2"/>
  <c r="P248" i="2" s="1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198" i="2"/>
  <c r="BH198" i="2"/>
  <c r="BG198" i="2"/>
  <c r="BE198" i="2"/>
  <c r="T198" i="2"/>
  <c r="T197" i="2"/>
  <c r="R198" i="2"/>
  <c r="R197" i="2"/>
  <c r="P198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84" i="2"/>
  <c r="BH184" i="2"/>
  <c r="BG184" i="2"/>
  <c r="BE184" i="2"/>
  <c r="T184" i="2"/>
  <c r="T183" i="2"/>
  <c r="R184" i="2"/>
  <c r="R183" i="2"/>
  <c r="P184" i="2"/>
  <c r="P183" i="2"/>
  <c r="BI181" i="2"/>
  <c r="BH181" i="2"/>
  <c r="BG181" i="2"/>
  <c r="BE181" i="2"/>
  <c r="T181" i="2"/>
  <c r="R181" i="2"/>
  <c r="P181" i="2"/>
  <c r="BI175" i="2"/>
  <c r="BH175" i="2"/>
  <c r="BG175" i="2"/>
  <c r="BE175" i="2"/>
  <c r="T175" i="2"/>
  <c r="R175" i="2"/>
  <c r="P175" i="2"/>
  <c r="BI169" i="2"/>
  <c r="BH169" i="2"/>
  <c r="BG169" i="2"/>
  <c r="BE169" i="2"/>
  <c r="T169" i="2"/>
  <c r="R169" i="2"/>
  <c r="P169" i="2"/>
  <c r="BI163" i="2"/>
  <c r="BH163" i="2"/>
  <c r="BG163" i="2"/>
  <c r="BE163" i="2"/>
  <c r="T163" i="2"/>
  <c r="R163" i="2"/>
  <c r="P163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37" i="2"/>
  <c r="BH137" i="2"/>
  <c r="BG137" i="2"/>
  <c r="BE137" i="2"/>
  <c r="T137" i="2"/>
  <c r="R137" i="2"/>
  <c r="P137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0" i="2"/>
  <c r="BH130" i="2"/>
  <c r="BG130" i="2"/>
  <c r="BE130" i="2"/>
  <c r="T130" i="2"/>
  <c r="R130" i="2"/>
  <c r="P130" i="2"/>
  <c r="J124" i="2"/>
  <c r="J123" i="2"/>
  <c r="F123" i="2"/>
  <c r="F121" i="2"/>
  <c r="E119" i="2"/>
  <c r="J90" i="2"/>
  <c r="J89" i="2"/>
  <c r="F89" i="2"/>
  <c r="F87" i="2"/>
  <c r="E85" i="2"/>
  <c r="J16" i="2"/>
  <c r="E16" i="2"/>
  <c r="F124" i="2"/>
  <c r="J15" i="2"/>
  <c r="J10" i="2"/>
  <c r="J121" i="2" s="1"/>
  <c r="L90" i="1"/>
  <c r="AM90" i="1"/>
  <c r="AM89" i="1"/>
  <c r="L89" i="1"/>
  <c r="AM87" i="1"/>
  <c r="L87" i="1"/>
  <c r="L85" i="1"/>
  <c r="L84" i="1"/>
  <c r="BK245" i="2"/>
  <c r="BK242" i="2"/>
  <c r="J217" i="2"/>
  <c r="J206" i="2"/>
  <c r="J198" i="2"/>
  <c r="BK191" i="2"/>
  <c r="BK137" i="2"/>
  <c r="J249" i="2"/>
  <c r="BK241" i="2"/>
  <c r="J226" i="2"/>
  <c r="BK214" i="2"/>
  <c r="BK206" i="2"/>
  <c r="J195" i="2"/>
  <c r="BK169" i="2"/>
  <c r="J149" i="2"/>
  <c r="J137" i="2"/>
  <c r="J130" i="2"/>
  <c r="J251" i="2"/>
  <c r="J232" i="2"/>
  <c r="J227" i="2"/>
  <c r="BK217" i="2"/>
  <c r="BK207" i="2"/>
  <c r="J169" i="2"/>
  <c r="BK148" i="2"/>
  <c r="AS94" i="1"/>
  <c r="J244" i="2"/>
  <c r="J241" i="2"/>
  <c r="J214" i="2"/>
  <c r="BK204" i="2"/>
  <c r="J196" i="2"/>
  <c r="J181" i="2"/>
  <c r="BK134" i="2"/>
  <c r="J246" i="2"/>
  <c r="BK230" i="2"/>
  <c r="J218" i="2"/>
  <c r="BK212" i="2"/>
  <c r="J204" i="2"/>
  <c r="J191" i="2"/>
  <c r="BK150" i="2"/>
  <c r="BK146" i="2"/>
  <c r="BK130" i="2"/>
  <c r="BK251" i="2"/>
  <c r="BK247" i="2"/>
  <c r="J230" i="2"/>
  <c r="BK219" i="2"/>
  <c r="J212" i="2"/>
  <c r="BK196" i="2"/>
  <c r="J163" i="2"/>
  <c r="J146" i="2"/>
  <c r="J247" i="2"/>
  <c r="BK227" i="2"/>
  <c r="J207" i="2"/>
  <c r="J201" i="2"/>
  <c r="J192" i="2"/>
  <c r="J150" i="2"/>
  <c r="J245" i="2"/>
  <c r="BK232" i="2"/>
  <c r="J219" i="2"/>
  <c r="J210" i="2"/>
  <c r="J202" i="2"/>
  <c r="BK192" i="2"/>
  <c r="BK175" i="2"/>
  <c r="J148" i="2"/>
  <c r="BK133" i="2"/>
  <c r="BK263" i="2"/>
  <c r="BK244" i="2"/>
  <c r="J229" i="2"/>
  <c r="BK218" i="2"/>
  <c r="BK210" i="2"/>
  <c r="J184" i="2"/>
  <c r="BK149" i="2"/>
  <c r="J145" i="2"/>
  <c r="BK246" i="2"/>
  <c r="J231" i="2"/>
  <c r="BK209" i="2"/>
  <c r="BK202" i="2"/>
  <c r="BK195" i="2"/>
  <c r="BK184" i="2"/>
  <c r="J133" i="2"/>
  <c r="J242" i="2"/>
  <c r="BK229" i="2"/>
  <c r="J215" i="2"/>
  <c r="J209" i="2"/>
  <c r="BK198" i="2"/>
  <c r="BK181" i="2"/>
  <c r="BK163" i="2"/>
  <c r="BK145" i="2"/>
  <c r="J263" i="2"/>
  <c r="BK249" i="2"/>
  <c r="BK231" i="2"/>
  <c r="BK226" i="2"/>
  <c r="BK215" i="2"/>
  <c r="BK201" i="2"/>
  <c r="J175" i="2"/>
  <c r="J134" i="2"/>
  <c r="P129" i="2" l="1"/>
  <c r="T162" i="2"/>
  <c r="R190" i="2"/>
  <c r="BK194" i="2"/>
  <c r="J194" i="2" s="1"/>
  <c r="J100" i="2" s="1"/>
  <c r="T194" i="2"/>
  <c r="R200" i="2"/>
  <c r="BK208" i="2"/>
  <c r="J208" i="2"/>
  <c r="J104" i="2" s="1"/>
  <c r="BK216" i="2"/>
  <c r="J216" i="2" s="1"/>
  <c r="J105" i="2" s="1"/>
  <c r="BK228" i="2"/>
  <c r="J228" i="2" s="1"/>
  <c r="J106" i="2" s="1"/>
  <c r="P243" i="2"/>
  <c r="BK129" i="2"/>
  <c r="BK162" i="2"/>
  <c r="J162" i="2" s="1"/>
  <c r="J97" i="2" s="1"/>
  <c r="BK190" i="2"/>
  <c r="J190" i="2" s="1"/>
  <c r="J99" i="2" s="1"/>
  <c r="P194" i="2"/>
  <c r="P200" i="2"/>
  <c r="P208" i="2"/>
  <c r="T216" i="2"/>
  <c r="T228" i="2"/>
  <c r="R243" i="2"/>
  <c r="R129" i="2"/>
  <c r="P162" i="2"/>
  <c r="R208" i="2"/>
  <c r="R216" i="2"/>
  <c r="R228" i="2"/>
  <c r="T243" i="2"/>
  <c r="R250" i="2"/>
  <c r="T129" i="2"/>
  <c r="R162" i="2"/>
  <c r="P190" i="2"/>
  <c r="T190" i="2"/>
  <c r="R194" i="2"/>
  <c r="BK200" i="2"/>
  <c r="J200" i="2"/>
  <c r="J103" i="2" s="1"/>
  <c r="T200" i="2"/>
  <c r="T208" i="2"/>
  <c r="P216" i="2"/>
  <c r="P228" i="2"/>
  <c r="BK243" i="2"/>
  <c r="J243" i="2" s="1"/>
  <c r="J107" i="2" s="1"/>
  <c r="BK250" i="2"/>
  <c r="J250" i="2" s="1"/>
  <c r="J109" i="2" s="1"/>
  <c r="P250" i="2"/>
  <c r="T250" i="2"/>
  <c r="BK183" i="2"/>
  <c r="J183" i="2" s="1"/>
  <c r="J98" i="2" s="1"/>
  <c r="BK197" i="2"/>
  <c r="J197" i="2" s="1"/>
  <c r="J101" i="2" s="1"/>
  <c r="BK248" i="2"/>
  <c r="J248" i="2" s="1"/>
  <c r="J108" i="2" s="1"/>
  <c r="F90" i="2"/>
  <c r="BF134" i="2"/>
  <c r="BF175" i="2"/>
  <c r="BF184" i="2"/>
  <c r="BF204" i="2"/>
  <c r="BF206" i="2"/>
  <c r="BF207" i="2"/>
  <c r="BF215" i="2"/>
  <c r="BF218" i="2"/>
  <c r="BF232" i="2"/>
  <c r="BF241" i="2"/>
  <c r="BF244" i="2"/>
  <c r="BF245" i="2"/>
  <c r="BF247" i="2"/>
  <c r="BF249" i="2"/>
  <c r="BF251" i="2"/>
  <c r="BF263" i="2"/>
  <c r="BF133" i="2"/>
  <c r="BF150" i="2"/>
  <c r="BF191" i="2"/>
  <c r="BF195" i="2"/>
  <c r="BF196" i="2"/>
  <c r="BF198" i="2"/>
  <c r="BF202" i="2"/>
  <c r="BF217" i="2"/>
  <c r="BF226" i="2"/>
  <c r="BF230" i="2"/>
  <c r="BF231" i="2"/>
  <c r="BF242" i="2"/>
  <c r="BF246" i="2"/>
  <c r="J87" i="2"/>
  <c r="BF130" i="2"/>
  <c r="BF137" i="2"/>
  <c r="BF145" i="2"/>
  <c r="BF146" i="2"/>
  <c r="BF148" i="2"/>
  <c r="BF149" i="2"/>
  <c r="BF163" i="2"/>
  <c r="BF169" i="2"/>
  <c r="BF181" i="2"/>
  <c r="BF192" i="2"/>
  <c r="BF201" i="2"/>
  <c r="BF209" i="2"/>
  <c r="BF210" i="2"/>
  <c r="BF212" i="2"/>
  <c r="BF214" i="2"/>
  <c r="BF219" i="2"/>
  <c r="BF227" i="2"/>
  <c r="BF229" i="2"/>
  <c r="J31" i="2"/>
  <c r="AV95" i="1" s="1"/>
  <c r="F33" i="2"/>
  <c r="BB95" i="1" s="1"/>
  <c r="BB94" i="1" s="1"/>
  <c r="W31" i="1" s="1"/>
  <c r="F31" i="2"/>
  <c r="AZ95" i="1" s="1"/>
  <c r="AZ94" i="1" s="1"/>
  <c r="W29" i="1" s="1"/>
  <c r="F35" i="2"/>
  <c r="BD95" i="1" s="1"/>
  <c r="BD94" i="1" s="1"/>
  <c r="W33" i="1" s="1"/>
  <c r="F34" i="2"/>
  <c r="BC95" i="1" s="1"/>
  <c r="BC94" i="1" s="1"/>
  <c r="AY94" i="1" s="1"/>
  <c r="T128" i="2" l="1"/>
  <c r="R199" i="2"/>
  <c r="R128" i="2"/>
  <c r="R127" i="2" s="1"/>
  <c r="P199" i="2"/>
  <c r="T199" i="2"/>
  <c r="T127" i="2" s="1"/>
  <c r="BK128" i="2"/>
  <c r="J128" i="2"/>
  <c r="J95" i="2" s="1"/>
  <c r="P128" i="2"/>
  <c r="P127" i="2" s="1"/>
  <c r="AU95" i="1" s="1"/>
  <c r="AU94" i="1" s="1"/>
  <c r="BK199" i="2"/>
  <c r="J199" i="2" s="1"/>
  <c r="J102" i="2" s="1"/>
  <c r="J129" i="2"/>
  <c r="J96" i="2" s="1"/>
  <c r="F32" i="2"/>
  <c r="BA95" i="1" s="1"/>
  <c r="BA94" i="1" s="1"/>
  <c r="W30" i="1" s="1"/>
  <c r="AX94" i="1"/>
  <c r="AV94" i="1"/>
  <c r="AK29" i="1" s="1"/>
  <c r="J32" i="2"/>
  <c r="AW95" i="1" s="1"/>
  <c r="AT95" i="1" s="1"/>
  <c r="W32" i="1"/>
  <c r="BK127" i="2" l="1"/>
  <c r="J127" i="2"/>
  <c r="J94" i="2" s="1"/>
  <c r="AW94" i="1"/>
  <c r="AK30" i="1"/>
  <c r="J28" i="2" l="1"/>
  <c r="AG95" i="1"/>
  <c r="AG94" i="1"/>
  <c r="AT94" i="1"/>
  <c r="AN94" i="1" l="1"/>
  <c r="AK26" i="1"/>
  <c r="J37" i="2"/>
  <c r="AN95" i="1"/>
  <c r="AK35" i="1"/>
</calcChain>
</file>

<file path=xl/sharedStrings.xml><?xml version="1.0" encoding="utf-8"?>
<sst xmlns="http://schemas.openxmlformats.org/spreadsheetml/2006/main" count="1715" uniqueCount="381">
  <si>
    <t>Export Komplet</t>
  </si>
  <si>
    <t/>
  </si>
  <si>
    <t>2.0</t>
  </si>
  <si>
    <t>False</t>
  </si>
  <si>
    <t>{451eb68a-d8a5-40f5-aad2-f3ddac19505e}</t>
  </si>
  <si>
    <t>&gt;&gt;  skryté stĺpce  &lt;&lt;</t>
  </si>
  <si>
    <t>0,001</t>
  </si>
  <si>
    <t>20</t>
  </si>
  <si>
    <t>0,01</t>
  </si>
  <si>
    <t>REKAPITULÁCIA STAVBY</t>
  </si>
  <si>
    <t>v ---  nižšie sa nachádzajú doplnkové a pomocné údaje k zostavám  --- v</t>
  </si>
  <si>
    <t>Návod na vyplnenie</t>
  </si>
  <si>
    <t>Kód:</t>
  </si>
  <si>
    <t>1370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</si>
  <si>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</si>
  <si>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</si>
  <si>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Náučný chodník Inovec</t>
  </si>
  <si>
    <t>JKSO:</t>
  </si>
  <si>
    <t>KS:</t>
  </si>
  <si>
    <t>Miesto:</t>
  </si>
  <si>
    <t xml:space="preserve"> </t>
  </si>
  <si>
    <t>Dátum:</t>
  </si>
  <si>
    <t>11. 4. 2024</t>
  </si>
  <si>
    <t>Objednávateľ:</t>
  </si>
  <si>
    <t>IČO:</t>
  </si>
  <si>
    <t>LESNÉ HOSPODÁRSTVO INOVEC s. r. o.Selec</t>
  </si>
  <si>
    <t>IČ DPH:</t>
  </si>
  <si>
    <t>Zhotoviteľ:</t>
  </si>
  <si>
    <t>Vyplň údaj</t>
  </si>
  <si>
    <t>Projektant:</t>
  </si>
  <si>
    <t>PULSAR s.r.o. Trenčín</t>
  </si>
  <si>
    <t>True</t>
  </si>
  <si>
    <t>Spracovateľ:</t>
  </si>
  <si>
    <t>Martinusová Katarína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</si>
  <si>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</si>
  <si>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</si>
  <si>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</si>
  <si>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</si>
  <si>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</si>
  <si>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</si>
  <si>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</si>
  <si>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</si>
  <si>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</si>
  <si>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</si>
  <si>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</si>
  <si>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</si>
  <si>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</si>
  <si>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</si>
  <si>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</si>
  <si>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</si>
  <si>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</si>
  <si>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</si>
  <si>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</si>
  <si>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</si>
  <si>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</si>
  <si>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</si>
  <si>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</si>
  <si>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</si>
  <si>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</si>
  <si>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</si>
  <si>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</si>
  <si>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</si>
  <si>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</si>
  <si>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</si>
  <si>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</si>
  <si>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</si>
  <si>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</si>
  <si>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</si>
  <si>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</si>
  <si>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</si>
  <si>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</si>
  <si>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</si>
  <si>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</si>
  <si>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</si>
  <si>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</si>
  <si>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</si>
  <si>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</si>
  <si>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</si>
  <si>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</si>
  <si>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</si>
  <si>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</si>
  <si>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</si>
  <si>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</si>
  <si>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</si>
  <si>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</si>
  <si>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</si>
  <si>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</si>
  <si>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</si>
  <si>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</si>
  <si>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</si>
  <si>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 Zakladanie</t>
  </si>
  <si>
    <t xml:space="preserve">    3 - Zvislé a kompletné konštrukcie</t>
  </si>
  <si>
    <t xml:space="preserve">    5 - Komunikácie</t>
  </si>
  <si>
    <t xml:space="preserve">    8 - Rúrové vedenie</t>
  </si>
  <si>
    <t xml:space="preserve">    99 - Presun hmôt HSV</t>
  </si>
  <si>
    <t>PSV - Práce a dodávky PSV</t>
  </si>
  <si>
    <t xml:space="preserve">    762.1 - Konštrukcie tesárske - Informačné tabule 10 ks</t>
  </si>
  <si>
    <t xml:space="preserve">    762.2 - Konštrukcie tesárske - Prístrešky 2 ks</t>
  </si>
  <si>
    <t xml:space="preserve">    762.3 - Konštrukcie tesárske -Studnička 1 ks</t>
  </si>
  <si>
    <t xml:space="preserve">    762.4 - Konštrukcie tesárske -Sedenie z polguláčov 3 ks</t>
  </si>
  <si>
    <t xml:space="preserve">    762.5 - Konštrukcie tesárske -Stojan na bicykle 2 ks_x000D_
</t>
  </si>
  <si>
    <t xml:space="preserve">    762 - Konštrukcie tesárske</t>
  </si>
  <si>
    <t xml:space="preserve">    783 - Dokončovacie práce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</si>
  <si>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</si>
  <si>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</si>
  <si>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</si>
  <si>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</si>
  <si>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</si>
  <si>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</si>
  <si>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</si>
  <si>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</si>
  <si>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</si>
  <si>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</si>
  <si>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</si>
  <si>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</si>
  <si>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</si>
  <si>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</si>
  <si>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</si>
  <si>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</si>
  <si>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</si>
  <si>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132211101.0</t>
  </si>
  <si>
    <t>Odkopávka v  hornine tr.3 súdržných - ručným náradím</t>
  </si>
  <si>
    <t>m3</t>
  </si>
  <si>
    <t>4</t>
  </si>
  <si>
    <t>2</t>
  </si>
  <si>
    <t>-1136378438</t>
  </si>
  <si>
    <t>VV</t>
  </si>
  <si>
    <t>pre studničku- oporný múr</t>
  </si>
  <si>
    <t>1,0*2,0/2*2,0</t>
  </si>
  <si>
    <t>132211119.S</t>
  </si>
  <si>
    <t>Príplatok za lepivosť pri  odkopávkach ručným náradím v hornine tr. 3</t>
  </si>
  <si>
    <t>-851498645</t>
  </si>
  <si>
    <t>3</t>
  </si>
  <si>
    <t>132411121.1</t>
  </si>
  <si>
    <t>Hĺbenie rýh šírky nad 600  do 1300 mm v  horninách súdržných - ručným alebo pneumatickým náradím</t>
  </si>
  <si>
    <t>1230420942</t>
  </si>
  <si>
    <t>pre žľab cez cestu</t>
  </si>
  <si>
    <t>5,0*1,0*0,35</t>
  </si>
  <si>
    <t>133211101.S</t>
  </si>
  <si>
    <t>Hĺbenie šachiet v  hornine tr. 3 súdržných - ručným náradím plocha výkopu do 4 m2</t>
  </si>
  <si>
    <t>-1994660339</t>
  </si>
  <si>
    <t>pre základ Informačné tabule 10 ks</t>
  </si>
  <si>
    <t>0,5*0,5*0,7*20</t>
  </si>
  <si>
    <t>pre základ Prístrešky 2 ks</t>
  </si>
  <si>
    <t>0,5*0,5*1,1*4*2</t>
  </si>
  <si>
    <t>pre sedenie z polguláčov 3 ks</t>
  </si>
  <si>
    <t>0,3*0,3*0,5*6*3</t>
  </si>
  <si>
    <t>Súčet</t>
  </si>
  <si>
    <t>5</t>
  </si>
  <si>
    <t>133211109.S</t>
  </si>
  <si>
    <t>Príplatok za lepivosť pri hĺbení šachiet ručným alebo pneumatickým náradím v horninách tr. 3</t>
  </si>
  <si>
    <t>-823238815</t>
  </si>
  <si>
    <t>6</t>
  </si>
  <si>
    <t>162201102.1</t>
  </si>
  <si>
    <t>Vodorovné premiestnenie výkopku z horniny 1-4 do 50m</t>
  </si>
  <si>
    <t>247856686</t>
  </si>
  <si>
    <t>2,0+1,05+6,51</t>
  </si>
  <si>
    <t>7</t>
  </si>
  <si>
    <t>167101100.S</t>
  </si>
  <si>
    <t>Nakladanie výkopku tr.1-4 ručne</t>
  </si>
  <si>
    <t>-2037683690</t>
  </si>
  <si>
    <t>8</t>
  </si>
  <si>
    <t>171201101</t>
  </si>
  <si>
    <t>Uloženie sypaniny do násypov s rozprestretím sypaniny vo vrstvách a s hrubým urovnaním nezhutnených</t>
  </si>
  <si>
    <t>1035154152</t>
  </si>
  <si>
    <t>9</t>
  </si>
  <si>
    <t>182001131.1</t>
  </si>
  <si>
    <t xml:space="preserve">Plošná úprava terénu pri nerovnostiach terénu nad 150-200 mm v rovine alebo na svahu </t>
  </si>
  <si>
    <t>m2</t>
  </si>
  <si>
    <t>1804920224</t>
  </si>
  <si>
    <t>pre Prístrešky 2 ks</t>
  </si>
  <si>
    <t>4,0*4,0*2</t>
  </si>
  <si>
    <t>pre ohniská 2 ks</t>
  </si>
  <si>
    <t>1,0*1,0*2</t>
  </si>
  <si>
    <t>4,0*3,0*3</t>
  </si>
  <si>
    <t>pre studničku</t>
  </si>
  <si>
    <t>2,0*2,0</t>
  </si>
  <si>
    <t>pre  stojan na bicykle 2 ks</t>
  </si>
  <si>
    <t>4,0*1,0*2</t>
  </si>
  <si>
    <t xml:space="preserve"> Zakladanie</t>
  </si>
  <si>
    <t>10</t>
  </si>
  <si>
    <t>271571111</t>
  </si>
  <si>
    <t>Vankúše zhutnené pod základy zo štrkopiesku</t>
  </si>
  <si>
    <t>-527296465</t>
  </si>
  <si>
    <t>pod základ Informačné tabule 10 ks</t>
  </si>
  <si>
    <t>0,5*0,5*0,1*20</t>
  </si>
  <si>
    <t>pod základ Prístrešky 2 ks</t>
  </si>
  <si>
    <t>0,5*0,5*0,1*4*2</t>
  </si>
  <si>
    <t>11</t>
  </si>
  <si>
    <t>275313611.S</t>
  </si>
  <si>
    <t>Betón základových pätiek, prostý tr. C 16/20</t>
  </si>
  <si>
    <t>-1320376422</t>
  </si>
  <si>
    <t>pre Informačné tabule 10 ks</t>
  </si>
  <si>
    <t>0,5*0,5*0,6*20</t>
  </si>
  <si>
    <t>0,5*0,5*1,0*4*2</t>
  </si>
  <si>
    <t>12</t>
  </si>
  <si>
    <t>953943122.S</t>
  </si>
  <si>
    <t>Osadenie drobných kovových predmetov do betónu pred zabetónovaním, hmotnosti 1-5 kg/kus (bez dodávky)</t>
  </si>
  <si>
    <t>ks</t>
  </si>
  <si>
    <t>-1998211939</t>
  </si>
  <si>
    <t>2*10</t>
  </si>
  <si>
    <t>4*2</t>
  </si>
  <si>
    <t>13</t>
  </si>
  <si>
    <t>M</t>
  </si>
  <si>
    <t>369090990</t>
  </si>
  <si>
    <t>Kotviace prvky - 28 ks</t>
  </si>
  <si>
    <t>kg</t>
  </si>
  <si>
    <t>32</t>
  </si>
  <si>
    <t>16</t>
  </si>
  <si>
    <t>1212469953</t>
  </si>
  <si>
    <t>28*3,0</t>
  </si>
  <si>
    <t>Zvislé a kompletné konštrukcie</t>
  </si>
  <si>
    <t>14</t>
  </si>
  <si>
    <t>311211124.1</t>
  </si>
  <si>
    <t>Murivo nadzákladové z lomového kameňa neoprac.  jednostranne lícované na maltu MVC-2, 5</t>
  </si>
  <si>
    <t>881506078</t>
  </si>
  <si>
    <t>2,0*0,3*2,0</t>
  </si>
  <si>
    <t>múrik studničky</t>
  </si>
  <si>
    <t>3*1,0*0,2*0,3</t>
  </si>
  <si>
    <t>Komunikácie</t>
  </si>
  <si>
    <t>15</t>
  </si>
  <si>
    <t>597141221.S</t>
  </si>
  <si>
    <t>Rigol dláždený hr. do 250mm z lomového kameňa s vyplnením škár cementovou maltou</t>
  </si>
  <si>
    <t>m</t>
  </si>
  <si>
    <t>1482084350</t>
  </si>
  <si>
    <t>182601111.1</t>
  </si>
  <si>
    <t>Uloženie kameňa do kruhu o priemere 700 mm ,zaliatie betónom - pre ohniská 2 ks</t>
  </si>
  <si>
    <t>576620665</t>
  </si>
  <si>
    <t>3,14*0,7*2</t>
  </si>
  <si>
    <t>Rúrové vedenie</t>
  </si>
  <si>
    <t>17</t>
  </si>
  <si>
    <t>871211004.S</t>
  </si>
  <si>
    <t>Montáž vodovodného potrubia z dvojvsrtvového PE 100 SDR11/PN16 zváraných natupo D 50x4,6 mm</t>
  </si>
  <si>
    <t>892312982</t>
  </si>
  <si>
    <t>18</t>
  </si>
  <si>
    <t>286130033600.1</t>
  </si>
  <si>
    <t>Rúra HDPE na vodu PE100 PN16 SDR11 50x4,6 mm</t>
  </si>
  <si>
    <t>-1051296393</t>
  </si>
  <si>
    <t>99</t>
  </si>
  <si>
    <t>Presun hmôt HSV</t>
  </si>
  <si>
    <t>19</t>
  </si>
  <si>
    <t>998151111.1</t>
  </si>
  <si>
    <t>Presun hmôt pre obj.so zvislou nosnou konštr.z tehál,tvárnic,blokov alebo drevenou výšky do 10 m</t>
  </si>
  <si>
    <t>t</t>
  </si>
  <si>
    <t>-620265865</t>
  </si>
  <si>
    <t>PSV</t>
  </si>
  <si>
    <t>Práce a dodávky PSV</t>
  </si>
  <si>
    <t>762.1</t>
  </si>
  <si>
    <t>Konštrukcie tesárske - Informačné tabule 10 ks</t>
  </si>
  <si>
    <t>762712120.1</t>
  </si>
  <si>
    <t xml:space="preserve">Výroba a montáž priestorových viazaných konštrukcií </t>
  </si>
  <si>
    <t>-1813552279</t>
  </si>
  <si>
    <t>21</t>
  </si>
  <si>
    <t>605159912.01</t>
  </si>
  <si>
    <t>Hranoly KVH smrek , akosť I</t>
  </si>
  <si>
    <t>-695825440</t>
  </si>
  <si>
    <t>0,28*10</t>
  </si>
  <si>
    <t>22</t>
  </si>
  <si>
    <t>605110000500.1</t>
  </si>
  <si>
    <t xml:space="preserve">Dosky  zo smreku s poldrážkou , akosť I. </t>
  </si>
  <si>
    <t>-1058253377</t>
  </si>
  <si>
    <t>50,0*10</t>
  </si>
  <si>
    <t>23</t>
  </si>
  <si>
    <t>7627950011</t>
  </si>
  <si>
    <t>Spojovacie prostriedky pre priestorové viazané konštrukcie - klince, svorky, fixačné dosky</t>
  </si>
  <si>
    <t>111496606</t>
  </si>
  <si>
    <t>24</t>
  </si>
  <si>
    <t>Pol334</t>
  </si>
  <si>
    <t>Doprava</t>
  </si>
  <si>
    <t>kpl</t>
  </si>
  <si>
    <t>1663100353</t>
  </si>
  <si>
    <t>762.2</t>
  </si>
  <si>
    <t>Konštrukcie tesárske - Prístrešky 2 ks</t>
  </si>
  <si>
    <t>25</t>
  </si>
  <si>
    <t>762712120.2</t>
  </si>
  <si>
    <t>1805947424</t>
  </si>
  <si>
    <t>26</t>
  </si>
  <si>
    <t>1115462750</t>
  </si>
  <si>
    <t>(0,76*2)*1,05</t>
  </si>
  <si>
    <t>27</t>
  </si>
  <si>
    <t>-382974677</t>
  </si>
  <si>
    <t>172,0*2</t>
  </si>
  <si>
    <t>28</t>
  </si>
  <si>
    <t>-124446361</t>
  </si>
  <si>
    <t>29</t>
  </si>
  <si>
    <t>Pol334.1</t>
  </si>
  <si>
    <t>-1380264646</t>
  </si>
  <si>
    <t>762.3</t>
  </si>
  <si>
    <t>Konštrukcie tesárske -Studnička 1 ks</t>
  </si>
  <si>
    <t>30</t>
  </si>
  <si>
    <t>762712120.3</t>
  </si>
  <si>
    <t xml:space="preserve">Výroba a  montáž priestorových viazaných konštrukcií </t>
  </si>
  <si>
    <t>-1536825450</t>
  </si>
  <si>
    <t>31</t>
  </si>
  <si>
    <t>-596914359</t>
  </si>
  <si>
    <t>474376595</t>
  </si>
  <si>
    <t>strieška</t>
  </si>
  <si>
    <t>1,4*10*2</t>
  </si>
  <si>
    <t>boky</t>
  </si>
  <si>
    <t>(1,3*2+1,0)*3</t>
  </si>
  <si>
    <t>1,0*6</t>
  </si>
  <si>
    <t>33</t>
  </si>
  <si>
    <t>7627950011.1</t>
  </si>
  <si>
    <t>-1623344024</t>
  </si>
  <si>
    <t>34</t>
  </si>
  <si>
    <t>Pol334.2</t>
  </si>
  <si>
    <t>-1778112107</t>
  </si>
  <si>
    <t>762.4</t>
  </si>
  <si>
    <t>Konštrukcie tesárske -Sedenie z polguláčov 3 ks</t>
  </si>
  <si>
    <t>35</t>
  </si>
  <si>
    <t>762712120.4</t>
  </si>
  <si>
    <t>Výroba a montáž  konštrukcií z guľatiny</t>
  </si>
  <si>
    <t>-1741446844</t>
  </si>
  <si>
    <t>36</t>
  </si>
  <si>
    <t>0521710801.1</t>
  </si>
  <si>
    <t>Polguľatina  na stôl  d 350 mm - dl. 3 m</t>
  </si>
  <si>
    <t>-1331965406</t>
  </si>
  <si>
    <t>46</t>
  </si>
  <si>
    <t>0521710801.2</t>
  </si>
  <si>
    <t>Polguľatina   na sedenie d 400 mm- dl. 3 m</t>
  </si>
  <si>
    <t>-929995779</t>
  </si>
  <si>
    <t>37</t>
  </si>
  <si>
    <t>605159912.02</t>
  </si>
  <si>
    <t>Hranoly smrekovec  , akosť I</t>
  </si>
  <si>
    <t>-403200910</t>
  </si>
  <si>
    <t>hr. 200/200</t>
  </si>
  <si>
    <t>0,2*0,2*0,6*4*3</t>
  </si>
  <si>
    <t>0,2*0,2*0,8*2*3</t>
  </si>
  <si>
    <t>Medzisúčet</t>
  </si>
  <si>
    <t>hr. 150/150</t>
  </si>
  <si>
    <t>0,15*0,15*0,7*2*3</t>
  </si>
  <si>
    <t>0,575*1,05</t>
  </si>
  <si>
    <t>38</t>
  </si>
  <si>
    <t>7627950011.3</t>
  </si>
  <si>
    <t>1703197014</t>
  </si>
  <si>
    <t>39</t>
  </si>
  <si>
    <t>Pol334.3</t>
  </si>
  <si>
    <t>2034674762</t>
  </si>
  <si>
    <t>762.5</t>
  </si>
  <si>
    <t xml:space="preserve">Konštrukcie tesárske -Stojan na bicykle 2 ks_x000D_
</t>
  </si>
  <si>
    <t>40</t>
  </si>
  <si>
    <t>762712120.5</t>
  </si>
  <si>
    <t>-1357342365</t>
  </si>
  <si>
    <t>41</t>
  </si>
  <si>
    <t>0521710802</t>
  </si>
  <si>
    <t>Guľatina d 400 mm - dl. 4 m</t>
  </si>
  <si>
    <t>-584710192</t>
  </si>
  <si>
    <t>47</t>
  </si>
  <si>
    <t>0521710801.3</t>
  </si>
  <si>
    <t>Polguľatina  d 400 mm- dl. 0,7 m</t>
  </si>
  <si>
    <t>-1086402992</t>
  </si>
  <si>
    <t>42</t>
  </si>
  <si>
    <t>Pol334.4</t>
  </si>
  <si>
    <t>-723956363</t>
  </si>
  <si>
    <t>762</t>
  </si>
  <si>
    <t>Konštrukcie tesárske</t>
  </si>
  <si>
    <t>43</t>
  </si>
  <si>
    <t>998762202</t>
  </si>
  <si>
    <t>Presun hmôt pre konštrukcie tesárske v objektoch výšky do 12 m</t>
  </si>
  <si>
    <t>%</t>
  </si>
  <si>
    <t>-206097614</t>
  </si>
  <si>
    <t>783</t>
  </si>
  <si>
    <t>Dokončovacie práce - nátery</t>
  </si>
  <si>
    <t>44</t>
  </si>
  <si>
    <t>783726200.S</t>
  </si>
  <si>
    <t>Nátery tesárskych konštrukcií syntetické na vzduchu schnúce lazurovacím lakom 2x lakovaním</t>
  </si>
  <si>
    <t>78551351</t>
  </si>
  <si>
    <t xml:space="preserve"> Informačné tabule 10 ks</t>
  </si>
  <si>
    <t>19,0*10</t>
  </si>
  <si>
    <t>Prístrešky 2 ks</t>
  </si>
  <si>
    <t>74,0*2</t>
  </si>
  <si>
    <t>studnička 1 ks</t>
  </si>
  <si>
    <t>8,0</t>
  </si>
  <si>
    <t>sedenie z polguláčov 3 ks</t>
  </si>
  <si>
    <t>13,0*3</t>
  </si>
  <si>
    <t>stojan na bicykle 2 ks</t>
  </si>
  <si>
    <t>8,0*2</t>
  </si>
  <si>
    <t>45</t>
  </si>
  <si>
    <t>783782203</t>
  </si>
  <si>
    <t>Nátery tesárskych konštrukcií povrchová impregnácia Bochemitom QB</t>
  </si>
  <si>
    <t>171787486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</si>
</sst>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167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8" xfId="0" applyFont="1" applyFill="1" applyBorder="1" applyAlignment="1">
      <alignment horizontal="left"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193" t="s">
        <v>5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8</v>
      </c>
      <c r="BT3" s="17" t="s">
        <v>7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6</v>
      </c>
    </row>
    <row r="5" spans="1:74" ht="12" customHeight="1">
      <c r="B5" s="20"/>
      <c r="D5" s="24" t="s">
        <v>12</v>
      </c>
      <c r="K5" s="227" t="s">
        <v>13</v>
      </c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R5" s="20"/>
      <c r="BE5" s="224" t="s">
        <v>14</v>
      </c>
      <c r="BS5" s="17" t="s">
        <v>6</v>
      </c>
    </row>
    <row r="6" spans="1:74" ht="36.950000000000003" customHeight="1">
      <c r="B6" s="20"/>
      <c r="D6" s="26" t="s">
        <v>15</v>
      </c>
      <c r="K6" s="228" t="s">
        <v>16</v>
      </c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R6" s="20"/>
      <c r="BE6" s="225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25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25"/>
      <c r="BS8" s="17" t="s">
        <v>6</v>
      </c>
    </row>
    <row r="9" spans="1:74" ht="14.45" customHeight="1">
      <c r="B9" s="20"/>
      <c r="AR9" s="20"/>
      <c r="BE9" s="225"/>
      <c r="BS9" s="17" t="s">
        <v>6</v>
      </c>
    </row>
    <row r="10" spans="1:74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25"/>
      <c r="BS10" s="17" t="s">
        <v>6</v>
      </c>
    </row>
    <row r="11" spans="1:74" ht="18.399999999999999" customHeight="1">
      <c r="B11" s="20"/>
      <c r="E11" s="25" t="s">
        <v>25</v>
      </c>
      <c r="AK11" s="27" t="s">
        <v>26</v>
      </c>
      <c r="AN11" s="25" t="s">
        <v>1</v>
      </c>
      <c r="AR11" s="20"/>
      <c r="BE11" s="225"/>
      <c r="BS11" s="17" t="s">
        <v>6</v>
      </c>
    </row>
    <row r="12" spans="1:74" ht="6.95" customHeight="1">
      <c r="B12" s="20"/>
      <c r="AR12" s="20"/>
      <c r="BE12" s="225"/>
      <c r="BS12" s="17" t="s">
        <v>6</v>
      </c>
    </row>
    <row r="13" spans="1:74" ht="12" customHeight="1">
      <c r="B13" s="20"/>
      <c r="D13" s="27" t="s">
        <v>27</v>
      </c>
      <c r="AK13" s="27" t="s">
        <v>24</v>
      </c>
      <c r="AN13" s="29" t="s">
        <v>28</v>
      </c>
      <c r="AR13" s="20"/>
      <c r="BE13" s="225"/>
      <c r="BS13" s="17" t="s">
        <v>6</v>
      </c>
    </row>
    <row r="14" spans="1:74" ht="12.75">
      <c r="B14" s="20"/>
      <c r="E14" s="229" t="s">
        <v>28</v>
      </c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7" t="s">
        <v>26</v>
      </c>
      <c r="AN14" s="29" t="s">
        <v>28</v>
      </c>
      <c r="AR14" s="20"/>
      <c r="BE14" s="225"/>
      <c r="BS14" s="17" t="s">
        <v>6</v>
      </c>
    </row>
    <row r="15" spans="1:74" ht="6.95" customHeight="1">
      <c r="B15" s="20"/>
      <c r="AR15" s="20"/>
      <c r="BE15" s="225"/>
      <c r="BS15" s="17" t="s">
        <v>3</v>
      </c>
    </row>
    <row r="16" spans="1:74" ht="12" customHeight="1">
      <c r="B16" s="20"/>
      <c r="D16" s="27" t="s">
        <v>29</v>
      </c>
      <c r="AK16" s="27" t="s">
        <v>24</v>
      </c>
      <c r="AN16" s="25" t="s">
        <v>1</v>
      </c>
      <c r="AR16" s="20"/>
      <c r="BE16" s="225"/>
      <c r="BS16" s="17" t="s">
        <v>3</v>
      </c>
    </row>
    <row r="17" spans="2:71" ht="18.399999999999999" customHeight="1">
      <c r="B17" s="20"/>
      <c r="E17" s="25" t="s">
        <v>30</v>
      </c>
      <c r="AK17" s="27" t="s">
        <v>26</v>
      </c>
      <c r="AN17" s="25" t="s">
        <v>1</v>
      </c>
      <c r="AR17" s="20"/>
      <c r="BE17" s="225"/>
      <c r="BS17" s="17" t="s">
        <v>31</v>
      </c>
    </row>
    <row r="18" spans="2:71" ht="6.95" customHeight="1">
      <c r="B18" s="20"/>
      <c r="AR18" s="20"/>
      <c r="BE18" s="225"/>
      <c r="BS18" s="17" t="s">
        <v>8</v>
      </c>
    </row>
    <row r="19" spans="2:71" ht="12" customHeight="1">
      <c r="B19" s="20"/>
      <c r="D19" s="27" t="s">
        <v>32</v>
      </c>
      <c r="AK19" s="27" t="s">
        <v>24</v>
      </c>
      <c r="AN19" s="25" t="s">
        <v>1</v>
      </c>
      <c r="AR19" s="20"/>
      <c r="BE19" s="225"/>
      <c r="BS19" s="17" t="s">
        <v>8</v>
      </c>
    </row>
    <row r="20" spans="2:71" ht="18.399999999999999" customHeight="1">
      <c r="B20" s="20"/>
      <c r="E20" s="25" t="s">
        <v>33</v>
      </c>
      <c r="AK20" s="27" t="s">
        <v>26</v>
      </c>
      <c r="AN20" s="25" t="s">
        <v>1</v>
      </c>
      <c r="AR20" s="20"/>
      <c r="BE20" s="225"/>
      <c r="BS20" s="17" t="s">
        <v>31</v>
      </c>
    </row>
    <row r="21" spans="2:71" ht="6.95" customHeight="1">
      <c r="B21" s="20"/>
      <c r="AR21" s="20"/>
      <c r="BE21" s="225"/>
    </row>
    <row r="22" spans="2:71" ht="12" customHeight="1">
      <c r="B22" s="20"/>
      <c r="D22" s="27" t="s">
        <v>34</v>
      </c>
      <c r="AR22" s="20"/>
      <c r="BE22" s="225"/>
    </row>
    <row r="23" spans="2:71" ht="16.5" customHeight="1">
      <c r="B23" s="20"/>
      <c r="E23" s="231" t="s">
        <v>1</v>
      </c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R23" s="20"/>
      <c r="BE23" s="225"/>
    </row>
    <row r="24" spans="2:71" ht="6.95" customHeight="1">
      <c r="B24" s="20"/>
      <c r="AR24" s="20"/>
      <c r="BE24" s="225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5"/>
    </row>
    <row r="26" spans="2:71" s="1" customFormat="1" ht="25.9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2">
        <f>ROUND(AG94,2)</f>
        <v>0</v>
      </c>
      <c r="AL26" s="233"/>
      <c r="AM26" s="233"/>
      <c r="AN26" s="233"/>
      <c r="AO26" s="233"/>
      <c r="AR26" s="32"/>
      <c r="BE26" s="225"/>
    </row>
    <row r="27" spans="2:71" s="1" customFormat="1" ht="6.95" customHeight="1">
      <c r="B27" s="32"/>
      <c r="AR27" s="32"/>
      <c r="BE27" s="225"/>
    </row>
    <row r="28" spans="2:71" s="1" customFormat="1" ht="12.75">
      <c r="B28" s="32"/>
      <c r="L28" s="234" t="s">
        <v>36</v>
      </c>
      <c r="M28" s="234"/>
      <c r="N28" s="234"/>
      <c r="O28" s="234"/>
      <c r="P28" s="234"/>
      <c r="W28" s="234" t="s">
        <v>37</v>
      </c>
      <c r="X28" s="234"/>
      <c r="Y28" s="234"/>
      <c r="Z28" s="234"/>
      <c r="AA28" s="234"/>
      <c r="AB28" s="234"/>
      <c r="AC28" s="234"/>
      <c r="AD28" s="234"/>
      <c r="AE28" s="234"/>
      <c r="AK28" s="234" t="s">
        <v>38</v>
      </c>
      <c r="AL28" s="234"/>
      <c r="AM28" s="234"/>
      <c r="AN28" s="234"/>
      <c r="AO28" s="234"/>
      <c r="AR28" s="32"/>
      <c r="BE28" s="225"/>
    </row>
    <row r="29" spans="2:71" s="2" customFormat="1" ht="14.45" customHeight="1">
      <c r="B29" s="36"/>
      <c r="D29" s="27" t="s">
        <v>39</v>
      </c>
      <c r="F29" s="37" t="s">
        <v>40</v>
      </c>
      <c r="L29" s="216">
        <v>0.2</v>
      </c>
      <c r="M29" s="215"/>
      <c r="N29" s="215"/>
      <c r="O29" s="215"/>
      <c r="P29" s="215"/>
      <c r="Q29" s="38"/>
      <c r="R29" s="38"/>
      <c r="S29" s="38"/>
      <c r="T29" s="38"/>
      <c r="U29" s="38"/>
      <c r="V29" s="38"/>
      <c r="W29" s="214">
        <f>ROUND(AZ94, 2)</f>
        <v>0</v>
      </c>
      <c r="X29" s="215"/>
      <c r="Y29" s="215"/>
      <c r="Z29" s="215"/>
      <c r="AA29" s="215"/>
      <c r="AB29" s="215"/>
      <c r="AC29" s="215"/>
      <c r="AD29" s="215"/>
      <c r="AE29" s="215"/>
      <c r="AF29" s="38"/>
      <c r="AG29" s="38"/>
      <c r="AH29" s="38"/>
      <c r="AI29" s="38"/>
      <c r="AJ29" s="38"/>
      <c r="AK29" s="214">
        <f>ROUND(AV94, 2)</f>
        <v>0</v>
      </c>
      <c r="AL29" s="215"/>
      <c r="AM29" s="215"/>
      <c r="AN29" s="215"/>
      <c r="AO29" s="215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26"/>
    </row>
    <row r="30" spans="2:71" s="2" customFormat="1" ht="14.45" customHeight="1">
      <c r="B30" s="36"/>
      <c r="F30" s="37" t="s">
        <v>41</v>
      </c>
      <c r="L30" s="216">
        <v>0.2</v>
      </c>
      <c r="M30" s="215"/>
      <c r="N30" s="215"/>
      <c r="O30" s="215"/>
      <c r="P30" s="215"/>
      <c r="Q30" s="38"/>
      <c r="R30" s="38"/>
      <c r="S30" s="38"/>
      <c r="T30" s="38"/>
      <c r="U30" s="38"/>
      <c r="V30" s="38"/>
      <c r="W30" s="214">
        <f>ROUND(BA94, 2)</f>
        <v>0</v>
      </c>
      <c r="X30" s="215"/>
      <c r="Y30" s="215"/>
      <c r="Z30" s="215"/>
      <c r="AA30" s="215"/>
      <c r="AB30" s="215"/>
      <c r="AC30" s="215"/>
      <c r="AD30" s="215"/>
      <c r="AE30" s="215"/>
      <c r="AF30" s="38"/>
      <c r="AG30" s="38"/>
      <c r="AH30" s="38"/>
      <c r="AI30" s="38"/>
      <c r="AJ30" s="38"/>
      <c r="AK30" s="214">
        <f>ROUND(AW94, 2)</f>
        <v>0</v>
      </c>
      <c r="AL30" s="215"/>
      <c r="AM30" s="215"/>
      <c r="AN30" s="215"/>
      <c r="AO30" s="215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26"/>
    </row>
    <row r="31" spans="2:71" s="2" customFormat="1" ht="14.45" hidden="1" customHeight="1">
      <c r="B31" s="36"/>
      <c r="F31" s="27" t="s">
        <v>42</v>
      </c>
      <c r="L31" s="223">
        <v>0.2</v>
      </c>
      <c r="M31" s="222"/>
      <c r="N31" s="222"/>
      <c r="O31" s="222"/>
      <c r="P31" s="222"/>
      <c r="W31" s="221">
        <f>ROUND(BB94, 2)</f>
        <v>0</v>
      </c>
      <c r="X31" s="222"/>
      <c r="Y31" s="222"/>
      <c r="Z31" s="222"/>
      <c r="AA31" s="222"/>
      <c r="AB31" s="222"/>
      <c r="AC31" s="222"/>
      <c r="AD31" s="222"/>
      <c r="AE31" s="222"/>
      <c r="AK31" s="221">
        <v>0</v>
      </c>
      <c r="AL31" s="222"/>
      <c r="AM31" s="222"/>
      <c r="AN31" s="222"/>
      <c r="AO31" s="222"/>
      <c r="AR31" s="36"/>
      <c r="BE31" s="226"/>
    </row>
    <row r="32" spans="2:71" s="2" customFormat="1" ht="14.45" hidden="1" customHeight="1">
      <c r="B32" s="36"/>
      <c r="F32" s="27" t="s">
        <v>43</v>
      </c>
      <c r="L32" s="223">
        <v>0.2</v>
      </c>
      <c r="M32" s="222"/>
      <c r="N32" s="222"/>
      <c r="O32" s="222"/>
      <c r="P32" s="222"/>
      <c r="W32" s="221">
        <f>ROUND(BC94, 2)</f>
        <v>0</v>
      </c>
      <c r="X32" s="222"/>
      <c r="Y32" s="222"/>
      <c r="Z32" s="222"/>
      <c r="AA32" s="222"/>
      <c r="AB32" s="222"/>
      <c r="AC32" s="222"/>
      <c r="AD32" s="222"/>
      <c r="AE32" s="222"/>
      <c r="AK32" s="221">
        <v>0</v>
      </c>
      <c r="AL32" s="222"/>
      <c r="AM32" s="222"/>
      <c r="AN32" s="222"/>
      <c r="AO32" s="222"/>
      <c r="AR32" s="36"/>
      <c r="BE32" s="226"/>
    </row>
    <row r="33" spans="2:57" s="2" customFormat="1" ht="14.45" hidden="1" customHeight="1">
      <c r="B33" s="36"/>
      <c r="F33" s="37" t="s">
        <v>44</v>
      </c>
      <c r="L33" s="216">
        <v>0</v>
      </c>
      <c r="M33" s="215"/>
      <c r="N33" s="215"/>
      <c r="O33" s="215"/>
      <c r="P33" s="215"/>
      <c r="Q33" s="38"/>
      <c r="R33" s="38"/>
      <c r="S33" s="38"/>
      <c r="T33" s="38"/>
      <c r="U33" s="38"/>
      <c r="V33" s="38"/>
      <c r="W33" s="214">
        <f>ROUND(BD94, 2)</f>
        <v>0</v>
      </c>
      <c r="X33" s="215"/>
      <c r="Y33" s="215"/>
      <c r="Z33" s="215"/>
      <c r="AA33" s="215"/>
      <c r="AB33" s="215"/>
      <c r="AC33" s="215"/>
      <c r="AD33" s="215"/>
      <c r="AE33" s="215"/>
      <c r="AF33" s="38"/>
      <c r="AG33" s="38"/>
      <c r="AH33" s="38"/>
      <c r="AI33" s="38"/>
      <c r="AJ33" s="38"/>
      <c r="AK33" s="214">
        <v>0</v>
      </c>
      <c r="AL33" s="215"/>
      <c r="AM33" s="215"/>
      <c r="AN33" s="215"/>
      <c r="AO33" s="215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26"/>
    </row>
    <row r="34" spans="2:57" s="1" customFormat="1" ht="6.95" customHeight="1">
      <c r="B34" s="32"/>
      <c r="AR34" s="32"/>
      <c r="BE34" s="225"/>
    </row>
    <row r="35" spans="2:57" s="1" customFormat="1" ht="25.9" customHeight="1"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17" t="s">
        <v>47</v>
      </c>
      <c r="Y35" s="218"/>
      <c r="Z35" s="218"/>
      <c r="AA35" s="218"/>
      <c r="AB35" s="218"/>
      <c r="AC35" s="42"/>
      <c r="AD35" s="42"/>
      <c r="AE35" s="42"/>
      <c r="AF35" s="42"/>
      <c r="AG35" s="42"/>
      <c r="AH35" s="42"/>
      <c r="AI35" s="42"/>
      <c r="AJ35" s="42"/>
      <c r="AK35" s="219">
        <f>SUM(AK26:AK33)</f>
        <v>0</v>
      </c>
      <c r="AL35" s="218"/>
      <c r="AM35" s="218"/>
      <c r="AN35" s="218"/>
      <c r="AO35" s="220"/>
      <c r="AP35" s="40"/>
      <c r="AQ35" s="40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6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50</v>
      </c>
      <c r="AI60" s="34"/>
      <c r="AJ60" s="34"/>
      <c r="AK60" s="34"/>
      <c r="AL60" s="34"/>
      <c r="AM60" s="46" t="s">
        <v>51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4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53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6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50</v>
      </c>
      <c r="AI75" s="34"/>
      <c r="AJ75" s="34"/>
      <c r="AK75" s="34"/>
      <c r="AL75" s="34"/>
      <c r="AM75" s="46" t="s">
        <v>51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0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0" s="1" customFormat="1" ht="24.95" customHeight="1">
      <c r="B82" s="32"/>
      <c r="C82" s="21" t="s">
        <v>54</v>
      </c>
      <c r="AR82" s="32"/>
    </row>
    <row r="83" spans="1:90" s="1" customFormat="1" ht="6.95" customHeight="1">
      <c r="B83" s="32"/>
      <c r="AR83" s="32"/>
    </row>
    <row r="84" spans="1:90" s="3" customFormat="1" ht="12" customHeight="1">
      <c r="B84" s="51"/>
      <c r="C84" s="27" t="s">
        <v>12</v>
      </c>
      <c r="L84" s="3" t="str">
        <f>K5</f>
        <v>1370</v>
      </c>
      <c r="AR84" s="51"/>
    </row>
    <row r="85" spans="1:90" s="4" customFormat="1" ht="36.950000000000003" customHeight="1">
      <c r="B85" s="52"/>
      <c r="C85" s="53" t="s">
        <v>15</v>
      </c>
      <c r="L85" s="205" t="str">
        <f>K6</f>
        <v>Náučný chodník Inovec</v>
      </c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K85" s="206"/>
      <c r="AL85" s="206"/>
      <c r="AM85" s="206"/>
      <c r="AN85" s="206"/>
      <c r="AO85" s="206"/>
      <c r="AR85" s="52"/>
    </row>
    <row r="86" spans="1:90" s="1" customFormat="1" ht="6.95" customHeight="1">
      <c r="B86" s="32"/>
      <c r="AR86" s="32"/>
    </row>
    <row r="87" spans="1:90" s="1" customFormat="1" ht="12" customHeight="1">
      <c r="B87" s="32"/>
      <c r="C87" s="27" t="s">
        <v>19</v>
      </c>
      <c r="L87" s="54" t="str">
        <f>IF(K8="","",K8)</f>
        <v xml:space="preserve"> </v>
      </c>
      <c r="AI87" s="27" t="s">
        <v>21</v>
      </c>
      <c r="AM87" s="207" t="str">
        <f>IF(AN8= "","",AN8)</f>
        <v>11. 4. 2024</v>
      </c>
      <c r="AN87" s="207"/>
      <c r="AR87" s="32"/>
    </row>
    <row r="88" spans="1:90" s="1" customFormat="1" ht="6.95" customHeight="1">
      <c r="B88" s="32"/>
      <c r="AR88" s="32"/>
    </row>
    <row r="89" spans="1:90" s="1" customFormat="1" ht="15.2" customHeight="1">
      <c r="B89" s="32"/>
      <c r="C89" s="27" t="s">
        <v>23</v>
      </c>
      <c r="L89" s="3" t="str">
        <f>IF(E11= "","",E11)</f>
        <v>LESNÉ HOSPODÁRSTVO INOVEC s. r. o.Selec</v>
      </c>
      <c r="AI89" s="27" t="s">
        <v>29</v>
      </c>
      <c r="AM89" s="208" t="str">
        <f>IF(E17="","",E17)</f>
        <v>PULSAR s.r.o. Trenčín</v>
      </c>
      <c r="AN89" s="209"/>
      <c r="AO89" s="209"/>
      <c r="AP89" s="209"/>
      <c r="AR89" s="32"/>
      <c r="AS89" s="210" t="s">
        <v>55</v>
      </c>
      <c r="AT89" s="211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0" s="1" customFormat="1" ht="15.2" customHeight="1">
      <c r="B90" s="32"/>
      <c r="C90" s="27" t="s">
        <v>27</v>
      </c>
      <c r="L90" s="3" t="str">
        <f>IF(E14= "Vyplň údaj","",E14)</f>
        <v/>
      </c>
      <c r="AI90" s="27" t="s">
        <v>32</v>
      </c>
      <c r="AM90" s="208" t="str">
        <f>IF(E20="","",E20)</f>
        <v>Martinusová Katarína</v>
      </c>
      <c r="AN90" s="209"/>
      <c r="AO90" s="209"/>
      <c r="AP90" s="209"/>
      <c r="AR90" s="32"/>
      <c r="AS90" s="212"/>
      <c r="AT90" s="213"/>
      <c r="BD90" s="59"/>
    </row>
    <row r="91" spans="1:90" s="1" customFormat="1" ht="10.9" customHeight="1">
      <c r="B91" s="32"/>
      <c r="AR91" s="32"/>
      <c r="AS91" s="212"/>
      <c r="AT91" s="213"/>
      <c r="BD91" s="59"/>
    </row>
    <row r="92" spans="1:90" s="1" customFormat="1" ht="29.25" customHeight="1">
      <c r="B92" s="32"/>
      <c r="C92" s="195" t="s">
        <v>56</v>
      </c>
      <c r="D92" s="196"/>
      <c r="E92" s="196"/>
      <c r="F92" s="196"/>
      <c r="G92" s="196"/>
      <c r="H92" s="60"/>
      <c r="I92" s="197" t="s">
        <v>57</v>
      </c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8" t="s">
        <v>58</v>
      </c>
      <c r="AH92" s="196"/>
      <c r="AI92" s="196"/>
      <c r="AJ92" s="196"/>
      <c r="AK92" s="196"/>
      <c r="AL92" s="196"/>
      <c r="AM92" s="196"/>
      <c r="AN92" s="197" t="s">
        <v>59</v>
      </c>
      <c r="AO92" s="196"/>
      <c r="AP92" s="199"/>
      <c r="AQ92" s="61" t="s">
        <v>60</v>
      </c>
      <c r="AR92" s="32"/>
      <c r="AS92" s="62" t="s">
        <v>61</v>
      </c>
      <c r="AT92" s="63" t="s">
        <v>62</v>
      </c>
      <c r="AU92" s="63" t="s">
        <v>63</v>
      </c>
      <c r="AV92" s="63" t="s">
        <v>64</v>
      </c>
      <c r="AW92" s="63" t="s">
        <v>65</v>
      </c>
      <c r="AX92" s="63" t="s">
        <v>66</v>
      </c>
      <c r="AY92" s="63" t="s">
        <v>67</v>
      </c>
      <c r="AZ92" s="63" t="s">
        <v>68</v>
      </c>
      <c r="BA92" s="63" t="s">
        <v>69</v>
      </c>
      <c r="BB92" s="63" t="s">
        <v>70</v>
      </c>
      <c r="BC92" s="63" t="s">
        <v>71</v>
      </c>
      <c r="BD92" s="64" t="s">
        <v>72</v>
      </c>
    </row>
    <row r="93" spans="1:90" s="1" customFormat="1" ht="10.9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0" s="5" customFormat="1" ht="32.450000000000003" customHeight="1">
      <c r="B94" s="66"/>
      <c r="C94" s="67" t="s">
        <v>73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03">
        <f>ROUND(AG95,2)</f>
        <v>0</v>
      </c>
      <c r="AH94" s="203"/>
      <c r="AI94" s="203"/>
      <c r="AJ94" s="203"/>
      <c r="AK94" s="203"/>
      <c r="AL94" s="203"/>
      <c r="AM94" s="203"/>
      <c r="AN94" s="204">
        <f>SUM(AG94,AT94)</f>
        <v>0</v>
      </c>
      <c r="AO94" s="204"/>
      <c r="AP94" s="204"/>
      <c r="AQ94" s="70" t="s">
        <v>1</v>
      </c>
      <c r="AR94" s="66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74</v>
      </c>
      <c r="BT94" s="75" t="s">
        <v>75</v>
      </c>
      <c r="BV94" s="75" t="s">
        <v>76</v>
      </c>
      <c r="BW94" s="75" t="s">
        <v>4</v>
      </c>
      <c r="BX94" s="75" t="s">
        <v>77</v>
      </c>
      <c r="CL94" s="75" t="s">
        <v>1</v>
      </c>
    </row>
    <row r="95" spans="1:90" s="6" customFormat="1" ht="16.5" customHeight="1">
      <c r="A95" s="76" t="s">
        <v>78</v>
      </c>
      <c r="B95" s="77"/>
      <c r="C95" s="78"/>
      <c r="D95" s="202" t="s">
        <v>13</v>
      </c>
      <c r="E95" s="202"/>
      <c r="F95" s="202"/>
      <c r="G95" s="202"/>
      <c r="H95" s="202"/>
      <c r="I95" s="79"/>
      <c r="J95" s="202" t="s">
        <v>16</v>
      </c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0">
        <f>'1370 - Náučný chodník Inovec'!J28</f>
        <v>0</v>
      </c>
      <c r="AH95" s="201"/>
      <c r="AI95" s="201"/>
      <c r="AJ95" s="201"/>
      <c r="AK95" s="201"/>
      <c r="AL95" s="201"/>
      <c r="AM95" s="201"/>
      <c r="AN95" s="200">
        <f>SUM(AG95,AT95)</f>
        <v>0</v>
      </c>
      <c r="AO95" s="201"/>
      <c r="AP95" s="201"/>
      <c r="AQ95" s="80" t="s">
        <v>79</v>
      </c>
      <c r="AR95" s="77"/>
      <c r="AS95" s="81">
        <v>0</v>
      </c>
      <c r="AT95" s="82">
        <f>ROUND(SUM(AV95:AW95),2)</f>
        <v>0</v>
      </c>
      <c r="AU95" s="83">
        <f>'1370 - Náučný chodník Inovec'!P127</f>
        <v>0</v>
      </c>
      <c r="AV95" s="82">
        <f>'1370 - Náučný chodník Inovec'!J31</f>
        <v>0</v>
      </c>
      <c r="AW95" s="82">
        <f>'1370 - Náučný chodník Inovec'!J32</f>
        <v>0</v>
      </c>
      <c r="AX95" s="82">
        <f>'1370 - Náučný chodník Inovec'!J33</f>
        <v>0</v>
      </c>
      <c r="AY95" s="82">
        <f>'1370 - Náučný chodník Inovec'!J34</f>
        <v>0</v>
      </c>
      <c r="AZ95" s="82">
        <f>'1370 - Náučný chodník Inovec'!F31</f>
        <v>0</v>
      </c>
      <c r="BA95" s="82">
        <f>'1370 - Náučný chodník Inovec'!F32</f>
        <v>0</v>
      </c>
      <c r="BB95" s="82">
        <f>'1370 - Náučný chodník Inovec'!F33</f>
        <v>0</v>
      </c>
      <c r="BC95" s="82">
        <f>'1370 - Náučný chodník Inovec'!F34</f>
        <v>0</v>
      </c>
      <c r="BD95" s="84">
        <f>'1370 - Náučný chodník Inovec'!F35</f>
        <v>0</v>
      </c>
      <c r="BT95" s="85" t="s">
        <v>80</v>
      </c>
      <c r="BU95" s="85" t="s">
        <v>81</v>
      </c>
      <c r="BV95" s="85" t="s">
        <v>76</v>
      </c>
      <c r="BW95" s="85" t="s">
        <v>4</v>
      </c>
      <c r="BX95" s="85" t="s">
        <v>77</v>
      </c>
      <c r="CL95" s="85" t="s">
        <v>1</v>
      </c>
    </row>
    <row r="96" spans="1:90" s="1" customFormat="1" ht="30" customHeight="1">
      <c r="B96" s="32"/>
      <c r="AR96" s="32"/>
    </row>
    <row r="97" spans="2:44" s="1" customFormat="1" ht="6.95" customHeight="1">
      <c r="B97" s="47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32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1370 - Náučný chodník Inovec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64"/>
  <sheetViews>
    <sheetView showGridLines="0" tabSelected="1" topLeftCell="A206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3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7" t="s">
        <v>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82</v>
      </c>
      <c r="L4" s="20"/>
      <c r="M4" s="86" t="s">
        <v>10</v>
      </c>
      <c r="AT4" s="17" t="s">
        <v>3</v>
      </c>
    </row>
    <row r="5" spans="2:46" ht="6.95" customHeight="1">
      <c r="B5" s="20"/>
      <c r="L5" s="20"/>
    </row>
    <row r="6" spans="2:46" s="1" customFormat="1" ht="12" customHeight="1">
      <c r="B6" s="32"/>
      <c r="D6" s="27" t="s">
        <v>15</v>
      </c>
      <c r="L6" s="32"/>
    </row>
    <row r="7" spans="2:46" s="1" customFormat="1" ht="16.5" customHeight="1">
      <c r="B7" s="32"/>
      <c r="E7" s="205" t="s">
        <v>16</v>
      </c>
      <c r="F7" s="235"/>
      <c r="G7" s="235"/>
      <c r="H7" s="235"/>
      <c r="L7" s="32"/>
    </row>
    <row r="8" spans="2:46" s="1" customFormat="1">
      <c r="B8" s="32"/>
      <c r="L8" s="32"/>
    </row>
    <row r="9" spans="2:46" s="1" customFormat="1" ht="12" customHeight="1">
      <c r="B9" s="32"/>
      <c r="D9" s="27" t="s">
        <v>17</v>
      </c>
      <c r="F9" s="25" t="s">
        <v>1</v>
      </c>
      <c r="I9" s="27" t="s">
        <v>18</v>
      </c>
      <c r="J9" s="25" t="s">
        <v>1</v>
      </c>
      <c r="L9" s="32"/>
    </row>
    <row r="10" spans="2:46" s="1" customFormat="1" ht="12" customHeight="1">
      <c r="B10" s="32"/>
      <c r="D10" s="27" t="s">
        <v>19</v>
      </c>
      <c r="F10" s="25" t="s">
        <v>20</v>
      </c>
      <c r="I10" s="27" t="s">
        <v>21</v>
      </c>
      <c r="J10" s="55" t="str">
        <f>'Rekapitulácia stavby'!AN8</f>
        <v>11. 4. 2024</v>
      </c>
      <c r="L10" s="32"/>
    </row>
    <row r="11" spans="2:46" s="1" customFormat="1" ht="10.9" customHeight="1">
      <c r="B11" s="32"/>
      <c r="L11" s="32"/>
    </row>
    <row r="12" spans="2:46" s="1" customFormat="1" ht="12" customHeight="1">
      <c r="B12" s="32"/>
      <c r="D12" s="27" t="s">
        <v>23</v>
      </c>
      <c r="I12" s="27" t="s">
        <v>24</v>
      </c>
      <c r="J12" s="25" t="s">
        <v>1</v>
      </c>
      <c r="L12" s="32"/>
    </row>
    <row r="13" spans="2:46" s="1" customFormat="1" ht="18" customHeight="1">
      <c r="B13" s="32"/>
      <c r="E13" s="25" t="s">
        <v>25</v>
      </c>
      <c r="I13" s="27" t="s">
        <v>26</v>
      </c>
      <c r="J13" s="25" t="s">
        <v>1</v>
      </c>
      <c r="L13" s="32"/>
    </row>
    <row r="14" spans="2:46" s="1" customFormat="1" ht="6.95" customHeight="1">
      <c r="B14" s="32"/>
      <c r="L14" s="32"/>
    </row>
    <row r="15" spans="2:46" s="1" customFormat="1" ht="12" customHeight="1">
      <c r="B15" s="32"/>
      <c r="D15" s="27" t="s">
        <v>27</v>
      </c>
      <c r="I15" s="27" t="s">
        <v>24</v>
      </c>
      <c r="J15" s="28" t="str">
        <f>'Rekapitulácia stavby'!AN13</f>
        <v>Vyplň údaj</v>
      </c>
      <c r="L15" s="32"/>
    </row>
    <row r="16" spans="2:46" s="1" customFormat="1" ht="18" customHeight="1">
      <c r="B16" s="32"/>
      <c r="E16" s="236" t="str">
        <f>'Rekapitulácia stavby'!E14</f>
        <v>Vyplň údaj</v>
      </c>
      <c r="F16" s="227"/>
      <c r="G16" s="227"/>
      <c r="H16" s="227"/>
      <c r="I16" s="27" t="s">
        <v>26</v>
      </c>
      <c r="J16" s="28" t="str">
        <f>'Rekapitulácia stavby'!AN14</f>
        <v>Vyplň údaj</v>
      </c>
      <c r="L16" s="32"/>
    </row>
    <row r="17" spans="2:12" s="1" customFormat="1" ht="6.95" customHeight="1">
      <c r="B17" s="32"/>
      <c r="L17" s="32"/>
    </row>
    <row r="18" spans="2:12" s="1" customFormat="1" ht="12" customHeight="1">
      <c r="B18" s="32"/>
      <c r="D18" s="27" t="s">
        <v>29</v>
      </c>
      <c r="I18" s="27" t="s">
        <v>24</v>
      </c>
      <c r="J18" s="25" t="s">
        <v>1</v>
      </c>
      <c r="L18" s="32"/>
    </row>
    <row r="19" spans="2:12" s="1" customFormat="1" ht="18" customHeight="1">
      <c r="B19" s="32"/>
      <c r="E19" s="25" t="s">
        <v>30</v>
      </c>
      <c r="I19" s="27" t="s">
        <v>26</v>
      </c>
      <c r="J19" s="25" t="s">
        <v>1</v>
      </c>
      <c r="L19" s="32"/>
    </row>
    <row r="20" spans="2:12" s="1" customFormat="1" ht="6.95" customHeight="1">
      <c r="B20" s="32"/>
      <c r="L20" s="32"/>
    </row>
    <row r="21" spans="2:12" s="1" customFormat="1" ht="12" customHeight="1">
      <c r="B21" s="32"/>
      <c r="D21" s="27" t="s">
        <v>32</v>
      </c>
      <c r="I21" s="27" t="s">
        <v>24</v>
      </c>
      <c r="J21" s="25" t="s">
        <v>1</v>
      </c>
      <c r="L21" s="32"/>
    </row>
    <row r="22" spans="2:12" s="1" customFormat="1" ht="18" customHeight="1">
      <c r="B22" s="32"/>
      <c r="E22" s="25" t="s">
        <v>33</v>
      </c>
      <c r="I22" s="27" t="s">
        <v>26</v>
      </c>
      <c r="J22" s="25" t="s">
        <v>1</v>
      </c>
      <c r="L22" s="32"/>
    </row>
    <row r="23" spans="2:12" s="1" customFormat="1" ht="6.95" customHeight="1">
      <c r="B23" s="32"/>
      <c r="L23" s="32"/>
    </row>
    <row r="24" spans="2:12" s="1" customFormat="1" ht="12" customHeight="1">
      <c r="B24" s="32"/>
      <c r="D24" s="27" t="s">
        <v>34</v>
      </c>
      <c r="L24" s="32"/>
    </row>
    <row r="25" spans="2:12" s="7" customFormat="1" ht="16.5" customHeight="1">
      <c r="B25" s="87"/>
      <c r="E25" s="231" t="s">
        <v>1</v>
      </c>
      <c r="F25" s="231"/>
      <c r="G25" s="231"/>
      <c r="H25" s="231"/>
      <c r="L25" s="87"/>
    </row>
    <row r="26" spans="2:12" s="1" customFormat="1" ht="6.95" customHeight="1">
      <c r="B26" s="32"/>
      <c r="L26" s="32"/>
    </row>
    <row r="27" spans="2:12" s="1" customFormat="1" ht="6.95" customHeight="1">
      <c r="B27" s="32"/>
      <c r="D27" s="56"/>
      <c r="E27" s="56"/>
      <c r="F27" s="56"/>
      <c r="G27" s="56"/>
      <c r="H27" s="56"/>
      <c r="I27" s="56"/>
      <c r="J27" s="56"/>
      <c r="K27" s="56"/>
      <c r="L27" s="32"/>
    </row>
    <row r="28" spans="2:12" s="1" customFormat="1" ht="25.35" customHeight="1">
      <c r="B28" s="32"/>
      <c r="D28" s="88" t="s">
        <v>35</v>
      </c>
      <c r="J28" s="69">
        <f>ROUND(J127, 2)</f>
        <v>0</v>
      </c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14.45" customHeight="1">
      <c r="B30" s="32"/>
      <c r="F30" s="35" t="s">
        <v>37</v>
      </c>
      <c r="I30" s="35" t="s">
        <v>36</v>
      </c>
      <c r="J30" s="35" t="s">
        <v>38</v>
      </c>
      <c r="L30" s="32"/>
    </row>
    <row r="31" spans="2:12" s="1" customFormat="1" ht="14.45" customHeight="1">
      <c r="B31" s="32"/>
      <c r="D31" s="58" t="s">
        <v>39</v>
      </c>
      <c r="E31" s="37" t="s">
        <v>40</v>
      </c>
      <c r="F31" s="89">
        <f>ROUND((SUM(BE127:BE263)),  2)</f>
        <v>0</v>
      </c>
      <c r="G31" s="90"/>
      <c r="H31" s="90"/>
      <c r="I31" s="91">
        <v>0.2</v>
      </c>
      <c r="J31" s="89">
        <f>ROUND(((SUM(BE127:BE263))*I31),  2)</f>
        <v>0</v>
      </c>
      <c r="L31" s="32"/>
    </row>
    <row r="32" spans="2:12" s="1" customFormat="1" ht="14.45" customHeight="1">
      <c r="B32" s="32"/>
      <c r="E32" s="37" t="s">
        <v>41</v>
      </c>
      <c r="F32" s="89">
        <f>ROUND((SUM(BF127:BF263)),  2)</f>
        <v>0</v>
      </c>
      <c r="G32" s="90"/>
      <c r="H32" s="90"/>
      <c r="I32" s="91">
        <v>0.2</v>
      </c>
      <c r="J32" s="89">
        <f>ROUND(((SUM(BF127:BF263))*I32),  2)</f>
        <v>0</v>
      </c>
      <c r="L32" s="32"/>
    </row>
    <row r="33" spans="2:12" s="1" customFormat="1" ht="14.45" hidden="1" customHeight="1">
      <c r="B33" s="32"/>
      <c r="E33" s="27" t="s">
        <v>42</v>
      </c>
      <c r="F33" s="92">
        <f>ROUND((SUM(BG127:BG263)),  2)</f>
        <v>0</v>
      </c>
      <c r="I33" s="93">
        <v>0.2</v>
      </c>
      <c r="J33" s="92">
        <f>0</f>
        <v>0</v>
      </c>
      <c r="L33" s="32"/>
    </row>
    <row r="34" spans="2:12" s="1" customFormat="1" ht="14.45" hidden="1" customHeight="1">
      <c r="B34" s="32"/>
      <c r="E34" s="27" t="s">
        <v>43</v>
      </c>
      <c r="F34" s="92">
        <f>ROUND((SUM(BH127:BH263)),  2)</f>
        <v>0</v>
      </c>
      <c r="I34" s="93">
        <v>0.2</v>
      </c>
      <c r="J34" s="92">
        <f>0</f>
        <v>0</v>
      </c>
      <c r="L34" s="32"/>
    </row>
    <row r="35" spans="2:12" s="1" customFormat="1" ht="14.45" hidden="1" customHeight="1">
      <c r="B35" s="32"/>
      <c r="E35" s="37" t="s">
        <v>44</v>
      </c>
      <c r="F35" s="89">
        <f>ROUND((SUM(BI127:BI263)),  2)</f>
        <v>0</v>
      </c>
      <c r="G35" s="90"/>
      <c r="H35" s="90"/>
      <c r="I35" s="91">
        <v>0</v>
      </c>
      <c r="J35" s="89">
        <f>0</f>
        <v>0</v>
      </c>
      <c r="L35" s="32"/>
    </row>
    <row r="36" spans="2:12" s="1" customFormat="1" ht="6.95" customHeight="1">
      <c r="B36" s="32"/>
      <c r="L36" s="32"/>
    </row>
    <row r="37" spans="2:12" s="1" customFormat="1" ht="25.35" customHeight="1">
      <c r="B37" s="32"/>
      <c r="C37" s="94"/>
      <c r="D37" s="95" t="s">
        <v>45</v>
      </c>
      <c r="E37" s="60"/>
      <c r="F37" s="60"/>
      <c r="G37" s="96" t="s">
        <v>46</v>
      </c>
      <c r="H37" s="97" t="s">
        <v>47</v>
      </c>
      <c r="I37" s="60"/>
      <c r="J37" s="98">
        <f>SUM(J28:J35)</f>
        <v>0</v>
      </c>
      <c r="K37" s="99"/>
      <c r="L37" s="32"/>
    </row>
    <row r="38" spans="2:12" s="1" customFormat="1" ht="14.45" customHeight="1">
      <c r="B38" s="32"/>
      <c r="L38" s="32"/>
    </row>
    <row r="39" spans="2:12" ht="14.45" customHeight="1">
      <c r="B39" s="20"/>
      <c r="L39" s="20"/>
    </row>
    <row r="40" spans="2:12" ht="14.45" customHeight="1">
      <c r="B40" s="20"/>
      <c r="L40" s="20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0" t="s">
        <v>51</v>
      </c>
      <c r="G61" s="46" t="s">
        <v>50</v>
      </c>
      <c r="H61" s="34"/>
      <c r="I61" s="34"/>
      <c r="J61" s="101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0" t="s">
        <v>51</v>
      </c>
      <c r="G76" s="46" t="s">
        <v>50</v>
      </c>
      <c r="H76" s="34"/>
      <c r="I76" s="34"/>
      <c r="J76" s="101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83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05" t="str">
        <f>E7</f>
        <v>Náučný chodník Inovec</v>
      </c>
      <c r="F85" s="235"/>
      <c r="G85" s="235"/>
      <c r="H85" s="235"/>
      <c r="L85" s="32"/>
    </row>
    <row r="86" spans="2:47" s="1" customFormat="1" ht="6.95" customHeight="1">
      <c r="B86" s="32"/>
      <c r="L86" s="32"/>
    </row>
    <row r="87" spans="2:47" s="1" customFormat="1" ht="12" customHeight="1">
      <c r="B87" s="32"/>
      <c r="C87" s="27" t="s">
        <v>19</v>
      </c>
      <c r="F87" s="25" t="str">
        <f>F10</f>
        <v xml:space="preserve"> </v>
      </c>
      <c r="I87" s="27" t="s">
        <v>21</v>
      </c>
      <c r="J87" s="55" t="str">
        <f>IF(J10="","",J10)</f>
        <v>11. 4. 2024</v>
      </c>
      <c r="L87" s="32"/>
    </row>
    <row r="88" spans="2:47" s="1" customFormat="1" ht="6.95" customHeight="1">
      <c r="B88" s="32"/>
      <c r="L88" s="32"/>
    </row>
    <row r="89" spans="2:47" s="1" customFormat="1" ht="25.7" customHeight="1">
      <c r="B89" s="32"/>
      <c r="C89" s="27" t="s">
        <v>23</v>
      </c>
      <c r="F89" s="25" t="str">
        <f>E13</f>
        <v>LESNÉ HOSPODÁRSTVO INOVEC s. r. o.Selec</v>
      </c>
      <c r="I89" s="27" t="s">
        <v>29</v>
      </c>
      <c r="J89" s="30" t="str">
        <f>E19</f>
        <v>PULSAR s.r.o. Trenčín</v>
      </c>
      <c r="L89" s="32"/>
    </row>
    <row r="90" spans="2:47" s="1" customFormat="1" ht="15.2" customHeight="1">
      <c r="B90" s="32"/>
      <c r="C90" s="27" t="s">
        <v>27</v>
      </c>
      <c r="F90" s="25" t="str">
        <f>IF(E16="","",E16)</f>
        <v>Vyplň údaj</v>
      </c>
      <c r="I90" s="27" t="s">
        <v>32</v>
      </c>
      <c r="J90" s="30" t="str">
        <f>E22</f>
        <v>Martinusová Katarína</v>
      </c>
      <c r="L90" s="32"/>
    </row>
    <row r="91" spans="2:47" s="1" customFormat="1" ht="10.35" customHeight="1">
      <c r="B91" s="32"/>
      <c r="L91" s="32"/>
    </row>
    <row r="92" spans="2:47" s="1" customFormat="1" ht="29.25" customHeight="1">
      <c r="B92" s="32"/>
      <c r="C92" s="102" t="s">
        <v>84</v>
      </c>
      <c r="D92" s="94"/>
      <c r="E92" s="94"/>
      <c r="F92" s="94"/>
      <c r="G92" s="94"/>
      <c r="H92" s="94"/>
      <c r="I92" s="94"/>
      <c r="J92" s="103" t="s">
        <v>85</v>
      </c>
      <c r="K92" s="94"/>
      <c r="L92" s="32"/>
    </row>
    <row r="93" spans="2:47" s="1" customFormat="1" ht="10.35" customHeight="1">
      <c r="B93" s="32"/>
      <c r="L93" s="32"/>
    </row>
    <row r="94" spans="2:47" s="1" customFormat="1" ht="22.9" customHeight="1">
      <c r="B94" s="32"/>
      <c r="C94" s="104" t="s">
        <v>86</v>
      </c>
      <c r="J94" s="69">
        <f>J127</f>
        <v>0</v>
      </c>
      <c r="L94" s="32"/>
      <c r="AU94" s="17" t="s">
        <v>87</v>
      </c>
    </row>
    <row r="95" spans="2:47" s="8" customFormat="1" ht="24.95" customHeight="1">
      <c r="B95" s="105"/>
      <c r="D95" s="106" t="s">
        <v>88</v>
      </c>
      <c r="E95" s="107"/>
      <c r="F95" s="107"/>
      <c r="G95" s="107"/>
      <c r="H95" s="107"/>
      <c r="I95" s="107"/>
      <c r="J95" s="108">
        <f>J128</f>
        <v>0</v>
      </c>
      <c r="L95" s="105"/>
    </row>
    <row r="96" spans="2:47" s="9" customFormat="1" ht="19.899999999999999" customHeight="1">
      <c r="B96" s="109"/>
      <c r="D96" s="110" t="s">
        <v>89</v>
      </c>
      <c r="E96" s="111"/>
      <c r="F96" s="111"/>
      <c r="G96" s="111"/>
      <c r="H96" s="111"/>
      <c r="I96" s="111"/>
      <c r="J96" s="112">
        <f>J129</f>
        <v>0</v>
      </c>
      <c r="L96" s="109"/>
    </row>
    <row r="97" spans="2:12" s="9" customFormat="1" ht="19.899999999999999" customHeight="1">
      <c r="B97" s="109"/>
      <c r="D97" s="110" t="s">
        <v>90</v>
      </c>
      <c r="E97" s="111"/>
      <c r="F97" s="111"/>
      <c r="G97" s="111"/>
      <c r="H97" s="111"/>
      <c r="I97" s="111"/>
      <c r="J97" s="112">
        <f>J162</f>
        <v>0</v>
      </c>
      <c r="L97" s="109"/>
    </row>
    <row r="98" spans="2:12" s="9" customFormat="1" ht="19.899999999999999" customHeight="1">
      <c r="B98" s="109"/>
      <c r="D98" s="110" t="s">
        <v>91</v>
      </c>
      <c r="E98" s="111"/>
      <c r="F98" s="111"/>
      <c r="G98" s="111"/>
      <c r="H98" s="111"/>
      <c r="I98" s="111"/>
      <c r="J98" s="112">
        <f>J183</f>
        <v>0</v>
      </c>
      <c r="L98" s="109"/>
    </row>
    <row r="99" spans="2:12" s="9" customFormat="1" ht="19.899999999999999" customHeight="1">
      <c r="B99" s="109"/>
      <c r="D99" s="110" t="s">
        <v>92</v>
      </c>
      <c r="E99" s="111"/>
      <c r="F99" s="111"/>
      <c r="G99" s="111"/>
      <c r="H99" s="111"/>
      <c r="I99" s="111"/>
      <c r="J99" s="112">
        <f>J190</f>
        <v>0</v>
      </c>
      <c r="L99" s="109"/>
    </row>
    <row r="100" spans="2:12" s="9" customFormat="1" ht="19.899999999999999" customHeight="1">
      <c r="B100" s="109"/>
      <c r="D100" s="110" t="s">
        <v>93</v>
      </c>
      <c r="E100" s="111"/>
      <c r="F100" s="111"/>
      <c r="G100" s="111"/>
      <c r="H100" s="111"/>
      <c r="I100" s="111"/>
      <c r="J100" s="112">
        <f>J194</f>
        <v>0</v>
      </c>
      <c r="L100" s="109"/>
    </row>
    <row r="101" spans="2:12" s="9" customFormat="1" ht="19.899999999999999" customHeight="1">
      <c r="B101" s="109"/>
      <c r="D101" s="110" t="s">
        <v>94</v>
      </c>
      <c r="E101" s="111"/>
      <c r="F101" s="111"/>
      <c r="G101" s="111"/>
      <c r="H101" s="111"/>
      <c r="I101" s="111"/>
      <c r="J101" s="112">
        <f>J197</f>
        <v>0</v>
      </c>
      <c r="L101" s="109"/>
    </row>
    <row r="102" spans="2:12" s="8" customFormat="1" ht="24.95" customHeight="1">
      <c r="B102" s="105"/>
      <c r="D102" s="106" t="s">
        <v>95</v>
      </c>
      <c r="E102" s="107"/>
      <c r="F102" s="107"/>
      <c r="G102" s="107"/>
      <c r="H102" s="107"/>
      <c r="I102" s="107"/>
      <c r="J102" s="108">
        <f>J199</f>
        <v>0</v>
      </c>
      <c r="L102" s="105"/>
    </row>
    <row r="103" spans="2:12" s="9" customFormat="1" ht="19.899999999999999" customHeight="1">
      <c r="B103" s="109"/>
      <c r="D103" s="110" t="s">
        <v>96</v>
      </c>
      <c r="E103" s="111"/>
      <c r="F103" s="111"/>
      <c r="G103" s="111"/>
      <c r="H103" s="111"/>
      <c r="I103" s="111"/>
      <c r="J103" s="112">
        <f>J200</f>
        <v>0</v>
      </c>
      <c r="L103" s="109"/>
    </row>
    <row r="104" spans="2:12" s="9" customFormat="1" ht="19.899999999999999" customHeight="1">
      <c r="B104" s="109"/>
      <c r="D104" s="110" t="s">
        <v>97</v>
      </c>
      <c r="E104" s="111"/>
      <c r="F104" s="111"/>
      <c r="G104" s="111"/>
      <c r="H104" s="111"/>
      <c r="I104" s="111"/>
      <c r="J104" s="112">
        <f>J208</f>
        <v>0</v>
      </c>
      <c r="L104" s="109"/>
    </row>
    <row r="105" spans="2:12" s="9" customFormat="1" ht="19.899999999999999" customHeight="1">
      <c r="B105" s="109"/>
      <c r="D105" s="110" t="s">
        <v>98</v>
      </c>
      <c r="E105" s="111"/>
      <c r="F105" s="111"/>
      <c r="G105" s="111"/>
      <c r="H105" s="111"/>
      <c r="I105" s="111"/>
      <c r="J105" s="112">
        <f>J216</f>
        <v>0</v>
      </c>
      <c r="L105" s="109"/>
    </row>
    <row r="106" spans="2:12" s="9" customFormat="1" ht="19.899999999999999" customHeight="1">
      <c r="B106" s="109"/>
      <c r="D106" s="110" t="s">
        <v>99</v>
      </c>
      <c r="E106" s="111"/>
      <c r="F106" s="111"/>
      <c r="G106" s="111"/>
      <c r="H106" s="111"/>
      <c r="I106" s="111"/>
      <c r="J106" s="112">
        <f>J228</f>
        <v>0</v>
      </c>
      <c r="L106" s="109"/>
    </row>
    <row r="107" spans="2:12" s="9" customFormat="1" ht="19.899999999999999" customHeight="1">
      <c r="B107" s="109"/>
      <c r="D107" s="110" t="s">
        <v>100</v>
      </c>
      <c r="E107" s="111"/>
      <c r="F107" s="111"/>
      <c r="G107" s="111"/>
      <c r="H107" s="111"/>
      <c r="I107" s="111"/>
      <c r="J107" s="112">
        <f>J243</f>
        <v>0</v>
      </c>
      <c r="L107" s="109"/>
    </row>
    <row r="108" spans="2:12" s="9" customFormat="1" ht="19.899999999999999" customHeight="1">
      <c r="B108" s="109"/>
      <c r="D108" s="110" t="s">
        <v>101</v>
      </c>
      <c r="E108" s="111"/>
      <c r="F108" s="111"/>
      <c r="G108" s="111"/>
      <c r="H108" s="111"/>
      <c r="I108" s="111"/>
      <c r="J108" s="112">
        <f>J248</f>
        <v>0</v>
      </c>
      <c r="L108" s="109"/>
    </row>
    <row r="109" spans="2:12" s="9" customFormat="1" ht="19.899999999999999" customHeight="1">
      <c r="B109" s="109"/>
      <c r="D109" s="110" t="s">
        <v>102</v>
      </c>
      <c r="E109" s="111"/>
      <c r="F109" s="111"/>
      <c r="G109" s="111"/>
      <c r="H109" s="111"/>
      <c r="I109" s="111"/>
      <c r="J109" s="112">
        <f>J250</f>
        <v>0</v>
      </c>
      <c r="L109" s="109"/>
    </row>
    <row r="110" spans="2:12" s="1" customFormat="1" ht="21.75" customHeight="1">
      <c r="B110" s="32"/>
      <c r="L110" s="32"/>
    </row>
    <row r="111" spans="2:12" s="1" customFormat="1" ht="6.95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32"/>
    </row>
    <row r="115" spans="2:63" s="1" customFormat="1" ht="6.95" customHeight="1"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32"/>
    </row>
    <row r="116" spans="2:63" s="1" customFormat="1" ht="24.95" customHeight="1">
      <c r="B116" s="32"/>
      <c r="C116" s="21" t="s">
        <v>103</v>
      </c>
      <c r="L116" s="32"/>
    </row>
    <row r="117" spans="2:63" s="1" customFormat="1" ht="6.95" customHeight="1">
      <c r="B117" s="32"/>
      <c r="L117" s="32"/>
    </row>
    <row r="118" spans="2:63" s="1" customFormat="1" ht="12" customHeight="1">
      <c r="B118" s="32"/>
      <c r="C118" s="27" t="s">
        <v>15</v>
      </c>
      <c r="L118" s="32"/>
    </row>
    <row r="119" spans="2:63" s="1" customFormat="1" ht="16.5" customHeight="1">
      <c r="B119" s="32"/>
      <c r="E119" s="205" t="str">
        <f>E7</f>
        <v>Náučný chodník Inovec</v>
      </c>
      <c r="F119" s="235"/>
      <c r="G119" s="235"/>
      <c r="H119" s="235"/>
      <c r="L119" s="32"/>
    </row>
    <row r="120" spans="2:63" s="1" customFormat="1" ht="6.95" customHeight="1">
      <c r="B120" s="32"/>
      <c r="L120" s="32"/>
    </row>
    <row r="121" spans="2:63" s="1" customFormat="1" ht="12" customHeight="1">
      <c r="B121" s="32"/>
      <c r="C121" s="27" t="s">
        <v>19</v>
      </c>
      <c r="F121" s="25" t="str">
        <f>F10</f>
        <v xml:space="preserve"> </v>
      </c>
      <c r="I121" s="27" t="s">
        <v>21</v>
      </c>
      <c r="J121" s="55" t="str">
        <f>IF(J10="","",J10)</f>
        <v>11. 4. 2024</v>
      </c>
      <c r="L121" s="32"/>
    </row>
    <row r="122" spans="2:63" s="1" customFormat="1" ht="6.95" customHeight="1">
      <c r="B122" s="32"/>
      <c r="L122" s="32"/>
    </row>
    <row r="123" spans="2:63" s="1" customFormat="1" ht="25.7" customHeight="1">
      <c r="B123" s="32"/>
      <c r="C123" s="27" t="s">
        <v>23</v>
      </c>
      <c r="F123" s="25" t="str">
        <f>E13</f>
        <v>LESNÉ HOSPODÁRSTVO INOVEC s. r. o.Selec</v>
      </c>
      <c r="I123" s="27" t="s">
        <v>29</v>
      </c>
      <c r="J123" s="30" t="str">
        <f>E19</f>
        <v>PULSAR s.r.o. Trenčín</v>
      </c>
      <c r="L123" s="32"/>
    </row>
    <row r="124" spans="2:63" s="1" customFormat="1" ht="15.2" customHeight="1">
      <c r="B124" s="32"/>
      <c r="C124" s="27" t="s">
        <v>27</v>
      </c>
      <c r="F124" s="25" t="str">
        <f>IF(E16="","",E16)</f>
        <v>Vyplň údaj</v>
      </c>
      <c r="I124" s="27" t="s">
        <v>32</v>
      </c>
      <c r="J124" s="30" t="str">
        <f>E22</f>
        <v>Martinusová Katarína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13"/>
      <c r="C126" s="114" t="s">
        <v>104</v>
      </c>
      <c r="D126" s="115" t="s">
        <v>60</v>
      </c>
      <c r="E126" s="115" t="s">
        <v>56</v>
      </c>
      <c r="F126" s="115" t="s">
        <v>57</v>
      </c>
      <c r="G126" s="115" t="s">
        <v>105</v>
      </c>
      <c r="H126" s="115" t="s">
        <v>106</v>
      </c>
      <c r="I126" s="115" t="s">
        <v>107</v>
      </c>
      <c r="J126" s="116" t="s">
        <v>85</v>
      </c>
      <c r="K126" s="117" t="s">
        <v>108</v>
      </c>
      <c r="L126" s="113"/>
      <c r="M126" s="62" t="s">
        <v>1</v>
      </c>
      <c r="N126" s="63" t="s">
        <v>39</v>
      </c>
      <c r="O126" s="63" t="s">
        <v>109</v>
      </c>
      <c r="P126" s="63" t="s">
        <v>110</v>
      </c>
      <c r="Q126" s="63" t="s">
        <v>111</v>
      </c>
      <c r="R126" s="63" t="s">
        <v>112</v>
      </c>
      <c r="S126" s="63" t="s">
        <v>113</v>
      </c>
      <c r="T126" s="64" t="s">
        <v>114</v>
      </c>
    </row>
    <row r="127" spans="2:63" s="1" customFormat="1" ht="22.9" customHeight="1">
      <c r="B127" s="32"/>
      <c r="C127" s="67" t="s">
        <v>86</v>
      </c>
      <c r="J127" s="118">
        <f>BK127</f>
        <v>0</v>
      </c>
      <c r="L127" s="32"/>
      <c r="M127" s="65"/>
      <c r="N127" s="56"/>
      <c r="O127" s="56"/>
      <c r="P127" s="119">
        <f>P128+P199</f>
        <v>0</v>
      </c>
      <c r="Q127" s="56"/>
      <c r="R127" s="119">
        <f>R128+R199</f>
        <v>36.845290800000001</v>
      </c>
      <c r="S127" s="56"/>
      <c r="T127" s="120">
        <f>T128+T199</f>
        <v>0</v>
      </c>
      <c r="AT127" s="17" t="s">
        <v>74</v>
      </c>
      <c r="AU127" s="17" t="s">
        <v>87</v>
      </c>
      <c r="BK127" s="121">
        <f>BK128+BK199</f>
        <v>0</v>
      </c>
    </row>
    <row r="128" spans="2:63" s="11" customFormat="1" ht="25.9" customHeight="1">
      <c r="B128" s="122"/>
      <c r="D128" s="123" t="s">
        <v>74</v>
      </c>
      <c r="E128" s="124" t="s">
        <v>115</v>
      </c>
      <c r="F128" s="124" t="s">
        <v>116</v>
      </c>
      <c r="I128" s="125"/>
      <c r="J128" s="126">
        <f>BK128</f>
        <v>0</v>
      </c>
      <c r="L128" s="122"/>
      <c r="M128" s="127"/>
      <c r="P128" s="128">
        <f>P129+P162+P183+P190+P194+P197</f>
        <v>0</v>
      </c>
      <c r="R128" s="128">
        <f>R129+R162+R183+R190+R194+R197</f>
        <v>21.710670799999999</v>
      </c>
      <c r="T128" s="129">
        <f>T129+T162+T183+T190+T194+T197</f>
        <v>0</v>
      </c>
      <c r="AR128" s="123" t="s">
        <v>80</v>
      </c>
      <c r="AT128" s="130" t="s">
        <v>74</v>
      </c>
      <c r="AU128" s="130" t="s">
        <v>75</v>
      </c>
      <c r="AY128" s="123" t="s">
        <v>117</v>
      </c>
      <c r="BK128" s="131">
        <f>BK129+BK162+BK183+BK190+BK194+BK197</f>
        <v>0</v>
      </c>
    </row>
    <row r="129" spans="2:65" s="11" customFormat="1" ht="22.9" customHeight="1">
      <c r="B129" s="122"/>
      <c r="D129" s="123" t="s">
        <v>74</v>
      </c>
      <c r="E129" s="132" t="s">
        <v>80</v>
      </c>
      <c r="F129" s="132" t="s">
        <v>118</v>
      </c>
      <c r="I129" s="125"/>
      <c r="J129" s="133">
        <f>BK129</f>
        <v>0</v>
      </c>
      <c r="L129" s="122"/>
      <c r="M129" s="127"/>
      <c r="P129" s="128">
        <f>SUM(P130:P161)</f>
        <v>0</v>
      </c>
      <c r="R129" s="128">
        <f>SUM(R130:R161)</f>
        <v>0</v>
      </c>
      <c r="T129" s="129">
        <f>SUM(T130:T161)</f>
        <v>0</v>
      </c>
      <c r="AR129" s="123" t="s">
        <v>80</v>
      </c>
      <c r="AT129" s="130" t="s">
        <v>74</v>
      </c>
      <c r="AU129" s="130" t="s">
        <v>80</v>
      </c>
      <c r="AY129" s="123" t="s">
        <v>117</v>
      </c>
      <c r="BK129" s="131">
        <f>SUM(BK130:BK161)</f>
        <v>0</v>
      </c>
    </row>
    <row r="130" spans="2:65" s="1" customFormat="1" ht="21.75" customHeight="1">
      <c r="B130" s="134"/>
      <c r="C130" s="135" t="s">
        <v>80</v>
      </c>
      <c r="D130" s="135" t="s">
        <v>119</v>
      </c>
      <c r="E130" s="136" t="s">
        <v>120</v>
      </c>
      <c r="F130" s="137" t="s">
        <v>121</v>
      </c>
      <c r="G130" s="138" t="s">
        <v>122</v>
      </c>
      <c r="H130" s="139">
        <v>2</v>
      </c>
      <c r="I130" s="140"/>
      <c r="J130" s="141">
        <f>ROUND(I130*H130,2)</f>
        <v>0</v>
      </c>
      <c r="K130" s="142"/>
      <c r="L130" s="32"/>
      <c r="M130" s="143" t="s">
        <v>1</v>
      </c>
      <c r="N130" s="144" t="s">
        <v>41</v>
      </c>
      <c r="P130" s="145">
        <f>O130*H130</f>
        <v>0</v>
      </c>
      <c r="Q130" s="145">
        <v>0</v>
      </c>
      <c r="R130" s="145">
        <f>Q130*H130</f>
        <v>0</v>
      </c>
      <c r="S130" s="145">
        <v>0</v>
      </c>
      <c r="T130" s="146">
        <f>S130*H130</f>
        <v>0</v>
      </c>
      <c r="AR130" s="147" t="s">
        <v>123</v>
      </c>
      <c r="AT130" s="147" t="s">
        <v>119</v>
      </c>
      <c r="AU130" s="147" t="s">
        <v>124</v>
      </c>
      <c r="AY130" s="17" t="s">
        <v>117</v>
      </c>
      <c r="BE130" s="148">
        <f>IF(N130="základná",J130,0)</f>
        <v>0</v>
      </c>
      <c r="BF130" s="148">
        <f>IF(N130="znížená",J130,0)</f>
        <v>0</v>
      </c>
      <c r="BG130" s="148">
        <f>IF(N130="zákl. prenesená",J130,0)</f>
        <v>0</v>
      </c>
      <c r="BH130" s="148">
        <f>IF(N130="zníž. prenesená",J130,0)</f>
        <v>0</v>
      </c>
      <c r="BI130" s="148">
        <f>IF(N130="nulová",J130,0)</f>
        <v>0</v>
      </c>
      <c r="BJ130" s="17" t="s">
        <v>124</v>
      </c>
      <c r="BK130" s="148">
        <f>ROUND(I130*H130,2)</f>
        <v>0</v>
      </c>
      <c r="BL130" s="17" t="s">
        <v>123</v>
      </c>
      <c r="BM130" s="147" t="s">
        <v>125</v>
      </c>
    </row>
    <row r="131" spans="2:65" s="12" customFormat="1">
      <c r="B131" s="149"/>
      <c r="D131" s="150" t="s">
        <v>126</v>
      </c>
      <c r="E131" s="151" t="s">
        <v>1</v>
      </c>
      <c r="F131" s="152" t="s">
        <v>127</v>
      </c>
      <c r="H131" s="151" t="s">
        <v>1</v>
      </c>
      <c r="I131" s="153"/>
      <c r="L131" s="149"/>
      <c r="M131" s="154"/>
      <c r="T131" s="155"/>
      <c r="AT131" s="151" t="s">
        <v>126</v>
      </c>
      <c r="AU131" s="151" t="s">
        <v>124</v>
      </c>
      <c r="AV131" s="12" t="s">
        <v>80</v>
      </c>
      <c r="AW131" s="12" t="s">
        <v>31</v>
      </c>
      <c r="AX131" s="12" t="s">
        <v>75</v>
      </c>
      <c r="AY131" s="151" t="s">
        <v>117</v>
      </c>
    </row>
    <row r="132" spans="2:65" s="13" customFormat="1">
      <c r="B132" s="156"/>
      <c r="D132" s="150" t="s">
        <v>126</v>
      </c>
      <c r="E132" s="157" t="s">
        <v>1</v>
      </c>
      <c r="F132" s="158" t="s">
        <v>128</v>
      </c>
      <c r="H132" s="159">
        <v>2</v>
      </c>
      <c r="I132" s="160"/>
      <c r="L132" s="156"/>
      <c r="M132" s="161"/>
      <c r="T132" s="162"/>
      <c r="AT132" s="157" t="s">
        <v>126</v>
      </c>
      <c r="AU132" s="157" t="s">
        <v>124</v>
      </c>
      <c r="AV132" s="13" t="s">
        <v>124</v>
      </c>
      <c r="AW132" s="13" t="s">
        <v>31</v>
      </c>
      <c r="AX132" s="13" t="s">
        <v>80</v>
      </c>
      <c r="AY132" s="157" t="s">
        <v>117</v>
      </c>
    </row>
    <row r="133" spans="2:65" s="1" customFormat="1" ht="24.2" customHeight="1">
      <c r="B133" s="134"/>
      <c r="C133" s="135" t="s">
        <v>124</v>
      </c>
      <c r="D133" s="135" t="s">
        <v>119</v>
      </c>
      <c r="E133" s="136" t="s">
        <v>129</v>
      </c>
      <c r="F133" s="137" t="s">
        <v>130</v>
      </c>
      <c r="G133" s="138" t="s">
        <v>122</v>
      </c>
      <c r="H133" s="139">
        <v>2</v>
      </c>
      <c r="I133" s="140"/>
      <c r="J133" s="141">
        <f>ROUND(I133*H133,2)</f>
        <v>0</v>
      </c>
      <c r="K133" s="142"/>
      <c r="L133" s="32"/>
      <c r="M133" s="143" t="s">
        <v>1</v>
      </c>
      <c r="N133" s="144" t="s">
        <v>41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123</v>
      </c>
      <c r="AT133" s="147" t="s">
        <v>119</v>
      </c>
      <c r="AU133" s="147" t="s">
        <v>124</v>
      </c>
      <c r="AY133" s="17" t="s">
        <v>117</v>
      </c>
      <c r="BE133" s="148">
        <f>IF(N133="základná",J133,0)</f>
        <v>0</v>
      </c>
      <c r="BF133" s="148">
        <f>IF(N133="znížená",J133,0)</f>
        <v>0</v>
      </c>
      <c r="BG133" s="148">
        <f>IF(N133="zákl. prenesená",J133,0)</f>
        <v>0</v>
      </c>
      <c r="BH133" s="148">
        <f>IF(N133="zníž. prenesená",J133,0)</f>
        <v>0</v>
      </c>
      <c r="BI133" s="148">
        <f>IF(N133="nulová",J133,0)</f>
        <v>0</v>
      </c>
      <c r="BJ133" s="17" t="s">
        <v>124</v>
      </c>
      <c r="BK133" s="148">
        <f>ROUND(I133*H133,2)</f>
        <v>0</v>
      </c>
      <c r="BL133" s="17" t="s">
        <v>123</v>
      </c>
      <c r="BM133" s="147" t="s">
        <v>131</v>
      </c>
    </row>
    <row r="134" spans="2:65" s="1" customFormat="1" ht="33" customHeight="1">
      <c r="B134" s="134"/>
      <c r="C134" s="135" t="s">
        <v>132</v>
      </c>
      <c r="D134" s="135" t="s">
        <v>119</v>
      </c>
      <c r="E134" s="136" t="s">
        <v>133</v>
      </c>
      <c r="F134" s="137" t="s">
        <v>134</v>
      </c>
      <c r="G134" s="138" t="s">
        <v>122</v>
      </c>
      <c r="H134" s="139">
        <v>1.75</v>
      </c>
      <c r="I134" s="140"/>
      <c r="J134" s="141">
        <f>ROUND(I134*H134,2)</f>
        <v>0</v>
      </c>
      <c r="K134" s="142"/>
      <c r="L134" s="32"/>
      <c r="M134" s="143" t="s">
        <v>1</v>
      </c>
      <c r="N134" s="144" t="s">
        <v>41</v>
      </c>
      <c r="P134" s="145">
        <f>O134*H134</f>
        <v>0</v>
      </c>
      <c r="Q134" s="145">
        <v>0</v>
      </c>
      <c r="R134" s="145">
        <f>Q134*H134</f>
        <v>0</v>
      </c>
      <c r="S134" s="145">
        <v>0</v>
      </c>
      <c r="T134" s="146">
        <f>S134*H134</f>
        <v>0</v>
      </c>
      <c r="AR134" s="147" t="s">
        <v>123</v>
      </c>
      <c r="AT134" s="147" t="s">
        <v>119</v>
      </c>
      <c r="AU134" s="147" t="s">
        <v>124</v>
      </c>
      <c r="AY134" s="17" t="s">
        <v>117</v>
      </c>
      <c r="BE134" s="148">
        <f>IF(N134="základná",J134,0)</f>
        <v>0</v>
      </c>
      <c r="BF134" s="148">
        <f>IF(N134="znížená",J134,0)</f>
        <v>0</v>
      </c>
      <c r="BG134" s="148">
        <f>IF(N134="zákl. prenesená",J134,0)</f>
        <v>0</v>
      </c>
      <c r="BH134" s="148">
        <f>IF(N134="zníž. prenesená",J134,0)</f>
        <v>0</v>
      </c>
      <c r="BI134" s="148">
        <f>IF(N134="nulová",J134,0)</f>
        <v>0</v>
      </c>
      <c r="BJ134" s="17" t="s">
        <v>124</v>
      </c>
      <c r="BK134" s="148">
        <f>ROUND(I134*H134,2)</f>
        <v>0</v>
      </c>
      <c r="BL134" s="17" t="s">
        <v>123</v>
      </c>
      <c r="BM134" s="147" t="s">
        <v>135</v>
      </c>
    </row>
    <row r="135" spans="2:65" s="12" customFormat="1">
      <c r="B135" s="149"/>
      <c r="D135" s="150" t="s">
        <v>126</v>
      </c>
      <c r="E135" s="151" t="s">
        <v>1</v>
      </c>
      <c r="F135" s="152" t="s">
        <v>136</v>
      </c>
      <c r="H135" s="151" t="s">
        <v>1</v>
      </c>
      <c r="I135" s="153"/>
      <c r="L135" s="149"/>
      <c r="M135" s="154"/>
      <c r="T135" s="155"/>
      <c r="AT135" s="151" t="s">
        <v>126</v>
      </c>
      <c r="AU135" s="151" t="s">
        <v>124</v>
      </c>
      <c r="AV135" s="12" t="s">
        <v>80</v>
      </c>
      <c r="AW135" s="12" t="s">
        <v>31</v>
      </c>
      <c r="AX135" s="12" t="s">
        <v>75</v>
      </c>
      <c r="AY135" s="151" t="s">
        <v>117</v>
      </c>
    </row>
    <row r="136" spans="2:65" s="13" customFormat="1">
      <c r="B136" s="156"/>
      <c r="D136" s="150" t="s">
        <v>126</v>
      </c>
      <c r="E136" s="157" t="s">
        <v>1</v>
      </c>
      <c r="F136" s="158" t="s">
        <v>137</v>
      </c>
      <c r="H136" s="159">
        <v>1.75</v>
      </c>
      <c r="I136" s="160"/>
      <c r="L136" s="156"/>
      <c r="M136" s="161"/>
      <c r="T136" s="162"/>
      <c r="AT136" s="157" t="s">
        <v>126</v>
      </c>
      <c r="AU136" s="157" t="s">
        <v>124</v>
      </c>
      <c r="AV136" s="13" t="s">
        <v>124</v>
      </c>
      <c r="AW136" s="13" t="s">
        <v>31</v>
      </c>
      <c r="AX136" s="13" t="s">
        <v>80</v>
      </c>
      <c r="AY136" s="157" t="s">
        <v>117</v>
      </c>
    </row>
    <row r="137" spans="2:65" s="1" customFormat="1" ht="24.2" customHeight="1">
      <c r="B137" s="134"/>
      <c r="C137" s="135" t="s">
        <v>123</v>
      </c>
      <c r="D137" s="135" t="s">
        <v>119</v>
      </c>
      <c r="E137" s="136" t="s">
        <v>138</v>
      </c>
      <c r="F137" s="137" t="s">
        <v>139</v>
      </c>
      <c r="G137" s="138" t="s">
        <v>122</v>
      </c>
      <c r="H137" s="139">
        <v>6.51</v>
      </c>
      <c r="I137" s="140"/>
      <c r="J137" s="141">
        <f>ROUND(I137*H137,2)</f>
        <v>0</v>
      </c>
      <c r="K137" s="142"/>
      <c r="L137" s="32"/>
      <c r="M137" s="143" t="s">
        <v>1</v>
      </c>
      <c r="N137" s="144" t="s">
        <v>41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123</v>
      </c>
      <c r="AT137" s="147" t="s">
        <v>119</v>
      </c>
      <c r="AU137" s="147" t="s">
        <v>124</v>
      </c>
      <c r="AY137" s="17" t="s">
        <v>117</v>
      </c>
      <c r="BE137" s="148">
        <f>IF(N137="základná",J137,0)</f>
        <v>0</v>
      </c>
      <c r="BF137" s="148">
        <f>IF(N137="znížená",J137,0)</f>
        <v>0</v>
      </c>
      <c r="BG137" s="148">
        <f>IF(N137="zákl. prenesená",J137,0)</f>
        <v>0</v>
      </c>
      <c r="BH137" s="148">
        <f>IF(N137="zníž. prenesená",J137,0)</f>
        <v>0</v>
      </c>
      <c r="BI137" s="148">
        <f>IF(N137="nulová",J137,0)</f>
        <v>0</v>
      </c>
      <c r="BJ137" s="17" t="s">
        <v>124</v>
      </c>
      <c r="BK137" s="148">
        <f>ROUND(I137*H137,2)</f>
        <v>0</v>
      </c>
      <c r="BL137" s="17" t="s">
        <v>123</v>
      </c>
      <c r="BM137" s="147" t="s">
        <v>140</v>
      </c>
    </row>
    <row r="138" spans="2:65" s="12" customFormat="1">
      <c r="B138" s="149"/>
      <c r="D138" s="150" t="s">
        <v>126</v>
      </c>
      <c r="E138" s="151" t="s">
        <v>1</v>
      </c>
      <c r="F138" s="152" t="s">
        <v>141</v>
      </c>
      <c r="H138" s="151" t="s">
        <v>1</v>
      </c>
      <c r="I138" s="153"/>
      <c r="L138" s="149"/>
      <c r="M138" s="154"/>
      <c r="T138" s="155"/>
      <c r="AT138" s="151" t="s">
        <v>126</v>
      </c>
      <c r="AU138" s="151" t="s">
        <v>124</v>
      </c>
      <c r="AV138" s="12" t="s">
        <v>80</v>
      </c>
      <c r="AW138" s="12" t="s">
        <v>31</v>
      </c>
      <c r="AX138" s="12" t="s">
        <v>75</v>
      </c>
      <c r="AY138" s="151" t="s">
        <v>117</v>
      </c>
    </row>
    <row r="139" spans="2:65" s="13" customFormat="1">
      <c r="B139" s="156"/>
      <c r="D139" s="150" t="s">
        <v>126</v>
      </c>
      <c r="E139" s="157" t="s">
        <v>1</v>
      </c>
      <c r="F139" s="158" t="s">
        <v>142</v>
      </c>
      <c r="H139" s="159">
        <v>3.5</v>
      </c>
      <c r="I139" s="160"/>
      <c r="L139" s="156"/>
      <c r="M139" s="161"/>
      <c r="T139" s="162"/>
      <c r="AT139" s="157" t="s">
        <v>126</v>
      </c>
      <c r="AU139" s="157" t="s">
        <v>124</v>
      </c>
      <c r="AV139" s="13" t="s">
        <v>124</v>
      </c>
      <c r="AW139" s="13" t="s">
        <v>31</v>
      </c>
      <c r="AX139" s="13" t="s">
        <v>75</v>
      </c>
      <c r="AY139" s="157" t="s">
        <v>117</v>
      </c>
    </row>
    <row r="140" spans="2:65" s="12" customFormat="1">
      <c r="B140" s="149"/>
      <c r="D140" s="150" t="s">
        <v>126</v>
      </c>
      <c r="E140" s="151" t="s">
        <v>1</v>
      </c>
      <c r="F140" s="152" t="s">
        <v>143</v>
      </c>
      <c r="H140" s="151" t="s">
        <v>1</v>
      </c>
      <c r="I140" s="153"/>
      <c r="L140" s="149"/>
      <c r="M140" s="154"/>
      <c r="T140" s="155"/>
      <c r="AT140" s="151" t="s">
        <v>126</v>
      </c>
      <c r="AU140" s="151" t="s">
        <v>124</v>
      </c>
      <c r="AV140" s="12" t="s">
        <v>80</v>
      </c>
      <c r="AW140" s="12" t="s">
        <v>31</v>
      </c>
      <c r="AX140" s="12" t="s">
        <v>75</v>
      </c>
      <c r="AY140" s="151" t="s">
        <v>117</v>
      </c>
    </row>
    <row r="141" spans="2:65" s="13" customFormat="1">
      <c r="B141" s="156"/>
      <c r="D141" s="150" t="s">
        <v>126</v>
      </c>
      <c r="E141" s="157" t="s">
        <v>1</v>
      </c>
      <c r="F141" s="158" t="s">
        <v>144</v>
      </c>
      <c r="H141" s="159">
        <v>2.2000000000000002</v>
      </c>
      <c r="I141" s="160"/>
      <c r="L141" s="156"/>
      <c r="M141" s="161"/>
      <c r="T141" s="162"/>
      <c r="AT141" s="157" t="s">
        <v>126</v>
      </c>
      <c r="AU141" s="157" t="s">
        <v>124</v>
      </c>
      <c r="AV141" s="13" t="s">
        <v>124</v>
      </c>
      <c r="AW141" s="13" t="s">
        <v>31</v>
      </c>
      <c r="AX141" s="13" t="s">
        <v>75</v>
      </c>
      <c r="AY141" s="157" t="s">
        <v>117</v>
      </c>
    </row>
    <row r="142" spans="2:65" s="12" customFormat="1">
      <c r="B142" s="149"/>
      <c r="D142" s="150" t="s">
        <v>126</v>
      </c>
      <c r="E142" s="151" t="s">
        <v>1</v>
      </c>
      <c r="F142" s="152" t="s">
        <v>145</v>
      </c>
      <c r="H142" s="151" t="s">
        <v>1</v>
      </c>
      <c r="I142" s="153"/>
      <c r="L142" s="149"/>
      <c r="M142" s="154"/>
      <c r="T142" s="155"/>
      <c r="AT142" s="151" t="s">
        <v>126</v>
      </c>
      <c r="AU142" s="151" t="s">
        <v>124</v>
      </c>
      <c r="AV142" s="12" t="s">
        <v>80</v>
      </c>
      <c r="AW142" s="12" t="s">
        <v>31</v>
      </c>
      <c r="AX142" s="12" t="s">
        <v>75</v>
      </c>
      <c r="AY142" s="151" t="s">
        <v>117</v>
      </c>
    </row>
    <row r="143" spans="2:65" s="13" customFormat="1">
      <c r="B143" s="156"/>
      <c r="D143" s="150" t="s">
        <v>126</v>
      </c>
      <c r="E143" s="157" t="s">
        <v>1</v>
      </c>
      <c r="F143" s="158" t="s">
        <v>146</v>
      </c>
      <c r="H143" s="159">
        <v>0.81</v>
      </c>
      <c r="I143" s="160"/>
      <c r="L143" s="156"/>
      <c r="M143" s="161"/>
      <c r="T143" s="162"/>
      <c r="AT143" s="157" t="s">
        <v>126</v>
      </c>
      <c r="AU143" s="157" t="s">
        <v>124</v>
      </c>
      <c r="AV143" s="13" t="s">
        <v>124</v>
      </c>
      <c r="AW143" s="13" t="s">
        <v>31</v>
      </c>
      <c r="AX143" s="13" t="s">
        <v>75</v>
      </c>
      <c r="AY143" s="157" t="s">
        <v>117</v>
      </c>
    </row>
    <row r="144" spans="2:65" s="14" customFormat="1">
      <c r="B144" s="163"/>
      <c r="D144" s="150" t="s">
        <v>126</v>
      </c>
      <c r="E144" s="164" t="s">
        <v>1</v>
      </c>
      <c r="F144" s="165" t="s">
        <v>147</v>
      </c>
      <c r="H144" s="166">
        <v>6.51</v>
      </c>
      <c r="I144" s="167"/>
      <c r="L144" s="163"/>
      <c r="M144" s="168"/>
      <c r="T144" s="169"/>
      <c r="AT144" s="164" t="s">
        <v>126</v>
      </c>
      <c r="AU144" s="164" t="s">
        <v>124</v>
      </c>
      <c r="AV144" s="14" t="s">
        <v>123</v>
      </c>
      <c r="AW144" s="14" t="s">
        <v>31</v>
      </c>
      <c r="AX144" s="14" t="s">
        <v>80</v>
      </c>
      <c r="AY144" s="164" t="s">
        <v>117</v>
      </c>
    </row>
    <row r="145" spans="2:65" s="1" customFormat="1" ht="24.2" customHeight="1">
      <c r="B145" s="134"/>
      <c r="C145" s="135" t="s">
        <v>148</v>
      </c>
      <c r="D145" s="135" t="s">
        <v>119</v>
      </c>
      <c r="E145" s="136" t="s">
        <v>149</v>
      </c>
      <c r="F145" s="137" t="s">
        <v>150</v>
      </c>
      <c r="G145" s="138" t="s">
        <v>122</v>
      </c>
      <c r="H145" s="139">
        <v>6.51</v>
      </c>
      <c r="I145" s="140"/>
      <c r="J145" s="141">
        <f>ROUND(I145*H145,2)</f>
        <v>0</v>
      </c>
      <c r="K145" s="142"/>
      <c r="L145" s="32"/>
      <c r="M145" s="143" t="s">
        <v>1</v>
      </c>
      <c r="N145" s="144" t="s">
        <v>41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123</v>
      </c>
      <c r="AT145" s="147" t="s">
        <v>119</v>
      </c>
      <c r="AU145" s="147" t="s">
        <v>124</v>
      </c>
      <c r="AY145" s="17" t="s">
        <v>117</v>
      </c>
      <c r="BE145" s="148">
        <f>IF(N145="základná",J145,0)</f>
        <v>0</v>
      </c>
      <c r="BF145" s="148">
        <f>IF(N145="znížená",J145,0)</f>
        <v>0</v>
      </c>
      <c r="BG145" s="148">
        <f>IF(N145="zákl. prenesená",J145,0)</f>
        <v>0</v>
      </c>
      <c r="BH145" s="148">
        <f>IF(N145="zníž. prenesená",J145,0)</f>
        <v>0</v>
      </c>
      <c r="BI145" s="148">
        <f>IF(N145="nulová",J145,0)</f>
        <v>0</v>
      </c>
      <c r="BJ145" s="17" t="s">
        <v>124</v>
      </c>
      <c r="BK145" s="148">
        <f>ROUND(I145*H145,2)</f>
        <v>0</v>
      </c>
      <c r="BL145" s="17" t="s">
        <v>123</v>
      </c>
      <c r="BM145" s="147" t="s">
        <v>151</v>
      </c>
    </row>
    <row r="146" spans="2:65" s="1" customFormat="1" ht="24.2" customHeight="1">
      <c r="B146" s="134"/>
      <c r="C146" s="135" t="s">
        <v>152</v>
      </c>
      <c r="D146" s="135" t="s">
        <v>119</v>
      </c>
      <c r="E146" s="136" t="s">
        <v>153</v>
      </c>
      <c r="F146" s="137" t="s">
        <v>154</v>
      </c>
      <c r="G146" s="138" t="s">
        <v>122</v>
      </c>
      <c r="H146" s="139">
        <v>9.56</v>
      </c>
      <c r="I146" s="140"/>
      <c r="J146" s="141">
        <f>ROUND(I146*H146,2)</f>
        <v>0</v>
      </c>
      <c r="K146" s="142"/>
      <c r="L146" s="32"/>
      <c r="M146" s="143" t="s">
        <v>1</v>
      </c>
      <c r="N146" s="144" t="s">
        <v>41</v>
      </c>
      <c r="P146" s="145">
        <f>O146*H146</f>
        <v>0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123</v>
      </c>
      <c r="AT146" s="147" t="s">
        <v>119</v>
      </c>
      <c r="AU146" s="147" t="s">
        <v>124</v>
      </c>
      <c r="AY146" s="17" t="s">
        <v>117</v>
      </c>
      <c r="BE146" s="148">
        <f>IF(N146="základná",J146,0)</f>
        <v>0</v>
      </c>
      <c r="BF146" s="148">
        <f>IF(N146="znížená",J146,0)</f>
        <v>0</v>
      </c>
      <c r="BG146" s="148">
        <f>IF(N146="zákl. prenesená",J146,0)</f>
        <v>0</v>
      </c>
      <c r="BH146" s="148">
        <f>IF(N146="zníž. prenesená",J146,0)</f>
        <v>0</v>
      </c>
      <c r="BI146" s="148">
        <f>IF(N146="nulová",J146,0)</f>
        <v>0</v>
      </c>
      <c r="BJ146" s="17" t="s">
        <v>124</v>
      </c>
      <c r="BK146" s="148">
        <f>ROUND(I146*H146,2)</f>
        <v>0</v>
      </c>
      <c r="BL146" s="17" t="s">
        <v>123</v>
      </c>
      <c r="BM146" s="147" t="s">
        <v>155</v>
      </c>
    </row>
    <row r="147" spans="2:65" s="13" customFormat="1">
      <c r="B147" s="156"/>
      <c r="D147" s="150" t="s">
        <v>126</v>
      </c>
      <c r="E147" s="157" t="s">
        <v>1</v>
      </c>
      <c r="F147" s="158" t="s">
        <v>156</v>
      </c>
      <c r="H147" s="159">
        <v>9.56</v>
      </c>
      <c r="I147" s="160"/>
      <c r="L147" s="156"/>
      <c r="M147" s="161"/>
      <c r="T147" s="162"/>
      <c r="AT147" s="157" t="s">
        <v>126</v>
      </c>
      <c r="AU147" s="157" t="s">
        <v>124</v>
      </c>
      <c r="AV147" s="13" t="s">
        <v>124</v>
      </c>
      <c r="AW147" s="13" t="s">
        <v>31</v>
      </c>
      <c r="AX147" s="13" t="s">
        <v>80</v>
      </c>
      <c r="AY147" s="157" t="s">
        <v>117</v>
      </c>
    </row>
    <row r="148" spans="2:65" s="1" customFormat="1" ht="16.5" customHeight="1">
      <c r="B148" s="134"/>
      <c r="C148" s="135" t="s">
        <v>157</v>
      </c>
      <c r="D148" s="135" t="s">
        <v>119</v>
      </c>
      <c r="E148" s="136" t="s">
        <v>158</v>
      </c>
      <c r="F148" s="137" t="s">
        <v>159</v>
      </c>
      <c r="G148" s="138" t="s">
        <v>122</v>
      </c>
      <c r="H148" s="139">
        <v>9.56</v>
      </c>
      <c r="I148" s="140"/>
      <c r="J148" s="141">
        <f>ROUND(I148*H148,2)</f>
        <v>0</v>
      </c>
      <c r="K148" s="142"/>
      <c r="L148" s="32"/>
      <c r="M148" s="143" t="s">
        <v>1</v>
      </c>
      <c r="N148" s="144" t="s">
        <v>41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123</v>
      </c>
      <c r="AT148" s="147" t="s">
        <v>119</v>
      </c>
      <c r="AU148" s="147" t="s">
        <v>124</v>
      </c>
      <c r="AY148" s="17" t="s">
        <v>117</v>
      </c>
      <c r="BE148" s="148">
        <f>IF(N148="základná",J148,0)</f>
        <v>0</v>
      </c>
      <c r="BF148" s="148">
        <f>IF(N148="znížená",J148,0)</f>
        <v>0</v>
      </c>
      <c r="BG148" s="148">
        <f>IF(N148="zákl. prenesená",J148,0)</f>
        <v>0</v>
      </c>
      <c r="BH148" s="148">
        <f>IF(N148="zníž. prenesená",J148,0)</f>
        <v>0</v>
      </c>
      <c r="BI148" s="148">
        <f>IF(N148="nulová",J148,0)</f>
        <v>0</v>
      </c>
      <c r="BJ148" s="17" t="s">
        <v>124</v>
      </c>
      <c r="BK148" s="148">
        <f>ROUND(I148*H148,2)</f>
        <v>0</v>
      </c>
      <c r="BL148" s="17" t="s">
        <v>123</v>
      </c>
      <c r="BM148" s="147" t="s">
        <v>160</v>
      </c>
    </row>
    <row r="149" spans="2:65" s="1" customFormat="1" ht="33" customHeight="1">
      <c r="B149" s="134"/>
      <c r="C149" s="135" t="s">
        <v>161</v>
      </c>
      <c r="D149" s="135" t="s">
        <v>119</v>
      </c>
      <c r="E149" s="136" t="s">
        <v>162</v>
      </c>
      <c r="F149" s="137" t="s">
        <v>163</v>
      </c>
      <c r="G149" s="138" t="s">
        <v>122</v>
      </c>
      <c r="H149" s="139">
        <v>9.56</v>
      </c>
      <c r="I149" s="140"/>
      <c r="J149" s="141">
        <f>ROUND(I149*H149,2)</f>
        <v>0</v>
      </c>
      <c r="K149" s="142"/>
      <c r="L149" s="32"/>
      <c r="M149" s="143" t="s">
        <v>1</v>
      </c>
      <c r="N149" s="144" t="s">
        <v>41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123</v>
      </c>
      <c r="AT149" s="147" t="s">
        <v>119</v>
      </c>
      <c r="AU149" s="147" t="s">
        <v>124</v>
      </c>
      <c r="AY149" s="17" t="s">
        <v>117</v>
      </c>
      <c r="BE149" s="148">
        <f>IF(N149="základná",J149,0)</f>
        <v>0</v>
      </c>
      <c r="BF149" s="148">
        <f>IF(N149="znížená",J149,0)</f>
        <v>0</v>
      </c>
      <c r="BG149" s="148">
        <f>IF(N149="zákl. prenesená",J149,0)</f>
        <v>0</v>
      </c>
      <c r="BH149" s="148">
        <f>IF(N149="zníž. prenesená",J149,0)</f>
        <v>0</v>
      </c>
      <c r="BI149" s="148">
        <f>IF(N149="nulová",J149,0)</f>
        <v>0</v>
      </c>
      <c r="BJ149" s="17" t="s">
        <v>124</v>
      </c>
      <c r="BK149" s="148">
        <f>ROUND(I149*H149,2)</f>
        <v>0</v>
      </c>
      <c r="BL149" s="17" t="s">
        <v>123</v>
      </c>
      <c r="BM149" s="147" t="s">
        <v>164</v>
      </c>
    </row>
    <row r="150" spans="2:65" s="1" customFormat="1" ht="24.2" customHeight="1">
      <c r="B150" s="134"/>
      <c r="C150" s="135" t="s">
        <v>165</v>
      </c>
      <c r="D150" s="135" t="s">
        <v>119</v>
      </c>
      <c r="E150" s="136" t="s">
        <v>166</v>
      </c>
      <c r="F150" s="137" t="s">
        <v>167</v>
      </c>
      <c r="G150" s="138" t="s">
        <v>168</v>
      </c>
      <c r="H150" s="139">
        <v>82</v>
      </c>
      <c r="I150" s="140"/>
      <c r="J150" s="141">
        <f>ROUND(I150*H150,2)</f>
        <v>0</v>
      </c>
      <c r="K150" s="142"/>
      <c r="L150" s="32"/>
      <c r="M150" s="143" t="s">
        <v>1</v>
      </c>
      <c r="N150" s="144" t="s">
        <v>41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123</v>
      </c>
      <c r="AT150" s="147" t="s">
        <v>119</v>
      </c>
      <c r="AU150" s="147" t="s">
        <v>124</v>
      </c>
      <c r="AY150" s="17" t="s">
        <v>117</v>
      </c>
      <c r="BE150" s="148">
        <f>IF(N150="základná",J150,0)</f>
        <v>0</v>
      </c>
      <c r="BF150" s="148">
        <f>IF(N150="znížená",J150,0)</f>
        <v>0</v>
      </c>
      <c r="BG150" s="148">
        <f>IF(N150="zákl. prenesená",J150,0)</f>
        <v>0</v>
      </c>
      <c r="BH150" s="148">
        <f>IF(N150="zníž. prenesená",J150,0)</f>
        <v>0</v>
      </c>
      <c r="BI150" s="148">
        <f>IF(N150="nulová",J150,0)</f>
        <v>0</v>
      </c>
      <c r="BJ150" s="17" t="s">
        <v>124</v>
      </c>
      <c r="BK150" s="148">
        <f>ROUND(I150*H150,2)</f>
        <v>0</v>
      </c>
      <c r="BL150" s="17" t="s">
        <v>123</v>
      </c>
      <c r="BM150" s="147" t="s">
        <v>169</v>
      </c>
    </row>
    <row r="151" spans="2:65" s="12" customFormat="1">
      <c r="B151" s="149"/>
      <c r="D151" s="150" t="s">
        <v>126</v>
      </c>
      <c r="E151" s="151" t="s">
        <v>1</v>
      </c>
      <c r="F151" s="152" t="s">
        <v>170</v>
      </c>
      <c r="H151" s="151" t="s">
        <v>1</v>
      </c>
      <c r="I151" s="153"/>
      <c r="L151" s="149"/>
      <c r="M151" s="154"/>
      <c r="T151" s="155"/>
      <c r="AT151" s="151" t="s">
        <v>126</v>
      </c>
      <c r="AU151" s="151" t="s">
        <v>124</v>
      </c>
      <c r="AV151" s="12" t="s">
        <v>80</v>
      </c>
      <c r="AW151" s="12" t="s">
        <v>31</v>
      </c>
      <c r="AX151" s="12" t="s">
        <v>75</v>
      </c>
      <c r="AY151" s="151" t="s">
        <v>117</v>
      </c>
    </row>
    <row r="152" spans="2:65" s="13" customFormat="1">
      <c r="B152" s="156"/>
      <c r="D152" s="150" t="s">
        <v>126</v>
      </c>
      <c r="E152" s="157" t="s">
        <v>1</v>
      </c>
      <c r="F152" s="158" t="s">
        <v>171</v>
      </c>
      <c r="H152" s="159">
        <v>32</v>
      </c>
      <c r="I152" s="160"/>
      <c r="L152" s="156"/>
      <c r="M152" s="161"/>
      <c r="T152" s="162"/>
      <c r="AT152" s="157" t="s">
        <v>126</v>
      </c>
      <c r="AU152" s="157" t="s">
        <v>124</v>
      </c>
      <c r="AV152" s="13" t="s">
        <v>124</v>
      </c>
      <c r="AW152" s="13" t="s">
        <v>31</v>
      </c>
      <c r="AX152" s="13" t="s">
        <v>75</v>
      </c>
      <c r="AY152" s="157" t="s">
        <v>117</v>
      </c>
    </row>
    <row r="153" spans="2:65" s="12" customFormat="1">
      <c r="B153" s="149"/>
      <c r="D153" s="150" t="s">
        <v>126</v>
      </c>
      <c r="E153" s="151" t="s">
        <v>1</v>
      </c>
      <c r="F153" s="152" t="s">
        <v>172</v>
      </c>
      <c r="H153" s="151" t="s">
        <v>1</v>
      </c>
      <c r="I153" s="153"/>
      <c r="L153" s="149"/>
      <c r="M153" s="154"/>
      <c r="T153" s="155"/>
      <c r="AT153" s="151" t="s">
        <v>126</v>
      </c>
      <c r="AU153" s="151" t="s">
        <v>124</v>
      </c>
      <c r="AV153" s="12" t="s">
        <v>80</v>
      </c>
      <c r="AW153" s="12" t="s">
        <v>31</v>
      </c>
      <c r="AX153" s="12" t="s">
        <v>75</v>
      </c>
      <c r="AY153" s="151" t="s">
        <v>117</v>
      </c>
    </row>
    <row r="154" spans="2:65" s="13" customFormat="1">
      <c r="B154" s="156"/>
      <c r="D154" s="150" t="s">
        <v>126</v>
      </c>
      <c r="E154" s="157" t="s">
        <v>1</v>
      </c>
      <c r="F154" s="158" t="s">
        <v>173</v>
      </c>
      <c r="H154" s="159">
        <v>2</v>
      </c>
      <c r="I154" s="160"/>
      <c r="L154" s="156"/>
      <c r="M154" s="161"/>
      <c r="T154" s="162"/>
      <c r="AT154" s="157" t="s">
        <v>126</v>
      </c>
      <c r="AU154" s="157" t="s">
        <v>124</v>
      </c>
      <c r="AV154" s="13" t="s">
        <v>124</v>
      </c>
      <c r="AW154" s="13" t="s">
        <v>31</v>
      </c>
      <c r="AX154" s="13" t="s">
        <v>75</v>
      </c>
      <c r="AY154" s="157" t="s">
        <v>117</v>
      </c>
    </row>
    <row r="155" spans="2:65" s="12" customFormat="1">
      <c r="B155" s="149"/>
      <c r="D155" s="150" t="s">
        <v>126</v>
      </c>
      <c r="E155" s="151" t="s">
        <v>1</v>
      </c>
      <c r="F155" s="152" t="s">
        <v>145</v>
      </c>
      <c r="H155" s="151" t="s">
        <v>1</v>
      </c>
      <c r="I155" s="153"/>
      <c r="L155" s="149"/>
      <c r="M155" s="154"/>
      <c r="T155" s="155"/>
      <c r="AT155" s="151" t="s">
        <v>126</v>
      </c>
      <c r="AU155" s="151" t="s">
        <v>124</v>
      </c>
      <c r="AV155" s="12" t="s">
        <v>80</v>
      </c>
      <c r="AW155" s="12" t="s">
        <v>31</v>
      </c>
      <c r="AX155" s="12" t="s">
        <v>75</v>
      </c>
      <c r="AY155" s="151" t="s">
        <v>117</v>
      </c>
    </row>
    <row r="156" spans="2:65" s="13" customFormat="1">
      <c r="B156" s="156"/>
      <c r="D156" s="150" t="s">
        <v>126</v>
      </c>
      <c r="E156" s="157" t="s">
        <v>1</v>
      </c>
      <c r="F156" s="158" t="s">
        <v>174</v>
      </c>
      <c r="H156" s="159">
        <v>36</v>
      </c>
      <c r="I156" s="160"/>
      <c r="L156" s="156"/>
      <c r="M156" s="161"/>
      <c r="T156" s="162"/>
      <c r="AT156" s="157" t="s">
        <v>126</v>
      </c>
      <c r="AU156" s="157" t="s">
        <v>124</v>
      </c>
      <c r="AV156" s="13" t="s">
        <v>124</v>
      </c>
      <c r="AW156" s="13" t="s">
        <v>31</v>
      </c>
      <c r="AX156" s="13" t="s">
        <v>75</v>
      </c>
      <c r="AY156" s="157" t="s">
        <v>117</v>
      </c>
    </row>
    <row r="157" spans="2:65" s="12" customFormat="1">
      <c r="B157" s="149"/>
      <c r="D157" s="150" t="s">
        <v>126</v>
      </c>
      <c r="E157" s="151" t="s">
        <v>1</v>
      </c>
      <c r="F157" s="152" t="s">
        <v>175</v>
      </c>
      <c r="H157" s="151" t="s">
        <v>1</v>
      </c>
      <c r="I157" s="153"/>
      <c r="L157" s="149"/>
      <c r="M157" s="154"/>
      <c r="T157" s="155"/>
      <c r="AT157" s="151" t="s">
        <v>126</v>
      </c>
      <c r="AU157" s="151" t="s">
        <v>124</v>
      </c>
      <c r="AV157" s="12" t="s">
        <v>80</v>
      </c>
      <c r="AW157" s="12" t="s">
        <v>31</v>
      </c>
      <c r="AX157" s="12" t="s">
        <v>75</v>
      </c>
      <c r="AY157" s="151" t="s">
        <v>117</v>
      </c>
    </row>
    <row r="158" spans="2:65" s="13" customFormat="1">
      <c r="B158" s="156"/>
      <c r="D158" s="150" t="s">
        <v>126</v>
      </c>
      <c r="E158" s="157" t="s">
        <v>1</v>
      </c>
      <c r="F158" s="158" t="s">
        <v>176</v>
      </c>
      <c r="H158" s="159">
        <v>4</v>
      </c>
      <c r="I158" s="160"/>
      <c r="L158" s="156"/>
      <c r="M158" s="161"/>
      <c r="T158" s="162"/>
      <c r="AT158" s="157" t="s">
        <v>126</v>
      </c>
      <c r="AU158" s="157" t="s">
        <v>124</v>
      </c>
      <c r="AV158" s="13" t="s">
        <v>124</v>
      </c>
      <c r="AW158" s="13" t="s">
        <v>31</v>
      </c>
      <c r="AX158" s="13" t="s">
        <v>75</v>
      </c>
      <c r="AY158" s="157" t="s">
        <v>117</v>
      </c>
    </row>
    <row r="159" spans="2:65" s="12" customFormat="1">
      <c r="B159" s="149"/>
      <c r="D159" s="150" t="s">
        <v>126</v>
      </c>
      <c r="E159" s="151" t="s">
        <v>1</v>
      </c>
      <c r="F159" s="152" t="s">
        <v>177</v>
      </c>
      <c r="H159" s="151" t="s">
        <v>1</v>
      </c>
      <c r="I159" s="153"/>
      <c r="L159" s="149"/>
      <c r="M159" s="154"/>
      <c r="T159" s="155"/>
      <c r="AT159" s="151" t="s">
        <v>126</v>
      </c>
      <c r="AU159" s="151" t="s">
        <v>124</v>
      </c>
      <c r="AV159" s="12" t="s">
        <v>80</v>
      </c>
      <c r="AW159" s="12" t="s">
        <v>31</v>
      </c>
      <c r="AX159" s="12" t="s">
        <v>75</v>
      </c>
      <c r="AY159" s="151" t="s">
        <v>117</v>
      </c>
    </row>
    <row r="160" spans="2:65" s="13" customFormat="1">
      <c r="B160" s="156"/>
      <c r="D160" s="150" t="s">
        <v>126</v>
      </c>
      <c r="E160" s="157" t="s">
        <v>1</v>
      </c>
      <c r="F160" s="158" t="s">
        <v>178</v>
      </c>
      <c r="H160" s="159">
        <v>8</v>
      </c>
      <c r="I160" s="160"/>
      <c r="L160" s="156"/>
      <c r="M160" s="161"/>
      <c r="T160" s="162"/>
      <c r="AT160" s="157" t="s">
        <v>126</v>
      </c>
      <c r="AU160" s="157" t="s">
        <v>124</v>
      </c>
      <c r="AV160" s="13" t="s">
        <v>124</v>
      </c>
      <c r="AW160" s="13" t="s">
        <v>31</v>
      </c>
      <c r="AX160" s="13" t="s">
        <v>75</v>
      </c>
      <c r="AY160" s="157" t="s">
        <v>117</v>
      </c>
    </row>
    <row r="161" spans="2:65" s="14" customFormat="1">
      <c r="B161" s="163"/>
      <c r="D161" s="150" t="s">
        <v>126</v>
      </c>
      <c r="E161" s="164" t="s">
        <v>1</v>
      </c>
      <c r="F161" s="165" t="s">
        <v>147</v>
      </c>
      <c r="H161" s="166">
        <v>82</v>
      </c>
      <c r="I161" s="167"/>
      <c r="L161" s="163"/>
      <c r="M161" s="168"/>
      <c r="T161" s="169"/>
      <c r="AT161" s="164" t="s">
        <v>126</v>
      </c>
      <c r="AU161" s="164" t="s">
        <v>124</v>
      </c>
      <c r="AV161" s="14" t="s">
        <v>123</v>
      </c>
      <c r="AW161" s="14" t="s">
        <v>31</v>
      </c>
      <c r="AX161" s="14" t="s">
        <v>80</v>
      </c>
      <c r="AY161" s="164" t="s">
        <v>117</v>
      </c>
    </row>
    <row r="162" spans="2:65" s="11" customFormat="1" ht="22.9" customHeight="1">
      <c r="B162" s="122"/>
      <c r="D162" s="123" t="s">
        <v>74</v>
      </c>
      <c r="E162" s="132" t="s">
        <v>124</v>
      </c>
      <c r="F162" s="132" t="s">
        <v>179</v>
      </c>
      <c r="I162" s="125"/>
      <c r="J162" s="133">
        <f>BK162</f>
        <v>0</v>
      </c>
      <c r="L162" s="122"/>
      <c r="M162" s="127"/>
      <c r="P162" s="128">
        <f>SUM(P163:P182)</f>
        <v>0</v>
      </c>
      <c r="R162" s="128">
        <f>SUM(R163:R182)</f>
        <v>12.332347</v>
      </c>
      <c r="T162" s="129">
        <f>SUM(T163:T182)</f>
        <v>0</v>
      </c>
      <c r="AR162" s="123" t="s">
        <v>80</v>
      </c>
      <c r="AT162" s="130" t="s">
        <v>74</v>
      </c>
      <c r="AU162" s="130" t="s">
        <v>80</v>
      </c>
      <c r="AY162" s="123" t="s">
        <v>117</v>
      </c>
      <c r="BK162" s="131">
        <f>SUM(BK163:BK182)</f>
        <v>0</v>
      </c>
    </row>
    <row r="163" spans="2:65" s="1" customFormat="1" ht="16.5" customHeight="1">
      <c r="B163" s="134"/>
      <c r="C163" s="135" t="s">
        <v>180</v>
      </c>
      <c r="D163" s="135" t="s">
        <v>119</v>
      </c>
      <c r="E163" s="136" t="s">
        <v>181</v>
      </c>
      <c r="F163" s="137" t="s">
        <v>182</v>
      </c>
      <c r="G163" s="138" t="s">
        <v>122</v>
      </c>
      <c r="H163" s="139">
        <v>0.7</v>
      </c>
      <c r="I163" s="140"/>
      <c r="J163" s="141">
        <f>ROUND(I163*H163,2)</f>
        <v>0</v>
      </c>
      <c r="K163" s="142"/>
      <c r="L163" s="32"/>
      <c r="M163" s="143" t="s">
        <v>1</v>
      </c>
      <c r="N163" s="144" t="s">
        <v>41</v>
      </c>
      <c r="P163" s="145">
        <f>O163*H163</f>
        <v>0</v>
      </c>
      <c r="Q163" s="145">
        <v>1.93971</v>
      </c>
      <c r="R163" s="145">
        <f>Q163*H163</f>
        <v>1.3577969999999999</v>
      </c>
      <c r="S163" s="145">
        <v>0</v>
      </c>
      <c r="T163" s="146">
        <f>S163*H163</f>
        <v>0</v>
      </c>
      <c r="AR163" s="147" t="s">
        <v>123</v>
      </c>
      <c r="AT163" s="147" t="s">
        <v>119</v>
      </c>
      <c r="AU163" s="147" t="s">
        <v>124</v>
      </c>
      <c r="AY163" s="17" t="s">
        <v>117</v>
      </c>
      <c r="BE163" s="148">
        <f>IF(N163="základná",J163,0)</f>
        <v>0</v>
      </c>
      <c r="BF163" s="148">
        <f>IF(N163="znížená",J163,0)</f>
        <v>0</v>
      </c>
      <c r="BG163" s="148">
        <f>IF(N163="zákl. prenesená",J163,0)</f>
        <v>0</v>
      </c>
      <c r="BH163" s="148">
        <f>IF(N163="zníž. prenesená",J163,0)</f>
        <v>0</v>
      </c>
      <c r="BI163" s="148">
        <f>IF(N163="nulová",J163,0)</f>
        <v>0</v>
      </c>
      <c r="BJ163" s="17" t="s">
        <v>124</v>
      </c>
      <c r="BK163" s="148">
        <f>ROUND(I163*H163,2)</f>
        <v>0</v>
      </c>
      <c r="BL163" s="17" t="s">
        <v>123</v>
      </c>
      <c r="BM163" s="147" t="s">
        <v>183</v>
      </c>
    </row>
    <row r="164" spans="2:65" s="12" customFormat="1">
      <c r="B164" s="149"/>
      <c r="D164" s="150" t="s">
        <v>126</v>
      </c>
      <c r="E164" s="151" t="s">
        <v>1</v>
      </c>
      <c r="F164" s="152" t="s">
        <v>184</v>
      </c>
      <c r="H164" s="151" t="s">
        <v>1</v>
      </c>
      <c r="I164" s="153"/>
      <c r="L164" s="149"/>
      <c r="M164" s="154"/>
      <c r="T164" s="155"/>
      <c r="AT164" s="151" t="s">
        <v>126</v>
      </c>
      <c r="AU164" s="151" t="s">
        <v>124</v>
      </c>
      <c r="AV164" s="12" t="s">
        <v>80</v>
      </c>
      <c r="AW164" s="12" t="s">
        <v>31</v>
      </c>
      <c r="AX164" s="12" t="s">
        <v>75</v>
      </c>
      <c r="AY164" s="151" t="s">
        <v>117</v>
      </c>
    </row>
    <row r="165" spans="2:65" s="13" customFormat="1">
      <c r="B165" s="156"/>
      <c r="D165" s="150" t="s">
        <v>126</v>
      </c>
      <c r="E165" s="157" t="s">
        <v>1</v>
      </c>
      <c r="F165" s="158" t="s">
        <v>185</v>
      </c>
      <c r="H165" s="159">
        <v>0.5</v>
      </c>
      <c r="I165" s="160"/>
      <c r="L165" s="156"/>
      <c r="M165" s="161"/>
      <c r="T165" s="162"/>
      <c r="AT165" s="157" t="s">
        <v>126</v>
      </c>
      <c r="AU165" s="157" t="s">
        <v>124</v>
      </c>
      <c r="AV165" s="13" t="s">
        <v>124</v>
      </c>
      <c r="AW165" s="13" t="s">
        <v>31</v>
      </c>
      <c r="AX165" s="13" t="s">
        <v>75</v>
      </c>
      <c r="AY165" s="157" t="s">
        <v>117</v>
      </c>
    </row>
    <row r="166" spans="2:65" s="12" customFormat="1">
      <c r="B166" s="149"/>
      <c r="D166" s="150" t="s">
        <v>126</v>
      </c>
      <c r="E166" s="151" t="s">
        <v>1</v>
      </c>
      <c r="F166" s="152" t="s">
        <v>186</v>
      </c>
      <c r="H166" s="151" t="s">
        <v>1</v>
      </c>
      <c r="I166" s="153"/>
      <c r="L166" s="149"/>
      <c r="M166" s="154"/>
      <c r="T166" s="155"/>
      <c r="AT166" s="151" t="s">
        <v>126</v>
      </c>
      <c r="AU166" s="151" t="s">
        <v>124</v>
      </c>
      <c r="AV166" s="12" t="s">
        <v>80</v>
      </c>
      <c r="AW166" s="12" t="s">
        <v>31</v>
      </c>
      <c r="AX166" s="12" t="s">
        <v>75</v>
      </c>
      <c r="AY166" s="151" t="s">
        <v>117</v>
      </c>
    </row>
    <row r="167" spans="2:65" s="13" customFormat="1">
      <c r="B167" s="156"/>
      <c r="D167" s="150" t="s">
        <v>126</v>
      </c>
      <c r="E167" s="157" t="s">
        <v>1</v>
      </c>
      <c r="F167" s="158" t="s">
        <v>187</v>
      </c>
      <c r="H167" s="159">
        <v>0.2</v>
      </c>
      <c r="I167" s="160"/>
      <c r="L167" s="156"/>
      <c r="M167" s="161"/>
      <c r="T167" s="162"/>
      <c r="AT167" s="157" t="s">
        <v>126</v>
      </c>
      <c r="AU167" s="157" t="s">
        <v>124</v>
      </c>
      <c r="AV167" s="13" t="s">
        <v>124</v>
      </c>
      <c r="AW167" s="13" t="s">
        <v>31</v>
      </c>
      <c r="AX167" s="13" t="s">
        <v>75</v>
      </c>
      <c r="AY167" s="157" t="s">
        <v>117</v>
      </c>
    </row>
    <row r="168" spans="2:65" s="14" customFormat="1">
      <c r="B168" s="163"/>
      <c r="D168" s="150" t="s">
        <v>126</v>
      </c>
      <c r="E168" s="164" t="s">
        <v>1</v>
      </c>
      <c r="F168" s="165" t="s">
        <v>147</v>
      </c>
      <c r="H168" s="166">
        <v>0.7</v>
      </c>
      <c r="I168" s="167"/>
      <c r="L168" s="163"/>
      <c r="M168" s="168"/>
      <c r="T168" s="169"/>
      <c r="AT168" s="164" t="s">
        <v>126</v>
      </c>
      <c r="AU168" s="164" t="s">
        <v>124</v>
      </c>
      <c r="AV168" s="14" t="s">
        <v>123</v>
      </c>
      <c r="AW168" s="14" t="s">
        <v>31</v>
      </c>
      <c r="AX168" s="14" t="s">
        <v>80</v>
      </c>
      <c r="AY168" s="164" t="s">
        <v>117</v>
      </c>
    </row>
    <row r="169" spans="2:65" s="1" customFormat="1" ht="16.5" customHeight="1">
      <c r="B169" s="134"/>
      <c r="C169" s="135" t="s">
        <v>188</v>
      </c>
      <c r="D169" s="135" t="s">
        <v>119</v>
      </c>
      <c r="E169" s="136" t="s">
        <v>189</v>
      </c>
      <c r="F169" s="137" t="s">
        <v>190</v>
      </c>
      <c r="G169" s="138" t="s">
        <v>122</v>
      </c>
      <c r="H169" s="139">
        <v>5</v>
      </c>
      <c r="I169" s="140"/>
      <c r="J169" s="141">
        <f>ROUND(I169*H169,2)</f>
        <v>0</v>
      </c>
      <c r="K169" s="142"/>
      <c r="L169" s="32"/>
      <c r="M169" s="143" t="s">
        <v>1</v>
      </c>
      <c r="N169" s="144" t="s">
        <v>41</v>
      </c>
      <c r="P169" s="145">
        <f>O169*H169</f>
        <v>0</v>
      </c>
      <c r="Q169" s="145">
        <v>2.19407</v>
      </c>
      <c r="R169" s="145">
        <f>Q169*H169</f>
        <v>10.97035</v>
      </c>
      <c r="S169" s="145">
        <v>0</v>
      </c>
      <c r="T169" s="146">
        <f>S169*H169</f>
        <v>0</v>
      </c>
      <c r="AR169" s="147" t="s">
        <v>123</v>
      </c>
      <c r="AT169" s="147" t="s">
        <v>119</v>
      </c>
      <c r="AU169" s="147" t="s">
        <v>124</v>
      </c>
      <c r="AY169" s="17" t="s">
        <v>117</v>
      </c>
      <c r="BE169" s="148">
        <f>IF(N169="základná",J169,0)</f>
        <v>0</v>
      </c>
      <c r="BF169" s="148">
        <f>IF(N169="znížená",J169,0)</f>
        <v>0</v>
      </c>
      <c r="BG169" s="148">
        <f>IF(N169="zákl. prenesená",J169,0)</f>
        <v>0</v>
      </c>
      <c r="BH169" s="148">
        <f>IF(N169="zníž. prenesená",J169,0)</f>
        <v>0</v>
      </c>
      <c r="BI169" s="148">
        <f>IF(N169="nulová",J169,0)</f>
        <v>0</v>
      </c>
      <c r="BJ169" s="17" t="s">
        <v>124</v>
      </c>
      <c r="BK169" s="148">
        <f>ROUND(I169*H169,2)</f>
        <v>0</v>
      </c>
      <c r="BL169" s="17" t="s">
        <v>123</v>
      </c>
      <c r="BM169" s="147" t="s">
        <v>191</v>
      </c>
    </row>
    <row r="170" spans="2:65" s="12" customFormat="1">
      <c r="B170" s="149"/>
      <c r="D170" s="150" t="s">
        <v>126</v>
      </c>
      <c r="E170" s="151" t="s">
        <v>1</v>
      </c>
      <c r="F170" s="152" t="s">
        <v>192</v>
      </c>
      <c r="H170" s="151" t="s">
        <v>1</v>
      </c>
      <c r="I170" s="153"/>
      <c r="L170" s="149"/>
      <c r="M170" s="154"/>
      <c r="T170" s="155"/>
      <c r="AT170" s="151" t="s">
        <v>126</v>
      </c>
      <c r="AU170" s="151" t="s">
        <v>124</v>
      </c>
      <c r="AV170" s="12" t="s">
        <v>80</v>
      </c>
      <c r="AW170" s="12" t="s">
        <v>31</v>
      </c>
      <c r="AX170" s="12" t="s">
        <v>75</v>
      </c>
      <c r="AY170" s="151" t="s">
        <v>117</v>
      </c>
    </row>
    <row r="171" spans="2:65" s="13" customFormat="1">
      <c r="B171" s="156"/>
      <c r="D171" s="150" t="s">
        <v>126</v>
      </c>
      <c r="E171" s="157" t="s">
        <v>1</v>
      </c>
      <c r="F171" s="158" t="s">
        <v>193</v>
      </c>
      <c r="H171" s="159">
        <v>3</v>
      </c>
      <c r="I171" s="160"/>
      <c r="L171" s="156"/>
      <c r="M171" s="161"/>
      <c r="T171" s="162"/>
      <c r="AT171" s="157" t="s">
        <v>126</v>
      </c>
      <c r="AU171" s="157" t="s">
        <v>124</v>
      </c>
      <c r="AV171" s="13" t="s">
        <v>124</v>
      </c>
      <c r="AW171" s="13" t="s">
        <v>31</v>
      </c>
      <c r="AX171" s="13" t="s">
        <v>75</v>
      </c>
      <c r="AY171" s="157" t="s">
        <v>117</v>
      </c>
    </row>
    <row r="172" spans="2:65" s="12" customFormat="1">
      <c r="B172" s="149"/>
      <c r="D172" s="150" t="s">
        <v>126</v>
      </c>
      <c r="E172" s="151" t="s">
        <v>1</v>
      </c>
      <c r="F172" s="152" t="s">
        <v>170</v>
      </c>
      <c r="H172" s="151" t="s">
        <v>1</v>
      </c>
      <c r="I172" s="153"/>
      <c r="L172" s="149"/>
      <c r="M172" s="154"/>
      <c r="T172" s="155"/>
      <c r="AT172" s="151" t="s">
        <v>126</v>
      </c>
      <c r="AU172" s="151" t="s">
        <v>124</v>
      </c>
      <c r="AV172" s="12" t="s">
        <v>80</v>
      </c>
      <c r="AW172" s="12" t="s">
        <v>31</v>
      </c>
      <c r="AX172" s="12" t="s">
        <v>75</v>
      </c>
      <c r="AY172" s="151" t="s">
        <v>117</v>
      </c>
    </row>
    <row r="173" spans="2:65" s="13" customFormat="1">
      <c r="B173" s="156"/>
      <c r="D173" s="150" t="s">
        <v>126</v>
      </c>
      <c r="E173" s="157" t="s">
        <v>1</v>
      </c>
      <c r="F173" s="158" t="s">
        <v>194</v>
      </c>
      <c r="H173" s="159">
        <v>2</v>
      </c>
      <c r="I173" s="160"/>
      <c r="L173" s="156"/>
      <c r="M173" s="161"/>
      <c r="T173" s="162"/>
      <c r="AT173" s="157" t="s">
        <v>126</v>
      </c>
      <c r="AU173" s="157" t="s">
        <v>124</v>
      </c>
      <c r="AV173" s="13" t="s">
        <v>124</v>
      </c>
      <c r="AW173" s="13" t="s">
        <v>31</v>
      </c>
      <c r="AX173" s="13" t="s">
        <v>75</v>
      </c>
      <c r="AY173" s="157" t="s">
        <v>117</v>
      </c>
    </row>
    <row r="174" spans="2:65" s="14" customFormat="1">
      <c r="B174" s="163"/>
      <c r="D174" s="150" t="s">
        <v>126</v>
      </c>
      <c r="E174" s="164" t="s">
        <v>1</v>
      </c>
      <c r="F174" s="165" t="s">
        <v>147</v>
      </c>
      <c r="H174" s="166">
        <v>5</v>
      </c>
      <c r="I174" s="167"/>
      <c r="L174" s="163"/>
      <c r="M174" s="168"/>
      <c r="T174" s="169"/>
      <c r="AT174" s="164" t="s">
        <v>126</v>
      </c>
      <c r="AU174" s="164" t="s">
        <v>124</v>
      </c>
      <c r="AV174" s="14" t="s">
        <v>123</v>
      </c>
      <c r="AW174" s="14" t="s">
        <v>31</v>
      </c>
      <c r="AX174" s="14" t="s">
        <v>80</v>
      </c>
      <c r="AY174" s="164" t="s">
        <v>117</v>
      </c>
    </row>
    <row r="175" spans="2:65" s="1" customFormat="1" ht="37.9" customHeight="1">
      <c r="B175" s="134"/>
      <c r="C175" s="135" t="s">
        <v>195</v>
      </c>
      <c r="D175" s="135" t="s">
        <v>119</v>
      </c>
      <c r="E175" s="136" t="s">
        <v>196</v>
      </c>
      <c r="F175" s="137" t="s">
        <v>197</v>
      </c>
      <c r="G175" s="138" t="s">
        <v>198</v>
      </c>
      <c r="H175" s="139">
        <v>28</v>
      </c>
      <c r="I175" s="140"/>
      <c r="J175" s="141">
        <f>ROUND(I175*H175,2)</f>
        <v>0</v>
      </c>
      <c r="K175" s="142"/>
      <c r="L175" s="32"/>
      <c r="M175" s="143" t="s">
        <v>1</v>
      </c>
      <c r="N175" s="144" t="s">
        <v>41</v>
      </c>
      <c r="P175" s="145">
        <f>O175*H175</f>
        <v>0</v>
      </c>
      <c r="Q175" s="145">
        <v>1.4999999999999999E-4</v>
      </c>
      <c r="R175" s="145">
        <f>Q175*H175</f>
        <v>4.1999999999999997E-3</v>
      </c>
      <c r="S175" s="145">
        <v>0</v>
      </c>
      <c r="T175" s="146">
        <f>S175*H175</f>
        <v>0</v>
      </c>
      <c r="AR175" s="147" t="s">
        <v>123</v>
      </c>
      <c r="AT175" s="147" t="s">
        <v>119</v>
      </c>
      <c r="AU175" s="147" t="s">
        <v>124</v>
      </c>
      <c r="AY175" s="17" t="s">
        <v>117</v>
      </c>
      <c r="BE175" s="148">
        <f>IF(N175="základná",J175,0)</f>
        <v>0</v>
      </c>
      <c r="BF175" s="148">
        <f>IF(N175="znížená",J175,0)</f>
        <v>0</v>
      </c>
      <c r="BG175" s="148">
        <f>IF(N175="zákl. prenesená",J175,0)</f>
        <v>0</v>
      </c>
      <c r="BH175" s="148">
        <f>IF(N175="zníž. prenesená",J175,0)</f>
        <v>0</v>
      </c>
      <c r="BI175" s="148">
        <f>IF(N175="nulová",J175,0)</f>
        <v>0</v>
      </c>
      <c r="BJ175" s="17" t="s">
        <v>124</v>
      </c>
      <c r="BK175" s="148">
        <f>ROUND(I175*H175,2)</f>
        <v>0</v>
      </c>
      <c r="BL175" s="17" t="s">
        <v>123</v>
      </c>
      <c r="BM175" s="147" t="s">
        <v>199</v>
      </c>
    </row>
    <row r="176" spans="2:65" s="12" customFormat="1">
      <c r="B176" s="149"/>
      <c r="D176" s="150" t="s">
        <v>126</v>
      </c>
      <c r="E176" s="151" t="s">
        <v>1</v>
      </c>
      <c r="F176" s="152" t="s">
        <v>192</v>
      </c>
      <c r="H176" s="151" t="s">
        <v>1</v>
      </c>
      <c r="I176" s="153"/>
      <c r="L176" s="149"/>
      <c r="M176" s="154"/>
      <c r="T176" s="155"/>
      <c r="AT176" s="151" t="s">
        <v>126</v>
      </c>
      <c r="AU176" s="151" t="s">
        <v>124</v>
      </c>
      <c r="AV176" s="12" t="s">
        <v>80</v>
      </c>
      <c r="AW176" s="12" t="s">
        <v>31</v>
      </c>
      <c r="AX176" s="12" t="s">
        <v>75</v>
      </c>
      <c r="AY176" s="151" t="s">
        <v>117</v>
      </c>
    </row>
    <row r="177" spans="2:65" s="13" customFormat="1">
      <c r="B177" s="156"/>
      <c r="D177" s="150" t="s">
        <v>126</v>
      </c>
      <c r="E177" s="157" t="s">
        <v>1</v>
      </c>
      <c r="F177" s="158" t="s">
        <v>200</v>
      </c>
      <c r="H177" s="159">
        <v>20</v>
      </c>
      <c r="I177" s="160"/>
      <c r="L177" s="156"/>
      <c r="M177" s="161"/>
      <c r="T177" s="162"/>
      <c r="AT177" s="157" t="s">
        <v>126</v>
      </c>
      <c r="AU177" s="157" t="s">
        <v>124</v>
      </c>
      <c r="AV177" s="13" t="s">
        <v>124</v>
      </c>
      <c r="AW177" s="13" t="s">
        <v>31</v>
      </c>
      <c r="AX177" s="13" t="s">
        <v>75</v>
      </c>
      <c r="AY177" s="157" t="s">
        <v>117</v>
      </c>
    </row>
    <row r="178" spans="2:65" s="12" customFormat="1">
      <c r="B178" s="149"/>
      <c r="D178" s="150" t="s">
        <v>126</v>
      </c>
      <c r="E178" s="151" t="s">
        <v>1</v>
      </c>
      <c r="F178" s="152" t="s">
        <v>170</v>
      </c>
      <c r="H178" s="151" t="s">
        <v>1</v>
      </c>
      <c r="I178" s="153"/>
      <c r="L178" s="149"/>
      <c r="M178" s="154"/>
      <c r="T178" s="155"/>
      <c r="AT178" s="151" t="s">
        <v>126</v>
      </c>
      <c r="AU178" s="151" t="s">
        <v>124</v>
      </c>
      <c r="AV178" s="12" t="s">
        <v>80</v>
      </c>
      <c r="AW178" s="12" t="s">
        <v>31</v>
      </c>
      <c r="AX178" s="12" t="s">
        <v>75</v>
      </c>
      <c r="AY178" s="151" t="s">
        <v>117</v>
      </c>
    </row>
    <row r="179" spans="2:65" s="13" customFormat="1">
      <c r="B179" s="156"/>
      <c r="D179" s="150" t="s">
        <v>126</v>
      </c>
      <c r="E179" s="157" t="s">
        <v>1</v>
      </c>
      <c r="F179" s="158" t="s">
        <v>201</v>
      </c>
      <c r="H179" s="159">
        <v>8</v>
      </c>
      <c r="I179" s="160"/>
      <c r="L179" s="156"/>
      <c r="M179" s="161"/>
      <c r="T179" s="162"/>
      <c r="AT179" s="157" t="s">
        <v>126</v>
      </c>
      <c r="AU179" s="157" t="s">
        <v>124</v>
      </c>
      <c r="AV179" s="13" t="s">
        <v>124</v>
      </c>
      <c r="AW179" s="13" t="s">
        <v>31</v>
      </c>
      <c r="AX179" s="13" t="s">
        <v>75</v>
      </c>
      <c r="AY179" s="157" t="s">
        <v>117</v>
      </c>
    </row>
    <row r="180" spans="2:65" s="14" customFormat="1">
      <c r="B180" s="163"/>
      <c r="D180" s="150" t="s">
        <v>126</v>
      </c>
      <c r="E180" s="164" t="s">
        <v>1</v>
      </c>
      <c r="F180" s="165" t="s">
        <v>147</v>
      </c>
      <c r="H180" s="166">
        <v>28</v>
      </c>
      <c r="I180" s="167"/>
      <c r="L180" s="163"/>
      <c r="M180" s="168"/>
      <c r="T180" s="169"/>
      <c r="AT180" s="164" t="s">
        <v>126</v>
      </c>
      <c r="AU180" s="164" t="s">
        <v>124</v>
      </c>
      <c r="AV180" s="14" t="s">
        <v>123</v>
      </c>
      <c r="AW180" s="14" t="s">
        <v>31</v>
      </c>
      <c r="AX180" s="14" t="s">
        <v>80</v>
      </c>
      <c r="AY180" s="164" t="s">
        <v>117</v>
      </c>
    </row>
    <row r="181" spans="2:65" s="1" customFormat="1" ht="16.5" customHeight="1">
      <c r="B181" s="134"/>
      <c r="C181" s="170" t="s">
        <v>202</v>
      </c>
      <c r="D181" s="170" t="s">
        <v>203</v>
      </c>
      <c r="E181" s="171" t="s">
        <v>204</v>
      </c>
      <c r="F181" s="172" t="s">
        <v>205</v>
      </c>
      <c r="G181" s="173" t="s">
        <v>206</v>
      </c>
      <c r="H181" s="174">
        <v>84</v>
      </c>
      <c r="I181" s="175"/>
      <c r="J181" s="176">
        <f>ROUND(I181*H181,2)</f>
        <v>0</v>
      </c>
      <c r="K181" s="177"/>
      <c r="L181" s="178"/>
      <c r="M181" s="179" t="s">
        <v>1</v>
      </c>
      <c r="N181" s="180" t="s">
        <v>41</v>
      </c>
      <c r="P181" s="145">
        <f>O181*H181</f>
        <v>0</v>
      </c>
      <c r="Q181" s="145">
        <v>0</v>
      </c>
      <c r="R181" s="145">
        <f>Q181*H181</f>
        <v>0</v>
      </c>
      <c r="S181" s="145">
        <v>0</v>
      </c>
      <c r="T181" s="146">
        <f>S181*H181</f>
        <v>0</v>
      </c>
      <c r="AR181" s="147" t="s">
        <v>207</v>
      </c>
      <c r="AT181" s="147" t="s">
        <v>203</v>
      </c>
      <c r="AU181" s="147" t="s">
        <v>124</v>
      </c>
      <c r="AY181" s="17" t="s">
        <v>117</v>
      </c>
      <c r="BE181" s="148">
        <f>IF(N181="základná",J181,0)</f>
        <v>0</v>
      </c>
      <c r="BF181" s="148">
        <f>IF(N181="znížená",J181,0)</f>
        <v>0</v>
      </c>
      <c r="BG181" s="148">
        <f>IF(N181="zákl. prenesená",J181,0)</f>
        <v>0</v>
      </c>
      <c r="BH181" s="148">
        <f>IF(N181="zníž. prenesená",J181,0)</f>
        <v>0</v>
      </c>
      <c r="BI181" s="148">
        <f>IF(N181="nulová",J181,0)</f>
        <v>0</v>
      </c>
      <c r="BJ181" s="17" t="s">
        <v>124</v>
      </c>
      <c r="BK181" s="148">
        <f>ROUND(I181*H181,2)</f>
        <v>0</v>
      </c>
      <c r="BL181" s="17" t="s">
        <v>208</v>
      </c>
      <c r="BM181" s="147" t="s">
        <v>209</v>
      </c>
    </row>
    <row r="182" spans="2:65" s="13" customFormat="1">
      <c r="B182" s="156"/>
      <c r="D182" s="150" t="s">
        <v>126</v>
      </c>
      <c r="E182" s="157" t="s">
        <v>1</v>
      </c>
      <c r="F182" s="158" t="s">
        <v>210</v>
      </c>
      <c r="H182" s="159">
        <v>84</v>
      </c>
      <c r="I182" s="160"/>
      <c r="L182" s="156"/>
      <c r="M182" s="161"/>
      <c r="T182" s="162"/>
      <c r="AT182" s="157" t="s">
        <v>126</v>
      </c>
      <c r="AU182" s="157" t="s">
        <v>124</v>
      </c>
      <c r="AV182" s="13" t="s">
        <v>124</v>
      </c>
      <c r="AW182" s="13" t="s">
        <v>31</v>
      </c>
      <c r="AX182" s="13" t="s">
        <v>80</v>
      </c>
      <c r="AY182" s="157" t="s">
        <v>117</v>
      </c>
    </row>
    <row r="183" spans="2:65" s="11" customFormat="1" ht="22.9" customHeight="1">
      <c r="B183" s="122"/>
      <c r="D183" s="123" t="s">
        <v>74</v>
      </c>
      <c r="E183" s="132" t="s">
        <v>132</v>
      </c>
      <c r="F183" s="132" t="s">
        <v>211</v>
      </c>
      <c r="I183" s="125"/>
      <c r="J183" s="133">
        <f>BK183</f>
        <v>0</v>
      </c>
      <c r="L183" s="122"/>
      <c r="M183" s="127"/>
      <c r="P183" s="128">
        <f>SUM(P184:P189)</f>
        <v>0</v>
      </c>
      <c r="R183" s="128">
        <f>SUM(R184:R189)</f>
        <v>3.4403537999999996</v>
      </c>
      <c r="T183" s="129">
        <f>SUM(T184:T189)</f>
        <v>0</v>
      </c>
      <c r="AR183" s="123" t="s">
        <v>80</v>
      </c>
      <c r="AT183" s="130" t="s">
        <v>74</v>
      </c>
      <c r="AU183" s="130" t="s">
        <v>80</v>
      </c>
      <c r="AY183" s="123" t="s">
        <v>117</v>
      </c>
      <c r="BK183" s="131">
        <f>SUM(BK184:BK189)</f>
        <v>0</v>
      </c>
    </row>
    <row r="184" spans="2:65" s="1" customFormat="1" ht="33" customHeight="1">
      <c r="B184" s="134"/>
      <c r="C184" s="135" t="s">
        <v>212</v>
      </c>
      <c r="D184" s="135" t="s">
        <v>119</v>
      </c>
      <c r="E184" s="136" t="s">
        <v>213</v>
      </c>
      <c r="F184" s="137" t="s">
        <v>214</v>
      </c>
      <c r="G184" s="138" t="s">
        <v>122</v>
      </c>
      <c r="H184" s="139">
        <v>1.38</v>
      </c>
      <c r="I184" s="140"/>
      <c r="J184" s="141">
        <f>ROUND(I184*H184,2)</f>
        <v>0</v>
      </c>
      <c r="K184" s="142"/>
      <c r="L184" s="32"/>
      <c r="M184" s="143" t="s">
        <v>1</v>
      </c>
      <c r="N184" s="144" t="s">
        <v>41</v>
      </c>
      <c r="P184" s="145">
        <f>O184*H184</f>
        <v>0</v>
      </c>
      <c r="Q184" s="145">
        <v>2.4930099999999999</v>
      </c>
      <c r="R184" s="145">
        <f>Q184*H184</f>
        <v>3.4403537999999996</v>
      </c>
      <c r="S184" s="145">
        <v>0</v>
      </c>
      <c r="T184" s="146">
        <f>S184*H184</f>
        <v>0</v>
      </c>
      <c r="AR184" s="147" t="s">
        <v>123</v>
      </c>
      <c r="AT184" s="147" t="s">
        <v>119</v>
      </c>
      <c r="AU184" s="147" t="s">
        <v>124</v>
      </c>
      <c r="AY184" s="17" t="s">
        <v>117</v>
      </c>
      <c r="BE184" s="148">
        <f>IF(N184="základná",J184,0)</f>
        <v>0</v>
      </c>
      <c r="BF184" s="148">
        <f>IF(N184="znížená",J184,0)</f>
        <v>0</v>
      </c>
      <c r="BG184" s="148">
        <f>IF(N184="zákl. prenesená",J184,0)</f>
        <v>0</v>
      </c>
      <c r="BH184" s="148">
        <f>IF(N184="zníž. prenesená",J184,0)</f>
        <v>0</v>
      </c>
      <c r="BI184" s="148">
        <f>IF(N184="nulová",J184,0)</f>
        <v>0</v>
      </c>
      <c r="BJ184" s="17" t="s">
        <v>124</v>
      </c>
      <c r="BK184" s="148">
        <f>ROUND(I184*H184,2)</f>
        <v>0</v>
      </c>
      <c r="BL184" s="17" t="s">
        <v>123</v>
      </c>
      <c r="BM184" s="147" t="s">
        <v>215</v>
      </c>
    </row>
    <row r="185" spans="2:65" s="12" customFormat="1">
      <c r="B185" s="149"/>
      <c r="D185" s="150" t="s">
        <v>126</v>
      </c>
      <c r="E185" s="151" t="s">
        <v>1</v>
      </c>
      <c r="F185" s="152" t="s">
        <v>127</v>
      </c>
      <c r="H185" s="151" t="s">
        <v>1</v>
      </c>
      <c r="I185" s="153"/>
      <c r="L185" s="149"/>
      <c r="M185" s="154"/>
      <c r="T185" s="155"/>
      <c r="AT185" s="151" t="s">
        <v>126</v>
      </c>
      <c r="AU185" s="151" t="s">
        <v>124</v>
      </c>
      <c r="AV185" s="12" t="s">
        <v>80</v>
      </c>
      <c r="AW185" s="12" t="s">
        <v>31</v>
      </c>
      <c r="AX185" s="12" t="s">
        <v>75</v>
      </c>
      <c r="AY185" s="151" t="s">
        <v>117</v>
      </c>
    </row>
    <row r="186" spans="2:65" s="13" customFormat="1">
      <c r="B186" s="156"/>
      <c r="D186" s="150" t="s">
        <v>126</v>
      </c>
      <c r="E186" s="157" t="s">
        <v>1</v>
      </c>
      <c r="F186" s="158" t="s">
        <v>216</v>
      </c>
      <c r="H186" s="159">
        <v>1.2</v>
      </c>
      <c r="I186" s="160"/>
      <c r="L186" s="156"/>
      <c r="M186" s="161"/>
      <c r="T186" s="162"/>
      <c r="AT186" s="157" t="s">
        <v>126</v>
      </c>
      <c r="AU186" s="157" t="s">
        <v>124</v>
      </c>
      <c r="AV186" s="13" t="s">
        <v>124</v>
      </c>
      <c r="AW186" s="13" t="s">
        <v>31</v>
      </c>
      <c r="AX186" s="13" t="s">
        <v>75</v>
      </c>
      <c r="AY186" s="157" t="s">
        <v>117</v>
      </c>
    </row>
    <row r="187" spans="2:65" s="12" customFormat="1">
      <c r="B187" s="149"/>
      <c r="D187" s="150" t="s">
        <v>126</v>
      </c>
      <c r="E187" s="151" t="s">
        <v>1</v>
      </c>
      <c r="F187" s="152" t="s">
        <v>217</v>
      </c>
      <c r="H187" s="151" t="s">
        <v>1</v>
      </c>
      <c r="I187" s="153"/>
      <c r="L187" s="149"/>
      <c r="M187" s="154"/>
      <c r="T187" s="155"/>
      <c r="AT187" s="151" t="s">
        <v>126</v>
      </c>
      <c r="AU187" s="151" t="s">
        <v>124</v>
      </c>
      <c r="AV187" s="12" t="s">
        <v>80</v>
      </c>
      <c r="AW187" s="12" t="s">
        <v>31</v>
      </c>
      <c r="AX187" s="12" t="s">
        <v>75</v>
      </c>
      <c r="AY187" s="151" t="s">
        <v>117</v>
      </c>
    </row>
    <row r="188" spans="2:65" s="13" customFormat="1">
      <c r="B188" s="156"/>
      <c r="D188" s="150" t="s">
        <v>126</v>
      </c>
      <c r="E188" s="157" t="s">
        <v>1</v>
      </c>
      <c r="F188" s="158" t="s">
        <v>218</v>
      </c>
      <c r="H188" s="159">
        <v>0.18</v>
      </c>
      <c r="I188" s="160"/>
      <c r="L188" s="156"/>
      <c r="M188" s="161"/>
      <c r="T188" s="162"/>
      <c r="AT188" s="157" t="s">
        <v>126</v>
      </c>
      <c r="AU188" s="157" t="s">
        <v>124</v>
      </c>
      <c r="AV188" s="13" t="s">
        <v>124</v>
      </c>
      <c r="AW188" s="13" t="s">
        <v>31</v>
      </c>
      <c r="AX188" s="13" t="s">
        <v>75</v>
      </c>
      <c r="AY188" s="157" t="s">
        <v>117</v>
      </c>
    </row>
    <row r="189" spans="2:65" s="14" customFormat="1">
      <c r="B189" s="163"/>
      <c r="D189" s="150" t="s">
        <v>126</v>
      </c>
      <c r="E189" s="164" t="s">
        <v>1</v>
      </c>
      <c r="F189" s="165" t="s">
        <v>147</v>
      </c>
      <c r="H189" s="166">
        <v>1.38</v>
      </c>
      <c r="I189" s="167"/>
      <c r="L189" s="163"/>
      <c r="M189" s="168"/>
      <c r="T189" s="169"/>
      <c r="AT189" s="164" t="s">
        <v>126</v>
      </c>
      <c r="AU189" s="164" t="s">
        <v>124</v>
      </c>
      <c r="AV189" s="14" t="s">
        <v>123</v>
      </c>
      <c r="AW189" s="14" t="s">
        <v>31</v>
      </c>
      <c r="AX189" s="14" t="s">
        <v>80</v>
      </c>
      <c r="AY189" s="164" t="s">
        <v>117</v>
      </c>
    </row>
    <row r="190" spans="2:65" s="11" customFormat="1" ht="22.9" customHeight="1">
      <c r="B190" s="122"/>
      <c r="D190" s="123" t="s">
        <v>74</v>
      </c>
      <c r="E190" s="132" t="s">
        <v>148</v>
      </c>
      <c r="F190" s="132" t="s">
        <v>219</v>
      </c>
      <c r="I190" s="125"/>
      <c r="J190" s="133">
        <f>BK190</f>
        <v>0</v>
      </c>
      <c r="L190" s="122"/>
      <c r="M190" s="127"/>
      <c r="P190" s="128">
        <f>SUM(P191:P193)</f>
        <v>0</v>
      </c>
      <c r="R190" s="128">
        <f>SUM(R191:R193)</f>
        <v>5.9372999999999996</v>
      </c>
      <c r="T190" s="129">
        <f>SUM(T191:T193)</f>
        <v>0</v>
      </c>
      <c r="AR190" s="123" t="s">
        <v>80</v>
      </c>
      <c r="AT190" s="130" t="s">
        <v>74</v>
      </c>
      <c r="AU190" s="130" t="s">
        <v>80</v>
      </c>
      <c r="AY190" s="123" t="s">
        <v>117</v>
      </c>
      <c r="BK190" s="131">
        <f>SUM(BK191:BK193)</f>
        <v>0</v>
      </c>
    </row>
    <row r="191" spans="2:65" s="1" customFormat="1" ht="24.2" customHeight="1">
      <c r="B191" s="134"/>
      <c r="C191" s="135" t="s">
        <v>220</v>
      </c>
      <c r="D191" s="135" t="s">
        <v>119</v>
      </c>
      <c r="E191" s="136" t="s">
        <v>221</v>
      </c>
      <c r="F191" s="137" t="s">
        <v>222</v>
      </c>
      <c r="G191" s="138" t="s">
        <v>223</v>
      </c>
      <c r="H191" s="139">
        <v>5</v>
      </c>
      <c r="I191" s="140"/>
      <c r="J191" s="141">
        <f>ROUND(I191*H191,2)</f>
        <v>0</v>
      </c>
      <c r="K191" s="142"/>
      <c r="L191" s="32"/>
      <c r="M191" s="143" t="s">
        <v>1</v>
      </c>
      <c r="N191" s="144" t="s">
        <v>41</v>
      </c>
      <c r="P191" s="145">
        <f>O191*H191</f>
        <v>0</v>
      </c>
      <c r="Q191" s="145">
        <v>1.18746</v>
      </c>
      <c r="R191" s="145">
        <f>Q191*H191</f>
        <v>5.9372999999999996</v>
      </c>
      <c r="S191" s="145">
        <v>0</v>
      </c>
      <c r="T191" s="146">
        <f>S191*H191</f>
        <v>0</v>
      </c>
      <c r="AR191" s="147" t="s">
        <v>123</v>
      </c>
      <c r="AT191" s="147" t="s">
        <v>119</v>
      </c>
      <c r="AU191" s="147" t="s">
        <v>124</v>
      </c>
      <c r="AY191" s="17" t="s">
        <v>117</v>
      </c>
      <c r="BE191" s="148">
        <f>IF(N191="základná",J191,0)</f>
        <v>0</v>
      </c>
      <c r="BF191" s="148">
        <f>IF(N191="znížená",J191,0)</f>
        <v>0</v>
      </c>
      <c r="BG191" s="148">
        <f>IF(N191="zákl. prenesená",J191,0)</f>
        <v>0</v>
      </c>
      <c r="BH191" s="148">
        <f>IF(N191="zníž. prenesená",J191,0)</f>
        <v>0</v>
      </c>
      <c r="BI191" s="148">
        <f>IF(N191="nulová",J191,0)</f>
        <v>0</v>
      </c>
      <c r="BJ191" s="17" t="s">
        <v>124</v>
      </c>
      <c r="BK191" s="148">
        <f>ROUND(I191*H191,2)</f>
        <v>0</v>
      </c>
      <c r="BL191" s="17" t="s">
        <v>123</v>
      </c>
      <c r="BM191" s="147" t="s">
        <v>224</v>
      </c>
    </row>
    <row r="192" spans="2:65" s="1" customFormat="1" ht="24.2" customHeight="1">
      <c r="B192" s="134"/>
      <c r="C192" s="135" t="s">
        <v>208</v>
      </c>
      <c r="D192" s="135" t="s">
        <v>119</v>
      </c>
      <c r="E192" s="136" t="s">
        <v>225</v>
      </c>
      <c r="F192" s="137" t="s">
        <v>226</v>
      </c>
      <c r="G192" s="138" t="s">
        <v>223</v>
      </c>
      <c r="H192" s="139">
        <v>4.3959999999999999</v>
      </c>
      <c r="I192" s="140"/>
      <c r="J192" s="141">
        <f>ROUND(I192*H192,2)</f>
        <v>0</v>
      </c>
      <c r="K192" s="142"/>
      <c r="L192" s="32"/>
      <c r="M192" s="143" t="s">
        <v>1</v>
      </c>
      <c r="N192" s="144" t="s">
        <v>41</v>
      </c>
      <c r="P192" s="145">
        <f>O192*H192</f>
        <v>0</v>
      </c>
      <c r="Q192" s="145">
        <v>0</v>
      </c>
      <c r="R192" s="145">
        <f>Q192*H192</f>
        <v>0</v>
      </c>
      <c r="S192" s="145">
        <v>0</v>
      </c>
      <c r="T192" s="146">
        <f>S192*H192</f>
        <v>0</v>
      </c>
      <c r="AR192" s="147" t="s">
        <v>123</v>
      </c>
      <c r="AT192" s="147" t="s">
        <v>119</v>
      </c>
      <c r="AU192" s="147" t="s">
        <v>124</v>
      </c>
      <c r="AY192" s="17" t="s">
        <v>117</v>
      </c>
      <c r="BE192" s="148">
        <f>IF(N192="základná",J192,0)</f>
        <v>0</v>
      </c>
      <c r="BF192" s="148">
        <f>IF(N192="znížená",J192,0)</f>
        <v>0</v>
      </c>
      <c r="BG192" s="148">
        <f>IF(N192="zákl. prenesená",J192,0)</f>
        <v>0</v>
      </c>
      <c r="BH192" s="148">
        <f>IF(N192="zníž. prenesená",J192,0)</f>
        <v>0</v>
      </c>
      <c r="BI192" s="148">
        <f>IF(N192="nulová",J192,0)</f>
        <v>0</v>
      </c>
      <c r="BJ192" s="17" t="s">
        <v>124</v>
      </c>
      <c r="BK192" s="148">
        <f>ROUND(I192*H192,2)</f>
        <v>0</v>
      </c>
      <c r="BL192" s="17" t="s">
        <v>123</v>
      </c>
      <c r="BM192" s="147" t="s">
        <v>227</v>
      </c>
    </row>
    <row r="193" spans="2:65" s="13" customFormat="1">
      <c r="B193" s="156"/>
      <c r="D193" s="150" t="s">
        <v>126</v>
      </c>
      <c r="E193" s="157" t="s">
        <v>1</v>
      </c>
      <c r="F193" s="158" t="s">
        <v>228</v>
      </c>
      <c r="H193" s="159">
        <v>4.3959999999999999</v>
      </c>
      <c r="I193" s="160"/>
      <c r="L193" s="156"/>
      <c r="M193" s="161"/>
      <c r="T193" s="162"/>
      <c r="AT193" s="157" t="s">
        <v>126</v>
      </c>
      <c r="AU193" s="157" t="s">
        <v>124</v>
      </c>
      <c r="AV193" s="13" t="s">
        <v>124</v>
      </c>
      <c r="AW193" s="13" t="s">
        <v>31</v>
      </c>
      <c r="AX193" s="13" t="s">
        <v>80</v>
      </c>
      <c r="AY193" s="157" t="s">
        <v>117</v>
      </c>
    </row>
    <row r="194" spans="2:65" s="11" customFormat="1" ht="22.9" customHeight="1">
      <c r="B194" s="122"/>
      <c r="D194" s="123" t="s">
        <v>74</v>
      </c>
      <c r="E194" s="132" t="s">
        <v>161</v>
      </c>
      <c r="F194" s="132" t="s">
        <v>229</v>
      </c>
      <c r="I194" s="125"/>
      <c r="J194" s="133">
        <f>BK194</f>
        <v>0</v>
      </c>
      <c r="L194" s="122"/>
      <c r="M194" s="127"/>
      <c r="P194" s="128">
        <f>SUM(P195:P196)</f>
        <v>0</v>
      </c>
      <c r="R194" s="128">
        <f>SUM(R195:R196)</f>
        <v>6.7000000000000002E-4</v>
      </c>
      <c r="T194" s="129">
        <f>SUM(T195:T196)</f>
        <v>0</v>
      </c>
      <c r="AR194" s="123" t="s">
        <v>80</v>
      </c>
      <c r="AT194" s="130" t="s">
        <v>74</v>
      </c>
      <c r="AU194" s="130" t="s">
        <v>80</v>
      </c>
      <c r="AY194" s="123" t="s">
        <v>117</v>
      </c>
      <c r="BK194" s="131">
        <f>SUM(BK195:BK196)</f>
        <v>0</v>
      </c>
    </row>
    <row r="195" spans="2:65" s="1" customFormat="1" ht="33" customHeight="1">
      <c r="B195" s="134"/>
      <c r="C195" s="135" t="s">
        <v>230</v>
      </c>
      <c r="D195" s="135" t="s">
        <v>119</v>
      </c>
      <c r="E195" s="136" t="s">
        <v>231</v>
      </c>
      <c r="F195" s="137" t="s">
        <v>232</v>
      </c>
      <c r="G195" s="138" t="s">
        <v>223</v>
      </c>
      <c r="H195" s="139">
        <v>1</v>
      </c>
      <c r="I195" s="140"/>
      <c r="J195" s="141">
        <f>ROUND(I195*H195,2)</f>
        <v>0</v>
      </c>
      <c r="K195" s="142"/>
      <c r="L195" s="32"/>
      <c r="M195" s="143" t="s">
        <v>1</v>
      </c>
      <c r="N195" s="144" t="s">
        <v>41</v>
      </c>
      <c r="P195" s="145">
        <f>O195*H195</f>
        <v>0</v>
      </c>
      <c r="Q195" s="145">
        <v>0</v>
      </c>
      <c r="R195" s="145">
        <f>Q195*H195</f>
        <v>0</v>
      </c>
      <c r="S195" s="145">
        <v>0</v>
      </c>
      <c r="T195" s="146">
        <f>S195*H195</f>
        <v>0</v>
      </c>
      <c r="AR195" s="147" t="s">
        <v>123</v>
      </c>
      <c r="AT195" s="147" t="s">
        <v>119</v>
      </c>
      <c r="AU195" s="147" t="s">
        <v>124</v>
      </c>
      <c r="AY195" s="17" t="s">
        <v>117</v>
      </c>
      <c r="BE195" s="148">
        <f>IF(N195="základná",J195,0)</f>
        <v>0</v>
      </c>
      <c r="BF195" s="148">
        <f>IF(N195="znížená",J195,0)</f>
        <v>0</v>
      </c>
      <c r="BG195" s="148">
        <f>IF(N195="zákl. prenesená",J195,0)</f>
        <v>0</v>
      </c>
      <c r="BH195" s="148">
        <f>IF(N195="zníž. prenesená",J195,0)</f>
        <v>0</v>
      </c>
      <c r="BI195" s="148">
        <f>IF(N195="nulová",J195,0)</f>
        <v>0</v>
      </c>
      <c r="BJ195" s="17" t="s">
        <v>124</v>
      </c>
      <c r="BK195" s="148">
        <f>ROUND(I195*H195,2)</f>
        <v>0</v>
      </c>
      <c r="BL195" s="17" t="s">
        <v>123</v>
      </c>
      <c r="BM195" s="147" t="s">
        <v>233</v>
      </c>
    </row>
    <row r="196" spans="2:65" s="1" customFormat="1" ht="21.75" customHeight="1">
      <c r="B196" s="134"/>
      <c r="C196" s="170" t="s">
        <v>234</v>
      </c>
      <c r="D196" s="170" t="s">
        <v>203</v>
      </c>
      <c r="E196" s="171" t="s">
        <v>235</v>
      </c>
      <c r="F196" s="172" t="s">
        <v>236</v>
      </c>
      <c r="G196" s="173" t="s">
        <v>223</v>
      </c>
      <c r="H196" s="174">
        <v>1</v>
      </c>
      <c r="I196" s="175"/>
      <c r="J196" s="176">
        <f>ROUND(I196*H196,2)</f>
        <v>0</v>
      </c>
      <c r="K196" s="177"/>
      <c r="L196" s="178"/>
      <c r="M196" s="179" t="s">
        <v>1</v>
      </c>
      <c r="N196" s="180" t="s">
        <v>41</v>
      </c>
      <c r="P196" s="145">
        <f>O196*H196</f>
        <v>0</v>
      </c>
      <c r="Q196" s="145">
        <v>6.7000000000000002E-4</v>
      </c>
      <c r="R196" s="145">
        <f>Q196*H196</f>
        <v>6.7000000000000002E-4</v>
      </c>
      <c r="S196" s="145">
        <v>0</v>
      </c>
      <c r="T196" s="146">
        <f>S196*H196</f>
        <v>0</v>
      </c>
      <c r="AR196" s="147" t="s">
        <v>161</v>
      </c>
      <c r="AT196" s="147" t="s">
        <v>203</v>
      </c>
      <c r="AU196" s="147" t="s">
        <v>124</v>
      </c>
      <c r="AY196" s="17" t="s">
        <v>117</v>
      </c>
      <c r="BE196" s="148">
        <f>IF(N196="základná",J196,0)</f>
        <v>0</v>
      </c>
      <c r="BF196" s="148">
        <f>IF(N196="znížená",J196,0)</f>
        <v>0</v>
      </c>
      <c r="BG196" s="148">
        <f>IF(N196="zákl. prenesená",J196,0)</f>
        <v>0</v>
      </c>
      <c r="BH196" s="148">
        <f>IF(N196="zníž. prenesená",J196,0)</f>
        <v>0</v>
      </c>
      <c r="BI196" s="148">
        <f>IF(N196="nulová",J196,0)</f>
        <v>0</v>
      </c>
      <c r="BJ196" s="17" t="s">
        <v>124</v>
      </c>
      <c r="BK196" s="148">
        <f>ROUND(I196*H196,2)</f>
        <v>0</v>
      </c>
      <c r="BL196" s="17" t="s">
        <v>123</v>
      </c>
      <c r="BM196" s="147" t="s">
        <v>237</v>
      </c>
    </row>
    <row r="197" spans="2:65" s="11" customFormat="1" ht="22.9" customHeight="1">
      <c r="B197" s="122"/>
      <c r="D197" s="123" t="s">
        <v>74</v>
      </c>
      <c r="E197" s="132" t="s">
        <v>238</v>
      </c>
      <c r="F197" s="132" t="s">
        <v>239</v>
      </c>
      <c r="I197" s="125"/>
      <c r="J197" s="133">
        <f>BK197</f>
        <v>0</v>
      </c>
      <c r="L197" s="122"/>
      <c r="M197" s="127"/>
      <c r="P197" s="128">
        <f>P198</f>
        <v>0</v>
      </c>
      <c r="R197" s="128">
        <f>R198</f>
        <v>0</v>
      </c>
      <c r="T197" s="129">
        <f>T198</f>
        <v>0</v>
      </c>
      <c r="AR197" s="123" t="s">
        <v>80</v>
      </c>
      <c r="AT197" s="130" t="s">
        <v>74</v>
      </c>
      <c r="AU197" s="130" t="s">
        <v>80</v>
      </c>
      <c r="AY197" s="123" t="s">
        <v>117</v>
      </c>
      <c r="BK197" s="131">
        <f>BK198</f>
        <v>0</v>
      </c>
    </row>
    <row r="198" spans="2:65" s="1" customFormat="1" ht="33" customHeight="1">
      <c r="B198" s="134"/>
      <c r="C198" s="135" t="s">
        <v>240</v>
      </c>
      <c r="D198" s="135" t="s">
        <v>119</v>
      </c>
      <c r="E198" s="136" t="s">
        <v>241</v>
      </c>
      <c r="F198" s="137" t="s">
        <v>242</v>
      </c>
      <c r="G198" s="138" t="s">
        <v>243</v>
      </c>
      <c r="H198" s="139">
        <v>24.488</v>
      </c>
      <c r="I198" s="140"/>
      <c r="J198" s="141">
        <f>ROUND(I198*H198,2)</f>
        <v>0</v>
      </c>
      <c r="K198" s="142"/>
      <c r="L198" s="32"/>
      <c r="M198" s="143" t="s">
        <v>1</v>
      </c>
      <c r="N198" s="144" t="s">
        <v>41</v>
      </c>
      <c r="P198" s="145">
        <f>O198*H198</f>
        <v>0</v>
      </c>
      <c r="Q198" s="145">
        <v>0</v>
      </c>
      <c r="R198" s="145">
        <f>Q198*H198</f>
        <v>0</v>
      </c>
      <c r="S198" s="145">
        <v>0</v>
      </c>
      <c r="T198" s="146">
        <f>S198*H198</f>
        <v>0</v>
      </c>
      <c r="AR198" s="147" t="s">
        <v>123</v>
      </c>
      <c r="AT198" s="147" t="s">
        <v>119</v>
      </c>
      <c r="AU198" s="147" t="s">
        <v>124</v>
      </c>
      <c r="AY198" s="17" t="s">
        <v>117</v>
      </c>
      <c r="BE198" s="148">
        <f>IF(N198="základná",J198,0)</f>
        <v>0</v>
      </c>
      <c r="BF198" s="148">
        <f>IF(N198="znížená",J198,0)</f>
        <v>0</v>
      </c>
      <c r="BG198" s="148">
        <f>IF(N198="zákl. prenesená",J198,0)</f>
        <v>0</v>
      </c>
      <c r="BH198" s="148">
        <f>IF(N198="zníž. prenesená",J198,0)</f>
        <v>0</v>
      </c>
      <c r="BI198" s="148">
        <f>IF(N198="nulová",J198,0)</f>
        <v>0</v>
      </c>
      <c r="BJ198" s="17" t="s">
        <v>124</v>
      </c>
      <c r="BK198" s="148">
        <f>ROUND(I198*H198,2)</f>
        <v>0</v>
      </c>
      <c r="BL198" s="17" t="s">
        <v>123</v>
      </c>
      <c r="BM198" s="147" t="s">
        <v>244</v>
      </c>
    </row>
    <row r="199" spans="2:65" s="11" customFormat="1" ht="25.9" customHeight="1">
      <c r="B199" s="122"/>
      <c r="D199" s="123" t="s">
        <v>74</v>
      </c>
      <c r="E199" s="124" t="s">
        <v>245</v>
      </c>
      <c r="F199" s="124" t="s">
        <v>246</v>
      </c>
      <c r="I199" s="125"/>
      <c r="J199" s="126">
        <f>BK199</f>
        <v>0</v>
      </c>
      <c r="L199" s="122"/>
      <c r="M199" s="127"/>
      <c r="P199" s="128">
        <f>P200+P208+P216+P228+P243+P248+P250</f>
        <v>0</v>
      </c>
      <c r="R199" s="128">
        <f>R200+R208+R216+R228+R243+R248+R250</f>
        <v>15.13462</v>
      </c>
      <c r="T199" s="129">
        <f>T200+T208+T216+T228+T243+T248+T250</f>
        <v>0</v>
      </c>
      <c r="AR199" s="123" t="s">
        <v>124</v>
      </c>
      <c r="AT199" s="130" t="s">
        <v>74</v>
      </c>
      <c r="AU199" s="130" t="s">
        <v>75</v>
      </c>
      <c r="AY199" s="123" t="s">
        <v>117</v>
      </c>
      <c r="BK199" s="131">
        <f>BK200+BK208+BK216+BK228+BK243+BK248+BK250</f>
        <v>0</v>
      </c>
    </row>
    <row r="200" spans="2:65" s="11" customFormat="1" ht="22.9" customHeight="1">
      <c r="B200" s="122"/>
      <c r="D200" s="123" t="s">
        <v>74</v>
      </c>
      <c r="E200" s="132" t="s">
        <v>247</v>
      </c>
      <c r="F200" s="132" t="s">
        <v>248</v>
      </c>
      <c r="I200" s="125"/>
      <c r="J200" s="133">
        <f>BK200</f>
        <v>0</v>
      </c>
      <c r="L200" s="122"/>
      <c r="M200" s="127"/>
      <c r="P200" s="128">
        <f>SUM(P201:P207)</f>
        <v>0</v>
      </c>
      <c r="R200" s="128">
        <f>SUM(R201:R207)</f>
        <v>1.8151000000000002</v>
      </c>
      <c r="T200" s="129">
        <f>SUM(T201:T207)</f>
        <v>0</v>
      </c>
      <c r="AR200" s="123" t="s">
        <v>124</v>
      </c>
      <c r="AT200" s="130" t="s">
        <v>74</v>
      </c>
      <c r="AU200" s="130" t="s">
        <v>80</v>
      </c>
      <c r="AY200" s="123" t="s">
        <v>117</v>
      </c>
      <c r="BK200" s="131">
        <f>SUM(BK201:BK207)</f>
        <v>0</v>
      </c>
    </row>
    <row r="201" spans="2:65" s="1" customFormat="1" ht="21.75" customHeight="1">
      <c r="B201" s="134"/>
      <c r="C201" s="135" t="s">
        <v>7</v>
      </c>
      <c r="D201" s="135" t="s">
        <v>119</v>
      </c>
      <c r="E201" s="136" t="s">
        <v>249</v>
      </c>
      <c r="F201" s="137" t="s">
        <v>250</v>
      </c>
      <c r="G201" s="138" t="s">
        <v>198</v>
      </c>
      <c r="H201" s="139">
        <v>10</v>
      </c>
      <c r="I201" s="140"/>
      <c r="J201" s="141">
        <f>ROUND(I201*H201,2)</f>
        <v>0</v>
      </c>
      <c r="K201" s="142"/>
      <c r="L201" s="32"/>
      <c r="M201" s="143" t="s">
        <v>1</v>
      </c>
      <c r="N201" s="144" t="s">
        <v>41</v>
      </c>
      <c r="P201" s="145">
        <f>O201*H201</f>
        <v>0</v>
      </c>
      <c r="Q201" s="145">
        <v>2.1000000000000001E-4</v>
      </c>
      <c r="R201" s="145">
        <f>Q201*H201</f>
        <v>2.1000000000000003E-3</v>
      </c>
      <c r="S201" s="145">
        <v>0</v>
      </c>
      <c r="T201" s="146">
        <f>S201*H201</f>
        <v>0</v>
      </c>
      <c r="AR201" s="147" t="s">
        <v>208</v>
      </c>
      <c r="AT201" s="147" t="s">
        <v>119</v>
      </c>
      <c r="AU201" s="147" t="s">
        <v>124</v>
      </c>
      <c r="AY201" s="17" t="s">
        <v>117</v>
      </c>
      <c r="BE201" s="148">
        <f>IF(N201="základná",J201,0)</f>
        <v>0</v>
      </c>
      <c r="BF201" s="148">
        <f>IF(N201="znížená",J201,0)</f>
        <v>0</v>
      </c>
      <c r="BG201" s="148">
        <f>IF(N201="zákl. prenesená",J201,0)</f>
        <v>0</v>
      </c>
      <c r="BH201" s="148">
        <f>IF(N201="zníž. prenesená",J201,0)</f>
        <v>0</v>
      </c>
      <c r="BI201" s="148">
        <f>IF(N201="nulová",J201,0)</f>
        <v>0</v>
      </c>
      <c r="BJ201" s="17" t="s">
        <v>124</v>
      </c>
      <c r="BK201" s="148">
        <f>ROUND(I201*H201,2)</f>
        <v>0</v>
      </c>
      <c r="BL201" s="17" t="s">
        <v>208</v>
      </c>
      <c r="BM201" s="147" t="s">
        <v>251</v>
      </c>
    </row>
    <row r="202" spans="2:65" s="1" customFormat="1" ht="16.5" customHeight="1">
      <c r="B202" s="134"/>
      <c r="C202" s="170" t="s">
        <v>252</v>
      </c>
      <c r="D202" s="170" t="s">
        <v>203</v>
      </c>
      <c r="E202" s="171" t="s">
        <v>253</v>
      </c>
      <c r="F202" s="172" t="s">
        <v>254</v>
      </c>
      <c r="G202" s="173" t="s">
        <v>122</v>
      </c>
      <c r="H202" s="174">
        <v>2.8</v>
      </c>
      <c r="I202" s="175"/>
      <c r="J202" s="176">
        <f>ROUND(I202*H202,2)</f>
        <v>0</v>
      </c>
      <c r="K202" s="177"/>
      <c r="L202" s="178"/>
      <c r="M202" s="179" t="s">
        <v>1</v>
      </c>
      <c r="N202" s="180" t="s">
        <v>41</v>
      </c>
      <c r="P202" s="145">
        <f>O202*H202</f>
        <v>0</v>
      </c>
      <c r="Q202" s="145">
        <v>0.55000000000000004</v>
      </c>
      <c r="R202" s="145">
        <f>Q202*H202</f>
        <v>1.54</v>
      </c>
      <c r="S202" s="145">
        <v>0</v>
      </c>
      <c r="T202" s="146">
        <f>S202*H202</f>
        <v>0</v>
      </c>
      <c r="AR202" s="147" t="s">
        <v>161</v>
      </c>
      <c r="AT202" s="147" t="s">
        <v>203</v>
      </c>
      <c r="AU202" s="147" t="s">
        <v>124</v>
      </c>
      <c r="AY202" s="17" t="s">
        <v>117</v>
      </c>
      <c r="BE202" s="148">
        <f>IF(N202="základná",J202,0)</f>
        <v>0</v>
      </c>
      <c r="BF202" s="148">
        <f>IF(N202="znížená",J202,0)</f>
        <v>0</v>
      </c>
      <c r="BG202" s="148">
        <f>IF(N202="zákl. prenesená",J202,0)</f>
        <v>0</v>
      </c>
      <c r="BH202" s="148">
        <f>IF(N202="zníž. prenesená",J202,0)</f>
        <v>0</v>
      </c>
      <c r="BI202" s="148">
        <f>IF(N202="nulová",J202,0)</f>
        <v>0</v>
      </c>
      <c r="BJ202" s="17" t="s">
        <v>124</v>
      </c>
      <c r="BK202" s="148">
        <f>ROUND(I202*H202,2)</f>
        <v>0</v>
      </c>
      <c r="BL202" s="17" t="s">
        <v>123</v>
      </c>
      <c r="BM202" s="147" t="s">
        <v>255</v>
      </c>
    </row>
    <row r="203" spans="2:65" s="13" customFormat="1">
      <c r="B203" s="156"/>
      <c r="D203" s="150" t="s">
        <v>126</v>
      </c>
      <c r="E203" s="157" t="s">
        <v>1</v>
      </c>
      <c r="F203" s="158" t="s">
        <v>256</v>
      </c>
      <c r="H203" s="159">
        <v>2.8</v>
      </c>
      <c r="I203" s="160"/>
      <c r="L203" s="156"/>
      <c r="M203" s="161"/>
      <c r="T203" s="162"/>
      <c r="AT203" s="157" t="s">
        <v>126</v>
      </c>
      <c r="AU203" s="157" t="s">
        <v>124</v>
      </c>
      <c r="AV203" s="13" t="s">
        <v>124</v>
      </c>
      <c r="AW203" s="13" t="s">
        <v>31</v>
      </c>
      <c r="AX203" s="13" t="s">
        <v>80</v>
      </c>
      <c r="AY203" s="157" t="s">
        <v>117</v>
      </c>
    </row>
    <row r="204" spans="2:65" s="1" customFormat="1" ht="16.5" customHeight="1">
      <c r="B204" s="134"/>
      <c r="C204" s="170" t="s">
        <v>257</v>
      </c>
      <c r="D204" s="170" t="s">
        <v>203</v>
      </c>
      <c r="E204" s="171" t="s">
        <v>258</v>
      </c>
      <c r="F204" s="172" t="s">
        <v>259</v>
      </c>
      <c r="G204" s="173" t="s">
        <v>223</v>
      </c>
      <c r="H204" s="174">
        <v>500</v>
      </c>
      <c r="I204" s="175"/>
      <c r="J204" s="176">
        <f>ROUND(I204*H204,2)</f>
        <v>0</v>
      </c>
      <c r="K204" s="177"/>
      <c r="L204" s="178"/>
      <c r="M204" s="179" t="s">
        <v>1</v>
      </c>
      <c r="N204" s="180" t="s">
        <v>41</v>
      </c>
      <c r="P204" s="145">
        <f>O204*H204</f>
        <v>0</v>
      </c>
      <c r="Q204" s="145">
        <v>0</v>
      </c>
      <c r="R204" s="145">
        <f>Q204*H204</f>
        <v>0</v>
      </c>
      <c r="S204" s="145">
        <v>0</v>
      </c>
      <c r="T204" s="146">
        <f>S204*H204</f>
        <v>0</v>
      </c>
      <c r="AR204" s="147" t="s">
        <v>207</v>
      </c>
      <c r="AT204" s="147" t="s">
        <v>203</v>
      </c>
      <c r="AU204" s="147" t="s">
        <v>124</v>
      </c>
      <c r="AY204" s="17" t="s">
        <v>117</v>
      </c>
      <c r="BE204" s="148">
        <f>IF(N204="základná",J204,0)</f>
        <v>0</v>
      </c>
      <c r="BF204" s="148">
        <f>IF(N204="znížená",J204,0)</f>
        <v>0</v>
      </c>
      <c r="BG204" s="148">
        <f>IF(N204="zákl. prenesená",J204,0)</f>
        <v>0</v>
      </c>
      <c r="BH204" s="148">
        <f>IF(N204="zníž. prenesená",J204,0)</f>
        <v>0</v>
      </c>
      <c r="BI204" s="148">
        <f>IF(N204="nulová",J204,0)</f>
        <v>0</v>
      </c>
      <c r="BJ204" s="17" t="s">
        <v>124</v>
      </c>
      <c r="BK204" s="148">
        <f>ROUND(I204*H204,2)</f>
        <v>0</v>
      </c>
      <c r="BL204" s="17" t="s">
        <v>208</v>
      </c>
      <c r="BM204" s="147" t="s">
        <v>260</v>
      </c>
    </row>
    <row r="205" spans="2:65" s="13" customFormat="1">
      <c r="B205" s="156"/>
      <c r="D205" s="150" t="s">
        <v>126</v>
      </c>
      <c r="E205" s="157" t="s">
        <v>1</v>
      </c>
      <c r="F205" s="158" t="s">
        <v>261</v>
      </c>
      <c r="H205" s="159">
        <v>500</v>
      </c>
      <c r="I205" s="160"/>
      <c r="L205" s="156"/>
      <c r="M205" s="161"/>
      <c r="T205" s="162"/>
      <c r="AT205" s="157" t="s">
        <v>126</v>
      </c>
      <c r="AU205" s="157" t="s">
        <v>124</v>
      </c>
      <c r="AV205" s="13" t="s">
        <v>124</v>
      </c>
      <c r="AW205" s="13" t="s">
        <v>31</v>
      </c>
      <c r="AX205" s="13" t="s">
        <v>80</v>
      </c>
      <c r="AY205" s="157" t="s">
        <v>117</v>
      </c>
    </row>
    <row r="206" spans="2:65" s="1" customFormat="1" ht="24.2" customHeight="1">
      <c r="B206" s="134"/>
      <c r="C206" s="135" t="s">
        <v>262</v>
      </c>
      <c r="D206" s="135" t="s">
        <v>119</v>
      </c>
      <c r="E206" s="136" t="s">
        <v>263</v>
      </c>
      <c r="F206" s="137" t="s">
        <v>264</v>
      </c>
      <c r="G206" s="138" t="s">
        <v>198</v>
      </c>
      <c r="H206" s="139">
        <v>10</v>
      </c>
      <c r="I206" s="140"/>
      <c r="J206" s="141">
        <f>ROUND(I206*H206,2)</f>
        <v>0</v>
      </c>
      <c r="K206" s="142"/>
      <c r="L206" s="32"/>
      <c r="M206" s="143" t="s">
        <v>1</v>
      </c>
      <c r="N206" s="144" t="s">
        <v>41</v>
      </c>
      <c r="P206" s="145">
        <f>O206*H206</f>
        <v>0</v>
      </c>
      <c r="Q206" s="145">
        <v>2.7300000000000001E-2</v>
      </c>
      <c r="R206" s="145">
        <f>Q206*H206</f>
        <v>0.27300000000000002</v>
      </c>
      <c r="S206" s="145">
        <v>0</v>
      </c>
      <c r="T206" s="146">
        <f>S206*H206</f>
        <v>0</v>
      </c>
      <c r="AR206" s="147" t="s">
        <v>208</v>
      </c>
      <c r="AT206" s="147" t="s">
        <v>119</v>
      </c>
      <c r="AU206" s="147" t="s">
        <v>124</v>
      </c>
      <c r="AY206" s="17" t="s">
        <v>117</v>
      </c>
      <c r="BE206" s="148">
        <f>IF(N206="základná",J206,0)</f>
        <v>0</v>
      </c>
      <c r="BF206" s="148">
        <f>IF(N206="znížená",J206,0)</f>
        <v>0</v>
      </c>
      <c r="BG206" s="148">
        <f>IF(N206="zákl. prenesená",J206,0)</f>
        <v>0</v>
      </c>
      <c r="BH206" s="148">
        <f>IF(N206="zníž. prenesená",J206,0)</f>
        <v>0</v>
      </c>
      <c r="BI206" s="148">
        <f>IF(N206="nulová",J206,0)</f>
        <v>0</v>
      </c>
      <c r="BJ206" s="17" t="s">
        <v>124</v>
      </c>
      <c r="BK206" s="148">
        <f>ROUND(I206*H206,2)</f>
        <v>0</v>
      </c>
      <c r="BL206" s="17" t="s">
        <v>208</v>
      </c>
      <c r="BM206" s="147" t="s">
        <v>265</v>
      </c>
    </row>
    <row r="207" spans="2:65" s="1" customFormat="1" ht="16.5" customHeight="1">
      <c r="B207" s="134"/>
      <c r="C207" s="135" t="s">
        <v>266</v>
      </c>
      <c r="D207" s="135" t="s">
        <v>119</v>
      </c>
      <c r="E207" s="136" t="s">
        <v>267</v>
      </c>
      <c r="F207" s="137" t="s">
        <v>268</v>
      </c>
      <c r="G207" s="138" t="s">
        <v>269</v>
      </c>
      <c r="H207" s="139">
        <v>1</v>
      </c>
      <c r="I207" s="140"/>
      <c r="J207" s="141">
        <f>ROUND(I207*H207,2)</f>
        <v>0</v>
      </c>
      <c r="K207" s="142"/>
      <c r="L207" s="32"/>
      <c r="M207" s="143" t="s">
        <v>1</v>
      </c>
      <c r="N207" s="144" t="s">
        <v>41</v>
      </c>
      <c r="P207" s="145">
        <f>O207*H207</f>
        <v>0</v>
      </c>
      <c r="Q207" s="145">
        <v>0</v>
      </c>
      <c r="R207" s="145">
        <f>Q207*H207</f>
        <v>0</v>
      </c>
      <c r="S207" s="145">
        <v>0</v>
      </c>
      <c r="T207" s="146">
        <f>S207*H207</f>
        <v>0</v>
      </c>
      <c r="AR207" s="147" t="s">
        <v>123</v>
      </c>
      <c r="AT207" s="147" t="s">
        <v>119</v>
      </c>
      <c r="AU207" s="147" t="s">
        <v>124</v>
      </c>
      <c r="AY207" s="17" t="s">
        <v>117</v>
      </c>
      <c r="BE207" s="148">
        <f>IF(N207="základná",J207,0)</f>
        <v>0</v>
      </c>
      <c r="BF207" s="148">
        <f>IF(N207="znížená",J207,0)</f>
        <v>0</v>
      </c>
      <c r="BG207" s="148">
        <f>IF(N207="zákl. prenesená",J207,0)</f>
        <v>0</v>
      </c>
      <c r="BH207" s="148">
        <f>IF(N207="zníž. prenesená",J207,0)</f>
        <v>0</v>
      </c>
      <c r="BI207" s="148">
        <f>IF(N207="nulová",J207,0)</f>
        <v>0</v>
      </c>
      <c r="BJ207" s="17" t="s">
        <v>124</v>
      </c>
      <c r="BK207" s="148">
        <f>ROUND(I207*H207,2)</f>
        <v>0</v>
      </c>
      <c r="BL207" s="17" t="s">
        <v>123</v>
      </c>
      <c r="BM207" s="147" t="s">
        <v>270</v>
      </c>
    </row>
    <row r="208" spans="2:65" s="11" customFormat="1" ht="22.9" customHeight="1">
      <c r="B208" s="122"/>
      <c r="D208" s="123" t="s">
        <v>74</v>
      </c>
      <c r="E208" s="132" t="s">
        <v>271</v>
      </c>
      <c r="F208" s="132" t="s">
        <v>272</v>
      </c>
      <c r="I208" s="125"/>
      <c r="J208" s="133">
        <f>BK208</f>
        <v>0</v>
      </c>
      <c r="L208" s="122"/>
      <c r="M208" s="127"/>
      <c r="P208" s="128">
        <f>SUM(P209:P215)</f>
        <v>0</v>
      </c>
      <c r="R208" s="128">
        <f>SUM(R209:R215)</f>
        <v>0.93282000000000009</v>
      </c>
      <c r="T208" s="129">
        <f>SUM(T209:T215)</f>
        <v>0</v>
      </c>
      <c r="AR208" s="123" t="s">
        <v>124</v>
      </c>
      <c r="AT208" s="130" t="s">
        <v>74</v>
      </c>
      <c r="AU208" s="130" t="s">
        <v>80</v>
      </c>
      <c r="AY208" s="123" t="s">
        <v>117</v>
      </c>
      <c r="BK208" s="131">
        <f>SUM(BK209:BK215)</f>
        <v>0</v>
      </c>
    </row>
    <row r="209" spans="2:65" s="1" customFormat="1" ht="21.75" customHeight="1">
      <c r="B209" s="134"/>
      <c r="C209" s="135" t="s">
        <v>273</v>
      </c>
      <c r="D209" s="135" t="s">
        <v>119</v>
      </c>
      <c r="E209" s="136" t="s">
        <v>274</v>
      </c>
      <c r="F209" s="137" t="s">
        <v>250</v>
      </c>
      <c r="G209" s="138" t="s">
        <v>198</v>
      </c>
      <c r="H209" s="139">
        <v>2</v>
      </c>
      <c r="I209" s="140"/>
      <c r="J209" s="141">
        <f>ROUND(I209*H209,2)</f>
        <v>0</v>
      </c>
      <c r="K209" s="142"/>
      <c r="L209" s="32"/>
      <c r="M209" s="143" t="s">
        <v>1</v>
      </c>
      <c r="N209" s="144" t="s">
        <v>41</v>
      </c>
      <c r="P209" s="145">
        <f>O209*H209</f>
        <v>0</v>
      </c>
      <c r="Q209" s="145">
        <v>2.1000000000000001E-4</v>
      </c>
      <c r="R209" s="145">
        <f>Q209*H209</f>
        <v>4.2000000000000002E-4</v>
      </c>
      <c r="S209" s="145">
        <v>0</v>
      </c>
      <c r="T209" s="146">
        <f>S209*H209</f>
        <v>0</v>
      </c>
      <c r="AR209" s="147" t="s">
        <v>208</v>
      </c>
      <c r="AT209" s="147" t="s">
        <v>119</v>
      </c>
      <c r="AU209" s="147" t="s">
        <v>124</v>
      </c>
      <c r="AY209" s="17" t="s">
        <v>117</v>
      </c>
      <c r="BE209" s="148">
        <f>IF(N209="základná",J209,0)</f>
        <v>0</v>
      </c>
      <c r="BF209" s="148">
        <f>IF(N209="znížená",J209,0)</f>
        <v>0</v>
      </c>
      <c r="BG209" s="148">
        <f>IF(N209="zákl. prenesená",J209,0)</f>
        <v>0</v>
      </c>
      <c r="BH209" s="148">
        <f>IF(N209="zníž. prenesená",J209,0)</f>
        <v>0</v>
      </c>
      <c r="BI209" s="148">
        <f>IF(N209="nulová",J209,0)</f>
        <v>0</v>
      </c>
      <c r="BJ209" s="17" t="s">
        <v>124</v>
      </c>
      <c r="BK209" s="148">
        <f>ROUND(I209*H209,2)</f>
        <v>0</v>
      </c>
      <c r="BL209" s="17" t="s">
        <v>208</v>
      </c>
      <c r="BM209" s="147" t="s">
        <v>275</v>
      </c>
    </row>
    <row r="210" spans="2:65" s="1" customFormat="1" ht="16.5" customHeight="1">
      <c r="B210" s="134"/>
      <c r="C210" s="170" t="s">
        <v>276</v>
      </c>
      <c r="D210" s="170" t="s">
        <v>203</v>
      </c>
      <c r="E210" s="171" t="s">
        <v>253</v>
      </c>
      <c r="F210" s="172" t="s">
        <v>254</v>
      </c>
      <c r="G210" s="173" t="s">
        <v>122</v>
      </c>
      <c r="H210" s="174">
        <v>1.5960000000000001</v>
      </c>
      <c r="I210" s="175"/>
      <c r="J210" s="176">
        <f>ROUND(I210*H210,2)</f>
        <v>0</v>
      </c>
      <c r="K210" s="177"/>
      <c r="L210" s="178"/>
      <c r="M210" s="179" t="s">
        <v>1</v>
      </c>
      <c r="N210" s="180" t="s">
        <v>41</v>
      </c>
      <c r="P210" s="145">
        <f>O210*H210</f>
        <v>0</v>
      </c>
      <c r="Q210" s="145">
        <v>0.55000000000000004</v>
      </c>
      <c r="R210" s="145">
        <f>Q210*H210</f>
        <v>0.87780000000000014</v>
      </c>
      <c r="S210" s="145">
        <v>0</v>
      </c>
      <c r="T210" s="146">
        <f>S210*H210</f>
        <v>0</v>
      </c>
      <c r="AR210" s="147" t="s">
        <v>161</v>
      </c>
      <c r="AT210" s="147" t="s">
        <v>203</v>
      </c>
      <c r="AU210" s="147" t="s">
        <v>124</v>
      </c>
      <c r="AY210" s="17" t="s">
        <v>117</v>
      </c>
      <c r="BE210" s="148">
        <f>IF(N210="základná",J210,0)</f>
        <v>0</v>
      </c>
      <c r="BF210" s="148">
        <f>IF(N210="znížená",J210,0)</f>
        <v>0</v>
      </c>
      <c r="BG210" s="148">
        <f>IF(N210="zákl. prenesená",J210,0)</f>
        <v>0</v>
      </c>
      <c r="BH210" s="148">
        <f>IF(N210="zníž. prenesená",J210,0)</f>
        <v>0</v>
      </c>
      <c r="BI210" s="148">
        <f>IF(N210="nulová",J210,0)</f>
        <v>0</v>
      </c>
      <c r="BJ210" s="17" t="s">
        <v>124</v>
      </c>
      <c r="BK210" s="148">
        <f>ROUND(I210*H210,2)</f>
        <v>0</v>
      </c>
      <c r="BL210" s="17" t="s">
        <v>123</v>
      </c>
      <c r="BM210" s="147" t="s">
        <v>277</v>
      </c>
    </row>
    <row r="211" spans="2:65" s="13" customFormat="1">
      <c r="B211" s="156"/>
      <c r="D211" s="150" t="s">
        <v>126</v>
      </c>
      <c r="E211" s="157" t="s">
        <v>1</v>
      </c>
      <c r="F211" s="158" t="s">
        <v>278</v>
      </c>
      <c r="H211" s="159">
        <v>1.5960000000000001</v>
      </c>
      <c r="I211" s="160"/>
      <c r="L211" s="156"/>
      <c r="M211" s="161"/>
      <c r="T211" s="162"/>
      <c r="AT211" s="157" t="s">
        <v>126</v>
      </c>
      <c r="AU211" s="157" t="s">
        <v>124</v>
      </c>
      <c r="AV211" s="13" t="s">
        <v>124</v>
      </c>
      <c r="AW211" s="13" t="s">
        <v>31</v>
      </c>
      <c r="AX211" s="13" t="s">
        <v>80</v>
      </c>
      <c r="AY211" s="157" t="s">
        <v>117</v>
      </c>
    </row>
    <row r="212" spans="2:65" s="1" customFormat="1" ht="16.5" customHeight="1">
      <c r="B212" s="134"/>
      <c r="C212" s="170" t="s">
        <v>279</v>
      </c>
      <c r="D212" s="170" t="s">
        <v>203</v>
      </c>
      <c r="E212" s="171" t="s">
        <v>258</v>
      </c>
      <c r="F212" s="172" t="s">
        <v>259</v>
      </c>
      <c r="G212" s="173" t="s">
        <v>223</v>
      </c>
      <c r="H212" s="174">
        <v>344</v>
      </c>
      <c r="I212" s="175"/>
      <c r="J212" s="176">
        <f>ROUND(I212*H212,2)</f>
        <v>0</v>
      </c>
      <c r="K212" s="177"/>
      <c r="L212" s="178"/>
      <c r="M212" s="179" t="s">
        <v>1</v>
      </c>
      <c r="N212" s="180" t="s">
        <v>41</v>
      </c>
      <c r="P212" s="145">
        <f>O212*H212</f>
        <v>0</v>
      </c>
      <c r="Q212" s="145">
        <v>0</v>
      </c>
      <c r="R212" s="145">
        <f>Q212*H212</f>
        <v>0</v>
      </c>
      <c r="S212" s="145">
        <v>0</v>
      </c>
      <c r="T212" s="146">
        <f>S212*H212</f>
        <v>0</v>
      </c>
      <c r="AR212" s="147" t="s">
        <v>207</v>
      </c>
      <c r="AT212" s="147" t="s">
        <v>203</v>
      </c>
      <c r="AU212" s="147" t="s">
        <v>124</v>
      </c>
      <c r="AY212" s="17" t="s">
        <v>117</v>
      </c>
      <c r="BE212" s="148">
        <f>IF(N212="základná",J212,0)</f>
        <v>0</v>
      </c>
      <c r="BF212" s="148">
        <f>IF(N212="znížená",J212,0)</f>
        <v>0</v>
      </c>
      <c r="BG212" s="148">
        <f>IF(N212="zákl. prenesená",J212,0)</f>
        <v>0</v>
      </c>
      <c r="BH212" s="148">
        <f>IF(N212="zníž. prenesená",J212,0)</f>
        <v>0</v>
      </c>
      <c r="BI212" s="148">
        <f>IF(N212="nulová",J212,0)</f>
        <v>0</v>
      </c>
      <c r="BJ212" s="17" t="s">
        <v>124</v>
      </c>
      <c r="BK212" s="148">
        <f>ROUND(I212*H212,2)</f>
        <v>0</v>
      </c>
      <c r="BL212" s="17" t="s">
        <v>208</v>
      </c>
      <c r="BM212" s="147" t="s">
        <v>280</v>
      </c>
    </row>
    <row r="213" spans="2:65" s="13" customFormat="1">
      <c r="B213" s="156"/>
      <c r="D213" s="150" t="s">
        <v>126</v>
      </c>
      <c r="E213" s="157" t="s">
        <v>1</v>
      </c>
      <c r="F213" s="158" t="s">
        <v>281</v>
      </c>
      <c r="H213" s="159">
        <v>344</v>
      </c>
      <c r="I213" s="160"/>
      <c r="L213" s="156"/>
      <c r="M213" s="161"/>
      <c r="T213" s="162"/>
      <c r="AT213" s="157" t="s">
        <v>126</v>
      </c>
      <c r="AU213" s="157" t="s">
        <v>124</v>
      </c>
      <c r="AV213" s="13" t="s">
        <v>124</v>
      </c>
      <c r="AW213" s="13" t="s">
        <v>31</v>
      </c>
      <c r="AX213" s="13" t="s">
        <v>80</v>
      </c>
      <c r="AY213" s="157" t="s">
        <v>117</v>
      </c>
    </row>
    <row r="214" spans="2:65" s="1" customFormat="1" ht="24.2" customHeight="1">
      <c r="B214" s="134"/>
      <c r="C214" s="135" t="s">
        <v>282</v>
      </c>
      <c r="D214" s="135" t="s">
        <v>119</v>
      </c>
      <c r="E214" s="136" t="s">
        <v>263</v>
      </c>
      <c r="F214" s="137" t="s">
        <v>264</v>
      </c>
      <c r="G214" s="138" t="s">
        <v>198</v>
      </c>
      <c r="H214" s="139">
        <v>2</v>
      </c>
      <c r="I214" s="140"/>
      <c r="J214" s="141">
        <f>ROUND(I214*H214,2)</f>
        <v>0</v>
      </c>
      <c r="K214" s="142"/>
      <c r="L214" s="32"/>
      <c r="M214" s="143" t="s">
        <v>1</v>
      </c>
      <c r="N214" s="144" t="s">
        <v>41</v>
      </c>
      <c r="P214" s="145">
        <f>O214*H214</f>
        <v>0</v>
      </c>
      <c r="Q214" s="145">
        <v>2.7300000000000001E-2</v>
      </c>
      <c r="R214" s="145">
        <f>Q214*H214</f>
        <v>5.4600000000000003E-2</v>
      </c>
      <c r="S214" s="145">
        <v>0</v>
      </c>
      <c r="T214" s="146">
        <f>S214*H214</f>
        <v>0</v>
      </c>
      <c r="AR214" s="147" t="s">
        <v>208</v>
      </c>
      <c r="AT214" s="147" t="s">
        <v>119</v>
      </c>
      <c r="AU214" s="147" t="s">
        <v>124</v>
      </c>
      <c r="AY214" s="17" t="s">
        <v>117</v>
      </c>
      <c r="BE214" s="148">
        <f>IF(N214="základná",J214,0)</f>
        <v>0</v>
      </c>
      <c r="BF214" s="148">
        <f>IF(N214="znížená",J214,0)</f>
        <v>0</v>
      </c>
      <c r="BG214" s="148">
        <f>IF(N214="zákl. prenesená",J214,0)</f>
        <v>0</v>
      </c>
      <c r="BH214" s="148">
        <f>IF(N214="zníž. prenesená",J214,0)</f>
        <v>0</v>
      </c>
      <c r="BI214" s="148">
        <f>IF(N214="nulová",J214,0)</f>
        <v>0</v>
      </c>
      <c r="BJ214" s="17" t="s">
        <v>124</v>
      </c>
      <c r="BK214" s="148">
        <f>ROUND(I214*H214,2)</f>
        <v>0</v>
      </c>
      <c r="BL214" s="17" t="s">
        <v>208</v>
      </c>
      <c r="BM214" s="147" t="s">
        <v>283</v>
      </c>
    </row>
    <row r="215" spans="2:65" s="1" customFormat="1" ht="16.5" customHeight="1">
      <c r="B215" s="134"/>
      <c r="C215" s="135" t="s">
        <v>284</v>
      </c>
      <c r="D215" s="135" t="s">
        <v>119</v>
      </c>
      <c r="E215" s="136" t="s">
        <v>285</v>
      </c>
      <c r="F215" s="137" t="s">
        <v>268</v>
      </c>
      <c r="G215" s="138" t="s">
        <v>269</v>
      </c>
      <c r="H215" s="139">
        <v>1</v>
      </c>
      <c r="I215" s="140"/>
      <c r="J215" s="141">
        <f>ROUND(I215*H215,2)</f>
        <v>0</v>
      </c>
      <c r="K215" s="142"/>
      <c r="L215" s="32"/>
      <c r="M215" s="143" t="s">
        <v>1</v>
      </c>
      <c r="N215" s="144" t="s">
        <v>41</v>
      </c>
      <c r="P215" s="145">
        <f>O215*H215</f>
        <v>0</v>
      </c>
      <c r="Q215" s="145">
        <v>0</v>
      </c>
      <c r="R215" s="145">
        <f>Q215*H215</f>
        <v>0</v>
      </c>
      <c r="S215" s="145">
        <v>0</v>
      </c>
      <c r="T215" s="146">
        <f>S215*H215</f>
        <v>0</v>
      </c>
      <c r="AR215" s="147" t="s">
        <v>123</v>
      </c>
      <c r="AT215" s="147" t="s">
        <v>119</v>
      </c>
      <c r="AU215" s="147" t="s">
        <v>124</v>
      </c>
      <c r="AY215" s="17" t="s">
        <v>117</v>
      </c>
      <c r="BE215" s="148">
        <f>IF(N215="základná",J215,0)</f>
        <v>0</v>
      </c>
      <c r="BF215" s="148">
        <f>IF(N215="znížená",J215,0)</f>
        <v>0</v>
      </c>
      <c r="BG215" s="148">
        <f>IF(N215="zákl. prenesená",J215,0)</f>
        <v>0</v>
      </c>
      <c r="BH215" s="148">
        <f>IF(N215="zníž. prenesená",J215,0)</f>
        <v>0</v>
      </c>
      <c r="BI215" s="148">
        <f>IF(N215="nulová",J215,0)</f>
        <v>0</v>
      </c>
      <c r="BJ215" s="17" t="s">
        <v>124</v>
      </c>
      <c r="BK215" s="148">
        <f>ROUND(I215*H215,2)</f>
        <v>0</v>
      </c>
      <c r="BL215" s="17" t="s">
        <v>123</v>
      </c>
      <c r="BM215" s="147" t="s">
        <v>286</v>
      </c>
    </row>
    <row r="216" spans="2:65" s="11" customFormat="1" ht="22.9" customHeight="1">
      <c r="B216" s="122"/>
      <c r="D216" s="123" t="s">
        <v>74</v>
      </c>
      <c r="E216" s="132" t="s">
        <v>287</v>
      </c>
      <c r="F216" s="132" t="s">
        <v>288</v>
      </c>
      <c r="I216" s="125"/>
      <c r="J216" s="133">
        <f>BK216</f>
        <v>0</v>
      </c>
      <c r="L216" s="122"/>
      <c r="M216" s="127"/>
      <c r="P216" s="128">
        <f>SUM(P217:P227)</f>
        <v>0</v>
      </c>
      <c r="R216" s="128">
        <f>SUM(R217:R227)</f>
        <v>5.5010000000000003E-2</v>
      </c>
      <c r="T216" s="129">
        <f>SUM(T217:T227)</f>
        <v>0</v>
      </c>
      <c r="AR216" s="123" t="s">
        <v>124</v>
      </c>
      <c r="AT216" s="130" t="s">
        <v>74</v>
      </c>
      <c r="AU216" s="130" t="s">
        <v>80</v>
      </c>
      <c r="AY216" s="123" t="s">
        <v>117</v>
      </c>
      <c r="BK216" s="131">
        <f>SUM(BK217:BK227)</f>
        <v>0</v>
      </c>
    </row>
    <row r="217" spans="2:65" s="1" customFormat="1" ht="21.75" customHeight="1">
      <c r="B217" s="134"/>
      <c r="C217" s="135" t="s">
        <v>289</v>
      </c>
      <c r="D217" s="135" t="s">
        <v>119</v>
      </c>
      <c r="E217" s="136" t="s">
        <v>290</v>
      </c>
      <c r="F217" s="137" t="s">
        <v>291</v>
      </c>
      <c r="G217" s="138" t="s">
        <v>198</v>
      </c>
      <c r="H217" s="139">
        <v>1</v>
      </c>
      <c r="I217" s="140"/>
      <c r="J217" s="141">
        <f>ROUND(I217*H217,2)</f>
        <v>0</v>
      </c>
      <c r="K217" s="142"/>
      <c r="L217" s="32"/>
      <c r="M217" s="143" t="s">
        <v>1</v>
      </c>
      <c r="N217" s="144" t="s">
        <v>41</v>
      </c>
      <c r="P217" s="145">
        <f>O217*H217</f>
        <v>0</v>
      </c>
      <c r="Q217" s="145">
        <v>2.1000000000000001E-4</v>
      </c>
      <c r="R217" s="145">
        <f>Q217*H217</f>
        <v>2.1000000000000001E-4</v>
      </c>
      <c r="S217" s="145">
        <v>0</v>
      </c>
      <c r="T217" s="146">
        <f>S217*H217</f>
        <v>0</v>
      </c>
      <c r="AR217" s="147" t="s">
        <v>208</v>
      </c>
      <c r="AT217" s="147" t="s">
        <v>119</v>
      </c>
      <c r="AU217" s="147" t="s">
        <v>124</v>
      </c>
      <c r="AY217" s="17" t="s">
        <v>117</v>
      </c>
      <c r="BE217" s="148">
        <f>IF(N217="základná",J217,0)</f>
        <v>0</v>
      </c>
      <c r="BF217" s="148">
        <f>IF(N217="znížená",J217,0)</f>
        <v>0</v>
      </c>
      <c r="BG217" s="148">
        <f>IF(N217="zákl. prenesená",J217,0)</f>
        <v>0</v>
      </c>
      <c r="BH217" s="148">
        <f>IF(N217="zníž. prenesená",J217,0)</f>
        <v>0</v>
      </c>
      <c r="BI217" s="148">
        <f>IF(N217="nulová",J217,0)</f>
        <v>0</v>
      </c>
      <c r="BJ217" s="17" t="s">
        <v>124</v>
      </c>
      <c r="BK217" s="148">
        <f>ROUND(I217*H217,2)</f>
        <v>0</v>
      </c>
      <c r="BL217" s="17" t="s">
        <v>208</v>
      </c>
      <c r="BM217" s="147" t="s">
        <v>292</v>
      </c>
    </row>
    <row r="218" spans="2:65" s="1" customFormat="1" ht="16.5" customHeight="1">
      <c r="B218" s="134"/>
      <c r="C218" s="170" t="s">
        <v>293</v>
      </c>
      <c r="D218" s="170" t="s">
        <v>203</v>
      </c>
      <c r="E218" s="171" t="s">
        <v>253</v>
      </c>
      <c r="F218" s="172" t="s">
        <v>254</v>
      </c>
      <c r="G218" s="173" t="s">
        <v>122</v>
      </c>
      <c r="H218" s="174">
        <v>0.05</v>
      </c>
      <c r="I218" s="175"/>
      <c r="J218" s="176">
        <f>ROUND(I218*H218,2)</f>
        <v>0</v>
      </c>
      <c r="K218" s="177"/>
      <c r="L218" s="178"/>
      <c r="M218" s="179" t="s">
        <v>1</v>
      </c>
      <c r="N218" s="180" t="s">
        <v>41</v>
      </c>
      <c r="P218" s="145">
        <f>O218*H218</f>
        <v>0</v>
      </c>
      <c r="Q218" s="145">
        <v>0.55000000000000004</v>
      </c>
      <c r="R218" s="145">
        <f>Q218*H218</f>
        <v>2.7500000000000004E-2</v>
      </c>
      <c r="S218" s="145">
        <v>0</v>
      </c>
      <c r="T218" s="146">
        <f>S218*H218</f>
        <v>0</v>
      </c>
      <c r="AR218" s="147" t="s">
        <v>161</v>
      </c>
      <c r="AT218" s="147" t="s">
        <v>203</v>
      </c>
      <c r="AU218" s="147" t="s">
        <v>124</v>
      </c>
      <c r="AY218" s="17" t="s">
        <v>117</v>
      </c>
      <c r="BE218" s="148">
        <f>IF(N218="základná",J218,0)</f>
        <v>0</v>
      </c>
      <c r="BF218" s="148">
        <f>IF(N218="znížená",J218,0)</f>
        <v>0</v>
      </c>
      <c r="BG218" s="148">
        <f>IF(N218="zákl. prenesená",J218,0)</f>
        <v>0</v>
      </c>
      <c r="BH218" s="148">
        <f>IF(N218="zníž. prenesená",J218,0)</f>
        <v>0</v>
      </c>
      <c r="BI218" s="148">
        <f>IF(N218="nulová",J218,0)</f>
        <v>0</v>
      </c>
      <c r="BJ218" s="17" t="s">
        <v>124</v>
      </c>
      <c r="BK218" s="148">
        <f>ROUND(I218*H218,2)</f>
        <v>0</v>
      </c>
      <c r="BL218" s="17" t="s">
        <v>123</v>
      </c>
      <c r="BM218" s="147" t="s">
        <v>294</v>
      </c>
    </row>
    <row r="219" spans="2:65" s="1" customFormat="1" ht="16.5" customHeight="1">
      <c r="B219" s="134"/>
      <c r="C219" s="170" t="s">
        <v>207</v>
      </c>
      <c r="D219" s="170" t="s">
        <v>203</v>
      </c>
      <c r="E219" s="171" t="s">
        <v>258</v>
      </c>
      <c r="F219" s="172" t="s">
        <v>259</v>
      </c>
      <c r="G219" s="173" t="s">
        <v>223</v>
      </c>
      <c r="H219" s="174">
        <v>44.8</v>
      </c>
      <c r="I219" s="175"/>
      <c r="J219" s="176">
        <f>ROUND(I219*H219,2)</f>
        <v>0</v>
      </c>
      <c r="K219" s="177"/>
      <c r="L219" s="178"/>
      <c r="M219" s="179" t="s">
        <v>1</v>
      </c>
      <c r="N219" s="180" t="s">
        <v>41</v>
      </c>
      <c r="P219" s="145">
        <f>O219*H219</f>
        <v>0</v>
      </c>
      <c r="Q219" s="145">
        <v>0</v>
      </c>
      <c r="R219" s="145">
        <f>Q219*H219</f>
        <v>0</v>
      </c>
      <c r="S219" s="145">
        <v>0</v>
      </c>
      <c r="T219" s="146">
        <f>S219*H219</f>
        <v>0</v>
      </c>
      <c r="AR219" s="147" t="s">
        <v>207</v>
      </c>
      <c r="AT219" s="147" t="s">
        <v>203</v>
      </c>
      <c r="AU219" s="147" t="s">
        <v>124</v>
      </c>
      <c r="AY219" s="17" t="s">
        <v>117</v>
      </c>
      <c r="BE219" s="148">
        <f>IF(N219="základná",J219,0)</f>
        <v>0</v>
      </c>
      <c r="BF219" s="148">
        <f>IF(N219="znížená",J219,0)</f>
        <v>0</v>
      </c>
      <c r="BG219" s="148">
        <f>IF(N219="zákl. prenesená",J219,0)</f>
        <v>0</v>
      </c>
      <c r="BH219" s="148">
        <f>IF(N219="zníž. prenesená",J219,0)</f>
        <v>0</v>
      </c>
      <c r="BI219" s="148">
        <f>IF(N219="nulová",J219,0)</f>
        <v>0</v>
      </c>
      <c r="BJ219" s="17" t="s">
        <v>124</v>
      </c>
      <c r="BK219" s="148">
        <f>ROUND(I219*H219,2)</f>
        <v>0</v>
      </c>
      <c r="BL219" s="17" t="s">
        <v>208</v>
      </c>
      <c r="BM219" s="147" t="s">
        <v>295</v>
      </c>
    </row>
    <row r="220" spans="2:65" s="12" customFormat="1">
      <c r="B220" s="149"/>
      <c r="D220" s="150" t="s">
        <v>126</v>
      </c>
      <c r="E220" s="151" t="s">
        <v>1</v>
      </c>
      <c r="F220" s="152" t="s">
        <v>296</v>
      </c>
      <c r="H220" s="151" t="s">
        <v>1</v>
      </c>
      <c r="I220" s="153"/>
      <c r="L220" s="149"/>
      <c r="M220" s="154"/>
      <c r="T220" s="155"/>
      <c r="AT220" s="151" t="s">
        <v>126</v>
      </c>
      <c r="AU220" s="151" t="s">
        <v>124</v>
      </c>
      <c r="AV220" s="12" t="s">
        <v>80</v>
      </c>
      <c r="AW220" s="12" t="s">
        <v>31</v>
      </c>
      <c r="AX220" s="12" t="s">
        <v>75</v>
      </c>
      <c r="AY220" s="151" t="s">
        <v>117</v>
      </c>
    </row>
    <row r="221" spans="2:65" s="13" customFormat="1">
      <c r="B221" s="156"/>
      <c r="D221" s="150" t="s">
        <v>126</v>
      </c>
      <c r="E221" s="157" t="s">
        <v>1</v>
      </c>
      <c r="F221" s="158" t="s">
        <v>297</v>
      </c>
      <c r="H221" s="159">
        <v>28</v>
      </c>
      <c r="I221" s="160"/>
      <c r="L221" s="156"/>
      <c r="M221" s="161"/>
      <c r="T221" s="162"/>
      <c r="AT221" s="157" t="s">
        <v>126</v>
      </c>
      <c r="AU221" s="157" t="s">
        <v>124</v>
      </c>
      <c r="AV221" s="13" t="s">
        <v>124</v>
      </c>
      <c r="AW221" s="13" t="s">
        <v>31</v>
      </c>
      <c r="AX221" s="13" t="s">
        <v>75</v>
      </c>
      <c r="AY221" s="157" t="s">
        <v>117</v>
      </c>
    </row>
    <row r="222" spans="2:65" s="12" customFormat="1">
      <c r="B222" s="149"/>
      <c r="D222" s="150" t="s">
        <v>126</v>
      </c>
      <c r="E222" s="151" t="s">
        <v>1</v>
      </c>
      <c r="F222" s="152" t="s">
        <v>298</v>
      </c>
      <c r="H222" s="151" t="s">
        <v>1</v>
      </c>
      <c r="I222" s="153"/>
      <c r="L222" s="149"/>
      <c r="M222" s="154"/>
      <c r="T222" s="155"/>
      <c r="AT222" s="151" t="s">
        <v>126</v>
      </c>
      <c r="AU222" s="151" t="s">
        <v>124</v>
      </c>
      <c r="AV222" s="12" t="s">
        <v>80</v>
      </c>
      <c r="AW222" s="12" t="s">
        <v>31</v>
      </c>
      <c r="AX222" s="12" t="s">
        <v>75</v>
      </c>
      <c r="AY222" s="151" t="s">
        <v>117</v>
      </c>
    </row>
    <row r="223" spans="2:65" s="13" customFormat="1">
      <c r="B223" s="156"/>
      <c r="D223" s="150" t="s">
        <v>126</v>
      </c>
      <c r="E223" s="157" t="s">
        <v>1</v>
      </c>
      <c r="F223" s="158" t="s">
        <v>299</v>
      </c>
      <c r="H223" s="159">
        <v>10.8</v>
      </c>
      <c r="I223" s="160"/>
      <c r="L223" s="156"/>
      <c r="M223" s="161"/>
      <c r="T223" s="162"/>
      <c r="AT223" s="157" t="s">
        <v>126</v>
      </c>
      <c r="AU223" s="157" t="s">
        <v>124</v>
      </c>
      <c r="AV223" s="13" t="s">
        <v>124</v>
      </c>
      <c r="AW223" s="13" t="s">
        <v>31</v>
      </c>
      <c r="AX223" s="13" t="s">
        <v>75</v>
      </c>
      <c r="AY223" s="157" t="s">
        <v>117</v>
      </c>
    </row>
    <row r="224" spans="2:65" s="13" customFormat="1">
      <c r="B224" s="156"/>
      <c r="D224" s="150" t="s">
        <v>126</v>
      </c>
      <c r="E224" s="157" t="s">
        <v>1</v>
      </c>
      <c r="F224" s="158" t="s">
        <v>300</v>
      </c>
      <c r="H224" s="159">
        <v>6</v>
      </c>
      <c r="I224" s="160"/>
      <c r="L224" s="156"/>
      <c r="M224" s="161"/>
      <c r="T224" s="162"/>
      <c r="AT224" s="157" t="s">
        <v>126</v>
      </c>
      <c r="AU224" s="157" t="s">
        <v>124</v>
      </c>
      <c r="AV224" s="13" t="s">
        <v>124</v>
      </c>
      <c r="AW224" s="13" t="s">
        <v>31</v>
      </c>
      <c r="AX224" s="13" t="s">
        <v>75</v>
      </c>
      <c r="AY224" s="157" t="s">
        <v>117</v>
      </c>
    </row>
    <row r="225" spans="2:65" s="14" customFormat="1">
      <c r="B225" s="163"/>
      <c r="D225" s="150" t="s">
        <v>126</v>
      </c>
      <c r="E225" s="164" t="s">
        <v>1</v>
      </c>
      <c r="F225" s="165" t="s">
        <v>147</v>
      </c>
      <c r="H225" s="166">
        <v>44.8</v>
      </c>
      <c r="I225" s="167"/>
      <c r="L225" s="163"/>
      <c r="M225" s="168"/>
      <c r="T225" s="169"/>
      <c r="AT225" s="164" t="s">
        <v>126</v>
      </c>
      <c r="AU225" s="164" t="s">
        <v>124</v>
      </c>
      <c r="AV225" s="14" t="s">
        <v>123</v>
      </c>
      <c r="AW225" s="14" t="s">
        <v>31</v>
      </c>
      <c r="AX225" s="14" t="s">
        <v>80</v>
      </c>
      <c r="AY225" s="164" t="s">
        <v>117</v>
      </c>
    </row>
    <row r="226" spans="2:65" s="1" customFormat="1" ht="24.2" customHeight="1">
      <c r="B226" s="134"/>
      <c r="C226" s="135" t="s">
        <v>301</v>
      </c>
      <c r="D226" s="135" t="s">
        <v>119</v>
      </c>
      <c r="E226" s="136" t="s">
        <v>302</v>
      </c>
      <c r="F226" s="137" t="s">
        <v>264</v>
      </c>
      <c r="G226" s="138" t="s">
        <v>198</v>
      </c>
      <c r="H226" s="139">
        <v>1</v>
      </c>
      <c r="I226" s="140"/>
      <c r="J226" s="141">
        <f>ROUND(I226*H226,2)</f>
        <v>0</v>
      </c>
      <c r="K226" s="142"/>
      <c r="L226" s="32"/>
      <c r="M226" s="143" t="s">
        <v>1</v>
      </c>
      <c r="N226" s="144" t="s">
        <v>41</v>
      </c>
      <c r="P226" s="145">
        <f>O226*H226</f>
        <v>0</v>
      </c>
      <c r="Q226" s="145">
        <v>2.7300000000000001E-2</v>
      </c>
      <c r="R226" s="145">
        <f>Q226*H226</f>
        <v>2.7300000000000001E-2</v>
      </c>
      <c r="S226" s="145">
        <v>0</v>
      </c>
      <c r="T226" s="146">
        <f>S226*H226</f>
        <v>0</v>
      </c>
      <c r="AR226" s="147" t="s">
        <v>208</v>
      </c>
      <c r="AT226" s="147" t="s">
        <v>119</v>
      </c>
      <c r="AU226" s="147" t="s">
        <v>124</v>
      </c>
      <c r="AY226" s="17" t="s">
        <v>117</v>
      </c>
      <c r="BE226" s="148">
        <f>IF(N226="základná",J226,0)</f>
        <v>0</v>
      </c>
      <c r="BF226" s="148">
        <f>IF(N226="znížená",J226,0)</f>
        <v>0</v>
      </c>
      <c r="BG226" s="148">
        <f>IF(N226="zákl. prenesená",J226,0)</f>
        <v>0</v>
      </c>
      <c r="BH226" s="148">
        <f>IF(N226="zníž. prenesená",J226,0)</f>
        <v>0</v>
      </c>
      <c r="BI226" s="148">
        <f>IF(N226="nulová",J226,0)</f>
        <v>0</v>
      </c>
      <c r="BJ226" s="17" t="s">
        <v>124</v>
      </c>
      <c r="BK226" s="148">
        <f>ROUND(I226*H226,2)</f>
        <v>0</v>
      </c>
      <c r="BL226" s="17" t="s">
        <v>208</v>
      </c>
      <c r="BM226" s="147" t="s">
        <v>303</v>
      </c>
    </row>
    <row r="227" spans="2:65" s="1" customFormat="1" ht="16.5" customHeight="1">
      <c r="B227" s="134"/>
      <c r="C227" s="135" t="s">
        <v>304</v>
      </c>
      <c r="D227" s="135" t="s">
        <v>119</v>
      </c>
      <c r="E227" s="136" t="s">
        <v>305</v>
      </c>
      <c r="F227" s="137" t="s">
        <v>268</v>
      </c>
      <c r="G227" s="138" t="s">
        <v>269</v>
      </c>
      <c r="H227" s="139">
        <v>1</v>
      </c>
      <c r="I227" s="140"/>
      <c r="J227" s="141">
        <f>ROUND(I227*H227,2)</f>
        <v>0</v>
      </c>
      <c r="K227" s="142"/>
      <c r="L227" s="32"/>
      <c r="M227" s="143" t="s">
        <v>1</v>
      </c>
      <c r="N227" s="144" t="s">
        <v>41</v>
      </c>
      <c r="P227" s="145">
        <f>O227*H227</f>
        <v>0</v>
      </c>
      <c r="Q227" s="145">
        <v>0</v>
      </c>
      <c r="R227" s="145">
        <f>Q227*H227</f>
        <v>0</v>
      </c>
      <c r="S227" s="145">
        <v>0</v>
      </c>
      <c r="T227" s="146">
        <f>S227*H227</f>
        <v>0</v>
      </c>
      <c r="AR227" s="147" t="s">
        <v>123</v>
      </c>
      <c r="AT227" s="147" t="s">
        <v>119</v>
      </c>
      <c r="AU227" s="147" t="s">
        <v>124</v>
      </c>
      <c r="AY227" s="17" t="s">
        <v>117</v>
      </c>
      <c r="BE227" s="148">
        <f>IF(N227="základná",J227,0)</f>
        <v>0</v>
      </c>
      <c r="BF227" s="148">
        <f>IF(N227="znížená",J227,0)</f>
        <v>0</v>
      </c>
      <c r="BG227" s="148">
        <f>IF(N227="zákl. prenesená",J227,0)</f>
        <v>0</v>
      </c>
      <c r="BH227" s="148">
        <f>IF(N227="zníž. prenesená",J227,0)</f>
        <v>0</v>
      </c>
      <c r="BI227" s="148">
        <f>IF(N227="nulová",J227,0)</f>
        <v>0</v>
      </c>
      <c r="BJ227" s="17" t="s">
        <v>124</v>
      </c>
      <c r="BK227" s="148">
        <f>ROUND(I227*H227,2)</f>
        <v>0</v>
      </c>
      <c r="BL227" s="17" t="s">
        <v>123</v>
      </c>
      <c r="BM227" s="147" t="s">
        <v>306</v>
      </c>
    </row>
    <row r="228" spans="2:65" s="11" customFormat="1" ht="22.9" customHeight="1">
      <c r="B228" s="122"/>
      <c r="D228" s="123" t="s">
        <v>74</v>
      </c>
      <c r="E228" s="132" t="s">
        <v>307</v>
      </c>
      <c r="F228" s="132" t="s">
        <v>308</v>
      </c>
      <c r="I228" s="125"/>
      <c r="J228" s="133">
        <f>BK228</f>
        <v>0</v>
      </c>
      <c r="L228" s="122"/>
      <c r="M228" s="127"/>
      <c r="P228" s="128">
        <f>SUM(P229:P242)</f>
        <v>0</v>
      </c>
      <c r="R228" s="128">
        <f>SUM(R229:R242)</f>
        <v>8.2147299999999994</v>
      </c>
      <c r="T228" s="129">
        <f>SUM(T229:T242)</f>
        <v>0</v>
      </c>
      <c r="AR228" s="123" t="s">
        <v>124</v>
      </c>
      <c r="AT228" s="130" t="s">
        <v>74</v>
      </c>
      <c r="AU228" s="130" t="s">
        <v>80</v>
      </c>
      <c r="AY228" s="123" t="s">
        <v>117</v>
      </c>
      <c r="BK228" s="131">
        <f>SUM(BK229:BK242)</f>
        <v>0</v>
      </c>
    </row>
    <row r="229" spans="2:65" s="1" customFormat="1" ht="16.5" customHeight="1">
      <c r="B229" s="134"/>
      <c r="C229" s="135" t="s">
        <v>309</v>
      </c>
      <c r="D229" s="135" t="s">
        <v>119</v>
      </c>
      <c r="E229" s="136" t="s">
        <v>310</v>
      </c>
      <c r="F229" s="137" t="s">
        <v>311</v>
      </c>
      <c r="G229" s="138" t="s">
        <v>198</v>
      </c>
      <c r="H229" s="139">
        <v>3</v>
      </c>
      <c r="I229" s="140"/>
      <c r="J229" s="141">
        <f>ROUND(I229*H229,2)</f>
        <v>0</v>
      </c>
      <c r="K229" s="142"/>
      <c r="L229" s="32"/>
      <c r="M229" s="143" t="s">
        <v>1</v>
      </c>
      <c r="N229" s="144" t="s">
        <v>41</v>
      </c>
      <c r="P229" s="145">
        <f>O229*H229</f>
        <v>0</v>
      </c>
      <c r="Q229" s="145">
        <v>2.1000000000000001E-4</v>
      </c>
      <c r="R229" s="145">
        <f>Q229*H229</f>
        <v>6.3000000000000003E-4</v>
      </c>
      <c r="S229" s="145">
        <v>0</v>
      </c>
      <c r="T229" s="146">
        <f>S229*H229</f>
        <v>0</v>
      </c>
      <c r="AR229" s="147" t="s">
        <v>208</v>
      </c>
      <c r="AT229" s="147" t="s">
        <v>119</v>
      </c>
      <c r="AU229" s="147" t="s">
        <v>124</v>
      </c>
      <c r="AY229" s="17" t="s">
        <v>117</v>
      </c>
      <c r="BE229" s="148">
        <f>IF(N229="základná",J229,0)</f>
        <v>0</v>
      </c>
      <c r="BF229" s="148">
        <f>IF(N229="znížená",J229,0)</f>
        <v>0</v>
      </c>
      <c r="BG229" s="148">
        <f>IF(N229="zákl. prenesená",J229,0)</f>
        <v>0</v>
      </c>
      <c r="BH229" s="148">
        <f>IF(N229="zníž. prenesená",J229,0)</f>
        <v>0</v>
      </c>
      <c r="BI229" s="148">
        <f>IF(N229="nulová",J229,0)</f>
        <v>0</v>
      </c>
      <c r="BJ229" s="17" t="s">
        <v>124</v>
      </c>
      <c r="BK229" s="148">
        <f>ROUND(I229*H229,2)</f>
        <v>0</v>
      </c>
      <c r="BL229" s="17" t="s">
        <v>208</v>
      </c>
      <c r="BM229" s="147" t="s">
        <v>312</v>
      </c>
    </row>
    <row r="230" spans="2:65" s="1" customFormat="1" ht="16.5" customHeight="1">
      <c r="B230" s="134"/>
      <c r="C230" s="170" t="s">
        <v>313</v>
      </c>
      <c r="D230" s="170" t="s">
        <v>203</v>
      </c>
      <c r="E230" s="171" t="s">
        <v>314</v>
      </c>
      <c r="F230" s="172" t="s">
        <v>315</v>
      </c>
      <c r="G230" s="173" t="s">
        <v>198</v>
      </c>
      <c r="H230" s="174">
        <v>6</v>
      </c>
      <c r="I230" s="175"/>
      <c r="J230" s="176">
        <f>ROUND(I230*H230,2)</f>
        <v>0</v>
      </c>
      <c r="K230" s="177"/>
      <c r="L230" s="178"/>
      <c r="M230" s="179" t="s">
        <v>1</v>
      </c>
      <c r="N230" s="180" t="s">
        <v>41</v>
      </c>
      <c r="P230" s="145">
        <f>O230*H230</f>
        <v>0</v>
      </c>
      <c r="Q230" s="145">
        <v>0.65</v>
      </c>
      <c r="R230" s="145">
        <f>Q230*H230</f>
        <v>3.9000000000000004</v>
      </c>
      <c r="S230" s="145">
        <v>0</v>
      </c>
      <c r="T230" s="146">
        <f>S230*H230</f>
        <v>0</v>
      </c>
      <c r="AR230" s="147" t="s">
        <v>207</v>
      </c>
      <c r="AT230" s="147" t="s">
        <v>203</v>
      </c>
      <c r="AU230" s="147" t="s">
        <v>124</v>
      </c>
      <c r="AY230" s="17" t="s">
        <v>117</v>
      </c>
      <c r="BE230" s="148">
        <f>IF(N230="základná",J230,0)</f>
        <v>0</v>
      </c>
      <c r="BF230" s="148">
        <f>IF(N230="znížená",J230,0)</f>
        <v>0</v>
      </c>
      <c r="BG230" s="148">
        <f>IF(N230="zákl. prenesená",J230,0)</f>
        <v>0</v>
      </c>
      <c r="BH230" s="148">
        <f>IF(N230="zníž. prenesená",J230,0)</f>
        <v>0</v>
      </c>
      <c r="BI230" s="148">
        <f>IF(N230="nulová",J230,0)</f>
        <v>0</v>
      </c>
      <c r="BJ230" s="17" t="s">
        <v>124</v>
      </c>
      <c r="BK230" s="148">
        <f>ROUND(I230*H230,2)</f>
        <v>0</v>
      </c>
      <c r="BL230" s="17" t="s">
        <v>208</v>
      </c>
      <c r="BM230" s="147" t="s">
        <v>316</v>
      </c>
    </row>
    <row r="231" spans="2:65" s="1" customFormat="1" ht="16.5" customHeight="1">
      <c r="B231" s="134"/>
      <c r="C231" s="170" t="s">
        <v>317</v>
      </c>
      <c r="D231" s="170" t="s">
        <v>203</v>
      </c>
      <c r="E231" s="171" t="s">
        <v>318</v>
      </c>
      <c r="F231" s="172" t="s">
        <v>319</v>
      </c>
      <c r="G231" s="173" t="s">
        <v>198</v>
      </c>
      <c r="H231" s="174">
        <v>6</v>
      </c>
      <c r="I231" s="175"/>
      <c r="J231" s="176">
        <f>ROUND(I231*H231,2)</f>
        <v>0</v>
      </c>
      <c r="K231" s="177"/>
      <c r="L231" s="178"/>
      <c r="M231" s="179" t="s">
        <v>1</v>
      </c>
      <c r="N231" s="180" t="s">
        <v>41</v>
      </c>
      <c r="P231" s="145">
        <f>O231*H231</f>
        <v>0</v>
      </c>
      <c r="Q231" s="145">
        <v>0.65</v>
      </c>
      <c r="R231" s="145">
        <f>Q231*H231</f>
        <v>3.9000000000000004</v>
      </c>
      <c r="S231" s="145">
        <v>0</v>
      </c>
      <c r="T231" s="146">
        <f>S231*H231</f>
        <v>0</v>
      </c>
      <c r="AR231" s="147" t="s">
        <v>207</v>
      </c>
      <c r="AT231" s="147" t="s">
        <v>203</v>
      </c>
      <c r="AU231" s="147" t="s">
        <v>124</v>
      </c>
      <c r="AY231" s="17" t="s">
        <v>117</v>
      </c>
      <c r="BE231" s="148">
        <f>IF(N231="základná",J231,0)</f>
        <v>0</v>
      </c>
      <c r="BF231" s="148">
        <f>IF(N231="znížená",J231,0)</f>
        <v>0</v>
      </c>
      <c r="BG231" s="148">
        <f>IF(N231="zákl. prenesená",J231,0)</f>
        <v>0</v>
      </c>
      <c r="BH231" s="148">
        <f>IF(N231="zníž. prenesená",J231,0)</f>
        <v>0</v>
      </c>
      <c r="BI231" s="148">
        <f>IF(N231="nulová",J231,0)</f>
        <v>0</v>
      </c>
      <c r="BJ231" s="17" t="s">
        <v>124</v>
      </c>
      <c r="BK231" s="148">
        <f>ROUND(I231*H231,2)</f>
        <v>0</v>
      </c>
      <c r="BL231" s="17" t="s">
        <v>208</v>
      </c>
      <c r="BM231" s="147" t="s">
        <v>320</v>
      </c>
    </row>
    <row r="232" spans="2:65" s="1" customFormat="1" ht="16.5" customHeight="1">
      <c r="B232" s="134"/>
      <c r="C232" s="170" t="s">
        <v>321</v>
      </c>
      <c r="D232" s="170" t="s">
        <v>203</v>
      </c>
      <c r="E232" s="171" t="s">
        <v>322</v>
      </c>
      <c r="F232" s="172" t="s">
        <v>323</v>
      </c>
      <c r="G232" s="173" t="s">
        <v>122</v>
      </c>
      <c r="H232" s="174">
        <v>0.60399999999999998</v>
      </c>
      <c r="I232" s="175"/>
      <c r="J232" s="176">
        <f>ROUND(I232*H232,2)</f>
        <v>0</v>
      </c>
      <c r="K232" s="177"/>
      <c r="L232" s="178"/>
      <c r="M232" s="179" t="s">
        <v>1</v>
      </c>
      <c r="N232" s="180" t="s">
        <v>41</v>
      </c>
      <c r="P232" s="145">
        <f>O232*H232</f>
        <v>0</v>
      </c>
      <c r="Q232" s="145">
        <v>0.55000000000000004</v>
      </c>
      <c r="R232" s="145">
        <f>Q232*H232</f>
        <v>0.3322</v>
      </c>
      <c r="S232" s="145">
        <v>0</v>
      </c>
      <c r="T232" s="146">
        <f>S232*H232</f>
        <v>0</v>
      </c>
      <c r="AR232" s="147" t="s">
        <v>161</v>
      </c>
      <c r="AT232" s="147" t="s">
        <v>203</v>
      </c>
      <c r="AU232" s="147" t="s">
        <v>124</v>
      </c>
      <c r="AY232" s="17" t="s">
        <v>117</v>
      </c>
      <c r="BE232" s="148">
        <f>IF(N232="základná",J232,0)</f>
        <v>0</v>
      </c>
      <c r="BF232" s="148">
        <f>IF(N232="znížená",J232,0)</f>
        <v>0</v>
      </c>
      <c r="BG232" s="148">
        <f>IF(N232="zákl. prenesená",J232,0)</f>
        <v>0</v>
      </c>
      <c r="BH232" s="148">
        <f>IF(N232="zníž. prenesená",J232,0)</f>
        <v>0</v>
      </c>
      <c r="BI232" s="148">
        <f>IF(N232="nulová",J232,0)</f>
        <v>0</v>
      </c>
      <c r="BJ232" s="17" t="s">
        <v>124</v>
      </c>
      <c r="BK232" s="148">
        <f>ROUND(I232*H232,2)</f>
        <v>0</v>
      </c>
      <c r="BL232" s="17" t="s">
        <v>123</v>
      </c>
      <c r="BM232" s="147" t="s">
        <v>324</v>
      </c>
    </row>
    <row r="233" spans="2:65" s="12" customFormat="1">
      <c r="B233" s="149"/>
      <c r="D233" s="150" t="s">
        <v>126</v>
      </c>
      <c r="E233" s="151" t="s">
        <v>1</v>
      </c>
      <c r="F233" s="152" t="s">
        <v>325</v>
      </c>
      <c r="H233" s="151" t="s">
        <v>1</v>
      </c>
      <c r="I233" s="153"/>
      <c r="L233" s="149"/>
      <c r="M233" s="154"/>
      <c r="T233" s="155"/>
      <c r="AT233" s="151" t="s">
        <v>126</v>
      </c>
      <c r="AU233" s="151" t="s">
        <v>124</v>
      </c>
      <c r="AV233" s="12" t="s">
        <v>80</v>
      </c>
      <c r="AW233" s="12" t="s">
        <v>31</v>
      </c>
      <c r="AX233" s="12" t="s">
        <v>75</v>
      </c>
      <c r="AY233" s="151" t="s">
        <v>117</v>
      </c>
    </row>
    <row r="234" spans="2:65" s="13" customFormat="1">
      <c r="B234" s="156"/>
      <c r="D234" s="150" t="s">
        <v>126</v>
      </c>
      <c r="E234" s="157" t="s">
        <v>1</v>
      </c>
      <c r="F234" s="158" t="s">
        <v>326</v>
      </c>
      <c r="H234" s="159">
        <v>0.28799999999999998</v>
      </c>
      <c r="I234" s="160"/>
      <c r="L234" s="156"/>
      <c r="M234" s="161"/>
      <c r="T234" s="162"/>
      <c r="AT234" s="157" t="s">
        <v>126</v>
      </c>
      <c r="AU234" s="157" t="s">
        <v>124</v>
      </c>
      <c r="AV234" s="13" t="s">
        <v>124</v>
      </c>
      <c r="AW234" s="13" t="s">
        <v>31</v>
      </c>
      <c r="AX234" s="13" t="s">
        <v>75</v>
      </c>
      <c r="AY234" s="157" t="s">
        <v>117</v>
      </c>
    </row>
    <row r="235" spans="2:65" s="13" customFormat="1">
      <c r="B235" s="156"/>
      <c r="D235" s="150" t="s">
        <v>126</v>
      </c>
      <c r="E235" s="157" t="s">
        <v>1</v>
      </c>
      <c r="F235" s="158" t="s">
        <v>327</v>
      </c>
      <c r="H235" s="159">
        <v>0.192</v>
      </c>
      <c r="I235" s="160"/>
      <c r="L235" s="156"/>
      <c r="M235" s="161"/>
      <c r="T235" s="162"/>
      <c r="AT235" s="157" t="s">
        <v>126</v>
      </c>
      <c r="AU235" s="157" t="s">
        <v>124</v>
      </c>
      <c r="AV235" s="13" t="s">
        <v>124</v>
      </c>
      <c r="AW235" s="13" t="s">
        <v>31</v>
      </c>
      <c r="AX235" s="13" t="s">
        <v>75</v>
      </c>
      <c r="AY235" s="157" t="s">
        <v>117</v>
      </c>
    </row>
    <row r="236" spans="2:65" s="15" customFormat="1">
      <c r="B236" s="181"/>
      <c r="D236" s="150" t="s">
        <v>126</v>
      </c>
      <c r="E236" s="182" t="s">
        <v>1</v>
      </c>
      <c r="F236" s="183" t="s">
        <v>328</v>
      </c>
      <c r="H236" s="184">
        <v>0.48</v>
      </c>
      <c r="I236" s="185"/>
      <c r="L236" s="181"/>
      <c r="M236" s="186"/>
      <c r="T236" s="187"/>
      <c r="AT236" s="182" t="s">
        <v>126</v>
      </c>
      <c r="AU236" s="182" t="s">
        <v>124</v>
      </c>
      <c r="AV236" s="15" t="s">
        <v>132</v>
      </c>
      <c r="AW236" s="15" t="s">
        <v>31</v>
      </c>
      <c r="AX236" s="15" t="s">
        <v>75</v>
      </c>
      <c r="AY236" s="182" t="s">
        <v>117</v>
      </c>
    </row>
    <row r="237" spans="2:65" s="12" customFormat="1">
      <c r="B237" s="149"/>
      <c r="D237" s="150" t="s">
        <v>126</v>
      </c>
      <c r="E237" s="151" t="s">
        <v>1</v>
      </c>
      <c r="F237" s="152" t="s">
        <v>329</v>
      </c>
      <c r="H237" s="151" t="s">
        <v>1</v>
      </c>
      <c r="I237" s="153"/>
      <c r="L237" s="149"/>
      <c r="M237" s="154"/>
      <c r="T237" s="155"/>
      <c r="AT237" s="151" t="s">
        <v>126</v>
      </c>
      <c r="AU237" s="151" t="s">
        <v>124</v>
      </c>
      <c r="AV237" s="12" t="s">
        <v>80</v>
      </c>
      <c r="AW237" s="12" t="s">
        <v>31</v>
      </c>
      <c r="AX237" s="12" t="s">
        <v>75</v>
      </c>
      <c r="AY237" s="151" t="s">
        <v>117</v>
      </c>
    </row>
    <row r="238" spans="2:65" s="13" customFormat="1">
      <c r="B238" s="156"/>
      <c r="D238" s="150" t="s">
        <v>126</v>
      </c>
      <c r="E238" s="157" t="s">
        <v>1</v>
      </c>
      <c r="F238" s="158" t="s">
        <v>330</v>
      </c>
      <c r="H238" s="159">
        <v>9.5000000000000001E-2</v>
      </c>
      <c r="I238" s="160"/>
      <c r="L238" s="156"/>
      <c r="M238" s="161"/>
      <c r="T238" s="162"/>
      <c r="AT238" s="157" t="s">
        <v>126</v>
      </c>
      <c r="AU238" s="157" t="s">
        <v>124</v>
      </c>
      <c r="AV238" s="13" t="s">
        <v>124</v>
      </c>
      <c r="AW238" s="13" t="s">
        <v>31</v>
      </c>
      <c r="AX238" s="13" t="s">
        <v>75</v>
      </c>
      <c r="AY238" s="157" t="s">
        <v>117</v>
      </c>
    </row>
    <row r="239" spans="2:65" s="14" customFormat="1">
      <c r="B239" s="163"/>
      <c r="D239" s="150" t="s">
        <v>126</v>
      </c>
      <c r="E239" s="164" t="s">
        <v>1</v>
      </c>
      <c r="F239" s="165" t="s">
        <v>147</v>
      </c>
      <c r="H239" s="166">
        <v>0.57499999999999996</v>
      </c>
      <c r="I239" s="167"/>
      <c r="L239" s="163"/>
      <c r="M239" s="168"/>
      <c r="T239" s="169"/>
      <c r="AT239" s="164" t="s">
        <v>126</v>
      </c>
      <c r="AU239" s="164" t="s">
        <v>124</v>
      </c>
      <c r="AV239" s="14" t="s">
        <v>123</v>
      </c>
      <c r="AW239" s="14" t="s">
        <v>31</v>
      </c>
      <c r="AX239" s="14" t="s">
        <v>75</v>
      </c>
      <c r="AY239" s="164" t="s">
        <v>117</v>
      </c>
    </row>
    <row r="240" spans="2:65" s="13" customFormat="1">
      <c r="B240" s="156"/>
      <c r="D240" s="150" t="s">
        <v>126</v>
      </c>
      <c r="E240" s="157" t="s">
        <v>1</v>
      </c>
      <c r="F240" s="158" t="s">
        <v>331</v>
      </c>
      <c r="H240" s="159">
        <v>0.60399999999999998</v>
      </c>
      <c r="I240" s="160"/>
      <c r="L240" s="156"/>
      <c r="M240" s="161"/>
      <c r="T240" s="162"/>
      <c r="AT240" s="157" t="s">
        <v>126</v>
      </c>
      <c r="AU240" s="157" t="s">
        <v>124</v>
      </c>
      <c r="AV240" s="13" t="s">
        <v>124</v>
      </c>
      <c r="AW240" s="13" t="s">
        <v>31</v>
      </c>
      <c r="AX240" s="13" t="s">
        <v>80</v>
      </c>
      <c r="AY240" s="157" t="s">
        <v>117</v>
      </c>
    </row>
    <row r="241" spans="2:65" s="1" customFormat="1" ht="24.2" customHeight="1">
      <c r="B241" s="134"/>
      <c r="C241" s="135" t="s">
        <v>332</v>
      </c>
      <c r="D241" s="135" t="s">
        <v>119</v>
      </c>
      <c r="E241" s="136" t="s">
        <v>333</v>
      </c>
      <c r="F241" s="137" t="s">
        <v>264</v>
      </c>
      <c r="G241" s="138" t="s">
        <v>198</v>
      </c>
      <c r="H241" s="139">
        <v>3</v>
      </c>
      <c r="I241" s="140"/>
      <c r="J241" s="141">
        <f>ROUND(I241*H241,2)</f>
        <v>0</v>
      </c>
      <c r="K241" s="142"/>
      <c r="L241" s="32"/>
      <c r="M241" s="143" t="s">
        <v>1</v>
      </c>
      <c r="N241" s="144" t="s">
        <v>41</v>
      </c>
      <c r="P241" s="145">
        <f>O241*H241</f>
        <v>0</v>
      </c>
      <c r="Q241" s="145">
        <v>2.7300000000000001E-2</v>
      </c>
      <c r="R241" s="145">
        <f>Q241*H241</f>
        <v>8.1900000000000001E-2</v>
      </c>
      <c r="S241" s="145">
        <v>0</v>
      </c>
      <c r="T241" s="146">
        <f>S241*H241</f>
        <v>0</v>
      </c>
      <c r="AR241" s="147" t="s">
        <v>208</v>
      </c>
      <c r="AT241" s="147" t="s">
        <v>119</v>
      </c>
      <c r="AU241" s="147" t="s">
        <v>124</v>
      </c>
      <c r="AY241" s="17" t="s">
        <v>117</v>
      </c>
      <c r="BE241" s="148">
        <f>IF(N241="základná",J241,0)</f>
        <v>0</v>
      </c>
      <c r="BF241" s="148">
        <f>IF(N241="znížená",J241,0)</f>
        <v>0</v>
      </c>
      <c r="BG241" s="148">
        <f>IF(N241="zákl. prenesená",J241,0)</f>
        <v>0</v>
      </c>
      <c r="BH241" s="148">
        <f>IF(N241="zníž. prenesená",J241,0)</f>
        <v>0</v>
      </c>
      <c r="BI241" s="148">
        <f>IF(N241="nulová",J241,0)</f>
        <v>0</v>
      </c>
      <c r="BJ241" s="17" t="s">
        <v>124</v>
      </c>
      <c r="BK241" s="148">
        <f>ROUND(I241*H241,2)</f>
        <v>0</v>
      </c>
      <c r="BL241" s="17" t="s">
        <v>208</v>
      </c>
      <c r="BM241" s="147" t="s">
        <v>334</v>
      </c>
    </row>
    <row r="242" spans="2:65" s="1" customFormat="1" ht="16.5" customHeight="1">
      <c r="B242" s="134"/>
      <c r="C242" s="135" t="s">
        <v>335</v>
      </c>
      <c r="D242" s="135" t="s">
        <v>119</v>
      </c>
      <c r="E242" s="136" t="s">
        <v>336</v>
      </c>
      <c r="F242" s="137" t="s">
        <v>268</v>
      </c>
      <c r="G242" s="138" t="s">
        <v>269</v>
      </c>
      <c r="H242" s="139">
        <v>1</v>
      </c>
      <c r="I242" s="140"/>
      <c r="J242" s="141">
        <f>ROUND(I242*H242,2)</f>
        <v>0</v>
      </c>
      <c r="K242" s="142"/>
      <c r="L242" s="32"/>
      <c r="M242" s="143" t="s">
        <v>1</v>
      </c>
      <c r="N242" s="144" t="s">
        <v>41</v>
      </c>
      <c r="P242" s="145">
        <f>O242*H242</f>
        <v>0</v>
      </c>
      <c r="Q242" s="145">
        <v>0</v>
      </c>
      <c r="R242" s="145">
        <f>Q242*H242</f>
        <v>0</v>
      </c>
      <c r="S242" s="145">
        <v>0</v>
      </c>
      <c r="T242" s="146">
        <f>S242*H242</f>
        <v>0</v>
      </c>
      <c r="AR242" s="147" t="s">
        <v>123</v>
      </c>
      <c r="AT242" s="147" t="s">
        <v>119</v>
      </c>
      <c r="AU242" s="147" t="s">
        <v>124</v>
      </c>
      <c r="AY242" s="17" t="s">
        <v>117</v>
      </c>
      <c r="BE242" s="148">
        <f>IF(N242="základná",J242,0)</f>
        <v>0</v>
      </c>
      <c r="BF242" s="148">
        <f>IF(N242="znížená",J242,0)</f>
        <v>0</v>
      </c>
      <c r="BG242" s="148">
        <f>IF(N242="zákl. prenesená",J242,0)</f>
        <v>0</v>
      </c>
      <c r="BH242" s="148">
        <f>IF(N242="zníž. prenesená",J242,0)</f>
        <v>0</v>
      </c>
      <c r="BI242" s="148">
        <f>IF(N242="nulová",J242,0)</f>
        <v>0</v>
      </c>
      <c r="BJ242" s="17" t="s">
        <v>124</v>
      </c>
      <c r="BK242" s="148">
        <f>ROUND(I242*H242,2)</f>
        <v>0</v>
      </c>
      <c r="BL242" s="17" t="s">
        <v>123</v>
      </c>
      <c r="BM242" s="147" t="s">
        <v>337</v>
      </c>
    </row>
    <row r="243" spans="2:65" s="11" customFormat="1" ht="22.9" customHeight="1">
      <c r="B243" s="122"/>
      <c r="D243" s="123" t="s">
        <v>74</v>
      </c>
      <c r="E243" s="132" t="s">
        <v>338</v>
      </c>
      <c r="F243" s="132" t="s">
        <v>339</v>
      </c>
      <c r="I243" s="125"/>
      <c r="J243" s="133">
        <f>BK243</f>
        <v>0</v>
      </c>
      <c r="L243" s="122"/>
      <c r="M243" s="127"/>
      <c r="P243" s="128">
        <f>SUM(P244:P247)</f>
        <v>0</v>
      </c>
      <c r="R243" s="128">
        <f>SUM(R244:R247)</f>
        <v>3.9004200000000004</v>
      </c>
      <c r="T243" s="129">
        <f>SUM(T244:T247)</f>
        <v>0</v>
      </c>
      <c r="AR243" s="123" t="s">
        <v>124</v>
      </c>
      <c r="AT243" s="130" t="s">
        <v>74</v>
      </c>
      <c r="AU243" s="130" t="s">
        <v>80</v>
      </c>
      <c r="AY243" s="123" t="s">
        <v>117</v>
      </c>
      <c r="BK243" s="131">
        <f>SUM(BK244:BK247)</f>
        <v>0</v>
      </c>
    </row>
    <row r="244" spans="2:65" s="1" customFormat="1" ht="16.5" customHeight="1">
      <c r="B244" s="134"/>
      <c r="C244" s="135" t="s">
        <v>340</v>
      </c>
      <c r="D244" s="135" t="s">
        <v>119</v>
      </c>
      <c r="E244" s="136" t="s">
        <v>341</v>
      </c>
      <c r="F244" s="137" t="s">
        <v>311</v>
      </c>
      <c r="G244" s="138" t="s">
        <v>198</v>
      </c>
      <c r="H244" s="139">
        <v>2</v>
      </c>
      <c r="I244" s="140"/>
      <c r="J244" s="141">
        <f>ROUND(I244*H244,2)</f>
        <v>0</v>
      </c>
      <c r="K244" s="142"/>
      <c r="L244" s="32"/>
      <c r="M244" s="143" t="s">
        <v>1</v>
      </c>
      <c r="N244" s="144" t="s">
        <v>41</v>
      </c>
      <c r="P244" s="145">
        <f>O244*H244</f>
        <v>0</v>
      </c>
      <c r="Q244" s="145">
        <v>2.1000000000000001E-4</v>
      </c>
      <c r="R244" s="145">
        <f>Q244*H244</f>
        <v>4.2000000000000002E-4</v>
      </c>
      <c r="S244" s="145">
        <v>0</v>
      </c>
      <c r="T244" s="146">
        <f>S244*H244</f>
        <v>0</v>
      </c>
      <c r="AR244" s="147" t="s">
        <v>208</v>
      </c>
      <c r="AT244" s="147" t="s">
        <v>119</v>
      </c>
      <c r="AU244" s="147" t="s">
        <v>124</v>
      </c>
      <c r="AY244" s="17" t="s">
        <v>117</v>
      </c>
      <c r="BE244" s="148">
        <f>IF(N244="základná",J244,0)</f>
        <v>0</v>
      </c>
      <c r="BF244" s="148">
        <f>IF(N244="znížená",J244,0)</f>
        <v>0</v>
      </c>
      <c r="BG244" s="148">
        <f>IF(N244="zákl. prenesená",J244,0)</f>
        <v>0</v>
      </c>
      <c r="BH244" s="148">
        <f>IF(N244="zníž. prenesená",J244,0)</f>
        <v>0</v>
      </c>
      <c r="BI244" s="148">
        <f>IF(N244="nulová",J244,0)</f>
        <v>0</v>
      </c>
      <c r="BJ244" s="17" t="s">
        <v>124</v>
      </c>
      <c r="BK244" s="148">
        <f>ROUND(I244*H244,2)</f>
        <v>0</v>
      </c>
      <c r="BL244" s="17" t="s">
        <v>208</v>
      </c>
      <c r="BM244" s="147" t="s">
        <v>342</v>
      </c>
    </row>
    <row r="245" spans="2:65" s="1" customFormat="1" ht="16.5" customHeight="1">
      <c r="B245" s="134"/>
      <c r="C245" s="170" t="s">
        <v>343</v>
      </c>
      <c r="D245" s="170" t="s">
        <v>203</v>
      </c>
      <c r="E245" s="171" t="s">
        <v>344</v>
      </c>
      <c r="F245" s="172" t="s">
        <v>345</v>
      </c>
      <c r="G245" s="173" t="s">
        <v>198</v>
      </c>
      <c r="H245" s="174">
        <v>2</v>
      </c>
      <c r="I245" s="175"/>
      <c r="J245" s="176">
        <f>ROUND(I245*H245,2)</f>
        <v>0</v>
      </c>
      <c r="K245" s="177"/>
      <c r="L245" s="178"/>
      <c r="M245" s="179" t="s">
        <v>1</v>
      </c>
      <c r="N245" s="180" t="s">
        <v>41</v>
      </c>
      <c r="P245" s="145">
        <f>O245*H245</f>
        <v>0</v>
      </c>
      <c r="Q245" s="145">
        <v>0.65</v>
      </c>
      <c r="R245" s="145">
        <f>Q245*H245</f>
        <v>1.3</v>
      </c>
      <c r="S245" s="145">
        <v>0</v>
      </c>
      <c r="T245" s="146">
        <f>S245*H245</f>
        <v>0</v>
      </c>
      <c r="AR245" s="147" t="s">
        <v>207</v>
      </c>
      <c r="AT245" s="147" t="s">
        <v>203</v>
      </c>
      <c r="AU245" s="147" t="s">
        <v>124</v>
      </c>
      <c r="AY245" s="17" t="s">
        <v>117</v>
      </c>
      <c r="BE245" s="148">
        <f>IF(N245="základná",J245,0)</f>
        <v>0</v>
      </c>
      <c r="BF245" s="148">
        <f>IF(N245="znížená",J245,0)</f>
        <v>0</v>
      </c>
      <c r="BG245" s="148">
        <f>IF(N245="zákl. prenesená",J245,0)</f>
        <v>0</v>
      </c>
      <c r="BH245" s="148">
        <f>IF(N245="zníž. prenesená",J245,0)</f>
        <v>0</v>
      </c>
      <c r="BI245" s="148">
        <f>IF(N245="nulová",J245,0)</f>
        <v>0</v>
      </c>
      <c r="BJ245" s="17" t="s">
        <v>124</v>
      </c>
      <c r="BK245" s="148">
        <f>ROUND(I245*H245,2)</f>
        <v>0</v>
      </c>
      <c r="BL245" s="17" t="s">
        <v>208</v>
      </c>
      <c r="BM245" s="147" t="s">
        <v>346</v>
      </c>
    </row>
    <row r="246" spans="2:65" s="1" customFormat="1" ht="16.5" customHeight="1">
      <c r="B246" s="134"/>
      <c r="C246" s="170" t="s">
        <v>347</v>
      </c>
      <c r="D246" s="170" t="s">
        <v>203</v>
      </c>
      <c r="E246" s="171" t="s">
        <v>348</v>
      </c>
      <c r="F246" s="172" t="s">
        <v>349</v>
      </c>
      <c r="G246" s="173" t="s">
        <v>198</v>
      </c>
      <c r="H246" s="174">
        <v>4</v>
      </c>
      <c r="I246" s="175"/>
      <c r="J246" s="176">
        <f>ROUND(I246*H246,2)</f>
        <v>0</v>
      </c>
      <c r="K246" s="177"/>
      <c r="L246" s="178"/>
      <c r="M246" s="179" t="s">
        <v>1</v>
      </c>
      <c r="N246" s="180" t="s">
        <v>41</v>
      </c>
      <c r="P246" s="145">
        <f>O246*H246</f>
        <v>0</v>
      </c>
      <c r="Q246" s="145">
        <v>0.65</v>
      </c>
      <c r="R246" s="145">
        <f>Q246*H246</f>
        <v>2.6</v>
      </c>
      <c r="S246" s="145">
        <v>0</v>
      </c>
      <c r="T246" s="146">
        <f>S246*H246</f>
        <v>0</v>
      </c>
      <c r="AR246" s="147" t="s">
        <v>207</v>
      </c>
      <c r="AT246" s="147" t="s">
        <v>203</v>
      </c>
      <c r="AU246" s="147" t="s">
        <v>124</v>
      </c>
      <c r="AY246" s="17" t="s">
        <v>117</v>
      </c>
      <c r="BE246" s="148">
        <f>IF(N246="základná",J246,0)</f>
        <v>0</v>
      </c>
      <c r="BF246" s="148">
        <f>IF(N246="znížená",J246,0)</f>
        <v>0</v>
      </c>
      <c r="BG246" s="148">
        <f>IF(N246="zákl. prenesená",J246,0)</f>
        <v>0</v>
      </c>
      <c r="BH246" s="148">
        <f>IF(N246="zníž. prenesená",J246,0)</f>
        <v>0</v>
      </c>
      <c r="BI246" s="148">
        <f>IF(N246="nulová",J246,0)</f>
        <v>0</v>
      </c>
      <c r="BJ246" s="17" t="s">
        <v>124</v>
      </c>
      <c r="BK246" s="148">
        <f>ROUND(I246*H246,2)</f>
        <v>0</v>
      </c>
      <c r="BL246" s="17" t="s">
        <v>208</v>
      </c>
      <c r="BM246" s="147" t="s">
        <v>350</v>
      </c>
    </row>
    <row r="247" spans="2:65" s="1" customFormat="1" ht="16.5" customHeight="1">
      <c r="B247" s="134"/>
      <c r="C247" s="135" t="s">
        <v>351</v>
      </c>
      <c r="D247" s="135" t="s">
        <v>119</v>
      </c>
      <c r="E247" s="136" t="s">
        <v>352</v>
      </c>
      <c r="F247" s="137" t="s">
        <v>268</v>
      </c>
      <c r="G247" s="138" t="s">
        <v>269</v>
      </c>
      <c r="H247" s="139">
        <v>1</v>
      </c>
      <c r="I247" s="140"/>
      <c r="J247" s="141">
        <f>ROUND(I247*H247,2)</f>
        <v>0</v>
      </c>
      <c r="K247" s="142"/>
      <c r="L247" s="32"/>
      <c r="M247" s="143" t="s">
        <v>1</v>
      </c>
      <c r="N247" s="144" t="s">
        <v>41</v>
      </c>
      <c r="P247" s="145">
        <f>O247*H247</f>
        <v>0</v>
      </c>
      <c r="Q247" s="145">
        <v>0</v>
      </c>
      <c r="R247" s="145">
        <f>Q247*H247</f>
        <v>0</v>
      </c>
      <c r="S247" s="145">
        <v>0</v>
      </c>
      <c r="T247" s="146">
        <f>S247*H247</f>
        <v>0</v>
      </c>
      <c r="AR247" s="147" t="s">
        <v>123</v>
      </c>
      <c r="AT247" s="147" t="s">
        <v>119</v>
      </c>
      <c r="AU247" s="147" t="s">
        <v>124</v>
      </c>
      <c r="AY247" s="17" t="s">
        <v>117</v>
      </c>
      <c r="BE247" s="148">
        <f>IF(N247="základná",J247,0)</f>
        <v>0</v>
      </c>
      <c r="BF247" s="148">
        <f>IF(N247="znížená",J247,0)</f>
        <v>0</v>
      </c>
      <c r="BG247" s="148">
        <f>IF(N247="zákl. prenesená",J247,0)</f>
        <v>0</v>
      </c>
      <c r="BH247" s="148">
        <f>IF(N247="zníž. prenesená",J247,0)</f>
        <v>0</v>
      </c>
      <c r="BI247" s="148">
        <f>IF(N247="nulová",J247,0)</f>
        <v>0</v>
      </c>
      <c r="BJ247" s="17" t="s">
        <v>124</v>
      </c>
      <c r="BK247" s="148">
        <f>ROUND(I247*H247,2)</f>
        <v>0</v>
      </c>
      <c r="BL247" s="17" t="s">
        <v>123</v>
      </c>
      <c r="BM247" s="147" t="s">
        <v>353</v>
      </c>
    </row>
    <row r="248" spans="2:65" s="11" customFormat="1" ht="22.9" customHeight="1">
      <c r="B248" s="122"/>
      <c r="D248" s="123" t="s">
        <v>74</v>
      </c>
      <c r="E248" s="132" t="s">
        <v>354</v>
      </c>
      <c r="F248" s="132" t="s">
        <v>355</v>
      </c>
      <c r="I248" s="125"/>
      <c r="J248" s="133">
        <f>BK248</f>
        <v>0</v>
      </c>
      <c r="L248" s="122"/>
      <c r="M248" s="127"/>
      <c r="P248" s="128">
        <f>P249</f>
        <v>0</v>
      </c>
      <c r="R248" s="128">
        <f>R249</f>
        <v>0</v>
      </c>
      <c r="T248" s="129">
        <f>T249</f>
        <v>0</v>
      </c>
      <c r="AR248" s="123" t="s">
        <v>124</v>
      </c>
      <c r="AT248" s="130" t="s">
        <v>74</v>
      </c>
      <c r="AU248" s="130" t="s">
        <v>80</v>
      </c>
      <c r="AY248" s="123" t="s">
        <v>117</v>
      </c>
      <c r="BK248" s="131">
        <f>BK249</f>
        <v>0</v>
      </c>
    </row>
    <row r="249" spans="2:65" s="1" customFormat="1" ht="24.2" customHeight="1">
      <c r="B249" s="134"/>
      <c r="C249" s="135" t="s">
        <v>356</v>
      </c>
      <c r="D249" s="135" t="s">
        <v>119</v>
      </c>
      <c r="E249" s="136" t="s">
        <v>357</v>
      </c>
      <c r="F249" s="137" t="s">
        <v>358</v>
      </c>
      <c r="G249" s="138" t="s">
        <v>359</v>
      </c>
      <c r="H249" s="140"/>
      <c r="I249" s="140"/>
      <c r="J249" s="141">
        <f>ROUND(I249*H249,2)</f>
        <v>0</v>
      </c>
      <c r="K249" s="142"/>
      <c r="L249" s="32"/>
      <c r="M249" s="143" t="s">
        <v>1</v>
      </c>
      <c r="N249" s="144" t="s">
        <v>41</v>
      </c>
      <c r="P249" s="145">
        <f>O249*H249</f>
        <v>0</v>
      </c>
      <c r="Q249" s="145">
        <v>0</v>
      </c>
      <c r="R249" s="145">
        <f>Q249*H249</f>
        <v>0</v>
      </c>
      <c r="S249" s="145">
        <v>0</v>
      </c>
      <c r="T249" s="146">
        <f>S249*H249</f>
        <v>0</v>
      </c>
      <c r="AR249" s="147" t="s">
        <v>208</v>
      </c>
      <c r="AT249" s="147" t="s">
        <v>119</v>
      </c>
      <c r="AU249" s="147" t="s">
        <v>124</v>
      </c>
      <c r="AY249" s="17" t="s">
        <v>117</v>
      </c>
      <c r="BE249" s="148">
        <f>IF(N249="základná",J249,0)</f>
        <v>0</v>
      </c>
      <c r="BF249" s="148">
        <f>IF(N249="znížená",J249,0)</f>
        <v>0</v>
      </c>
      <c r="BG249" s="148">
        <f>IF(N249="zákl. prenesená",J249,0)</f>
        <v>0</v>
      </c>
      <c r="BH249" s="148">
        <f>IF(N249="zníž. prenesená",J249,0)</f>
        <v>0</v>
      </c>
      <c r="BI249" s="148">
        <f>IF(N249="nulová",J249,0)</f>
        <v>0</v>
      </c>
      <c r="BJ249" s="17" t="s">
        <v>124</v>
      </c>
      <c r="BK249" s="148">
        <f>ROUND(I249*H249,2)</f>
        <v>0</v>
      </c>
      <c r="BL249" s="17" t="s">
        <v>208</v>
      </c>
      <c r="BM249" s="147" t="s">
        <v>360</v>
      </c>
    </row>
    <row r="250" spans="2:65" s="11" customFormat="1" ht="22.9" customHeight="1">
      <c r="B250" s="122"/>
      <c r="D250" s="123" t="s">
        <v>74</v>
      </c>
      <c r="E250" s="132" t="s">
        <v>361</v>
      </c>
      <c r="F250" s="132" t="s">
        <v>362</v>
      </c>
      <c r="I250" s="125"/>
      <c r="J250" s="133">
        <f>BK250</f>
        <v>0</v>
      </c>
      <c r="L250" s="122"/>
      <c r="M250" s="127"/>
      <c r="P250" s="128">
        <f>SUM(P251:P263)</f>
        <v>0</v>
      </c>
      <c r="R250" s="128">
        <f>SUM(R251:R263)</f>
        <v>0.21654000000000001</v>
      </c>
      <c r="T250" s="129">
        <f>SUM(T251:T263)</f>
        <v>0</v>
      </c>
      <c r="AR250" s="123" t="s">
        <v>124</v>
      </c>
      <c r="AT250" s="130" t="s">
        <v>74</v>
      </c>
      <c r="AU250" s="130" t="s">
        <v>80</v>
      </c>
      <c r="AY250" s="123" t="s">
        <v>117</v>
      </c>
      <c r="BK250" s="131">
        <f>SUM(BK251:BK263)</f>
        <v>0</v>
      </c>
    </row>
    <row r="251" spans="2:65" s="1" customFormat="1" ht="33" customHeight="1">
      <c r="B251" s="134"/>
      <c r="C251" s="135" t="s">
        <v>363</v>
      </c>
      <c r="D251" s="135" t="s">
        <v>119</v>
      </c>
      <c r="E251" s="136" t="s">
        <v>364</v>
      </c>
      <c r="F251" s="137" t="s">
        <v>365</v>
      </c>
      <c r="G251" s="138" t="s">
        <v>168</v>
      </c>
      <c r="H251" s="139">
        <v>401</v>
      </c>
      <c r="I251" s="140"/>
      <c r="J251" s="141">
        <f>ROUND(I251*H251,2)</f>
        <v>0</v>
      </c>
      <c r="K251" s="142"/>
      <c r="L251" s="32"/>
      <c r="M251" s="143" t="s">
        <v>1</v>
      </c>
      <c r="N251" s="144" t="s">
        <v>41</v>
      </c>
      <c r="P251" s="145">
        <f>O251*H251</f>
        <v>0</v>
      </c>
      <c r="Q251" s="145">
        <v>2.2000000000000001E-4</v>
      </c>
      <c r="R251" s="145">
        <f>Q251*H251</f>
        <v>8.8220000000000007E-2</v>
      </c>
      <c r="S251" s="145">
        <v>0</v>
      </c>
      <c r="T251" s="146">
        <f>S251*H251</f>
        <v>0</v>
      </c>
      <c r="AR251" s="147" t="s">
        <v>208</v>
      </c>
      <c r="AT251" s="147" t="s">
        <v>119</v>
      </c>
      <c r="AU251" s="147" t="s">
        <v>124</v>
      </c>
      <c r="AY251" s="17" t="s">
        <v>117</v>
      </c>
      <c r="BE251" s="148">
        <f>IF(N251="základná",J251,0)</f>
        <v>0</v>
      </c>
      <c r="BF251" s="148">
        <f>IF(N251="znížená",J251,0)</f>
        <v>0</v>
      </c>
      <c r="BG251" s="148">
        <f>IF(N251="zákl. prenesená",J251,0)</f>
        <v>0</v>
      </c>
      <c r="BH251" s="148">
        <f>IF(N251="zníž. prenesená",J251,0)</f>
        <v>0</v>
      </c>
      <c r="BI251" s="148">
        <f>IF(N251="nulová",J251,0)</f>
        <v>0</v>
      </c>
      <c r="BJ251" s="17" t="s">
        <v>124</v>
      </c>
      <c r="BK251" s="148">
        <f>ROUND(I251*H251,2)</f>
        <v>0</v>
      </c>
      <c r="BL251" s="17" t="s">
        <v>208</v>
      </c>
      <c r="BM251" s="147" t="s">
        <v>366</v>
      </c>
    </row>
    <row r="252" spans="2:65" s="12" customFormat="1">
      <c r="B252" s="149"/>
      <c r="D252" s="150" t="s">
        <v>126</v>
      </c>
      <c r="E252" s="151" t="s">
        <v>1</v>
      </c>
      <c r="F252" s="152" t="s">
        <v>367</v>
      </c>
      <c r="H252" s="151" t="s">
        <v>1</v>
      </c>
      <c r="I252" s="153"/>
      <c r="L252" s="149"/>
      <c r="M252" s="154"/>
      <c r="T252" s="155"/>
      <c r="AT252" s="151" t="s">
        <v>126</v>
      </c>
      <c r="AU252" s="151" t="s">
        <v>124</v>
      </c>
      <c r="AV252" s="12" t="s">
        <v>80</v>
      </c>
      <c r="AW252" s="12" t="s">
        <v>31</v>
      </c>
      <c r="AX252" s="12" t="s">
        <v>75</v>
      </c>
      <c r="AY252" s="151" t="s">
        <v>117</v>
      </c>
    </row>
    <row r="253" spans="2:65" s="13" customFormat="1">
      <c r="B253" s="156"/>
      <c r="D253" s="150" t="s">
        <v>126</v>
      </c>
      <c r="E253" s="157" t="s">
        <v>1</v>
      </c>
      <c r="F253" s="158" t="s">
        <v>368</v>
      </c>
      <c r="H253" s="159">
        <v>190</v>
      </c>
      <c r="I253" s="160"/>
      <c r="L253" s="156"/>
      <c r="M253" s="161"/>
      <c r="T253" s="162"/>
      <c r="AT253" s="157" t="s">
        <v>126</v>
      </c>
      <c r="AU253" s="157" t="s">
        <v>124</v>
      </c>
      <c r="AV253" s="13" t="s">
        <v>124</v>
      </c>
      <c r="AW253" s="13" t="s">
        <v>31</v>
      </c>
      <c r="AX253" s="13" t="s">
        <v>75</v>
      </c>
      <c r="AY253" s="157" t="s">
        <v>117</v>
      </c>
    </row>
    <row r="254" spans="2:65" s="12" customFormat="1">
      <c r="B254" s="149"/>
      <c r="D254" s="150" t="s">
        <v>126</v>
      </c>
      <c r="E254" s="151" t="s">
        <v>1</v>
      </c>
      <c r="F254" s="152" t="s">
        <v>369</v>
      </c>
      <c r="H254" s="151" t="s">
        <v>1</v>
      </c>
      <c r="I254" s="153"/>
      <c r="L254" s="149"/>
      <c r="M254" s="154"/>
      <c r="T254" s="155"/>
      <c r="AT254" s="151" t="s">
        <v>126</v>
      </c>
      <c r="AU254" s="151" t="s">
        <v>124</v>
      </c>
      <c r="AV254" s="12" t="s">
        <v>80</v>
      </c>
      <c r="AW254" s="12" t="s">
        <v>31</v>
      </c>
      <c r="AX254" s="12" t="s">
        <v>75</v>
      </c>
      <c r="AY254" s="151" t="s">
        <v>117</v>
      </c>
    </row>
    <row r="255" spans="2:65" s="13" customFormat="1">
      <c r="B255" s="156"/>
      <c r="D255" s="150" t="s">
        <v>126</v>
      </c>
      <c r="E255" s="157" t="s">
        <v>1</v>
      </c>
      <c r="F255" s="158" t="s">
        <v>370</v>
      </c>
      <c r="H255" s="159">
        <v>148</v>
      </c>
      <c r="I255" s="160"/>
      <c r="L255" s="156"/>
      <c r="M255" s="161"/>
      <c r="T255" s="162"/>
      <c r="AT255" s="157" t="s">
        <v>126</v>
      </c>
      <c r="AU255" s="157" t="s">
        <v>124</v>
      </c>
      <c r="AV255" s="13" t="s">
        <v>124</v>
      </c>
      <c r="AW255" s="13" t="s">
        <v>31</v>
      </c>
      <c r="AX255" s="13" t="s">
        <v>75</v>
      </c>
      <c r="AY255" s="157" t="s">
        <v>117</v>
      </c>
    </row>
    <row r="256" spans="2:65" s="12" customFormat="1">
      <c r="B256" s="149"/>
      <c r="D256" s="150" t="s">
        <v>126</v>
      </c>
      <c r="E256" s="151" t="s">
        <v>1</v>
      </c>
      <c r="F256" s="152" t="s">
        <v>371</v>
      </c>
      <c r="H256" s="151" t="s">
        <v>1</v>
      </c>
      <c r="I256" s="153"/>
      <c r="L256" s="149"/>
      <c r="M256" s="154"/>
      <c r="T256" s="155"/>
      <c r="AT256" s="151" t="s">
        <v>126</v>
      </c>
      <c r="AU256" s="151" t="s">
        <v>124</v>
      </c>
      <c r="AV256" s="12" t="s">
        <v>80</v>
      </c>
      <c r="AW256" s="12" t="s">
        <v>31</v>
      </c>
      <c r="AX256" s="12" t="s">
        <v>75</v>
      </c>
      <c r="AY256" s="151" t="s">
        <v>117</v>
      </c>
    </row>
    <row r="257" spans="2:65" s="13" customFormat="1">
      <c r="B257" s="156"/>
      <c r="D257" s="150" t="s">
        <v>126</v>
      </c>
      <c r="E257" s="157" t="s">
        <v>1</v>
      </c>
      <c r="F257" s="158" t="s">
        <v>372</v>
      </c>
      <c r="H257" s="159">
        <v>8</v>
      </c>
      <c r="I257" s="160"/>
      <c r="L257" s="156"/>
      <c r="M257" s="161"/>
      <c r="T257" s="162"/>
      <c r="AT257" s="157" t="s">
        <v>126</v>
      </c>
      <c r="AU257" s="157" t="s">
        <v>124</v>
      </c>
      <c r="AV257" s="13" t="s">
        <v>124</v>
      </c>
      <c r="AW257" s="13" t="s">
        <v>31</v>
      </c>
      <c r="AX257" s="13" t="s">
        <v>75</v>
      </c>
      <c r="AY257" s="157" t="s">
        <v>117</v>
      </c>
    </row>
    <row r="258" spans="2:65" s="12" customFormat="1">
      <c r="B258" s="149"/>
      <c r="D258" s="150" t="s">
        <v>126</v>
      </c>
      <c r="E258" s="151" t="s">
        <v>1</v>
      </c>
      <c r="F258" s="152" t="s">
        <v>373</v>
      </c>
      <c r="H258" s="151" t="s">
        <v>1</v>
      </c>
      <c r="I258" s="153"/>
      <c r="L258" s="149"/>
      <c r="M258" s="154"/>
      <c r="T258" s="155"/>
      <c r="AT258" s="151" t="s">
        <v>126</v>
      </c>
      <c r="AU258" s="151" t="s">
        <v>124</v>
      </c>
      <c r="AV258" s="12" t="s">
        <v>80</v>
      </c>
      <c r="AW258" s="12" t="s">
        <v>31</v>
      </c>
      <c r="AX258" s="12" t="s">
        <v>75</v>
      </c>
      <c r="AY258" s="151" t="s">
        <v>117</v>
      </c>
    </row>
    <row r="259" spans="2:65" s="13" customFormat="1">
      <c r="B259" s="156"/>
      <c r="D259" s="150" t="s">
        <v>126</v>
      </c>
      <c r="E259" s="157" t="s">
        <v>1</v>
      </c>
      <c r="F259" s="158" t="s">
        <v>374</v>
      </c>
      <c r="H259" s="159">
        <v>39</v>
      </c>
      <c r="I259" s="160"/>
      <c r="L259" s="156"/>
      <c r="M259" s="161"/>
      <c r="T259" s="162"/>
      <c r="AT259" s="157" t="s">
        <v>126</v>
      </c>
      <c r="AU259" s="157" t="s">
        <v>124</v>
      </c>
      <c r="AV259" s="13" t="s">
        <v>124</v>
      </c>
      <c r="AW259" s="13" t="s">
        <v>31</v>
      </c>
      <c r="AX259" s="13" t="s">
        <v>75</v>
      </c>
      <c r="AY259" s="157" t="s">
        <v>117</v>
      </c>
    </row>
    <row r="260" spans="2:65" s="12" customFormat="1">
      <c r="B260" s="149"/>
      <c r="D260" s="150" t="s">
        <v>126</v>
      </c>
      <c r="E260" s="151" t="s">
        <v>1</v>
      </c>
      <c r="F260" s="152" t="s">
        <v>375</v>
      </c>
      <c r="H260" s="151" t="s">
        <v>1</v>
      </c>
      <c r="I260" s="153"/>
      <c r="L260" s="149"/>
      <c r="M260" s="154"/>
      <c r="T260" s="155"/>
      <c r="AT260" s="151" t="s">
        <v>126</v>
      </c>
      <c r="AU260" s="151" t="s">
        <v>124</v>
      </c>
      <c r="AV260" s="12" t="s">
        <v>80</v>
      </c>
      <c r="AW260" s="12" t="s">
        <v>31</v>
      </c>
      <c r="AX260" s="12" t="s">
        <v>75</v>
      </c>
      <c r="AY260" s="151" t="s">
        <v>117</v>
      </c>
    </row>
    <row r="261" spans="2:65" s="13" customFormat="1">
      <c r="B261" s="156"/>
      <c r="D261" s="150" t="s">
        <v>126</v>
      </c>
      <c r="E261" s="157" t="s">
        <v>1</v>
      </c>
      <c r="F261" s="158" t="s">
        <v>376</v>
      </c>
      <c r="H261" s="159">
        <v>16</v>
      </c>
      <c r="I261" s="160"/>
      <c r="L261" s="156"/>
      <c r="M261" s="161"/>
      <c r="T261" s="162"/>
      <c r="AT261" s="157" t="s">
        <v>126</v>
      </c>
      <c r="AU261" s="157" t="s">
        <v>124</v>
      </c>
      <c r="AV261" s="13" t="s">
        <v>124</v>
      </c>
      <c r="AW261" s="13" t="s">
        <v>31</v>
      </c>
      <c r="AX261" s="13" t="s">
        <v>75</v>
      </c>
      <c r="AY261" s="157" t="s">
        <v>117</v>
      </c>
    </row>
    <row r="262" spans="2:65" s="14" customFormat="1">
      <c r="B262" s="163"/>
      <c r="D262" s="150" t="s">
        <v>126</v>
      </c>
      <c r="E262" s="164" t="s">
        <v>1</v>
      </c>
      <c r="F262" s="165" t="s">
        <v>147</v>
      </c>
      <c r="H262" s="166">
        <v>401</v>
      </c>
      <c r="I262" s="167"/>
      <c r="L262" s="163"/>
      <c r="M262" s="168"/>
      <c r="T262" s="169"/>
      <c r="AT262" s="164" t="s">
        <v>126</v>
      </c>
      <c r="AU262" s="164" t="s">
        <v>124</v>
      </c>
      <c r="AV262" s="14" t="s">
        <v>123</v>
      </c>
      <c r="AW262" s="14" t="s">
        <v>31</v>
      </c>
      <c r="AX262" s="14" t="s">
        <v>80</v>
      </c>
      <c r="AY262" s="164" t="s">
        <v>117</v>
      </c>
    </row>
    <row r="263" spans="2:65" s="1" customFormat="1" ht="24.2" customHeight="1">
      <c r="B263" s="134"/>
      <c r="C263" s="135" t="s">
        <v>377</v>
      </c>
      <c r="D263" s="135" t="s">
        <v>119</v>
      </c>
      <c r="E263" s="136" t="s">
        <v>378</v>
      </c>
      <c r="F263" s="137" t="s">
        <v>379</v>
      </c>
      <c r="G263" s="138" t="s">
        <v>168</v>
      </c>
      <c r="H263" s="139">
        <v>401</v>
      </c>
      <c r="I263" s="140"/>
      <c r="J263" s="141">
        <f>ROUND(I263*H263,2)</f>
        <v>0</v>
      </c>
      <c r="K263" s="142"/>
      <c r="L263" s="32"/>
      <c r="M263" s="188" t="s">
        <v>1</v>
      </c>
      <c r="N263" s="189" t="s">
        <v>41</v>
      </c>
      <c r="O263" s="190"/>
      <c r="P263" s="191">
        <f>O263*H263</f>
        <v>0</v>
      </c>
      <c r="Q263" s="191">
        <v>3.2000000000000003E-4</v>
      </c>
      <c r="R263" s="191">
        <f>Q263*H263</f>
        <v>0.12832000000000002</v>
      </c>
      <c r="S263" s="191">
        <v>0</v>
      </c>
      <c r="T263" s="192">
        <f>S263*H263</f>
        <v>0</v>
      </c>
      <c r="AR263" s="147" t="s">
        <v>208</v>
      </c>
      <c r="AT263" s="147" t="s">
        <v>119</v>
      </c>
      <c r="AU263" s="147" t="s">
        <v>124</v>
      </c>
      <c r="AY263" s="17" t="s">
        <v>117</v>
      </c>
      <c r="BE263" s="148">
        <f>IF(N263="základná",J263,0)</f>
        <v>0</v>
      </c>
      <c r="BF263" s="148">
        <f>IF(N263="znížená",J263,0)</f>
        <v>0</v>
      </c>
      <c r="BG263" s="148">
        <f>IF(N263="zákl. prenesená",J263,0)</f>
        <v>0</v>
      </c>
      <c r="BH263" s="148">
        <f>IF(N263="zníž. prenesená",J263,0)</f>
        <v>0</v>
      </c>
      <c r="BI263" s="148">
        <f>IF(N263="nulová",J263,0)</f>
        <v>0</v>
      </c>
      <c r="BJ263" s="17" t="s">
        <v>124</v>
      </c>
      <c r="BK263" s="148">
        <f>ROUND(I263*H263,2)</f>
        <v>0</v>
      </c>
      <c r="BL263" s="17" t="s">
        <v>208</v>
      </c>
      <c r="BM263" s="147" t="s">
        <v>380</v>
      </c>
    </row>
    <row r="264" spans="2:65" s="1" customFormat="1" ht="6.95" customHeight="1">
      <c r="B264" s="47"/>
      <c r="C264" s="48"/>
      <c r="D264" s="48"/>
      <c r="E264" s="48"/>
      <c r="F264" s="48"/>
      <c r="G264" s="48"/>
      <c r="H264" s="48"/>
      <c r="I264" s="48"/>
      <c r="J264" s="48"/>
      <c r="K264" s="48"/>
      <c r="L264" s="32"/>
    </row>
  </sheetData>
  <autoFilter ref="C126:K263" xr:uid="{00000000-0009-0000-0000-000001000000}"/>
  <mergeCells count="6">
    <mergeCell ref="E119:H119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1370 - Náučný chodník Inovec</vt:lpstr>
      <vt:lpstr>'1370 - Náučný chodník Inovec'!Názvy_tlače</vt:lpstr>
      <vt:lpstr>'Rekapitulácia stavby'!Názvy_tlače</vt:lpstr>
      <vt:lpstr>'1370 - Náučný chodník Inovec'!Oblasť_tlače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DELL-OP-7020\Dell</dc:creator>
  <cp:lastModifiedBy>MVL</cp:lastModifiedBy>
  <dcterms:created xsi:type="dcterms:W3CDTF">2024-04-11T11:14:42Z</dcterms:created>
  <dcterms:modified xsi:type="dcterms:W3CDTF">2024-05-30T07:19:12Z</dcterms:modified>
</cp:coreProperties>
</file>