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/>
  <xr:revisionPtr revIDLastSave="0" documentId="13_ncr:1_{DC6C998E-A75A-4EA0-A00A-01B1F08CB1D0}" xr6:coauthVersionLast="47" xr6:coauthVersionMax="47" xr10:uidLastSave="{00000000-0000-0000-0000-000000000000}"/>
  <bookViews>
    <workbookView xWindow="-28920" yWindow="-45" windowWidth="29040" windowHeight="15720" xr2:uid="{00000000-000D-0000-FFFF-FFFF00000000}"/>
  </bookViews>
  <sheets>
    <sheet name="Rekapitulácia stavby" sheetId="1" r:id="rId1"/>
    <sheet name="1.2 - Zlepšenie tepelnej ..." sheetId="2" r:id="rId2"/>
  </sheets>
  <definedNames>
    <definedName name="_xlnm._FilterDatabase" localSheetId="1" hidden="1">'1.2 - Zlepšenie tepelnej ...'!$C$130:$K$159</definedName>
    <definedName name="_xlnm.Print_Titles" localSheetId="1">'1.2 - Zlepšenie tepelnej ...'!$130:$130</definedName>
    <definedName name="_xlnm.Print_Titles" localSheetId="0">'Rekapitulácia stavby'!$92:$92</definedName>
    <definedName name="_xlnm.Print_Area" localSheetId="1">'1.2 - Zlepšenie tepelnej ...'!$C$4:$J$76,'1.2 - Zlepšenie tepelnej ...'!$C$82:$J$108,'1.2 - Zlepšenie tepelnej ...'!$C$114:$J$159</definedName>
    <definedName name="_xlnm.Print_Area" localSheetId="0">'Rekapitulácia stavby'!$D$4:$AO$76,'Rekapitulácia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1" i="2" l="1"/>
  <c r="J40" i="2"/>
  <c r="AY97" i="1" s="1"/>
  <c r="J39" i="2"/>
  <c r="AX97" i="1" s="1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T146" i="2" s="1"/>
  <c r="R147" i="2"/>
  <c r="R146" i="2"/>
  <c r="P147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J127" i="2"/>
  <c r="F127" i="2"/>
  <c r="F125" i="2"/>
  <c r="E123" i="2"/>
  <c r="J95" i="2"/>
  <c r="F95" i="2"/>
  <c r="F93" i="2"/>
  <c r="E91" i="2"/>
  <c r="J28" i="2"/>
  <c r="E28" i="2"/>
  <c r="J128" i="2" s="1"/>
  <c r="J27" i="2"/>
  <c r="J22" i="2"/>
  <c r="E22" i="2"/>
  <c r="F128" i="2" s="1"/>
  <c r="J21" i="2"/>
  <c r="J16" i="2"/>
  <c r="J125" i="2"/>
  <c r="E7" i="2"/>
  <c r="E85" i="2"/>
  <c r="L90" i="1"/>
  <c r="AM90" i="1"/>
  <c r="AM89" i="1"/>
  <c r="L89" i="1"/>
  <c r="AM87" i="1"/>
  <c r="L87" i="1"/>
  <c r="L85" i="1"/>
  <c r="L84" i="1"/>
  <c r="J151" i="2"/>
  <c r="J139" i="2"/>
  <c r="BK142" i="2"/>
  <c r="BK154" i="2"/>
  <c r="BK143" i="2"/>
  <c r="J140" i="2"/>
  <c r="BK158" i="2"/>
  <c r="J150" i="2"/>
  <c r="J154" i="2"/>
  <c r="BK135" i="2"/>
  <c r="BK138" i="2"/>
  <c r="J152" i="2"/>
  <c r="BK156" i="2"/>
  <c r="BK145" i="2"/>
  <c r="J159" i="2"/>
  <c r="BK151" i="2"/>
  <c r="F41" i="2"/>
  <c r="J144" i="2"/>
  <c r="J158" i="2"/>
  <c r="BK141" i="2"/>
  <c r="BK144" i="2"/>
  <c r="J137" i="2"/>
  <c r="J141" i="2"/>
  <c r="J153" i="2"/>
  <c r="BK155" i="2"/>
  <c r="BK134" i="2"/>
  <c r="BK152" i="2"/>
  <c r="J155" i="2"/>
  <c r="BK140" i="2"/>
  <c r="J145" i="2"/>
  <c r="AS96" i="1"/>
  <c r="J143" i="2"/>
  <c r="BK150" i="2"/>
  <c r="BK159" i="2"/>
  <c r="J156" i="2"/>
  <c r="J135" i="2"/>
  <c r="J147" i="2"/>
  <c r="J138" i="2"/>
  <c r="BK147" i="2"/>
  <c r="BK137" i="2"/>
  <c r="BK139" i="2"/>
  <c r="J142" i="2"/>
  <c r="BK153" i="2"/>
  <c r="J134" i="2"/>
  <c r="R133" i="2" l="1"/>
  <c r="R136" i="2"/>
  <c r="BK133" i="2"/>
  <c r="P133" i="2"/>
  <c r="T133" i="2"/>
  <c r="T149" i="2"/>
  <c r="T136" i="2"/>
  <c r="BK149" i="2"/>
  <c r="BK157" i="2"/>
  <c r="J157" i="2" s="1"/>
  <c r="J107" i="2" s="1"/>
  <c r="P157" i="2"/>
  <c r="BK136" i="2"/>
  <c r="J136" i="2" s="1"/>
  <c r="J103" i="2" s="1"/>
  <c r="P149" i="2"/>
  <c r="P148" i="2"/>
  <c r="R157" i="2"/>
  <c r="P136" i="2"/>
  <c r="R149" i="2"/>
  <c r="R148" i="2"/>
  <c r="T157" i="2"/>
  <c r="BK146" i="2"/>
  <c r="J146" i="2"/>
  <c r="J104" i="2"/>
  <c r="BF137" i="2"/>
  <c r="BF138" i="2"/>
  <c r="BF139" i="2"/>
  <c r="BF142" i="2"/>
  <c r="BF144" i="2"/>
  <c r="BF147" i="2"/>
  <c r="BF154" i="2"/>
  <c r="BF158" i="2"/>
  <c r="BF159" i="2"/>
  <c r="E117" i="2"/>
  <c r="BF143" i="2"/>
  <c r="J96" i="2"/>
  <c r="BF140" i="2"/>
  <c r="BF145" i="2"/>
  <c r="BF151" i="2"/>
  <c r="J93" i="2"/>
  <c r="BF141" i="2"/>
  <c r="BF150" i="2"/>
  <c r="BF155" i="2"/>
  <c r="BF134" i="2"/>
  <c r="BF135" i="2"/>
  <c r="BF152" i="2"/>
  <c r="BF153" i="2"/>
  <c r="F96" i="2"/>
  <c r="BF156" i="2"/>
  <c r="BD97" i="1"/>
  <c r="F39" i="2"/>
  <c r="BB97" i="1"/>
  <c r="BB96" i="1" s="1"/>
  <c r="BB95" i="1" s="1"/>
  <c r="AX95" i="1" s="1"/>
  <c r="BD96" i="1"/>
  <c r="BD95" i="1" s="1"/>
  <c r="BD94" i="1" s="1"/>
  <c r="W33" i="1" s="1"/>
  <c r="J37" i="2"/>
  <c r="AV97" i="1" s="1"/>
  <c r="F37" i="2"/>
  <c r="AZ97" i="1"/>
  <c r="AZ96" i="1"/>
  <c r="AZ95" i="1" s="1"/>
  <c r="AZ94" i="1" s="1"/>
  <c r="W29" i="1" s="1"/>
  <c r="AS95" i="1"/>
  <c r="AS94" i="1" s="1"/>
  <c r="F40" i="2"/>
  <c r="BC97" i="1"/>
  <c r="BC96" i="1"/>
  <c r="AY96" i="1" s="1"/>
  <c r="T132" i="2" l="1"/>
  <c r="BK148" i="2"/>
  <c r="J148" i="2"/>
  <c r="J105" i="2"/>
  <c r="T148" i="2"/>
  <c r="P132" i="2"/>
  <c r="P131" i="2"/>
  <c r="AU97" i="1"/>
  <c r="AU96" i="1" s="1"/>
  <c r="AU95" i="1" s="1"/>
  <c r="AU94" i="1" s="1"/>
  <c r="BK132" i="2"/>
  <c r="J132" i="2"/>
  <c r="J101" i="2"/>
  <c r="R132" i="2"/>
  <c r="R131" i="2" s="1"/>
  <c r="J133" i="2"/>
  <c r="J102" i="2"/>
  <c r="J149" i="2"/>
  <c r="J106" i="2" s="1"/>
  <c r="AX96" i="1"/>
  <c r="AV96" i="1"/>
  <c r="AV94" i="1"/>
  <c r="AK29" i="1" s="1"/>
  <c r="J38" i="2"/>
  <c r="AW97" i="1"/>
  <c r="AT97" i="1"/>
  <c r="BB94" i="1"/>
  <c r="W31" i="1" s="1"/>
  <c r="BC95" i="1"/>
  <c r="AY95" i="1"/>
  <c r="AV95" i="1"/>
  <c r="F38" i="2"/>
  <c r="BA97" i="1" s="1"/>
  <c r="BA96" i="1" s="1"/>
  <c r="AW96" i="1" s="1"/>
  <c r="T131" i="2" l="1"/>
  <c r="BK131" i="2"/>
  <c r="J131" i="2"/>
  <c r="J100" i="2" s="1"/>
  <c r="BC94" i="1"/>
  <c r="W32" i="1" s="1"/>
  <c r="AX94" i="1"/>
  <c r="BA95" i="1"/>
  <c r="BA94" i="1" s="1"/>
  <c r="AW94" i="1" s="1"/>
  <c r="AK30" i="1" s="1"/>
  <c r="AT96" i="1"/>
  <c r="J34" i="2" l="1"/>
  <c r="AG97" i="1" s="1"/>
  <c r="AG96" i="1" s="1"/>
  <c r="AG95" i="1" s="1"/>
  <c r="AY94" i="1"/>
  <c r="AW95" i="1"/>
  <c r="AT95" i="1" s="1"/>
  <c r="W30" i="1"/>
  <c r="AT94" i="1"/>
  <c r="AN95" i="1" l="1"/>
  <c r="AG94" i="1"/>
  <c r="AN96" i="1"/>
  <c r="J43" i="2"/>
  <c r="AN97" i="1"/>
  <c r="AK26" i="1" l="1"/>
  <c r="AK35" i="1" s="1"/>
  <c r="AN94" i="1"/>
</calcChain>
</file>

<file path=xl/sharedStrings.xml><?xml version="1.0" encoding="utf-8"?>
<sst xmlns="http://schemas.openxmlformats.org/spreadsheetml/2006/main" count="627" uniqueCount="226">
  <si>
    <t>Export Komplet</t>
  </si>
  <si>
    <t/>
  </si>
  <si>
    <t>2.0</t>
  </si>
  <si>
    <t>False</t>
  </si>
  <si>
    <t>{9512d043-0ef3-4ca5-b8f0-7a81794210b9}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</si>
  <si>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</si>
  <si>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</si>
  <si>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</si>
  <si>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</si>
  <si>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</si>
  <si>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</si>
  <si>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</si>
  <si>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</si>
  <si>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1-1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</si>
  <si>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</si>
  <si>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</si>
  <si>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DIVADLO JOZEFA GREGORA TAJOVSKÉHO - ZNÍŽENIE ENERGETICKEJ NÁROČNOSTI OBJEKTU DIVADLA</t>
  </si>
  <si>
    <t>JKSO:</t>
  </si>
  <si>
    <t>KS:</t>
  </si>
  <si>
    <t>Miesto:</t>
  </si>
  <si>
    <t xml:space="preserve"> </t>
  </si>
  <si>
    <t>Dátum:</t>
  </si>
  <si>
    <t>18. 6. 2024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</si>
  <si>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</si>
  <si>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</si>
  <si>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</si>
  <si>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</si>
  <si>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</si>
  <si>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</si>
  <si>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</si>
  <si>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 xml:space="preserve">ECB MARTIN s.r.o. 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</si>
  <si>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</si>
  <si>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</si>
  <si>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</si>
  <si>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</si>
  <si>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</si>
  <si>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</si>
  <si>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</si>
  <si>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</si>
  <si>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</si>
  <si>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</si>
  <si>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</si>
  <si>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</si>
  <si>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</si>
  <si>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</si>
  <si>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</si>
  <si>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</si>
  <si>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</si>
  <si>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</si>
  <si>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</si>
  <si>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</si>
  <si>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</si>
  <si>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</si>
  <si>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</si>
  <si>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</si>
  <si>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</si>
  <si>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</si>
  <si>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</si>
  <si>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</si>
  <si>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</si>
  <si>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</si>
  <si>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</si>
  <si>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</si>
  <si>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</si>
  <si>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</si>
  <si>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</si>
  <si>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</si>
  <si>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</si>
  <si>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</si>
  <si>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</si>
  <si>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</si>
  <si>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</si>
  <si>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</si>
  <si>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</si>
  <si>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</si>
  <si>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</si>
  <si>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</si>
  <si>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</si>
  <si>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Oblasť A</t>
  </si>
  <si>
    <t>energetické aktivity</t>
  </si>
  <si>
    <t>STA</t>
  </si>
  <si>
    <t>1</t>
  </si>
  <si>
    <t>{63f2c45a-2e86-4777-ba9e-47a5178d116e}</t>
  </si>
  <si>
    <t>Zateplenie</t>
  </si>
  <si>
    <t>Časť</t>
  </si>
  <si>
    <t>2</t>
  </si>
  <si>
    <t>{b1a42566-880e-452a-849e-e4ecb9e71521}</t>
  </si>
  <si>
    <t>/</t>
  </si>
  <si>
    <t>1.2</t>
  </si>
  <si>
    <t>Zlepšenie tepelnej ochrany otvorových konštrukcií</t>
  </si>
  <si>
    <t>3</t>
  </si>
  <si>
    <t>{88ed3c7d-e5cf-4cf3-9416-11a3597c477b}</t>
  </si>
  <si>
    <t>KRYCÍ LIST ROZPOČTU</t>
  </si>
  <si>
    <t>Objekt:</t>
  </si>
  <si>
    <t>Oblasť A - energetické aktivity</t>
  </si>
  <si>
    <t>Časť:</t>
  </si>
  <si>
    <t>1 - Zateplenie</t>
  </si>
  <si>
    <t>Úroveň 3:</t>
  </si>
  <si>
    <t>1.2 - Zlepšenie tepelnej ochrany otvorových konštrukcií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</si>
  <si>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</si>
  <si>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</si>
  <si>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</si>
  <si>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</si>
  <si>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</si>
  <si>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</si>
  <si>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</si>
  <si>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</si>
  <si>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</si>
  <si>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</si>
  <si>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766 - Konštrukcie stolárske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</si>
  <si>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</si>
  <si>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</si>
  <si>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</si>
  <si>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</si>
  <si>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</si>
  <si>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</si>
  <si>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</si>
  <si>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</si>
  <si>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</si>
  <si>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</si>
  <si>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</si>
  <si>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</si>
  <si>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</si>
  <si>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</si>
  <si>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</si>
  <si>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</si>
  <si>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</si>
  <si>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</si>
  <si>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</si>
  <si>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612409991.S</t>
  </si>
  <si>
    <t>Začistenie omietok (s dodaním hmoty) okolo okien, dverí, podláh, obkladov atď.</t>
  </si>
  <si>
    <t>m</t>
  </si>
  <si>
    <t>4</t>
  </si>
  <si>
    <t>284491135</t>
  </si>
  <si>
    <t>612425931.S</t>
  </si>
  <si>
    <t>Omietka vápenná vnútorného ostenia okenného alebo dverného štuková</t>
  </si>
  <si>
    <t>m2</t>
  </si>
  <si>
    <t>1881394615</t>
  </si>
  <si>
    <t>9</t>
  </si>
  <si>
    <t>Ostatné konštrukcie a práce-búranie</t>
  </si>
  <si>
    <t>968061112.S</t>
  </si>
  <si>
    <t>Vyvesenie dreveného okenného krídla do suti plochy do 1,5 m2, -0,01200t</t>
  </si>
  <si>
    <t>ks</t>
  </si>
  <si>
    <t>-985657145</t>
  </si>
  <si>
    <t>968062244.S</t>
  </si>
  <si>
    <t>Vybúranie drevených rámov okien jednod. plochy do 1 m2,  -0,04100t</t>
  </si>
  <si>
    <t>103458206</t>
  </si>
  <si>
    <t>13</t>
  </si>
  <si>
    <t>979011111.S</t>
  </si>
  <si>
    <t>Zvislá doprava sutiny a vybúraných hmôt za prvé podlažie nad alebo pod základným podlažím</t>
  </si>
  <si>
    <t>t</t>
  </si>
  <si>
    <t>-1515900511</t>
  </si>
  <si>
    <t>14</t>
  </si>
  <si>
    <t>979011121.S</t>
  </si>
  <si>
    <t>Zvislá doprava sutiny a vybúraných hmôt za každé ďalšie podlažie</t>
  </si>
  <si>
    <t>-1602427208</t>
  </si>
  <si>
    <t>15</t>
  </si>
  <si>
    <t>979081111.S</t>
  </si>
  <si>
    <t>Odvoz sutiny a vybúraných hmôt na skládku do 1 km</t>
  </si>
  <si>
    <t>1581289904</t>
  </si>
  <si>
    <t>16</t>
  </si>
  <si>
    <t>979081121.S</t>
  </si>
  <si>
    <t>Odvoz sutiny a vybúraných hmôt na skládku za každý ďalší 1 km</t>
  </si>
  <si>
    <t>-1076598702</t>
  </si>
  <si>
    <t>17</t>
  </si>
  <si>
    <t>979082111.S</t>
  </si>
  <si>
    <t>Vnútrostavenisková doprava sutiny a vybúraných hmôt do 10 m</t>
  </si>
  <si>
    <t>-2018164959</t>
  </si>
  <si>
    <t>18</t>
  </si>
  <si>
    <t>979082121.S</t>
  </si>
  <si>
    <t>Vnútrostavenisková doprava sutiny a vybúraných hmôt za každých ďalších 5 m</t>
  </si>
  <si>
    <t>1340902277</t>
  </si>
  <si>
    <t>19</t>
  </si>
  <si>
    <t>979089612.S</t>
  </si>
  <si>
    <t>Poplatok za skládku - iné odpady zo stavieb a demolácií (17 09), ostatné</t>
  </si>
  <si>
    <t>1598071198</t>
  </si>
  <si>
    <t>99</t>
  </si>
  <si>
    <t>Presun hmôt HSV</t>
  </si>
  <si>
    <t>999281111.S</t>
  </si>
  <si>
    <t>Presun hmôt pre opravy a údržbu objektov vrátane vonkajších plášťov výšky do 25 m</t>
  </si>
  <si>
    <t>-1516382474</t>
  </si>
  <si>
    <t>PSV</t>
  </si>
  <si>
    <t>Práce a dodávky PSV</t>
  </si>
  <si>
    <t>766</t>
  </si>
  <si>
    <t>Konštrukcie stolárske</t>
  </si>
  <si>
    <t>21</t>
  </si>
  <si>
    <t>766621265.S</t>
  </si>
  <si>
    <t>Montáž okien drevených s hydroizolačnými ISO páskami (exteriérová a interiérová)</t>
  </si>
  <si>
    <t>-285101738</t>
  </si>
  <si>
    <t>22</t>
  </si>
  <si>
    <t>M</t>
  </si>
  <si>
    <t>283290006100.S</t>
  </si>
  <si>
    <t>Tesniaca paropriepustná fólia polymér-flísová, š. 290 mm, dĺ. 30 m, pre tesnenie pripájacej škáry okenného rámu a muriva z exteriéru</t>
  </si>
  <si>
    <t>32</t>
  </si>
  <si>
    <t>-1351743835</t>
  </si>
  <si>
    <t>23</t>
  </si>
  <si>
    <t>283290006200.S</t>
  </si>
  <si>
    <t>Tesniaca paronepriepustná fólia polymér-flísová, š. 70 mm, dĺ. 30 m, pre tesnenie pripájacej škáry okenného rámu a muriva z interiéru</t>
  </si>
  <si>
    <t>-368684658</t>
  </si>
  <si>
    <t>25</t>
  </si>
  <si>
    <t>611110034900.2</t>
  </si>
  <si>
    <t>"L" Drevené okno dvojkrídlové OS+ O, stavebný otvor 1100x2100 mm, izolačné trojsklo, farba hnedá, rozširovací rámový profil</t>
  </si>
  <si>
    <t>1401604430</t>
  </si>
  <si>
    <t>28</t>
  </si>
  <si>
    <t>766694142.S</t>
  </si>
  <si>
    <t>Montáž parapetnej dosky plastovej šírky do 300 mm, dĺžky 1000-1600 mm</t>
  </si>
  <si>
    <t>-1907437761</t>
  </si>
  <si>
    <t>31</t>
  </si>
  <si>
    <t>611560000400.S</t>
  </si>
  <si>
    <t>Parapetná doska plastová, šírka 280 mm, komôrková vnútorná, zlatý dub, mramor, mahagon, svetlý buk, orech</t>
  </si>
  <si>
    <t>105281667</t>
  </si>
  <si>
    <t>33</t>
  </si>
  <si>
    <t>998766202.S</t>
  </si>
  <si>
    <t>Presun hmot pre konštrukcie stolárske v objektoch výšky nad 6 do 12 m</t>
  </si>
  <si>
    <t>%</t>
  </si>
  <si>
    <t>-203711664</t>
  </si>
  <si>
    <t>784</t>
  </si>
  <si>
    <t>Maľby</t>
  </si>
  <si>
    <t>67</t>
  </si>
  <si>
    <t>784410100.S</t>
  </si>
  <si>
    <t>Penetrovanie jednonásobné jemnozrnných podkladov výšky do 3,80 m</t>
  </si>
  <si>
    <t>605503550</t>
  </si>
  <si>
    <t>68</t>
  </si>
  <si>
    <t>784452271.S</t>
  </si>
  <si>
    <t>Maľby z maliarskych zmesí na vodnej báze, ručne nanášané dvojnásobné základné na podklad jemnozrnný výšky do 3,80 m</t>
  </si>
  <si>
    <t>160619658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</si>
</sst>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9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217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74" t="s">
        <v>13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6"/>
      <c r="BE5" s="171" t="s">
        <v>14</v>
      </c>
      <c r="BS5" s="13" t="s">
        <v>6</v>
      </c>
    </row>
    <row r="6" spans="1:74" ht="36.9" customHeight="1">
      <c r="B6" s="16"/>
      <c r="D6" s="22" t="s">
        <v>15</v>
      </c>
      <c r="K6" s="176" t="s">
        <v>16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6"/>
      <c r="BE6" s="172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72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72"/>
      <c r="BS8" s="13" t="s">
        <v>6</v>
      </c>
    </row>
    <row r="9" spans="1:74" ht="14.4" customHeight="1">
      <c r="B9" s="16"/>
      <c r="AR9" s="16"/>
      <c r="BE9" s="172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72"/>
      <c r="BS10" s="13" t="s">
        <v>6</v>
      </c>
    </row>
    <row r="11" spans="1:74" ht="18.45" customHeight="1">
      <c r="B11" s="16"/>
      <c r="E11" s="21" t="s">
        <v>25</v>
      </c>
      <c r="AK11" s="23" t="s">
        <v>26</v>
      </c>
      <c r="AN11" s="21" t="s">
        <v>1</v>
      </c>
      <c r="AR11" s="16"/>
      <c r="BE11" s="172"/>
      <c r="BS11" s="13" t="s">
        <v>6</v>
      </c>
    </row>
    <row r="12" spans="1:74" ht="6.9" customHeight="1">
      <c r="B12" s="16"/>
      <c r="AR12" s="16"/>
      <c r="BE12" s="172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172"/>
      <c r="BS13" s="13" t="s">
        <v>6</v>
      </c>
    </row>
    <row r="14" spans="1:74" ht="13.2">
      <c r="B14" s="16"/>
      <c r="E14" s="177" t="s">
        <v>28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23" t="s">
        <v>26</v>
      </c>
      <c r="AN14" s="25" t="s">
        <v>28</v>
      </c>
      <c r="AR14" s="16"/>
      <c r="BE14" s="172"/>
      <c r="BS14" s="13" t="s">
        <v>6</v>
      </c>
    </row>
    <row r="15" spans="1:74" ht="6.9" customHeight="1">
      <c r="B15" s="16"/>
      <c r="AR15" s="16"/>
      <c r="BE15" s="172"/>
      <c r="BS15" s="13" t="s">
        <v>3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172"/>
      <c r="BS16" s="13" t="s">
        <v>3</v>
      </c>
    </row>
    <row r="17" spans="2:71" ht="18.45" customHeight="1">
      <c r="B17" s="16"/>
      <c r="E17" s="21" t="s">
        <v>30</v>
      </c>
      <c r="AK17" s="23" t="s">
        <v>26</v>
      </c>
      <c r="AN17" s="21" t="s">
        <v>1</v>
      </c>
      <c r="AR17" s="16"/>
      <c r="BE17" s="172"/>
      <c r="BS17" s="13" t="s">
        <v>31</v>
      </c>
    </row>
    <row r="18" spans="2:71" ht="6.9" customHeight="1">
      <c r="B18" s="16"/>
      <c r="AR18" s="16"/>
      <c r="BE18" s="172"/>
      <c r="BS18" s="13" t="s">
        <v>6</v>
      </c>
    </row>
    <row r="19" spans="2:71" ht="12" customHeight="1">
      <c r="B19" s="16"/>
      <c r="D19" s="23" t="s">
        <v>32</v>
      </c>
      <c r="AK19" s="23" t="s">
        <v>24</v>
      </c>
      <c r="AN19" s="21" t="s">
        <v>1</v>
      </c>
      <c r="AR19" s="16"/>
      <c r="BE19" s="172"/>
      <c r="BS19" s="13" t="s">
        <v>6</v>
      </c>
    </row>
    <row r="20" spans="2:71" ht="18.45" customHeight="1">
      <c r="B20" s="16"/>
      <c r="E20" s="21" t="s">
        <v>20</v>
      </c>
      <c r="AK20" s="23" t="s">
        <v>26</v>
      </c>
      <c r="AN20" s="21" t="s">
        <v>1</v>
      </c>
      <c r="AR20" s="16"/>
      <c r="BE20" s="172"/>
      <c r="BS20" s="13" t="s">
        <v>31</v>
      </c>
    </row>
    <row r="21" spans="2:71" ht="6.9" customHeight="1">
      <c r="B21" s="16"/>
      <c r="AR21" s="16"/>
      <c r="BE21" s="172"/>
    </row>
    <row r="22" spans="2:71" ht="12" customHeight="1">
      <c r="B22" s="16"/>
      <c r="D22" s="23" t="s">
        <v>33</v>
      </c>
      <c r="AR22" s="16"/>
      <c r="BE22" s="172"/>
    </row>
    <row r="23" spans="2:71" ht="16.5" customHeight="1">
      <c r="B23" s="16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6"/>
      <c r="BE23" s="172"/>
    </row>
    <row r="24" spans="2:71" ht="6.9" customHeight="1">
      <c r="B24" s="16"/>
      <c r="AR24" s="16"/>
      <c r="BE24" s="172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2"/>
    </row>
    <row r="26" spans="2:71" s="1" customFormat="1" ht="25.95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0">
        <f>ROUND(AG94,2)</f>
        <v>0</v>
      </c>
      <c r="AL26" s="181"/>
      <c r="AM26" s="181"/>
      <c r="AN26" s="181"/>
      <c r="AO26" s="181"/>
      <c r="AR26" s="28"/>
      <c r="BE26" s="172"/>
    </row>
    <row r="27" spans="2:71" s="1" customFormat="1" ht="6.9" customHeight="1">
      <c r="B27" s="28"/>
      <c r="AR27" s="28"/>
      <c r="BE27" s="172"/>
    </row>
    <row r="28" spans="2:71" s="1" customFormat="1" ht="13.2">
      <c r="B28" s="28"/>
      <c r="L28" s="182" t="s">
        <v>35</v>
      </c>
      <c r="M28" s="182"/>
      <c r="N28" s="182"/>
      <c r="O28" s="182"/>
      <c r="P28" s="182"/>
      <c r="W28" s="182" t="s">
        <v>36</v>
      </c>
      <c r="X28" s="182"/>
      <c r="Y28" s="182"/>
      <c r="Z28" s="182"/>
      <c r="AA28" s="182"/>
      <c r="AB28" s="182"/>
      <c r="AC28" s="182"/>
      <c r="AD28" s="182"/>
      <c r="AE28" s="182"/>
      <c r="AK28" s="182" t="s">
        <v>37</v>
      </c>
      <c r="AL28" s="182"/>
      <c r="AM28" s="182"/>
      <c r="AN28" s="182"/>
      <c r="AO28" s="182"/>
      <c r="AR28" s="28"/>
      <c r="BE28" s="172"/>
    </row>
    <row r="29" spans="2:71" s="2" customFormat="1" ht="14.4" customHeight="1">
      <c r="B29" s="32"/>
      <c r="D29" s="23" t="s">
        <v>38</v>
      </c>
      <c r="F29" s="33" t="s">
        <v>39</v>
      </c>
      <c r="L29" s="185">
        <v>0.2</v>
      </c>
      <c r="M29" s="184"/>
      <c r="N29" s="184"/>
      <c r="O29" s="184"/>
      <c r="P29" s="184"/>
      <c r="Q29" s="34"/>
      <c r="R29" s="34"/>
      <c r="S29" s="34"/>
      <c r="T29" s="34"/>
      <c r="U29" s="34"/>
      <c r="V29" s="3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F29" s="34"/>
      <c r="AG29" s="34"/>
      <c r="AH29" s="34"/>
      <c r="AI29" s="34"/>
      <c r="AJ29" s="34"/>
      <c r="AK29" s="183">
        <f>ROUND(AV94, 2)</f>
        <v>0</v>
      </c>
      <c r="AL29" s="184"/>
      <c r="AM29" s="184"/>
      <c r="AN29" s="184"/>
      <c r="AO29" s="184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73"/>
    </row>
    <row r="30" spans="2:71" s="2" customFormat="1" ht="14.4" customHeight="1">
      <c r="B30" s="32"/>
      <c r="F30" s="33" t="s">
        <v>40</v>
      </c>
      <c r="L30" s="185">
        <v>0.2</v>
      </c>
      <c r="M30" s="184"/>
      <c r="N30" s="184"/>
      <c r="O30" s="184"/>
      <c r="P30" s="184"/>
      <c r="Q30" s="34"/>
      <c r="R30" s="34"/>
      <c r="S30" s="34"/>
      <c r="T30" s="34"/>
      <c r="U30" s="34"/>
      <c r="V30" s="3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F30" s="34"/>
      <c r="AG30" s="34"/>
      <c r="AH30" s="34"/>
      <c r="AI30" s="34"/>
      <c r="AJ30" s="34"/>
      <c r="AK30" s="183">
        <f>ROUND(AW94, 2)</f>
        <v>0</v>
      </c>
      <c r="AL30" s="184"/>
      <c r="AM30" s="184"/>
      <c r="AN30" s="184"/>
      <c r="AO30" s="184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73"/>
    </row>
    <row r="31" spans="2:71" s="2" customFormat="1" ht="14.4" hidden="1" customHeight="1">
      <c r="B31" s="32"/>
      <c r="F31" s="23" t="s">
        <v>41</v>
      </c>
      <c r="L31" s="188">
        <v>0.2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2"/>
      <c r="BE31" s="173"/>
    </row>
    <row r="32" spans="2:71" s="2" customFormat="1" ht="14.4" hidden="1" customHeight="1">
      <c r="B32" s="32"/>
      <c r="F32" s="23" t="s">
        <v>42</v>
      </c>
      <c r="L32" s="188">
        <v>0.2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2"/>
      <c r="BE32" s="173"/>
    </row>
    <row r="33" spans="2:57" s="2" customFormat="1" ht="14.4" hidden="1" customHeight="1">
      <c r="B33" s="32"/>
      <c r="F33" s="33" t="s">
        <v>43</v>
      </c>
      <c r="L33" s="185">
        <v>0</v>
      </c>
      <c r="M33" s="184"/>
      <c r="N33" s="184"/>
      <c r="O33" s="184"/>
      <c r="P33" s="184"/>
      <c r="Q33" s="34"/>
      <c r="R33" s="34"/>
      <c r="S33" s="34"/>
      <c r="T33" s="34"/>
      <c r="U33" s="34"/>
      <c r="V33" s="3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F33" s="34"/>
      <c r="AG33" s="34"/>
      <c r="AH33" s="34"/>
      <c r="AI33" s="34"/>
      <c r="AJ33" s="34"/>
      <c r="AK33" s="183">
        <v>0</v>
      </c>
      <c r="AL33" s="184"/>
      <c r="AM33" s="184"/>
      <c r="AN33" s="184"/>
      <c r="AO33" s="184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73"/>
    </row>
    <row r="34" spans="2:57" s="1" customFormat="1" ht="6.9" customHeight="1">
      <c r="B34" s="28"/>
      <c r="AR34" s="28"/>
      <c r="BE34" s="172"/>
    </row>
    <row r="35" spans="2:57" s="1" customFormat="1" ht="25.95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9" t="s">
        <v>46</v>
      </c>
      <c r="Y35" s="190"/>
      <c r="Z35" s="190"/>
      <c r="AA35" s="190"/>
      <c r="AB35" s="190"/>
      <c r="AC35" s="38"/>
      <c r="AD35" s="38"/>
      <c r="AE35" s="38"/>
      <c r="AF35" s="38"/>
      <c r="AG35" s="38"/>
      <c r="AH35" s="38"/>
      <c r="AI35" s="38"/>
      <c r="AJ35" s="38"/>
      <c r="AK35" s="191">
        <f>SUM(AK26:AK33)</f>
        <v>0</v>
      </c>
      <c r="AL35" s="190"/>
      <c r="AM35" s="190"/>
      <c r="AN35" s="190"/>
      <c r="AO35" s="192"/>
      <c r="AP35" s="36"/>
      <c r="AQ35" s="36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0.199999999999999">
      <c r="B50" s="16"/>
      <c r="AR50" s="16"/>
    </row>
    <row r="51" spans="2:44" ht="10.199999999999999">
      <c r="B51" s="16"/>
      <c r="AR51" s="16"/>
    </row>
    <row r="52" spans="2:44" ht="10.199999999999999">
      <c r="B52" s="16"/>
      <c r="AR52" s="16"/>
    </row>
    <row r="53" spans="2:44" ht="10.199999999999999">
      <c r="B53" s="16"/>
      <c r="AR53" s="16"/>
    </row>
    <row r="54" spans="2:44" ht="10.199999999999999">
      <c r="B54" s="16"/>
      <c r="AR54" s="16"/>
    </row>
    <row r="55" spans="2:44" ht="10.199999999999999">
      <c r="B55" s="16"/>
      <c r="AR55" s="16"/>
    </row>
    <row r="56" spans="2:44" ht="10.199999999999999">
      <c r="B56" s="16"/>
      <c r="AR56" s="16"/>
    </row>
    <row r="57" spans="2:44" ht="10.199999999999999">
      <c r="B57" s="16"/>
      <c r="AR57" s="16"/>
    </row>
    <row r="58" spans="2:44" ht="10.199999999999999">
      <c r="B58" s="16"/>
      <c r="AR58" s="16"/>
    </row>
    <row r="59" spans="2:44" ht="10.199999999999999">
      <c r="B59" s="16"/>
      <c r="AR59" s="16"/>
    </row>
    <row r="60" spans="2:44" s="1" customFormat="1" ht="13.2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0.199999999999999">
      <c r="B61" s="16"/>
      <c r="AR61" s="16"/>
    </row>
    <row r="62" spans="2:44" ht="10.199999999999999">
      <c r="B62" s="16"/>
      <c r="AR62" s="16"/>
    </row>
    <row r="63" spans="2:44" ht="10.199999999999999">
      <c r="B63" s="16"/>
      <c r="AR63" s="16"/>
    </row>
    <row r="64" spans="2:44" s="1" customFormat="1" ht="13.2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0.199999999999999">
      <c r="B65" s="16"/>
      <c r="AR65" s="16"/>
    </row>
    <row r="66" spans="2:44" ht="10.199999999999999">
      <c r="B66" s="16"/>
      <c r="AR66" s="16"/>
    </row>
    <row r="67" spans="2:44" ht="10.199999999999999">
      <c r="B67" s="16"/>
      <c r="AR67" s="16"/>
    </row>
    <row r="68" spans="2:44" ht="10.199999999999999">
      <c r="B68" s="16"/>
      <c r="AR68" s="16"/>
    </row>
    <row r="69" spans="2:44" ht="10.199999999999999">
      <c r="B69" s="16"/>
      <c r="AR69" s="16"/>
    </row>
    <row r="70" spans="2:44" ht="10.199999999999999">
      <c r="B70" s="16"/>
      <c r="AR70" s="16"/>
    </row>
    <row r="71" spans="2:44" ht="10.199999999999999">
      <c r="B71" s="16"/>
      <c r="AR71" s="16"/>
    </row>
    <row r="72" spans="2:44" ht="10.199999999999999">
      <c r="B72" s="16"/>
      <c r="AR72" s="16"/>
    </row>
    <row r="73" spans="2:44" ht="10.199999999999999">
      <c r="B73" s="16"/>
      <c r="AR73" s="16"/>
    </row>
    <row r="74" spans="2:44" ht="10.199999999999999">
      <c r="B74" s="16"/>
      <c r="AR74" s="16"/>
    </row>
    <row r="75" spans="2:44" s="1" customFormat="1" ht="13.2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0.199999999999999">
      <c r="B76" s="28"/>
      <c r="AR76" s="28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2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2:91" s="1" customFormat="1" ht="24.9" customHeight="1">
      <c r="B82" s="28"/>
      <c r="C82" s="17" t="s">
        <v>53</v>
      </c>
      <c r="AR82" s="28"/>
    </row>
    <row r="83" spans="2:91" s="1" customFormat="1" ht="6.9" customHeight="1">
      <c r="B83" s="28"/>
      <c r="AR83" s="28"/>
    </row>
    <row r="84" spans="2:91" s="3" customFormat="1" ht="12" customHeight="1">
      <c r="B84" s="47"/>
      <c r="C84" s="23" t="s">
        <v>12</v>
      </c>
      <c r="L84" s="3" t="str">
        <f>K5</f>
        <v>1-1</v>
      </c>
      <c r="AR84" s="47"/>
    </row>
    <row r="85" spans="2:91" s="4" customFormat="1" ht="36.9" customHeight="1">
      <c r="B85" s="48"/>
      <c r="C85" s="49" t="s">
        <v>15</v>
      </c>
      <c r="L85" s="193" t="str">
        <f>K6</f>
        <v>DIVADLO JOZEFA GREGORA TAJOVSKÉHO - ZNÍŽENIE ENERGETICKEJ NÁROČNOSTI OBJEKTU DIVADLA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8"/>
    </row>
    <row r="86" spans="2:91" s="1" customFormat="1" ht="6.9" customHeight="1">
      <c r="B86" s="28"/>
      <c r="AR86" s="28"/>
    </row>
    <row r="87" spans="2:91" s="1" customFormat="1" ht="12" customHeight="1">
      <c r="B87" s="28"/>
      <c r="C87" s="23" t="s">
        <v>19</v>
      </c>
      <c r="L87" s="50" t="str">
        <f>IF(K8="","",K8)</f>
        <v xml:space="preserve"> </v>
      </c>
      <c r="AI87" s="23" t="s">
        <v>21</v>
      </c>
      <c r="AM87" s="195" t="str">
        <f>IF(AN8= "","",AN8)</f>
        <v>18. 6. 2024</v>
      </c>
      <c r="AN87" s="195"/>
      <c r="AR87" s="28"/>
    </row>
    <row r="88" spans="2:91" s="1" customFormat="1" ht="6.9" customHeight="1">
      <c r="B88" s="28"/>
      <c r="AR88" s="28"/>
    </row>
    <row r="89" spans="2:91" s="1" customFormat="1" ht="15.15" customHeight="1">
      <c r="B89" s="28"/>
      <c r="C89" s="23" t="s">
        <v>23</v>
      </c>
      <c r="L89" s="3" t="str">
        <f>IF(E11= "","",E11)</f>
        <v>Banskobystrický samosprávny kraj</v>
      </c>
      <c r="AI89" s="23" t="s">
        <v>29</v>
      </c>
      <c r="AM89" s="196" t="str">
        <f>IF(E17="","",E17)</f>
        <v xml:space="preserve">ECB MARTIN s.r.o.  </v>
      </c>
      <c r="AN89" s="197"/>
      <c r="AO89" s="197"/>
      <c r="AP89" s="197"/>
      <c r="AR89" s="28"/>
      <c r="AS89" s="198" t="s">
        <v>54</v>
      </c>
      <c r="AT89" s="19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2:91" s="1" customFormat="1" ht="15.15" customHeight="1">
      <c r="B90" s="28"/>
      <c r="C90" s="23" t="s">
        <v>27</v>
      </c>
      <c r="L90" s="3" t="str">
        <f>IF(E14= "Vyplň údaj","",E14)</f>
        <v/>
      </c>
      <c r="AI90" s="23" t="s">
        <v>32</v>
      </c>
      <c r="AM90" s="196" t="str">
        <f>IF(E20="","",E20)</f>
        <v xml:space="preserve"> </v>
      </c>
      <c r="AN90" s="197"/>
      <c r="AO90" s="197"/>
      <c r="AP90" s="197"/>
      <c r="AR90" s="28"/>
      <c r="AS90" s="200"/>
      <c r="AT90" s="201"/>
      <c r="BD90" s="55"/>
    </row>
    <row r="91" spans="2:91" s="1" customFormat="1" ht="10.8" customHeight="1">
      <c r="B91" s="28"/>
      <c r="AR91" s="28"/>
      <c r="AS91" s="200"/>
      <c r="AT91" s="201"/>
      <c r="BD91" s="55"/>
    </row>
    <row r="92" spans="2:91" s="1" customFormat="1" ht="29.25" customHeight="1">
      <c r="B92" s="28"/>
      <c r="C92" s="202" t="s">
        <v>55</v>
      </c>
      <c r="D92" s="203"/>
      <c r="E92" s="203"/>
      <c r="F92" s="203"/>
      <c r="G92" s="203"/>
      <c r="H92" s="56"/>
      <c r="I92" s="204" t="s">
        <v>56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57</v>
      </c>
      <c r="AH92" s="203"/>
      <c r="AI92" s="203"/>
      <c r="AJ92" s="203"/>
      <c r="AK92" s="203"/>
      <c r="AL92" s="203"/>
      <c r="AM92" s="203"/>
      <c r="AN92" s="204" t="s">
        <v>58</v>
      </c>
      <c r="AO92" s="203"/>
      <c r="AP92" s="206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2:91" s="1" customFormat="1" ht="10.8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2:91" s="5" customFormat="1" ht="32.4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5">
        <f>ROUND(AG95,2)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 t="shared" ref="AZ94:BD96" si="0">ROUND(AZ95,2)</f>
        <v>0</v>
      </c>
      <c r="BA94" s="68">
        <f t="shared" si="0"/>
        <v>0</v>
      </c>
      <c r="BB94" s="68">
        <f t="shared" si="0"/>
        <v>0</v>
      </c>
      <c r="BC94" s="68">
        <f t="shared" si="0"/>
        <v>0</v>
      </c>
      <c r="BD94" s="70">
        <f t="shared" si="0"/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2:91" s="6" customFormat="1" ht="24.75" customHeight="1">
      <c r="B95" s="73"/>
      <c r="C95" s="74"/>
      <c r="D95" s="210" t="s">
        <v>78</v>
      </c>
      <c r="E95" s="210"/>
      <c r="F95" s="210"/>
      <c r="G95" s="210"/>
      <c r="H95" s="210"/>
      <c r="I95" s="75"/>
      <c r="J95" s="210" t="s">
        <v>79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9">
        <f>ROUND(AG96,2)</f>
        <v>0</v>
      </c>
      <c r="AH95" s="208"/>
      <c r="AI95" s="208"/>
      <c r="AJ95" s="208"/>
      <c r="AK95" s="208"/>
      <c r="AL95" s="208"/>
      <c r="AM95" s="208"/>
      <c r="AN95" s="207">
        <f>SUM(AG95,AT95)</f>
        <v>0</v>
      </c>
      <c r="AO95" s="208"/>
      <c r="AP95" s="208"/>
      <c r="AQ95" s="76" t="s">
        <v>80</v>
      </c>
      <c r="AR95" s="73"/>
      <c r="AS95" s="77">
        <f>ROUND(AS96,2)</f>
        <v>0</v>
      </c>
      <c r="AT95" s="78">
        <f>ROUND(SUM(AV95:AW95),2)</f>
        <v>0</v>
      </c>
      <c r="AU95" s="79">
        <f>ROUND(AU96,5)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 t="shared" si="0"/>
        <v>0</v>
      </c>
      <c r="BA95" s="78">
        <f t="shared" si="0"/>
        <v>0</v>
      </c>
      <c r="BB95" s="78">
        <f t="shared" si="0"/>
        <v>0</v>
      </c>
      <c r="BC95" s="78">
        <f t="shared" si="0"/>
        <v>0</v>
      </c>
      <c r="BD95" s="80">
        <f t="shared" si="0"/>
        <v>0</v>
      </c>
      <c r="BS95" s="81" t="s">
        <v>73</v>
      </c>
      <c r="BT95" s="81" t="s">
        <v>81</v>
      </c>
      <c r="BU95" s="81" t="s">
        <v>75</v>
      </c>
      <c r="BV95" s="81" t="s">
        <v>76</v>
      </c>
      <c r="BW95" s="81" t="s">
        <v>82</v>
      </c>
      <c r="BX95" s="81" t="s">
        <v>4</v>
      </c>
      <c r="CL95" s="81" t="s">
        <v>1</v>
      </c>
      <c r="CM95" s="81" t="s">
        <v>74</v>
      </c>
    </row>
    <row r="96" spans="2:91" s="3" customFormat="1" ht="16.5" customHeight="1">
      <c r="B96" s="47"/>
      <c r="C96" s="9"/>
      <c r="D96" s="9"/>
      <c r="E96" s="214" t="s">
        <v>81</v>
      </c>
      <c r="F96" s="214"/>
      <c r="G96" s="214"/>
      <c r="H96" s="214"/>
      <c r="I96" s="214"/>
      <c r="J96" s="9"/>
      <c r="K96" s="214" t="s">
        <v>83</v>
      </c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3">
        <f>ROUND(AG97,2)</f>
        <v>0</v>
      </c>
      <c r="AH96" s="212"/>
      <c r="AI96" s="212"/>
      <c r="AJ96" s="212"/>
      <c r="AK96" s="212"/>
      <c r="AL96" s="212"/>
      <c r="AM96" s="212"/>
      <c r="AN96" s="211">
        <f>SUM(AG96,AT96)</f>
        <v>0</v>
      </c>
      <c r="AO96" s="212"/>
      <c r="AP96" s="212"/>
      <c r="AQ96" s="82" t="s">
        <v>84</v>
      </c>
      <c r="AR96" s="47"/>
      <c r="AS96" s="83">
        <f>ROUND(AS97,2)</f>
        <v>0</v>
      </c>
      <c r="AT96" s="84">
        <f>ROUND(SUM(AV96:AW96),2)</f>
        <v>0</v>
      </c>
      <c r="AU96" s="85">
        <f>ROUND(AU97,5)</f>
        <v>0</v>
      </c>
      <c r="AV96" s="84">
        <f>ROUND(AZ96*L29,2)</f>
        <v>0</v>
      </c>
      <c r="AW96" s="84">
        <f>ROUND(BA96*L30,2)</f>
        <v>0</v>
      </c>
      <c r="AX96" s="84">
        <f>ROUND(BB96*L29,2)</f>
        <v>0</v>
      </c>
      <c r="AY96" s="84">
        <f>ROUND(BC96*L30,2)</f>
        <v>0</v>
      </c>
      <c r="AZ96" s="84">
        <f t="shared" si="0"/>
        <v>0</v>
      </c>
      <c r="BA96" s="84">
        <f t="shared" si="0"/>
        <v>0</v>
      </c>
      <c r="BB96" s="84">
        <f t="shared" si="0"/>
        <v>0</v>
      </c>
      <c r="BC96" s="84">
        <f t="shared" si="0"/>
        <v>0</v>
      </c>
      <c r="BD96" s="86">
        <f t="shared" si="0"/>
        <v>0</v>
      </c>
      <c r="BS96" s="21" t="s">
        <v>73</v>
      </c>
      <c r="BT96" s="21" t="s">
        <v>85</v>
      </c>
      <c r="BU96" s="21" t="s">
        <v>75</v>
      </c>
      <c r="BV96" s="21" t="s">
        <v>76</v>
      </c>
      <c r="BW96" s="21" t="s">
        <v>86</v>
      </c>
      <c r="BX96" s="21" t="s">
        <v>82</v>
      </c>
      <c r="CL96" s="21" t="s">
        <v>1</v>
      </c>
    </row>
    <row r="97" spans="1:90" s="3" customFormat="1" ht="23.25" customHeight="1">
      <c r="A97" s="87" t="s">
        <v>87</v>
      </c>
      <c r="B97" s="47"/>
      <c r="C97" s="9"/>
      <c r="D97" s="9"/>
      <c r="E97" s="9"/>
      <c r="F97" s="214" t="s">
        <v>88</v>
      </c>
      <c r="G97" s="214"/>
      <c r="H97" s="214"/>
      <c r="I97" s="214"/>
      <c r="J97" s="214"/>
      <c r="K97" s="9"/>
      <c r="L97" s="214" t="s">
        <v>89</v>
      </c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1">
        <f>'1.2 - Zlepšenie tepelnej ...'!J34</f>
        <v>0</v>
      </c>
      <c r="AH97" s="212"/>
      <c r="AI97" s="212"/>
      <c r="AJ97" s="212"/>
      <c r="AK97" s="212"/>
      <c r="AL97" s="212"/>
      <c r="AM97" s="212"/>
      <c r="AN97" s="211">
        <f>SUM(AG97,AT97)</f>
        <v>0</v>
      </c>
      <c r="AO97" s="212"/>
      <c r="AP97" s="212"/>
      <c r="AQ97" s="82" t="s">
        <v>84</v>
      </c>
      <c r="AR97" s="47"/>
      <c r="AS97" s="88">
        <v>0</v>
      </c>
      <c r="AT97" s="89">
        <f>ROUND(SUM(AV97:AW97),2)</f>
        <v>0</v>
      </c>
      <c r="AU97" s="90">
        <f>'1.2 - Zlepšenie tepelnej ...'!P131</f>
        <v>0</v>
      </c>
      <c r="AV97" s="89">
        <f>'1.2 - Zlepšenie tepelnej ...'!J37</f>
        <v>0</v>
      </c>
      <c r="AW97" s="89">
        <f>'1.2 - Zlepšenie tepelnej ...'!J38</f>
        <v>0</v>
      </c>
      <c r="AX97" s="89">
        <f>'1.2 - Zlepšenie tepelnej ...'!J39</f>
        <v>0</v>
      </c>
      <c r="AY97" s="89">
        <f>'1.2 - Zlepšenie tepelnej ...'!J40</f>
        <v>0</v>
      </c>
      <c r="AZ97" s="89">
        <f>'1.2 - Zlepšenie tepelnej ...'!F37</f>
        <v>0</v>
      </c>
      <c r="BA97" s="89">
        <f>'1.2 - Zlepšenie tepelnej ...'!F38</f>
        <v>0</v>
      </c>
      <c r="BB97" s="89">
        <f>'1.2 - Zlepšenie tepelnej ...'!F39</f>
        <v>0</v>
      </c>
      <c r="BC97" s="89">
        <f>'1.2 - Zlepšenie tepelnej ...'!F40</f>
        <v>0</v>
      </c>
      <c r="BD97" s="91">
        <f>'1.2 - Zlepšenie tepelnej ...'!F41</f>
        <v>0</v>
      </c>
      <c r="BT97" s="21" t="s">
        <v>90</v>
      </c>
      <c r="BV97" s="21" t="s">
        <v>76</v>
      </c>
      <c r="BW97" s="21" t="s">
        <v>91</v>
      </c>
      <c r="BX97" s="21" t="s">
        <v>86</v>
      </c>
      <c r="CL97" s="21" t="s">
        <v>1</v>
      </c>
    </row>
    <row r="98" spans="1:90" s="1" customFormat="1" ht="30" customHeight="1">
      <c r="B98" s="28"/>
      <c r="AR98" s="28"/>
    </row>
    <row r="99" spans="1:90" s="1" customFormat="1" ht="6.9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28"/>
    </row>
  </sheetData>
  <mergeCells count="50">
    <mergeCell ref="AR2:BE2"/>
    <mergeCell ref="AN96:AP96"/>
    <mergeCell ref="AG96:AM96"/>
    <mergeCell ref="E96:I96"/>
    <mergeCell ref="K96:AF96"/>
    <mergeCell ref="AN97:AP97"/>
    <mergeCell ref="AG97:AM97"/>
    <mergeCell ref="F97:J97"/>
    <mergeCell ref="L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7" location="'1.2 - Zlepšenie tepelnej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7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3" t="s">
        <v>91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92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18" t="str">
        <f>'Rekapitulácia stavby'!K6</f>
        <v>DIVADLO JOZEFA GREGORA TAJOVSKÉHO - ZNÍŽENIE ENERGETICKEJ NÁROČNOSTI OBJEKTU DIVADLA</v>
      </c>
      <c r="F7" s="219"/>
      <c r="G7" s="219"/>
      <c r="H7" s="219"/>
      <c r="L7" s="16"/>
    </row>
    <row r="8" spans="2:46" ht="13.2">
      <c r="B8" s="16"/>
      <c r="D8" s="23" t="s">
        <v>93</v>
      </c>
      <c r="L8" s="16"/>
    </row>
    <row r="9" spans="2:46" ht="16.5" customHeight="1">
      <c r="B9" s="16"/>
      <c r="E9" s="218" t="s">
        <v>94</v>
      </c>
      <c r="F9" s="175"/>
      <c r="G9" s="175"/>
      <c r="H9" s="175"/>
      <c r="L9" s="16"/>
    </row>
    <row r="10" spans="2:46" ht="12" customHeight="1">
      <c r="B10" s="16"/>
      <c r="D10" s="23" t="s">
        <v>95</v>
      </c>
      <c r="L10" s="16"/>
    </row>
    <row r="11" spans="2:46" s="1" customFormat="1" ht="16.5" customHeight="1">
      <c r="B11" s="28"/>
      <c r="E11" s="201" t="s">
        <v>96</v>
      </c>
      <c r="F11" s="220"/>
      <c r="G11" s="220"/>
      <c r="H11" s="220"/>
      <c r="L11" s="28"/>
    </row>
    <row r="12" spans="2:46" s="1" customFormat="1" ht="12" customHeight="1">
      <c r="B12" s="28"/>
      <c r="D12" s="23" t="s">
        <v>97</v>
      </c>
      <c r="L12" s="28"/>
    </row>
    <row r="13" spans="2:46" s="1" customFormat="1" ht="16.5" customHeight="1">
      <c r="B13" s="28"/>
      <c r="E13" s="193" t="s">
        <v>98</v>
      </c>
      <c r="F13" s="220"/>
      <c r="G13" s="220"/>
      <c r="H13" s="220"/>
      <c r="L13" s="28"/>
    </row>
    <row r="14" spans="2:46" s="1" customFormat="1" ht="10.199999999999999">
      <c r="B14" s="28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23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23" t="s">
        <v>21</v>
      </c>
      <c r="J16" s="51" t="str">
        <f>'Rekapitulácia stavby'!AN8</f>
        <v>18. 6. 2024</v>
      </c>
      <c r="L16" s="28"/>
    </row>
    <row r="17" spans="2:12" s="1" customFormat="1" ht="10.8" customHeight="1">
      <c r="B17" s="28"/>
      <c r="L17" s="28"/>
    </row>
    <row r="18" spans="2:12" s="1" customFormat="1" ht="12" customHeight="1">
      <c r="B18" s="28"/>
      <c r="D18" s="23" t="s">
        <v>23</v>
      </c>
      <c r="I18" s="23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23" t="s">
        <v>26</v>
      </c>
      <c r="J19" s="21" t="s">
        <v>1</v>
      </c>
      <c r="L19" s="28"/>
    </row>
    <row r="20" spans="2:12" s="1" customFormat="1" ht="6.9" customHeight="1">
      <c r="B20" s="28"/>
      <c r="L20" s="28"/>
    </row>
    <row r="21" spans="2:12" s="1" customFormat="1" ht="12" customHeight="1">
      <c r="B21" s="28"/>
      <c r="D21" s="23" t="s">
        <v>27</v>
      </c>
      <c r="I21" s="23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1" t="str">
        <f>'Rekapitulácia stavby'!E14</f>
        <v>Vyplň údaj</v>
      </c>
      <c r="F22" s="174"/>
      <c r="G22" s="174"/>
      <c r="H22" s="174"/>
      <c r="I22" s="23" t="s">
        <v>26</v>
      </c>
      <c r="J22" s="24" t="str">
        <f>'Rekapitulácia stavby'!AN14</f>
        <v>Vyplň údaj</v>
      </c>
      <c r="L22" s="28"/>
    </row>
    <row r="23" spans="2:12" s="1" customFormat="1" ht="6.9" customHeight="1">
      <c r="B23" s="28"/>
      <c r="L23" s="28"/>
    </row>
    <row r="24" spans="2:12" s="1" customFormat="1" ht="12" customHeight="1">
      <c r="B24" s="28"/>
      <c r="D24" s="23" t="s">
        <v>29</v>
      </c>
      <c r="I24" s="23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23" t="s">
        <v>26</v>
      </c>
      <c r="J25" s="21" t="s">
        <v>1</v>
      </c>
      <c r="L25" s="28"/>
    </row>
    <row r="26" spans="2:12" s="1" customFormat="1" ht="6.9" customHeight="1">
      <c r="B26" s="28"/>
      <c r="L26" s="28"/>
    </row>
    <row r="27" spans="2:12" s="1" customFormat="1" ht="12" customHeight="1">
      <c r="B27" s="28"/>
      <c r="D27" s="23" t="s">
        <v>32</v>
      </c>
      <c r="I27" s="23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23" t="s">
        <v>26</v>
      </c>
      <c r="J28" s="21" t="str">
        <f>IF('Rekapitulácia stavby'!AN20="","",'Rekapitulácia stavby'!AN20)</f>
        <v/>
      </c>
      <c r="L28" s="28"/>
    </row>
    <row r="29" spans="2:12" s="1" customFormat="1" ht="6.9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6.5" customHeight="1">
      <c r="B31" s="93"/>
      <c r="E31" s="179" t="s">
        <v>1</v>
      </c>
      <c r="F31" s="179"/>
      <c r="G31" s="179"/>
      <c r="H31" s="179"/>
      <c r="L31" s="93"/>
    </row>
    <row r="32" spans="2:12" s="1" customFormat="1" ht="6.9" customHeight="1">
      <c r="B32" s="28"/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35" customHeight="1">
      <c r="B34" s="28"/>
      <c r="D34" s="94" t="s">
        <v>34</v>
      </c>
      <c r="J34" s="65">
        <f>ROUND(J131, 2)</f>
        <v>0</v>
      </c>
      <c r="L34" s="28"/>
    </row>
    <row r="35" spans="2:12" s="1" customFormat="1" ht="6.9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>
      <c r="B36" s="28"/>
      <c r="F36" s="31" t="s">
        <v>36</v>
      </c>
      <c r="I36" s="31" t="s">
        <v>35</v>
      </c>
      <c r="J36" s="31" t="s">
        <v>37</v>
      </c>
      <c r="L36" s="28"/>
    </row>
    <row r="37" spans="2:12" s="1" customFormat="1" ht="14.4" customHeight="1">
      <c r="B37" s="28"/>
      <c r="D37" s="54" t="s">
        <v>38</v>
      </c>
      <c r="E37" s="33" t="s">
        <v>39</v>
      </c>
      <c r="F37" s="95">
        <f>ROUND((SUM(BE131:BE159)),  2)</f>
        <v>0</v>
      </c>
      <c r="G37" s="96"/>
      <c r="H37" s="96"/>
      <c r="I37" s="97">
        <v>0.2</v>
      </c>
      <c r="J37" s="95">
        <f>ROUND(((SUM(BE131:BE159))*I37),  2)</f>
        <v>0</v>
      </c>
      <c r="L37" s="28"/>
    </row>
    <row r="38" spans="2:12" s="1" customFormat="1" ht="14.4" customHeight="1">
      <c r="B38" s="28"/>
      <c r="E38" s="33" t="s">
        <v>40</v>
      </c>
      <c r="F38" s="95">
        <f>ROUND((SUM(BF131:BF159)),  2)</f>
        <v>0</v>
      </c>
      <c r="G38" s="96"/>
      <c r="H38" s="96"/>
      <c r="I38" s="97">
        <v>0.2</v>
      </c>
      <c r="J38" s="95">
        <f>ROUND(((SUM(BF131:BF159))*I38),  2)</f>
        <v>0</v>
      </c>
      <c r="L38" s="28"/>
    </row>
    <row r="39" spans="2:12" s="1" customFormat="1" ht="14.4" hidden="1" customHeight="1">
      <c r="B39" s="28"/>
      <c r="E39" s="23" t="s">
        <v>41</v>
      </c>
      <c r="F39" s="84">
        <f>ROUND((SUM(BG131:BG159)),  2)</f>
        <v>0</v>
      </c>
      <c r="I39" s="98">
        <v>0.2</v>
      </c>
      <c r="J39" s="84">
        <f>0</f>
        <v>0</v>
      </c>
      <c r="L39" s="28"/>
    </row>
    <row r="40" spans="2:12" s="1" customFormat="1" ht="14.4" hidden="1" customHeight="1">
      <c r="B40" s="28"/>
      <c r="E40" s="23" t="s">
        <v>42</v>
      </c>
      <c r="F40" s="84">
        <f>ROUND((SUM(BH131:BH159)),  2)</f>
        <v>0</v>
      </c>
      <c r="I40" s="98">
        <v>0.2</v>
      </c>
      <c r="J40" s="84">
        <f>0</f>
        <v>0</v>
      </c>
      <c r="L40" s="28"/>
    </row>
    <row r="41" spans="2:12" s="1" customFormat="1" ht="14.4" hidden="1" customHeight="1">
      <c r="B41" s="28"/>
      <c r="E41" s="33" t="s">
        <v>43</v>
      </c>
      <c r="F41" s="95">
        <f>ROUND((SUM(BI131:BI159)),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6.9" customHeight="1">
      <c r="B42" s="28"/>
      <c r="L42" s="28"/>
    </row>
    <row r="43" spans="2:12" s="1" customFormat="1" ht="25.35" customHeight="1">
      <c r="B43" s="28"/>
      <c r="C43" s="99"/>
      <c r="D43" s="100" t="s">
        <v>44</v>
      </c>
      <c r="E43" s="56"/>
      <c r="F43" s="56"/>
      <c r="G43" s="101" t="s">
        <v>45</v>
      </c>
      <c r="H43" s="102" t="s">
        <v>46</v>
      </c>
      <c r="I43" s="56"/>
      <c r="J43" s="103">
        <f>SUM(J34:J41)</f>
        <v>0</v>
      </c>
      <c r="K43" s="104"/>
      <c r="L43" s="28"/>
    </row>
    <row r="44" spans="2:12" s="1" customFormat="1" ht="14.4" customHeight="1">
      <c r="B44" s="28"/>
      <c r="L44" s="28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99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18" t="str">
        <f>E7</f>
        <v>DIVADLO JOZEFA GREGORA TAJOVSKÉHO - ZNÍŽENIE ENERGETICKEJ NÁROČNOSTI OBJEKTU DIVADLA</v>
      </c>
      <c r="F85" s="219"/>
      <c r="G85" s="219"/>
      <c r="H85" s="219"/>
      <c r="L85" s="28"/>
    </row>
    <row r="86" spans="2:12" ht="12" customHeight="1">
      <c r="B86" s="16"/>
      <c r="C86" s="23" t="s">
        <v>93</v>
      </c>
      <c r="L86" s="16"/>
    </row>
    <row r="87" spans="2:12" ht="16.5" customHeight="1">
      <c r="B87" s="16"/>
      <c r="E87" s="218" t="s">
        <v>94</v>
      </c>
      <c r="F87" s="175"/>
      <c r="G87" s="175"/>
      <c r="H87" s="175"/>
      <c r="L87" s="16"/>
    </row>
    <row r="88" spans="2:12" ht="12" customHeight="1">
      <c r="B88" s="16"/>
      <c r="C88" s="23" t="s">
        <v>95</v>
      </c>
      <c r="L88" s="16"/>
    </row>
    <row r="89" spans="2:12" s="1" customFormat="1" ht="16.5" customHeight="1">
      <c r="B89" s="28"/>
      <c r="E89" s="201" t="s">
        <v>96</v>
      </c>
      <c r="F89" s="220"/>
      <c r="G89" s="220"/>
      <c r="H89" s="220"/>
      <c r="L89" s="28"/>
    </row>
    <row r="90" spans="2:12" s="1" customFormat="1" ht="12" customHeight="1">
      <c r="B90" s="28"/>
      <c r="C90" s="23" t="s">
        <v>97</v>
      </c>
      <c r="L90" s="28"/>
    </row>
    <row r="91" spans="2:12" s="1" customFormat="1" ht="16.5" customHeight="1">
      <c r="B91" s="28"/>
      <c r="E91" s="193" t="str">
        <f>E13</f>
        <v>1.2 - Zlepšenie tepelnej ochrany otvorových konštrukcií</v>
      </c>
      <c r="F91" s="220"/>
      <c r="G91" s="220"/>
      <c r="H91" s="220"/>
      <c r="L91" s="28"/>
    </row>
    <row r="92" spans="2:12" s="1" customFormat="1" ht="6.9" customHeight="1">
      <c r="B92" s="28"/>
      <c r="L92" s="28"/>
    </row>
    <row r="93" spans="2:12" s="1" customFormat="1" ht="12" customHeight="1">
      <c r="B93" s="28"/>
      <c r="C93" s="23" t="s">
        <v>19</v>
      </c>
      <c r="F93" s="21" t="str">
        <f>F16</f>
        <v xml:space="preserve"> </v>
      </c>
      <c r="I93" s="23" t="s">
        <v>21</v>
      </c>
      <c r="J93" s="51" t="str">
        <f>IF(J16="","",J16)</f>
        <v>18. 6. 2024</v>
      </c>
      <c r="L93" s="28"/>
    </row>
    <row r="94" spans="2:12" s="1" customFormat="1" ht="6.9" customHeight="1">
      <c r="B94" s="28"/>
      <c r="L94" s="28"/>
    </row>
    <row r="95" spans="2:12" s="1" customFormat="1" ht="15.15" customHeight="1">
      <c r="B95" s="28"/>
      <c r="C95" s="23" t="s">
        <v>23</v>
      </c>
      <c r="F95" s="21" t="str">
        <f>E19</f>
        <v>Banskobystrický samosprávny kraj</v>
      </c>
      <c r="I95" s="23" t="s">
        <v>29</v>
      </c>
      <c r="J95" s="26" t="str">
        <f>E25</f>
        <v xml:space="preserve">ECB MARTIN s.r.o.  </v>
      </c>
      <c r="L95" s="28"/>
    </row>
    <row r="96" spans="2:12" s="1" customFormat="1" ht="15.15" customHeight="1">
      <c r="B96" s="28"/>
      <c r="C96" s="23" t="s">
        <v>27</v>
      </c>
      <c r="F96" s="21" t="str">
        <f>IF(E22="","",E22)</f>
        <v>Vyplň údaj</v>
      </c>
      <c r="I96" s="23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7" t="s">
        <v>100</v>
      </c>
      <c r="D98" s="99"/>
      <c r="E98" s="99"/>
      <c r="F98" s="99"/>
      <c r="G98" s="99"/>
      <c r="H98" s="99"/>
      <c r="I98" s="99"/>
      <c r="J98" s="108" t="s">
        <v>101</v>
      </c>
      <c r="K98" s="99"/>
      <c r="L98" s="28"/>
    </row>
    <row r="99" spans="2:47" s="1" customFormat="1" ht="10.35" customHeight="1">
      <c r="B99" s="28"/>
      <c r="L99" s="28"/>
    </row>
    <row r="100" spans="2:47" s="1" customFormat="1" ht="22.8" customHeight="1">
      <c r="B100" s="28"/>
      <c r="C100" s="109" t="s">
        <v>102</v>
      </c>
      <c r="J100" s="65">
        <f>J131</f>
        <v>0</v>
      </c>
      <c r="L100" s="28"/>
      <c r="AU100" s="13" t="s">
        <v>103</v>
      </c>
    </row>
    <row r="101" spans="2:47" s="8" customFormat="1" ht="24.9" customHeight="1">
      <c r="B101" s="110"/>
      <c r="D101" s="111" t="s">
        <v>104</v>
      </c>
      <c r="E101" s="112"/>
      <c r="F101" s="112"/>
      <c r="G101" s="112"/>
      <c r="H101" s="112"/>
      <c r="I101" s="112"/>
      <c r="J101" s="113">
        <f>J132</f>
        <v>0</v>
      </c>
      <c r="L101" s="110"/>
    </row>
    <row r="102" spans="2:47" s="9" customFormat="1" ht="19.95" customHeight="1">
      <c r="B102" s="114"/>
      <c r="D102" s="115" t="s">
        <v>105</v>
      </c>
      <c r="E102" s="116"/>
      <c r="F102" s="116"/>
      <c r="G102" s="116"/>
      <c r="H102" s="116"/>
      <c r="I102" s="116"/>
      <c r="J102" s="117">
        <f>J133</f>
        <v>0</v>
      </c>
      <c r="L102" s="114"/>
    </row>
    <row r="103" spans="2:47" s="9" customFormat="1" ht="19.95" customHeight="1">
      <c r="B103" s="114"/>
      <c r="D103" s="115" t="s">
        <v>106</v>
      </c>
      <c r="E103" s="116"/>
      <c r="F103" s="116"/>
      <c r="G103" s="116"/>
      <c r="H103" s="116"/>
      <c r="I103" s="116"/>
      <c r="J103" s="117">
        <f>J136</f>
        <v>0</v>
      </c>
      <c r="L103" s="114"/>
    </row>
    <row r="104" spans="2:47" s="9" customFormat="1" ht="19.95" customHeight="1">
      <c r="B104" s="114"/>
      <c r="D104" s="115" t="s">
        <v>107</v>
      </c>
      <c r="E104" s="116"/>
      <c r="F104" s="116"/>
      <c r="G104" s="116"/>
      <c r="H104" s="116"/>
      <c r="I104" s="116"/>
      <c r="J104" s="117">
        <f>J146</f>
        <v>0</v>
      </c>
      <c r="L104" s="114"/>
    </row>
    <row r="105" spans="2:47" s="8" customFormat="1" ht="24.9" customHeight="1">
      <c r="B105" s="110"/>
      <c r="D105" s="111" t="s">
        <v>108</v>
      </c>
      <c r="E105" s="112"/>
      <c r="F105" s="112"/>
      <c r="G105" s="112"/>
      <c r="H105" s="112"/>
      <c r="I105" s="112"/>
      <c r="J105" s="113">
        <f>J148</f>
        <v>0</v>
      </c>
      <c r="L105" s="110"/>
    </row>
    <row r="106" spans="2:47" s="9" customFormat="1" ht="19.95" customHeight="1">
      <c r="B106" s="114"/>
      <c r="D106" s="115" t="s">
        <v>109</v>
      </c>
      <c r="E106" s="116"/>
      <c r="F106" s="116"/>
      <c r="G106" s="116"/>
      <c r="H106" s="116"/>
      <c r="I106" s="116"/>
      <c r="J106" s="117">
        <f>J149</f>
        <v>0</v>
      </c>
      <c r="L106" s="114"/>
    </row>
    <row r="107" spans="2:47" s="9" customFormat="1" ht="19.95" customHeight="1">
      <c r="B107" s="114"/>
      <c r="D107" s="115" t="s">
        <v>110</v>
      </c>
      <c r="E107" s="116"/>
      <c r="F107" s="116"/>
      <c r="G107" s="116"/>
      <c r="H107" s="116"/>
      <c r="I107" s="116"/>
      <c r="J107" s="117">
        <f>J157</f>
        <v>0</v>
      </c>
      <c r="L107" s="114"/>
    </row>
    <row r="108" spans="2:47" s="1" customFormat="1" ht="21.75" customHeight="1">
      <c r="B108" s="28"/>
      <c r="L108" s="28"/>
    </row>
    <row r="109" spans="2:47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12" s="1" customFormat="1" ht="6.9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12" s="1" customFormat="1" ht="24.9" customHeight="1">
      <c r="B114" s="28"/>
      <c r="C114" s="17" t="s">
        <v>111</v>
      </c>
      <c r="L114" s="28"/>
    </row>
    <row r="115" spans="2:12" s="1" customFormat="1" ht="6.9" customHeight="1">
      <c r="B115" s="28"/>
      <c r="L115" s="28"/>
    </row>
    <row r="116" spans="2:12" s="1" customFormat="1" ht="12" customHeight="1">
      <c r="B116" s="28"/>
      <c r="C116" s="23" t="s">
        <v>15</v>
      </c>
      <c r="L116" s="28"/>
    </row>
    <row r="117" spans="2:12" s="1" customFormat="1" ht="26.25" customHeight="1">
      <c r="B117" s="28"/>
      <c r="E117" s="218" t="str">
        <f>E7</f>
        <v>DIVADLO JOZEFA GREGORA TAJOVSKÉHO - ZNÍŽENIE ENERGETICKEJ NÁROČNOSTI OBJEKTU DIVADLA</v>
      </c>
      <c r="F117" s="219"/>
      <c r="G117" s="219"/>
      <c r="H117" s="219"/>
      <c r="L117" s="28"/>
    </row>
    <row r="118" spans="2:12" ht="12" customHeight="1">
      <c r="B118" s="16"/>
      <c r="C118" s="23" t="s">
        <v>93</v>
      </c>
      <c r="L118" s="16"/>
    </row>
    <row r="119" spans="2:12" ht="16.5" customHeight="1">
      <c r="B119" s="16"/>
      <c r="E119" s="218" t="s">
        <v>94</v>
      </c>
      <c r="F119" s="175"/>
      <c r="G119" s="175"/>
      <c r="H119" s="175"/>
      <c r="L119" s="16"/>
    </row>
    <row r="120" spans="2:12" ht="12" customHeight="1">
      <c r="B120" s="16"/>
      <c r="C120" s="23" t="s">
        <v>95</v>
      </c>
      <c r="L120" s="16"/>
    </row>
    <row r="121" spans="2:12" s="1" customFormat="1" ht="16.5" customHeight="1">
      <c r="B121" s="28"/>
      <c r="E121" s="201" t="s">
        <v>96</v>
      </c>
      <c r="F121" s="220"/>
      <c r="G121" s="220"/>
      <c r="H121" s="220"/>
      <c r="L121" s="28"/>
    </row>
    <row r="122" spans="2:12" s="1" customFormat="1" ht="12" customHeight="1">
      <c r="B122" s="28"/>
      <c r="C122" s="23" t="s">
        <v>97</v>
      </c>
      <c r="L122" s="28"/>
    </row>
    <row r="123" spans="2:12" s="1" customFormat="1" ht="16.5" customHeight="1">
      <c r="B123" s="28"/>
      <c r="E123" s="193" t="str">
        <f>E13</f>
        <v>1.2 - Zlepšenie tepelnej ochrany otvorových konštrukcií</v>
      </c>
      <c r="F123" s="220"/>
      <c r="G123" s="220"/>
      <c r="H123" s="220"/>
      <c r="L123" s="28"/>
    </row>
    <row r="124" spans="2:12" s="1" customFormat="1" ht="6.9" customHeight="1">
      <c r="B124" s="28"/>
      <c r="L124" s="28"/>
    </row>
    <row r="125" spans="2:12" s="1" customFormat="1" ht="12" customHeight="1">
      <c r="B125" s="28"/>
      <c r="C125" s="23" t="s">
        <v>19</v>
      </c>
      <c r="F125" s="21" t="str">
        <f>F16</f>
        <v xml:space="preserve"> </v>
      </c>
      <c r="I125" s="23" t="s">
        <v>21</v>
      </c>
      <c r="J125" s="51" t="str">
        <f>IF(J16="","",J16)</f>
        <v>18. 6. 2024</v>
      </c>
      <c r="L125" s="28"/>
    </row>
    <row r="126" spans="2:12" s="1" customFormat="1" ht="6.9" customHeight="1">
      <c r="B126" s="28"/>
      <c r="L126" s="28"/>
    </row>
    <row r="127" spans="2:12" s="1" customFormat="1" ht="15.15" customHeight="1">
      <c r="B127" s="28"/>
      <c r="C127" s="23" t="s">
        <v>23</v>
      </c>
      <c r="F127" s="21" t="str">
        <f>E19</f>
        <v>Banskobystrický samosprávny kraj</v>
      </c>
      <c r="I127" s="23" t="s">
        <v>29</v>
      </c>
      <c r="J127" s="26" t="str">
        <f>E25</f>
        <v xml:space="preserve">ECB MARTIN s.r.o.  </v>
      </c>
      <c r="L127" s="28"/>
    </row>
    <row r="128" spans="2:12" s="1" customFormat="1" ht="15.15" customHeight="1">
      <c r="B128" s="28"/>
      <c r="C128" s="23" t="s">
        <v>27</v>
      </c>
      <c r="F128" s="21" t="str">
        <f>IF(E22="","",E22)</f>
        <v>Vyplň údaj</v>
      </c>
      <c r="I128" s="23" t="s">
        <v>32</v>
      </c>
      <c r="J128" s="26" t="str">
        <f>E28</f>
        <v xml:space="preserve"> </v>
      </c>
      <c r="L128" s="28"/>
    </row>
    <row r="129" spans="2:65" s="1" customFormat="1" ht="10.35" customHeight="1">
      <c r="B129" s="28"/>
      <c r="L129" s="28"/>
    </row>
    <row r="130" spans="2:65" s="10" customFormat="1" ht="29.25" customHeight="1">
      <c r="B130" s="118"/>
      <c r="C130" s="119" t="s">
        <v>112</v>
      </c>
      <c r="D130" s="120" t="s">
        <v>59</v>
      </c>
      <c r="E130" s="120" t="s">
        <v>55</v>
      </c>
      <c r="F130" s="120" t="s">
        <v>56</v>
      </c>
      <c r="G130" s="120" t="s">
        <v>113</v>
      </c>
      <c r="H130" s="120" t="s">
        <v>114</v>
      </c>
      <c r="I130" s="120" t="s">
        <v>115</v>
      </c>
      <c r="J130" s="121" t="s">
        <v>101</v>
      </c>
      <c r="K130" s="122" t="s">
        <v>116</v>
      </c>
      <c r="L130" s="118"/>
      <c r="M130" s="58" t="s">
        <v>1</v>
      </c>
      <c r="N130" s="59" t="s">
        <v>38</v>
      </c>
      <c r="O130" s="59" t="s">
        <v>117</v>
      </c>
      <c r="P130" s="59" t="s">
        <v>118</v>
      </c>
      <c r="Q130" s="59" t="s">
        <v>119</v>
      </c>
      <c r="R130" s="59" t="s">
        <v>120</v>
      </c>
      <c r="S130" s="59" t="s">
        <v>121</v>
      </c>
      <c r="T130" s="60" t="s">
        <v>122</v>
      </c>
    </row>
    <row r="131" spans="2:65" s="1" customFormat="1" ht="22.8" customHeight="1">
      <c r="B131" s="28"/>
      <c r="C131" s="63" t="s">
        <v>102</v>
      </c>
      <c r="J131" s="123">
        <f>BK131</f>
        <v>0</v>
      </c>
      <c r="L131" s="28"/>
      <c r="M131" s="61"/>
      <c r="N131" s="52"/>
      <c r="O131" s="52"/>
      <c r="P131" s="124">
        <f>P132+P148</f>
        <v>0</v>
      </c>
      <c r="Q131" s="52"/>
      <c r="R131" s="124">
        <f>R132+R148</f>
        <v>0.64636000000000005</v>
      </c>
      <c r="S131" s="52"/>
      <c r="T131" s="125">
        <f>T132+T148</f>
        <v>0.59355000000000002</v>
      </c>
      <c r="AT131" s="13" t="s">
        <v>73</v>
      </c>
      <c r="AU131" s="13" t="s">
        <v>103</v>
      </c>
      <c r="BK131" s="126">
        <f>BK132+BK148</f>
        <v>0</v>
      </c>
    </row>
    <row r="132" spans="2:65" s="11" customFormat="1" ht="25.95" customHeight="1">
      <c r="B132" s="127"/>
      <c r="D132" s="128" t="s">
        <v>73</v>
      </c>
      <c r="E132" s="129" t="s">
        <v>123</v>
      </c>
      <c r="F132" s="129" t="s">
        <v>124</v>
      </c>
      <c r="I132" s="130"/>
      <c r="J132" s="131">
        <f>BK132</f>
        <v>0</v>
      </c>
      <c r="L132" s="127"/>
      <c r="M132" s="132"/>
      <c r="P132" s="133">
        <f>P133+P136+P146</f>
        <v>0</v>
      </c>
      <c r="R132" s="133">
        <f>R133+R136+R146</f>
        <v>0.32998400000000006</v>
      </c>
      <c r="T132" s="134">
        <f>T133+T136+T146</f>
        <v>0.59355000000000002</v>
      </c>
      <c r="AR132" s="128" t="s">
        <v>81</v>
      </c>
      <c r="AT132" s="135" t="s">
        <v>73</v>
      </c>
      <c r="AU132" s="135" t="s">
        <v>74</v>
      </c>
      <c r="AY132" s="128" t="s">
        <v>125</v>
      </c>
      <c r="BK132" s="136">
        <f>BK133+BK136+BK146</f>
        <v>0</v>
      </c>
    </row>
    <row r="133" spans="2:65" s="11" customFormat="1" ht="22.8" customHeight="1">
      <c r="B133" s="127"/>
      <c r="D133" s="128" t="s">
        <v>73</v>
      </c>
      <c r="E133" s="137" t="s">
        <v>126</v>
      </c>
      <c r="F133" s="137" t="s">
        <v>127</v>
      </c>
      <c r="I133" s="130"/>
      <c r="J133" s="138">
        <f>BK133</f>
        <v>0</v>
      </c>
      <c r="L133" s="127"/>
      <c r="M133" s="132"/>
      <c r="P133" s="133">
        <f>SUM(P134:P135)</f>
        <v>0</v>
      </c>
      <c r="R133" s="133">
        <f>SUM(R134:R135)</f>
        <v>0.32998400000000006</v>
      </c>
      <c r="T133" s="134">
        <f>SUM(T134:T135)</f>
        <v>0</v>
      </c>
      <c r="AR133" s="128" t="s">
        <v>81</v>
      </c>
      <c r="AT133" s="135" t="s">
        <v>73</v>
      </c>
      <c r="AU133" s="135" t="s">
        <v>81</v>
      </c>
      <c r="AY133" s="128" t="s">
        <v>125</v>
      </c>
      <c r="BK133" s="136">
        <f>SUM(BK134:BK135)</f>
        <v>0</v>
      </c>
    </row>
    <row r="134" spans="2:65" s="1" customFormat="1" ht="24.15" customHeight="1">
      <c r="B134" s="139"/>
      <c r="C134" s="140" t="s">
        <v>81</v>
      </c>
      <c r="D134" s="140" t="s">
        <v>128</v>
      </c>
      <c r="E134" s="141" t="s">
        <v>129</v>
      </c>
      <c r="F134" s="142" t="s">
        <v>130</v>
      </c>
      <c r="G134" s="143" t="s">
        <v>131</v>
      </c>
      <c r="H134" s="144">
        <v>32</v>
      </c>
      <c r="I134" s="145"/>
      <c r="J134" s="146">
        <f>ROUND(I134*H134,2)</f>
        <v>0</v>
      </c>
      <c r="K134" s="147"/>
      <c r="L134" s="28"/>
      <c r="M134" s="148" t="s">
        <v>1</v>
      </c>
      <c r="N134" s="149" t="s">
        <v>40</v>
      </c>
      <c r="P134" s="150">
        <f>O134*H134</f>
        <v>0</v>
      </c>
      <c r="Q134" s="150">
        <v>2.8E-3</v>
      </c>
      <c r="R134" s="150">
        <f>Q134*H134</f>
        <v>8.9599999999999999E-2</v>
      </c>
      <c r="S134" s="150">
        <v>0</v>
      </c>
      <c r="T134" s="151">
        <f>S134*H134</f>
        <v>0</v>
      </c>
      <c r="AR134" s="152" t="s">
        <v>132</v>
      </c>
      <c r="AT134" s="152" t="s">
        <v>128</v>
      </c>
      <c r="AU134" s="152" t="s">
        <v>85</v>
      </c>
      <c r="AY134" s="13" t="s">
        <v>125</v>
      </c>
      <c r="BE134" s="153">
        <f>IF(N134="základná",J134,0)</f>
        <v>0</v>
      </c>
      <c r="BF134" s="153">
        <f>IF(N134="znížená",J134,0)</f>
        <v>0</v>
      </c>
      <c r="BG134" s="153">
        <f>IF(N134="zákl. prenesená",J134,0)</f>
        <v>0</v>
      </c>
      <c r="BH134" s="153">
        <f>IF(N134="zníž. prenesená",J134,0)</f>
        <v>0</v>
      </c>
      <c r="BI134" s="153">
        <f>IF(N134="nulová",J134,0)</f>
        <v>0</v>
      </c>
      <c r="BJ134" s="13" t="s">
        <v>85</v>
      </c>
      <c r="BK134" s="153">
        <f>ROUND(I134*H134,2)</f>
        <v>0</v>
      </c>
      <c r="BL134" s="13" t="s">
        <v>132</v>
      </c>
      <c r="BM134" s="152" t="s">
        <v>133</v>
      </c>
    </row>
    <row r="135" spans="2:65" s="1" customFormat="1" ht="24.15" customHeight="1">
      <c r="B135" s="139"/>
      <c r="C135" s="140" t="s">
        <v>85</v>
      </c>
      <c r="D135" s="140" t="s">
        <v>128</v>
      </c>
      <c r="E135" s="141" t="s">
        <v>134</v>
      </c>
      <c r="F135" s="142" t="s">
        <v>135</v>
      </c>
      <c r="G135" s="143" t="s">
        <v>136</v>
      </c>
      <c r="H135" s="144">
        <v>6.4</v>
      </c>
      <c r="I135" s="145"/>
      <c r="J135" s="146">
        <f>ROUND(I135*H135,2)</f>
        <v>0</v>
      </c>
      <c r="K135" s="147"/>
      <c r="L135" s="28"/>
      <c r="M135" s="148" t="s">
        <v>1</v>
      </c>
      <c r="N135" s="149" t="s">
        <v>40</v>
      </c>
      <c r="P135" s="150">
        <f>O135*H135</f>
        <v>0</v>
      </c>
      <c r="Q135" s="150">
        <v>3.7560000000000003E-2</v>
      </c>
      <c r="R135" s="150">
        <f>Q135*H135</f>
        <v>0.24038400000000004</v>
      </c>
      <c r="S135" s="150">
        <v>0</v>
      </c>
      <c r="T135" s="151">
        <f>S135*H135</f>
        <v>0</v>
      </c>
      <c r="AR135" s="152" t="s">
        <v>132</v>
      </c>
      <c r="AT135" s="152" t="s">
        <v>128</v>
      </c>
      <c r="AU135" s="152" t="s">
        <v>85</v>
      </c>
      <c r="AY135" s="13" t="s">
        <v>125</v>
      </c>
      <c r="BE135" s="153">
        <f>IF(N135="základná",J135,0)</f>
        <v>0</v>
      </c>
      <c r="BF135" s="153">
        <f>IF(N135="znížená",J135,0)</f>
        <v>0</v>
      </c>
      <c r="BG135" s="153">
        <f>IF(N135="zákl. prenesená",J135,0)</f>
        <v>0</v>
      </c>
      <c r="BH135" s="153">
        <f>IF(N135="zníž. prenesená",J135,0)</f>
        <v>0</v>
      </c>
      <c r="BI135" s="153">
        <f>IF(N135="nulová",J135,0)</f>
        <v>0</v>
      </c>
      <c r="BJ135" s="13" t="s">
        <v>85</v>
      </c>
      <c r="BK135" s="153">
        <f>ROUND(I135*H135,2)</f>
        <v>0</v>
      </c>
      <c r="BL135" s="13" t="s">
        <v>132</v>
      </c>
      <c r="BM135" s="152" t="s">
        <v>137</v>
      </c>
    </row>
    <row r="136" spans="2:65" s="11" customFormat="1" ht="22.8" customHeight="1">
      <c r="B136" s="127"/>
      <c r="D136" s="128" t="s">
        <v>73</v>
      </c>
      <c r="E136" s="137" t="s">
        <v>138</v>
      </c>
      <c r="F136" s="137" t="s">
        <v>139</v>
      </c>
      <c r="I136" s="130"/>
      <c r="J136" s="138">
        <f>BK136</f>
        <v>0</v>
      </c>
      <c r="L136" s="127"/>
      <c r="M136" s="132"/>
      <c r="P136" s="133">
        <f>SUM(P137:P145)</f>
        <v>0</v>
      </c>
      <c r="R136" s="133">
        <f>SUM(R137:R145)</f>
        <v>0</v>
      </c>
      <c r="T136" s="134">
        <f>SUM(T137:T145)</f>
        <v>0.59355000000000002</v>
      </c>
      <c r="AR136" s="128" t="s">
        <v>81</v>
      </c>
      <c r="AT136" s="135" t="s">
        <v>73</v>
      </c>
      <c r="AU136" s="135" t="s">
        <v>81</v>
      </c>
      <c r="AY136" s="128" t="s">
        <v>125</v>
      </c>
      <c r="BK136" s="136">
        <f>SUM(BK137:BK145)</f>
        <v>0</v>
      </c>
    </row>
    <row r="137" spans="2:65" s="1" customFormat="1" ht="24.15" customHeight="1">
      <c r="B137" s="139"/>
      <c r="C137" s="140" t="s">
        <v>90</v>
      </c>
      <c r="D137" s="140" t="s">
        <v>128</v>
      </c>
      <c r="E137" s="141" t="s">
        <v>140</v>
      </c>
      <c r="F137" s="142" t="s">
        <v>141</v>
      </c>
      <c r="G137" s="143" t="s">
        <v>142</v>
      </c>
      <c r="H137" s="144">
        <v>10</v>
      </c>
      <c r="I137" s="145"/>
      <c r="J137" s="146">
        <f t="shared" ref="J137:J145" si="0">ROUND(I137*H137,2)</f>
        <v>0</v>
      </c>
      <c r="K137" s="147"/>
      <c r="L137" s="28"/>
      <c r="M137" s="148" t="s">
        <v>1</v>
      </c>
      <c r="N137" s="149" t="s">
        <v>40</v>
      </c>
      <c r="P137" s="150">
        <f t="shared" ref="P137:P145" si="1">O137*H137</f>
        <v>0</v>
      </c>
      <c r="Q137" s="150">
        <v>0</v>
      </c>
      <c r="R137" s="150">
        <f t="shared" ref="R137:R145" si="2">Q137*H137</f>
        <v>0</v>
      </c>
      <c r="S137" s="150">
        <v>1.2E-2</v>
      </c>
      <c r="T137" s="151">
        <f t="shared" ref="T137:T145" si="3">S137*H137</f>
        <v>0.12</v>
      </c>
      <c r="AR137" s="152" t="s">
        <v>132</v>
      </c>
      <c r="AT137" s="152" t="s">
        <v>128</v>
      </c>
      <c r="AU137" s="152" t="s">
        <v>85</v>
      </c>
      <c r="AY137" s="13" t="s">
        <v>125</v>
      </c>
      <c r="BE137" s="153">
        <f t="shared" ref="BE137:BE145" si="4">IF(N137="základná",J137,0)</f>
        <v>0</v>
      </c>
      <c r="BF137" s="153">
        <f t="shared" ref="BF137:BF145" si="5">IF(N137="znížená",J137,0)</f>
        <v>0</v>
      </c>
      <c r="BG137" s="153">
        <f t="shared" ref="BG137:BG145" si="6">IF(N137="zákl. prenesená",J137,0)</f>
        <v>0</v>
      </c>
      <c r="BH137" s="153">
        <f t="shared" ref="BH137:BH145" si="7">IF(N137="zníž. prenesená",J137,0)</f>
        <v>0</v>
      </c>
      <c r="BI137" s="153">
        <f t="shared" ref="BI137:BI145" si="8">IF(N137="nulová",J137,0)</f>
        <v>0</v>
      </c>
      <c r="BJ137" s="13" t="s">
        <v>85</v>
      </c>
      <c r="BK137" s="153">
        <f t="shared" ref="BK137:BK145" si="9">ROUND(I137*H137,2)</f>
        <v>0</v>
      </c>
      <c r="BL137" s="13" t="s">
        <v>132</v>
      </c>
      <c r="BM137" s="152" t="s">
        <v>143</v>
      </c>
    </row>
    <row r="138" spans="2:65" s="1" customFormat="1" ht="24.15" customHeight="1">
      <c r="B138" s="139"/>
      <c r="C138" s="140" t="s">
        <v>132</v>
      </c>
      <c r="D138" s="140" t="s">
        <v>128</v>
      </c>
      <c r="E138" s="141" t="s">
        <v>144</v>
      </c>
      <c r="F138" s="142" t="s">
        <v>145</v>
      </c>
      <c r="G138" s="143" t="s">
        <v>136</v>
      </c>
      <c r="H138" s="144">
        <v>11.55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4.1000000000000002E-2</v>
      </c>
      <c r="T138" s="151">
        <f t="shared" si="3"/>
        <v>0.47355000000000003</v>
      </c>
      <c r="AR138" s="152" t="s">
        <v>132</v>
      </c>
      <c r="AT138" s="152" t="s">
        <v>128</v>
      </c>
      <c r="AU138" s="152" t="s">
        <v>85</v>
      </c>
      <c r="AY138" s="13" t="s">
        <v>125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85</v>
      </c>
      <c r="BK138" s="153">
        <f t="shared" si="9"/>
        <v>0</v>
      </c>
      <c r="BL138" s="13" t="s">
        <v>132</v>
      </c>
      <c r="BM138" s="152" t="s">
        <v>146</v>
      </c>
    </row>
    <row r="139" spans="2:65" s="1" customFormat="1" ht="24.15" customHeight="1">
      <c r="B139" s="139"/>
      <c r="C139" s="140" t="s">
        <v>147</v>
      </c>
      <c r="D139" s="140" t="s">
        <v>128</v>
      </c>
      <c r="E139" s="141" t="s">
        <v>148</v>
      </c>
      <c r="F139" s="142" t="s">
        <v>149</v>
      </c>
      <c r="G139" s="143" t="s">
        <v>150</v>
      </c>
      <c r="H139" s="144">
        <v>0.59399999999999997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132</v>
      </c>
      <c r="AT139" s="152" t="s">
        <v>128</v>
      </c>
      <c r="AU139" s="152" t="s">
        <v>85</v>
      </c>
      <c r="AY139" s="13" t="s">
        <v>125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85</v>
      </c>
      <c r="BK139" s="153">
        <f t="shared" si="9"/>
        <v>0</v>
      </c>
      <c r="BL139" s="13" t="s">
        <v>132</v>
      </c>
      <c r="BM139" s="152" t="s">
        <v>151</v>
      </c>
    </row>
    <row r="140" spans="2:65" s="1" customFormat="1" ht="24.15" customHeight="1">
      <c r="B140" s="139"/>
      <c r="C140" s="140" t="s">
        <v>152</v>
      </c>
      <c r="D140" s="140" t="s">
        <v>128</v>
      </c>
      <c r="E140" s="141" t="s">
        <v>153</v>
      </c>
      <c r="F140" s="142" t="s">
        <v>154</v>
      </c>
      <c r="G140" s="143" t="s">
        <v>150</v>
      </c>
      <c r="H140" s="144">
        <v>1.1879999999999999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132</v>
      </c>
      <c r="AT140" s="152" t="s">
        <v>128</v>
      </c>
      <c r="AU140" s="152" t="s">
        <v>85</v>
      </c>
      <c r="AY140" s="13" t="s">
        <v>125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85</v>
      </c>
      <c r="BK140" s="153">
        <f t="shared" si="9"/>
        <v>0</v>
      </c>
      <c r="BL140" s="13" t="s">
        <v>132</v>
      </c>
      <c r="BM140" s="152" t="s">
        <v>155</v>
      </c>
    </row>
    <row r="141" spans="2:65" s="1" customFormat="1" ht="21.75" customHeight="1">
      <c r="B141" s="139"/>
      <c r="C141" s="140" t="s">
        <v>156</v>
      </c>
      <c r="D141" s="140" t="s">
        <v>128</v>
      </c>
      <c r="E141" s="141" t="s">
        <v>157</v>
      </c>
      <c r="F141" s="142" t="s">
        <v>158</v>
      </c>
      <c r="G141" s="143" t="s">
        <v>150</v>
      </c>
      <c r="H141" s="144">
        <v>0.59399999999999997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132</v>
      </c>
      <c r="AT141" s="152" t="s">
        <v>128</v>
      </c>
      <c r="AU141" s="152" t="s">
        <v>85</v>
      </c>
      <c r="AY141" s="13" t="s">
        <v>125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85</v>
      </c>
      <c r="BK141" s="153">
        <f t="shared" si="9"/>
        <v>0</v>
      </c>
      <c r="BL141" s="13" t="s">
        <v>132</v>
      </c>
      <c r="BM141" s="152" t="s">
        <v>159</v>
      </c>
    </row>
    <row r="142" spans="2:65" s="1" customFormat="1" ht="24.15" customHeight="1">
      <c r="B142" s="139"/>
      <c r="C142" s="140" t="s">
        <v>160</v>
      </c>
      <c r="D142" s="140" t="s">
        <v>128</v>
      </c>
      <c r="E142" s="141" t="s">
        <v>161</v>
      </c>
      <c r="F142" s="142" t="s">
        <v>162</v>
      </c>
      <c r="G142" s="143" t="s">
        <v>150</v>
      </c>
      <c r="H142" s="144">
        <v>11.286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40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132</v>
      </c>
      <c r="AT142" s="152" t="s">
        <v>128</v>
      </c>
      <c r="AU142" s="152" t="s">
        <v>85</v>
      </c>
      <c r="AY142" s="13" t="s">
        <v>125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85</v>
      </c>
      <c r="BK142" s="153">
        <f t="shared" si="9"/>
        <v>0</v>
      </c>
      <c r="BL142" s="13" t="s">
        <v>132</v>
      </c>
      <c r="BM142" s="152" t="s">
        <v>163</v>
      </c>
    </row>
    <row r="143" spans="2:65" s="1" customFormat="1" ht="24.15" customHeight="1">
      <c r="B143" s="139"/>
      <c r="C143" s="140" t="s">
        <v>164</v>
      </c>
      <c r="D143" s="140" t="s">
        <v>128</v>
      </c>
      <c r="E143" s="141" t="s">
        <v>165</v>
      </c>
      <c r="F143" s="142" t="s">
        <v>166</v>
      </c>
      <c r="G143" s="143" t="s">
        <v>150</v>
      </c>
      <c r="H143" s="144">
        <v>0.59399999999999997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40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132</v>
      </c>
      <c r="AT143" s="152" t="s">
        <v>128</v>
      </c>
      <c r="AU143" s="152" t="s">
        <v>85</v>
      </c>
      <c r="AY143" s="13" t="s">
        <v>125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85</v>
      </c>
      <c r="BK143" s="153">
        <f t="shared" si="9"/>
        <v>0</v>
      </c>
      <c r="BL143" s="13" t="s">
        <v>132</v>
      </c>
      <c r="BM143" s="152" t="s">
        <v>167</v>
      </c>
    </row>
    <row r="144" spans="2:65" s="1" customFormat="1" ht="24.15" customHeight="1">
      <c r="B144" s="139"/>
      <c r="C144" s="140" t="s">
        <v>168</v>
      </c>
      <c r="D144" s="140" t="s">
        <v>128</v>
      </c>
      <c r="E144" s="141" t="s">
        <v>169</v>
      </c>
      <c r="F144" s="142" t="s">
        <v>170</v>
      </c>
      <c r="G144" s="143" t="s">
        <v>150</v>
      </c>
      <c r="H144" s="144">
        <v>0.59399999999999997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40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132</v>
      </c>
      <c r="AT144" s="152" t="s">
        <v>128</v>
      </c>
      <c r="AU144" s="152" t="s">
        <v>85</v>
      </c>
      <c r="AY144" s="13" t="s">
        <v>125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85</v>
      </c>
      <c r="BK144" s="153">
        <f t="shared" si="9"/>
        <v>0</v>
      </c>
      <c r="BL144" s="13" t="s">
        <v>132</v>
      </c>
      <c r="BM144" s="152" t="s">
        <v>171</v>
      </c>
    </row>
    <row r="145" spans="2:65" s="1" customFormat="1" ht="24.15" customHeight="1">
      <c r="B145" s="139"/>
      <c r="C145" s="140" t="s">
        <v>172</v>
      </c>
      <c r="D145" s="140" t="s">
        <v>128</v>
      </c>
      <c r="E145" s="141" t="s">
        <v>173</v>
      </c>
      <c r="F145" s="142" t="s">
        <v>174</v>
      </c>
      <c r="G145" s="143" t="s">
        <v>150</v>
      </c>
      <c r="H145" s="144">
        <v>0.59399999999999997</v>
      </c>
      <c r="I145" s="145"/>
      <c r="J145" s="146">
        <f t="shared" si="0"/>
        <v>0</v>
      </c>
      <c r="K145" s="147"/>
      <c r="L145" s="28"/>
      <c r="M145" s="148" t="s">
        <v>1</v>
      </c>
      <c r="N145" s="149" t="s">
        <v>40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132</v>
      </c>
      <c r="AT145" s="152" t="s">
        <v>128</v>
      </c>
      <c r="AU145" s="152" t="s">
        <v>85</v>
      </c>
      <c r="AY145" s="13" t="s">
        <v>125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85</v>
      </c>
      <c r="BK145" s="153">
        <f t="shared" si="9"/>
        <v>0</v>
      </c>
      <c r="BL145" s="13" t="s">
        <v>132</v>
      </c>
      <c r="BM145" s="152" t="s">
        <v>175</v>
      </c>
    </row>
    <row r="146" spans="2:65" s="11" customFormat="1" ht="22.8" customHeight="1">
      <c r="B146" s="127"/>
      <c r="D146" s="128" t="s">
        <v>73</v>
      </c>
      <c r="E146" s="137" t="s">
        <v>176</v>
      </c>
      <c r="F146" s="137" t="s">
        <v>177</v>
      </c>
      <c r="I146" s="130"/>
      <c r="J146" s="138">
        <f>BK146</f>
        <v>0</v>
      </c>
      <c r="L146" s="127"/>
      <c r="M146" s="132"/>
      <c r="P146" s="133">
        <f>P147</f>
        <v>0</v>
      </c>
      <c r="R146" s="133">
        <f>R147</f>
        <v>0</v>
      </c>
      <c r="T146" s="134">
        <f>T147</f>
        <v>0</v>
      </c>
      <c r="AR146" s="128" t="s">
        <v>81</v>
      </c>
      <c r="AT146" s="135" t="s">
        <v>73</v>
      </c>
      <c r="AU146" s="135" t="s">
        <v>81</v>
      </c>
      <c r="AY146" s="128" t="s">
        <v>125</v>
      </c>
      <c r="BK146" s="136">
        <f>BK147</f>
        <v>0</v>
      </c>
    </row>
    <row r="147" spans="2:65" s="1" customFormat="1" ht="24.15" customHeight="1">
      <c r="B147" s="139"/>
      <c r="C147" s="140" t="s">
        <v>7</v>
      </c>
      <c r="D147" s="140" t="s">
        <v>128</v>
      </c>
      <c r="E147" s="141" t="s">
        <v>178</v>
      </c>
      <c r="F147" s="142" t="s">
        <v>179</v>
      </c>
      <c r="G147" s="143" t="s">
        <v>150</v>
      </c>
      <c r="H147" s="144">
        <v>0.33</v>
      </c>
      <c r="I147" s="145"/>
      <c r="J147" s="146">
        <f>ROUND(I147*H147,2)</f>
        <v>0</v>
      </c>
      <c r="K147" s="147"/>
      <c r="L147" s="28"/>
      <c r="M147" s="148" t="s">
        <v>1</v>
      </c>
      <c r="N147" s="149" t="s">
        <v>40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AR147" s="152" t="s">
        <v>132</v>
      </c>
      <c r="AT147" s="152" t="s">
        <v>128</v>
      </c>
      <c r="AU147" s="152" t="s">
        <v>85</v>
      </c>
      <c r="AY147" s="13" t="s">
        <v>125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85</v>
      </c>
      <c r="BK147" s="153">
        <f>ROUND(I147*H147,2)</f>
        <v>0</v>
      </c>
      <c r="BL147" s="13" t="s">
        <v>132</v>
      </c>
      <c r="BM147" s="152" t="s">
        <v>180</v>
      </c>
    </row>
    <row r="148" spans="2:65" s="11" customFormat="1" ht="25.95" customHeight="1">
      <c r="B148" s="127"/>
      <c r="D148" s="128" t="s">
        <v>73</v>
      </c>
      <c r="E148" s="129" t="s">
        <v>181</v>
      </c>
      <c r="F148" s="129" t="s">
        <v>182</v>
      </c>
      <c r="I148" s="130"/>
      <c r="J148" s="131">
        <f>BK148</f>
        <v>0</v>
      </c>
      <c r="L148" s="127"/>
      <c r="M148" s="132"/>
      <c r="P148" s="133">
        <f>P149+P157</f>
        <v>0</v>
      </c>
      <c r="R148" s="133">
        <f>R149+R157</f>
        <v>0.31637599999999999</v>
      </c>
      <c r="T148" s="134">
        <f>T149+T157</f>
        <v>0</v>
      </c>
      <c r="AR148" s="128" t="s">
        <v>85</v>
      </c>
      <c r="AT148" s="135" t="s">
        <v>73</v>
      </c>
      <c r="AU148" s="135" t="s">
        <v>74</v>
      </c>
      <c r="AY148" s="128" t="s">
        <v>125</v>
      </c>
      <c r="BK148" s="136">
        <f>BK149+BK157</f>
        <v>0</v>
      </c>
    </row>
    <row r="149" spans="2:65" s="11" customFormat="1" ht="22.8" customHeight="1">
      <c r="B149" s="127"/>
      <c r="D149" s="128" t="s">
        <v>73</v>
      </c>
      <c r="E149" s="137" t="s">
        <v>183</v>
      </c>
      <c r="F149" s="137" t="s">
        <v>184</v>
      </c>
      <c r="I149" s="130"/>
      <c r="J149" s="138">
        <f>BK149</f>
        <v>0</v>
      </c>
      <c r="L149" s="127"/>
      <c r="M149" s="132"/>
      <c r="P149" s="133">
        <f>SUM(P150:P156)</f>
        <v>0</v>
      </c>
      <c r="R149" s="133">
        <f>SUM(R150:R156)</f>
        <v>0.31407200000000002</v>
      </c>
      <c r="T149" s="134">
        <f>SUM(T150:T156)</f>
        <v>0</v>
      </c>
      <c r="AR149" s="128" t="s">
        <v>85</v>
      </c>
      <c r="AT149" s="135" t="s">
        <v>73</v>
      </c>
      <c r="AU149" s="135" t="s">
        <v>81</v>
      </c>
      <c r="AY149" s="128" t="s">
        <v>125</v>
      </c>
      <c r="BK149" s="136">
        <f>SUM(BK150:BK156)</f>
        <v>0</v>
      </c>
    </row>
    <row r="150" spans="2:65" s="1" customFormat="1" ht="24.15" customHeight="1">
      <c r="B150" s="139"/>
      <c r="C150" s="140" t="s">
        <v>185</v>
      </c>
      <c r="D150" s="140" t="s">
        <v>128</v>
      </c>
      <c r="E150" s="141" t="s">
        <v>186</v>
      </c>
      <c r="F150" s="142" t="s">
        <v>187</v>
      </c>
      <c r="G150" s="143" t="s">
        <v>131</v>
      </c>
      <c r="H150" s="144">
        <v>32</v>
      </c>
      <c r="I150" s="145"/>
      <c r="J150" s="146">
        <f t="shared" ref="J150:J156" si="10">ROUND(I150*H150,2)</f>
        <v>0</v>
      </c>
      <c r="K150" s="147"/>
      <c r="L150" s="28"/>
      <c r="M150" s="148" t="s">
        <v>1</v>
      </c>
      <c r="N150" s="149" t="s">
        <v>40</v>
      </c>
      <c r="P150" s="150">
        <f t="shared" ref="P150:P156" si="11">O150*H150</f>
        <v>0</v>
      </c>
      <c r="Q150" s="150">
        <v>2.1000000000000001E-4</v>
      </c>
      <c r="R150" s="150">
        <f t="shared" ref="R150:R156" si="12">Q150*H150</f>
        <v>6.7200000000000003E-3</v>
      </c>
      <c r="S150" s="150">
        <v>0</v>
      </c>
      <c r="T150" s="151">
        <f t="shared" ref="T150:T156" si="13">S150*H150</f>
        <v>0</v>
      </c>
      <c r="AR150" s="152" t="s">
        <v>160</v>
      </c>
      <c r="AT150" s="152" t="s">
        <v>128</v>
      </c>
      <c r="AU150" s="152" t="s">
        <v>85</v>
      </c>
      <c r="AY150" s="13" t="s">
        <v>125</v>
      </c>
      <c r="BE150" s="153">
        <f t="shared" ref="BE150:BE156" si="14">IF(N150="základná",J150,0)</f>
        <v>0</v>
      </c>
      <c r="BF150" s="153">
        <f t="shared" ref="BF150:BF156" si="15">IF(N150="znížená",J150,0)</f>
        <v>0</v>
      </c>
      <c r="BG150" s="153">
        <f t="shared" ref="BG150:BG156" si="16">IF(N150="zákl. prenesená",J150,0)</f>
        <v>0</v>
      </c>
      <c r="BH150" s="153">
        <f t="shared" ref="BH150:BH156" si="17">IF(N150="zníž. prenesená",J150,0)</f>
        <v>0</v>
      </c>
      <c r="BI150" s="153">
        <f t="shared" ref="BI150:BI156" si="18">IF(N150="nulová",J150,0)</f>
        <v>0</v>
      </c>
      <c r="BJ150" s="13" t="s">
        <v>85</v>
      </c>
      <c r="BK150" s="153">
        <f t="shared" ref="BK150:BK156" si="19">ROUND(I150*H150,2)</f>
        <v>0</v>
      </c>
      <c r="BL150" s="13" t="s">
        <v>160</v>
      </c>
      <c r="BM150" s="152" t="s">
        <v>188</v>
      </c>
    </row>
    <row r="151" spans="2:65" s="1" customFormat="1" ht="37.799999999999997" customHeight="1">
      <c r="B151" s="139"/>
      <c r="C151" s="154" t="s">
        <v>189</v>
      </c>
      <c r="D151" s="154" t="s">
        <v>190</v>
      </c>
      <c r="E151" s="155" t="s">
        <v>191</v>
      </c>
      <c r="F151" s="156" t="s">
        <v>192</v>
      </c>
      <c r="G151" s="157" t="s">
        <v>131</v>
      </c>
      <c r="H151" s="158">
        <v>33.6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40</v>
      </c>
      <c r="P151" s="150">
        <f t="shared" si="11"/>
        <v>0</v>
      </c>
      <c r="Q151" s="150">
        <v>1E-4</v>
      </c>
      <c r="R151" s="150">
        <f t="shared" si="12"/>
        <v>3.3600000000000001E-3</v>
      </c>
      <c r="S151" s="150">
        <v>0</v>
      </c>
      <c r="T151" s="151">
        <f t="shared" si="13"/>
        <v>0</v>
      </c>
      <c r="AR151" s="152" t="s">
        <v>193</v>
      </c>
      <c r="AT151" s="152" t="s">
        <v>190</v>
      </c>
      <c r="AU151" s="152" t="s">
        <v>85</v>
      </c>
      <c r="AY151" s="13" t="s">
        <v>125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85</v>
      </c>
      <c r="BK151" s="153">
        <f t="shared" si="19"/>
        <v>0</v>
      </c>
      <c r="BL151" s="13" t="s">
        <v>160</v>
      </c>
      <c r="BM151" s="152" t="s">
        <v>194</v>
      </c>
    </row>
    <row r="152" spans="2:65" s="1" customFormat="1" ht="37.799999999999997" customHeight="1">
      <c r="B152" s="139"/>
      <c r="C152" s="154" t="s">
        <v>195</v>
      </c>
      <c r="D152" s="154" t="s">
        <v>190</v>
      </c>
      <c r="E152" s="155" t="s">
        <v>196</v>
      </c>
      <c r="F152" s="156" t="s">
        <v>197</v>
      </c>
      <c r="G152" s="157" t="s">
        <v>131</v>
      </c>
      <c r="H152" s="158">
        <v>33.6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40</v>
      </c>
      <c r="P152" s="150">
        <f t="shared" si="11"/>
        <v>0</v>
      </c>
      <c r="Q152" s="150">
        <v>1E-4</v>
      </c>
      <c r="R152" s="150">
        <f t="shared" si="12"/>
        <v>3.3600000000000001E-3</v>
      </c>
      <c r="S152" s="150">
        <v>0</v>
      </c>
      <c r="T152" s="151">
        <f t="shared" si="13"/>
        <v>0</v>
      </c>
      <c r="AR152" s="152" t="s">
        <v>193</v>
      </c>
      <c r="AT152" s="152" t="s">
        <v>190</v>
      </c>
      <c r="AU152" s="152" t="s">
        <v>85</v>
      </c>
      <c r="AY152" s="13" t="s">
        <v>125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85</v>
      </c>
      <c r="BK152" s="153">
        <f t="shared" si="19"/>
        <v>0</v>
      </c>
      <c r="BL152" s="13" t="s">
        <v>160</v>
      </c>
      <c r="BM152" s="152" t="s">
        <v>198</v>
      </c>
    </row>
    <row r="153" spans="2:65" s="1" customFormat="1" ht="37.799999999999997" customHeight="1">
      <c r="B153" s="139"/>
      <c r="C153" s="154" t="s">
        <v>199</v>
      </c>
      <c r="D153" s="154" t="s">
        <v>190</v>
      </c>
      <c r="E153" s="155" t="s">
        <v>200</v>
      </c>
      <c r="F153" s="156" t="s">
        <v>201</v>
      </c>
      <c r="G153" s="157" t="s">
        <v>142</v>
      </c>
      <c r="H153" s="158">
        <v>5</v>
      </c>
      <c r="I153" s="159"/>
      <c r="J153" s="160">
        <f t="shared" si="10"/>
        <v>0</v>
      </c>
      <c r="K153" s="161"/>
      <c r="L153" s="162"/>
      <c r="M153" s="163" t="s">
        <v>1</v>
      </c>
      <c r="N153" s="164" t="s">
        <v>40</v>
      </c>
      <c r="P153" s="150">
        <f t="shared" si="11"/>
        <v>0</v>
      </c>
      <c r="Q153" s="150">
        <v>5.7860000000000002E-2</v>
      </c>
      <c r="R153" s="150">
        <f t="shared" si="12"/>
        <v>0.2893</v>
      </c>
      <c r="S153" s="150">
        <v>0</v>
      </c>
      <c r="T153" s="151">
        <f t="shared" si="13"/>
        <v>0</v>
      </c>
      <c r="AR153" s="152" t="s">
        <v>193</v>
      </c>
      <c r="AT153" s="152" t="s">
        <v>190</v>
      </c>
      <c r="AU153" s="152" t="s">
        <v>85</v>
      </c>
      <c r="AY153" s="13" t="s">
        <v>125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85</v>
      </c>
      <c r="BK153" s="153">
        <f t="shared" si="19"/>
        <v>0</v>
      </c>
      <c r="BL153" s="13" t="s">
        <v>160</v>
      </c>
      <c r="BM153" s="152" t="s">
        <v>202</v>
      </c>
    </row>
    <row r="154" spans="2:65" s="1" customFormat="1" ht="24.15" customHeight="1">
      <c r="B154" s="139"/>
      <c r="C154" s="140" t="s">
        <v>203</v>
      </c>
      <c r="D154" s="140" t="s">
        <v>128</v>
      </c>
      <c r="E154" s="141" t="s">
        <v>204</v>
      </c>
      <c r="F154" s="142" t="s">
        <v>205</v>
      </c>
      <c r="G154" s="143" t="s">
        <v>142</v>
      </c>
      <c r="H154" s="144">
        <v>5</v>
      </c>
      <c r="I154" s="145"/>
      <c r="J154" s="146">
        <f t="shared" si="10"/>
        <v>0</v>
      </c>
      <c r="K154" s="147"/>
      <c r="L154" s="28"/>
      <c r="M154" s="148" t="s">
        <v>1</v>
      </c>
      <c r="N154" s="149" t="s">
        <v>40</v>
      </c>
      <c r="P154" s="150">
        <f t="shared" si="11"/>
        <v>0</v>
      </c>
      <c r="Q154" s="150">
        <v>2.5999999999999998E-4</v>
      </c>
      <c r="R154" s="150">
        <f t="shared" si="12"/>
        <v>1.2999999999999999E-3</v>
      </c>
      <c r="S154" s="150">
        <v>0</v>
      </c>
      <c r="T154" s="151">
        <f t="shared" si="13"/>
        <v>0</v>
      </c>
      <c r="AR154" s="152" t="s">
        <v>160</v>
      </c>
      <c r="AT154" s="152" t="s">
        <v>128</v>
      </c>
      <c r="AU154" s="152" t="s">
        <v>85</v>
      </c>
      <c r="AY154" s="13" t="s">
        <v>125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85</v>
      </c>
      <c r="BK154" s="153">
        <f t="shared" si="19"/>
        <v>0</v>
      </c>
      <c r="BL154" s="13" t="s">
        <v>160</v>
      </c>
      <c r="BM154" s="152" t="s">
        <v>206</v>
      </c>
    </row>
    <row r="155" spans="2:65" s="1" customFormat="1" ht="37.799999999999997" customHeight="1">
      <c r="B155" s="139"/>
      <c r="C155" s="154" t="s">
        <v>207</v>
      </c>
      <c r="D155" s="154" t="s">
        <v>190</v>
      </c>
      <c r="E155" s="155" t="s">
        <v>208</v>
      </c>
      <c r="F155" s="156" t="s">
        <v>209</v>
      </c>
      <c r="G155" s="157" t="s">
        <v>131</v>
      </c>
      <c r="H155" s="158">
        <v>8.8000000000000007</v>
      </c>
      <c r="I155" s="159"/>
      <c r="J155" s="160">
        <f t="shared" si="10"/>
        <v>0</v>
      </c>
      <c r="K155" s="161"/>
      <c r="L155" s="162"/>
      <c r="M155" s="163" t="s">
        <v>1</v>
      </c>
      <c r="N155" s="164" t="s">
        <v>40</v>
      </c>
      <c r="P155" s="150">
        <f t="shared" si="11"/>
        <v>0</v>
      </c>
      <c r="Q155" s="150">
        <v>1.14E-3</v>
      </c>
      <c r="R155" s="150">
        <f t="shared" si="12"/>
        <v>1.0032000000000001E-2</v>
      </c>
      <c r="S155" s="150">
        <v>0</v>
      </c>
      <c r="T155" s="151">
        <f t="shared" si="13"/>
        <v>0</v>
      </c>
      <c r="AR155" s="152" t="s">
        <v>193</v>
      </c>
      <c r="AT155" s="152" t="s">
        <v>190</v>
      </c>
      <c r="AU155" s="152" t="s">
        <v>85</v>
      </c>
      <c r="AY155" s="13" t="s">
        <v>125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85</v>
      </c>
      <c r="BK155" s="153">
        <f t="shared" si="19"/>
        <v>0</v>
      </c>
      <c r="BL155" s="13" t="s">
        <v>160</v>
      </c>
      <c r="BM155" s="152" t="s">
        <v>210</v>
      </c>
    </row>
    <row r="156" spans="2:65" s="1" customFormat="1" ht="24.15" customHeight="1">
      <c r="B156" s="139"/>
      <c r="C156" s="140" t="s">
        <v>211</v>
      </c>
      <c r="D156" s="140" t="s">
        <v>128</v>
      </c>
      <c r="E156" s="141" t="s">
        <v>212</v>
      </c>
      <c r="F156" s="142" t="s">
        <v>213</v>
      </c>
      <c r="G156" s="143" t="s">
        <v>214</v>
      </c>
      <c r="H156" s="165"/>
      <c r="I156" s="145"/>
      <c r="J156" s="146">
        <f t="shared" si="10"/>
        <v>0</v>
      </c>
      <c r="K156" s="147"/>
      <c r="L156" s="28"/>
      <c r="M156" s="148" t="s">
        <v>1</v>
      </c>
      <c r="N156" s="149" t="s">
        <v>40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160</v>
      </c>
      <c r="AT156" s="152" t="s">
        <v>128</v>
      </c>
      <c r="AU156" s="152" t="s">
        <v>85</v>
      </c>
      <c r="AY156" s="13" t="s">
        <v>125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85</v>
      </c>
      <c r="BK156" s="153">
        <f t="shared" si="19"/>
        <v>0</v>
      </c>
      <c r="BL156" s="13" t="s">
        <v>160</v>
      </c>
      <c r="BM156" s="152" t="s">
        <v>215</v>
      </c>
    </row>
    <row r="157" spans="2:65" s="11" customFormat="1" ht="22.8" customHeight="1">
      <c r="B157" s="127"/>
      <c r="D157" s="128" t="s">
        <v>73</v>
      </c>
      <c r="E157" s="137" t="s">
        <v>216</v>
      </c>
      <c r="F157" s="137" t="s">
        <v>217</v>
      </c>
      <c r="I157" s="130"/>
      <c r="J157" s="138">
        <f>BK157</f>
        <v>0</v>
      </c>
      <c r="L157" s="127"/>
      <c r="M157" s="132"/>
      <c r="P157" s="133">
        <f>SUM(P158:P159)</f>
        <v>0</v>
      </c>
      <c r="R157" s="133">
        <f>SUM(R158:R159)</f>
        <v>2.3040000000000001E-3</v>
      </c>
      <c r="T157" s="134">
        <f>SUM(T158:T159)</f>
        <v>0</v>
      </c>
      <c r="AR157" s="128" t="s">
        <v>85</v>
      </c>
      <c r="AT157" s="135" t="s">
        <v>73</v>
      </c>
      <c r="AU157" s="135" t="s">
        <v>81</v>
      </c>
      <c r="AY157" s="128" t="s">
        <v>125</v>
      </c>
      <c r="BK157" s="136">
        <f>SUM(BK158:BK159)</f>
        <v>0</v>
      </c>
    </row>
    <row r="158" spans="2:65" s="1" customFormat="1" ht="24.15" customHeight="1">
      <c r="B158" s="139"/>
      <c r="C158" s="140" t="s">
        <v>218</v>
      </c>
      <c r="D158" s="140" t="s">
        <v>128</v>
      </c>
      <c r="E158" s="141" t="s">
        <v>219</v>
      </c>
      <c r="F158" s="142" t="s">
        <v>220</v>
      </c>
      <c r="G158" s="143" t="s">
        <v>136</v>
      </c>
      <c r="H158" s="144">
        <v>6.4</v>
      </c>
      <c r="I158" s="145"/>
      <c r="J158" s="146">
        <f>ROUND(I158*H158,2)</f>
        <v>0</v>
      </c>
      <c r="K158" s="147"/>
      <c r="L158" s="28"/>
      <c r="M158" s="148" t="s">
        <v>1</v>
      </c>
      <c r="N158" s="149" t="s">
        <v>40</v>
      </c>
      <c r="P158" s="150">
        <f>O158*H158</f>
        <v>0</v>
      </c>
      <c r="Q158" s="150">
        <v>1.2999999999999999E-4</v>
      </c>
      <c r="R158" s="150">
        <f>Q158*H158</f>
        <v>8.3199999999999995E-4</v>
      </c>
      <c r="S158" s="150">
        <v>0</v>
      </c>
      <c r="T158" s="151">
        <f>S158*H158</f>
        <v>0</v>
      </c>
      <c r="AR158" s="152" t="s">
        <v>160</v>
      </c>
      <c r="AT158" s="152" t="s">
        <v>128</v>
      </c>
      <c r="AU158" s="152" t="s">
        <v>85</v>
      </c>
      <c r="AY158" s="13" t="s">
        <v>125</v>
      </c>
      <c r="BE158" s="153">
        <f>IF(N158="základná",J158,0)</f>
        <v>0</v>
      </c>
      <c r="BF158" s="153">
        <f>IF(N158="znížená",J158,0)</f>
        <v>0</v>
      </c>
      <c r="BG158" s="153">
        <f>IF(N158="zákl. prenesená",J158,0)</f>
        <v>0</v>
      </c>
      <c r="BH158" s="153">
        <f>IF(N158="zníž. prenesená",J158,0)</f>
        <v>0</v>
      </c>
      <c r="BI158" s="153">
        <f>IF(N158="nulová",J158,0)</f>
        <v>0</v>
      </c>
      <c r="BJ158" s="13" t="s">
        <v>85</v>
      </c>
      <c r="BK158" s="153">
        <f>ROUND(I158*H158,2)</f>
        <v>0</v>
      </c>
      <c r="BL158" s="13" t="s">
        <v>160</v>
      </c>
      <c r="BM158" s="152" t="s">
        <v>221</v>
      </c>
    </row>
    <row r="159" spans="2:65" s="1" customFormat="1" ht="37.799999999999997" customHeight="1">
      <c r="B159" s="139"/>
      <c r="C159" s="140" t="s">
        <v>222</v>
      </c>
      <c r="D159" s="140" t="s">
        <v>128</v>
      </c>
      <c r="E159" s="141" t="s">
        <v>223</v>
      </c>
      <c r="F159" s="142" t="s">
        <v>224</v>
      </c>
      <c r="G159" s="143" t="s">
        <v>136</v>
      </c>
      <c r="H159" s="144">
        <v>6.4</v>
      </c>
      <c r="I159" s="145"/>
      <c r="J159" s="146">
        <f>ROUND(I159*H159,2)</f>
        <v>0</v>
      </c>
      <c r="K159" s="147"/>
      <c r="L159" s="28"/>
      <c r="M159" s="166" t="s">
        <v>1</v>
      </c>
      <c r="N159" s="167" t="s">
        <v>40</v>
      </c>
      <c r="O159" s="168"/>
      <c r="P159" s="169">
        <f>O159*H159</f>
        <v>0</v>
      </c>
      <c r="Q159" s="169">
        <v>2.3000000000000001E-4</v>
      </c>
      <c r="R159" s="169">
        <f>Q159*H159</f>
        <v>1.4720000000000002E-3</v>
      </c>
      <c r="S159" s="169">
        <v>0</v>
      </c>
      <c r="T159" s="170">
        <f>S159*H159</f>
        <v>0</v>
      </c>
      <c r="AR159" s="152" t="s">
        <v>160</v>
      </c>
      <c r="AT159" s="152" t="s">
        <v>128</v>
      </c>
      <c r="AU159" s="152" t="s">
        <v>85</v>
      </c>
      <c r="AY159" s="13" t="s">
        <v>125</v>
      </c>
      <c r="BE159" s="153">
        <f>IF(N159="základná",J159,0)</f>
        <v>0</v>
      </c>
      <c r="BF159" s="153">
        <f>IF(N159="znížená",J159,0)</f>
        <v>0</v>
      </c>
      <c r="BG159" s="153">
        <f>IF(N159="zákl. prenesená",J159,0)</f>
        <v>0</v>
      </c>
      <c r="BH159" s="153">
        <f>IF(N159="zníž. prenesená",J159,0)</f>
        <v>0</v>
      </c>
      <c r="BI159" s="153">
        <f>IF(N159="nulová",J159,0)</f>
        <v>0</v>
      </c>
      <c r="BJ159" s="13" t="s">
        <v>85</v>
      </c>
      <c r="BK159" s="153">
        <f>ROUND(I159*H159,2)</f>
        <v>0</v>
      </c>
      <c r="BL159" s="13" t="s">
        <v>160</v>
      </c>
      <c r="BM159" s="152" t="s">
        <v>225</v>
      </c>
    </row>
    <row r="160" spans="2:65" s="1" customFormat="1" ht="6.9" customHeight="1"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28"/>
    </row>
  </sheetData>
  <autoFilter ref="C130:K159" xr:uid="{00000000-0009-0000-0000-000001000000}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1.2 - Zlepšenie tepelnej ...</vt:lpstr>
      <vt:lpstr>'1.2 - Zlepšenie tepelnej ...'!Názvy_tlače</vt:lpstr>
      <vt:lpstr>'Rekapitulácia stavby'!Názvy_tlače</vt:lpstr>
      <vt:lpstr>'1.2 - Zlepšenie tepelnej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2024-06-18T11:29:15Z</dcterms:created>
  <dcterms:modified xsi:type="dcterms:W3CDTF">2024-06-18T11:29:18Z</dcterms:modified>
</cp:coreProperties>
</file>