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.MUBPH\Desktop\ZŠ Bratrství-podlahy\2018\"/>
    </mc:Choice>
  </mc:AlternateContent>
  <bookViews>
    <workbookView xWindow="0" yWindow="0" windowWidth="28800" windowHeight="12435" activeTab="1"/>
  </bookViews>
  <sheets>
    <sheet name="Rekapitulace stavby" sheetId="1" r:id="rId1"/>
    <sheet name="NAB_R_1804029-1 - Město B..." sheetId="2" r:id="rId2"/>
  </sheets>
  <definedNames>
    <definedName name="_xlnm.Print_Titles" localSheetId="1">'NAB_R_1804029-1 - Město B...'!$123:$123</definedName>
    <definedName name="_xlnm.Print_Titles" localSheetId="0">'Rekapitulace stavby'!$85:$85</definedName>
    <definedName name="_xlnm.Print_Area" localSheetId="1">'NAB_R_1804029-1 - Město B...'!$C$4:$Q$70,'NAB_R_1804029-1 - Město B...'!$C$76:$Q$108,'NAB_R_1804029-1 - Město B...'!$C$114:$Q$271</definedName>
    <definedName name="_xlnm.Print_Area" localSheetId="0">'Rekapitulace stavby'!$C$4:$AP$70,'Rekapitulace stavby'!$C$76:$AP$96</definedName>
  </definedNames>
  <calcPr calcId="152511"/>
</workbook>
</file>

<file path=xl/calcChain.xml><?xml version="1.0" encoding="utf-8"?>
<calcChain xmlns="http://schemas.openxmlformats.org/spreadsheetml/2006/main">
  <c r="N271" i="2" l="1"/>
  <c r="AY88" i="1"/>
  <c r="AX88" i="1"/>
  <c r="BI270" i="2"/>
  <c r="BH270" i="2"/>
  <c r="BG270" i="2"/>
  <c r="BF270" i="2"/>
  <c r="AA270" i="2"/>
  <c r="AA269" i="2" s="1"/>
  <c r="AA268" i="2" s="1"/>
  <c r="Y270" i="2"/>
  <c r="Y269" i="2" s="1"/>
  <c r="Y268" i="2" s="1"/>
  <c r="W270" i="2"/>
  <c r="W269" i="2" s="1"/>
  <c r="W268" i="2" s="1"/>
  <c r="BK270" i="2"/>
  <c r="BK269" i="2" s="1"/>
  <c r="N270" i="2"/>
  <c r="BE270" i="2" s="1"/>
  <c r="BI267" i="2"/>
  <c r="BH267" i="2"/>
  <c r="BG267" i="2"/>
  <c r="BF267" i="2"/>
  <c r="AA267" i="2"/>
  <c r="Y267" i="2"/>
  <c r="W267" i="2"/>
  <c r="BK267" i="2"/>
  <c r="N267" i="2"/>
  <c r="BE267" i="2" s="1"/>
  <c r="BI265" i="2"/>
  <c r="BH265" i="2"/>
  <c r="BG265" i="2"/>
  <c r="BF265" i="2"/>
  <c r="AA265" i="2"/>
  <c r="Y265" i="2"/>
  <c r="W265" i="2"/>
  <c r="BK265" i="2"/>
  <c r="N265" i="2"/>
  <c r="BE265" i="2" s="1"/>
  <c r="BI263" i="2"/>
  <c r="BH263" i="2"/>
  <c r="BG263" i="2"/>
  <c r="BF263" i="2"/>
  <c r="AA263" i="2"/>
  <c r="Y263" i="2"/>
  <c r="W263" i="2"/>
  <c r="BK263" i="2"/>
  <c r="N263" i="2"/>
  <c r="BE263" i="2" s="1"/>
  <c r="BI261" i="2"/>
  <c r="BH261" i="2"/>
  <c r="BG261" i="2"/>
  <c r="BF261" i="2"/>
  <c r="AA261" i="2"/>
  <c r="Y261" i="2"/>
  <c r="W261" i="2"/>
  <c r="BK261" i="2"/>
  <c r="N261" i="2"/>
  <c r="BE261" i="2" s="1"/>
  <c r="BI259" i="2"/>
  <c r="BH259" i="2"/>
  <c r="BG259" i="2"/>
  <c r="BF259" i="2"/>
  <c r="AA259" i="2"/>
  <c r="AA258" i="2" s="1"/>
  <c r="Y259" i="2"/>
  <c r="Y258" i="2" s="1"/>
  <c r="W259" i="2"/>
  <c r="W258" i="2" s="1"/>
  <c r="BK259" i="2"/>
  <c r="BK258" i="2" s="1"/>
  <c r="N258" i="2" s="1"/>
  <c r="N96" i="2" s="1"/>
  <c r="N259" i="2"/>
  <c r="BE259" i="2" s="1"/>
  <c r="BI257" i="2"/>
  <c r="BH257" i="2"/>
  <c r="BG257" i="2"/>
  <c r="BF257" i="2"/>
  <c r="AA257" i="2"/>
  <c r="Y257" i="2"/>
  <c r="W257" i="2"/>
  <c r="BK257" i="2"/>
  <c r="N257" i="2"/>
  <c r="BE257" i="2"/>
  <c r="BI251" i="2"/>
  <c r="BH251" i="2"/>
  <c r="BG251" i="2"/>
  <c r="BF251" i="2"/>
  <c r="AA251" i="2"/>
  <c r="Y251" i="2"/>
  <c r="W251" i="2"/>
  <c r="BK251" i="2"/>
  <c r="N251" i="2"/>
  <c r="BE251" i="2"/>
  <c r="BI249" i="2"/>
  <c r="BH249" i="2"/>
  <c r="BG249" i="2"/>
  <c r="BF249" i="2"/>
  <c r="AA249" i="2"/>
  <c r="Y249" i="2"/>
  <c r="W249" i="2"/>
  <c r="BK249" i="2"/>
  <c r="N249" i="2"/>
  <c r="BE249" i="2"/>
  <c r="BI240" i="2"/>
  <c r="BH240" i="2"/>
  <c r="BG240" i="2"/>
  <c r="BF240" i="2"/>
  <c r="AA240" i="2"/>
  <c r="Y240" i="2"/>
  <c r="W240" i="2"/>
  <c r="BK240" i="2"/>
  <c r="N240" i="2"/>
  <c r="BE240" i="2"/>
  <c r="BI238" i="2"/>
  <c r="BH238" i="2"/>
  <c r="BG238" i="2"/>
  <c r="BF238" i="2"/>
  <c r="AA238" i="2"/>
  <c r="Y238" i="2"/>
  <c r="W238" i="2"/>
  <c r="BK238" i="2"/>
  <c r="N238" i="2"/>
  <c r="BE238" i="2"/>
  <c r="BI236" i="2"/>
  <c r="BH236" i="2"/>
  <c r="BG236" i="2"/>
  <c r="BF236" i="2"/>
  <c r="AA236" i="2"/>
  <c r="Y236" i="2"/>
  <c r="W236" i="2"/>
  <c r="BK236" i="2"/>
  <c r="N236" i="2"/>
  <c r="BE236" i="2"/>
  <c r="BI234" i="2"/>
  <c r="BH234" i="2"/>
  <c r="BG234" i="2"/>
  <c r="BF234" i="2"/>
  <c r="AA234" i="2"/>
  <c r="Y234" i="2"/>
  <c r="W234" i="2"/>
  <c r="BK234" i="2"/>
  <c r="N234" i="2"/>
  <c r="BE234" i="2"/>
  <c r="BI226" i="2"/>
  <c r="BH226" i="2"/>
  <c r="BG226" i="2"/>
  <c r="BF226" i="2"/>
  <c r="AA226" i="2"/>
  <c r="Y226" i="2"/>
  <c r="W226" i="2"/>
  <c r="BK226" i="2"/>
  <c r="N226" i="2"/>
  <c r="BE226" i="2"/>
  <c r="BI225" i="2"/>
  <c r="BH225" i="2"/>
  <c r="BG225" i="2"/>
  <c r="BF225" i="2"/>
  <c r="AA225" i="2"/>
  <c r="Y225" i="2"/>
  <c r="W225" i="2"/>
  <c r="BK225" i="2"/>
  <c r="N225" i="2"/>
  <c r="BE225" i="2"/>
  <c r="BI216" i="2"/>
  <c r="BH216" i="2"/>
  <c r="BG216" i="2"/>
  <c r="BF216" i="2"/>
  <c r="AA216" i="2"/>
  <c r="Y216" i="2"/>
  <c r="W216" i="2"/>
  <c r="BK216" i="2"/>
  <c r="N216" i="2"/>
  <c r="BE216" i="2"/>
  <c r="BI213" i="2"/>
  <c r="BH213" i="2"/>
  <c r="BG213" i="2"/>
  <c r="BF213" i="2"/>
  <c r="AA213" i="2"/>
  <c r="Y213" i="2"/>
  <c r="W213" i="2"/>
  <c r="BK213" i="2"/>
  <c r="N213" i="2"/>
  <c r="BE213" i="2"/>
  <c r="BI206" i="2"/>
  <c r="BH206" i="2"/>
  <c r="BG206" i="2"/>
  <c r="BF206" i="2"/>
  <c r="AA206" i="2"/>
  <c r="Y206" i="2"/>
  <c r="W206" i="2"/>
  <c r="BK206" i="2"/>
  <c r="N206" i="2"/>
  <c r="BE206" i="2" s="1"/>
  <c r="BI195" i="2"/>
  <c r="BH195" i="2"/>
  <c r="BG195" i="2"/>
  <c r="BF195" i="2"/>
  <c r="AA195" i="2"/>
  <c r="Y195" i="2"/>
  <c r="W195" i="2"/>
  <c r="BK195" i="2"/>
  <c r="N195" i="2"/>
  <c r="BE195" i="2"/>
  <c r="BI191" i="2"/>
  <c r="BH191" i="2"/>
  <c r="BG191" i="2"/>
  <c r="BF191" i="2"/>
  <c r="AA191" i="2"/>
  <c r="Y191" i="2"/>
  <c r="W191" i="2"/>
  <c r="BK191" i="2"/>
  <c r="N191" i="2"/>
  <c r="BE191" i="2"/>
  <c r="BI187" i="2"/>
  <c r="BH187" i="2"/>
  <c r="BG187" i="2"/>
  <c r="BF187" i="2"/>
  <c r="AA187" i="2"/>
  <c r="Y187" i="2"/>
  <c r="W187" i="2"/>
  <c r="BK187" i="2"/>
  <c r="N187" i="2"/>
  <c r="BE187" i="2"/>
  <c r="BI179" i="2"/>
  <c r="BH179" i="2"/>
  <c r="BG179" i="2"/>
  <c r="BF179" i="2"/>
  <c r="AA179" i="2"/>
  <c r="AA178" i="2"/>
  <c r="Y179" i="2"/>
  <c r="Y178" i="2"/>
  <c r="W179" i="2"/>
  <c r="W178" i="2"/>
  <c r="BK179" i="2"/>
  <c r="N179" i="2"/>
  <c r="BE179" i="2" s="1"/>
  <c r="BI177" i="2"/>
  <c r="BH177" i="2"/>
  <c r="BG177" i="2"/>
  <c r="BF177" i="2"/>
  <c r="AA177" i="2"/>
  <c r="AA176" i="2" s="1"/>
  <c r="AA175" i="2" s="1"/>
  <c r="Y177" i="2"/>
  <c r="Y176" i="2" s="1"/>
  <c r="W177" i="2"/>
  <c r="W176" i="2"/>
  <c r="BK177" i="2"/>
  <c r="BK176" i="2" s="1"/>
  <c r="N177" i="2"/>
  <c r="BE177" i="2" s="1"/>
  <c r="BI174" i="2"/>
  <c r="BH174" i="2"/>
  <c r="BG174" i="2"/>
  <c r="BF174" i="2"/>
  <c r="AA174" i="2"/>
  <c r="Y174" i="2"/>
  <c r="W174" i="2"/>
  <c r="BK174" i="2"/>
  <c r="N174" i="2"/>
  <c r="BE174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AA167" i="2" s="1"/>
  <c r="Y168" i="2"/>
  <c r="Y167" i="2" s="1"/>
  <c r="W168" i="2"/>
  <c r="W167" i="2" s="1"/>
  <c r="BK168" i="2"/>
  <c r="BK167" i="2" s="1"/>
  <c r="N167" i="2" s="1"/>
  <c r="N92" i="2" s="1"/>
  <c r="N168" i="2"/>
  <c r="BE168" i="2" s="1"/>
  <c r="BI158" i="2"/>
  <c r="BH158" i="2"/>
  <c r="BG158" i="2"/>
  <c r="BF158" i="2"/>
  <c r="AA158" i="2"/>
  <c r="Y158" i="2"/>
  <c r="W158" i="2"/>
  <c r="BK158" i="2"/>
  <c r="N158" i="2"/>
  <c r="BE158" i="2"/>
  <c r="BI150" i="2"/>
  <c r="BH150" i="2"/>
  <c r="BG150" i="2"/>
  <c r="BF150" i="2"/>
  <c r="AA150" i="2"/>
  <c r="AA149" i="2"/>
  <c r="Y150" i="2"/>
  <c r="Y149" i="2"/>
  <c r="W150" i="2"/>
  <c r="W149" i="2"/>
  <c r="BK150" i="2"/>
  <c r="BK149" i="2"/>
  <c r="N149" i="2" s="1"/>
  <c r="N91" i="2" s="1"/>
  <c r="N150" i="2"/>
  <c r="BE150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1" i="2"/>
  <c r="BH131" i="2"/>
  <c r="BG131" i="2"/>
  <c r="BF131" i="2"/>
  <c r="AA131" i="2"/>
  <c r="AA130" i="2" s="1"/>
  <c r="Y131" i="2"/>
  <c r="Y130" i="2" s="1"/>
  <c r="W131" i="2"/>
  <c r="W130" i="2" s="1"/>
  <c r="BK131" i="2"/>
  <c r="BK130" i="2" s="1"/>
  <c r="N130" i="2" s="1"/>
  <c r="N90" i="2" s="1"/>
  <c r="N131" i="2"/>
  <c r="BE131" i="2" s="1"/>
  <c r="BI127" i="2"/>
  <c r="BH127" i="2"/>
  <c r="BG127" i="2"/>
  <c r="BF127" i="2"/>
  <c r="AA127" i="2"/>
  <c r="AA126" i="2"/>
  <c r="Y127" i="2"/>
  <c r="Y126" i="2"/>
  <c r="W127" i="2"/>
  <c r="W126" i="2"/>
  <c r="BK127" i="2"/>
  <c r="BK126" i="2" s="1"/>
  <c r="N127" i="2"/>
  <c r="BE127" i="2" s="1"/>
  <c r="F120" i="2"/>
  <c r="F118" i="2"/>
  <c r="F116" i="2"/>
  <c r="BI106" i="2"/>
  <c r="BH106" i="2"/>
  <c r="BG106" i="2"/>
  <c r="BF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F82" i="2"/>
  <c r="F80" i="2"/>
  <c r="F78" i="2"/>
  <c r="O20" i="2"/>
  <c r="E20" i="2"/>
  <c r="M121" i="2" s="1"/>
  <c r="O19" i="2"/>
  <c r="O17" i="2"/>
  <c r="E17" i="2"/>
  <c r="M120" i="2" s="1"/>
  <c r="M82" i="2"/>
  <c r="O16" i="2"/>
  <c r="O14" i="2"/>
  <c r="E14" i="2"/>
  <c r="F83" i="2" s="1"/>
  <c r="F121" i="2"/>
  <c r="O13" i="2"/>
  <c r="O8" i="2"/>
  <c r="M118" i="2" s="1"/>
  <c r="M80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H34" i="2" l="1"/>
  <c r="BC88" i="1" s="1"/>
  <c r="BC87" i="1" s="1"/>
  <c r="BK178" i="2"/>
  <c r="N178" i="2" s="1"/>
  <c r="N95" i="2" s="1"/>
  <c r="H33" i="2"/>
  <c r="BB88" i="1" s="1"/>
  <c r="BB87" i="1" s="1"/>
  <c r="AX87" i="1" s="1"/>
  <c r="H35" i="2"/>
  <c r="BD88" i="1" s="1"/>
  <c r="BD87" i="1" s="1"/>
  <c r="W35" i="1" s="1"/>
  <c r="N269" i="2"/>
  <c r="N98" i="2" s="1"/>
  <c r="BK268" i="2"/>
  <c r="N268" i="2" s="1"/>
  <c r="N97" i="2" s="1"/>
  <c r="M83" i="2"/>
  <c r="Y125" i="2"/>
  <c r="Y124" i="2" s="1"/>
  <c r="Y175" i="2"/>
  <c r="W125" i="2"/>
  <c r="AA125" i="2"/>
  <c r="AA124" i="2" s="1"/>
  <c r="W175" i="2"/>
  <c r="W34" i="1"/>
  <c r="AY87" i="1"/>
  <c r="BK125" i="2"/>
  <c r="N126" i="2"/>
  <c r="N89" i="2" s="1"/>
  <c r="N176" i="2"/>
  <c r="N94" i="2" s="1"/>
  <c r="BK175" i="2" l="1"/>
  <c r="N175" i="2" s="1"/>
  <c r="N93" i="2" s="1"/>
  <c r="W33" i="1"/>
  <c r="W124" i="2"/>
  <c r="AU88" i="1" s="1"/>
  <c r="AU87" i="1" s="1"/>
  <c r="N125" i="2"/>
  <c r="N88" i="2" s="1"/>
  <c r="BK124" i="2" l="1"/>
  <c r="N124" i="2" s="1"/>
  <c r="N87" i="2" s="1"/>
  <c r="N105" i="2" s="1"/>
  <c r="BF105" i="2" s="1"/>
  <c r="N106" i="2"/>
  <c r="BE106" i="2" s="1"/>
  <c r="N103" i="2"/>
  <c r="BF103" i="2" s="1"/>
  <c r="N102" i="2"/>
  <c r="BF102" i="2" s="1"/>
  <c r="M26" i="2" l="1"/>
  <c r="N104" i="2"/>
  <c r="BF104" i="2" s="1"/>
  <c r="N101" i="2"/>
  <c r="H31" i="2"/>
  <c r="AZ88" i="1" s="1"/>
  <c r="AZ87" i="1" s="1"/>
  <c r="M31" i="2"/>
  <c r="AV88" i="1" s="1"/>
  <c r="N100" i="2"/>
  <c r="BF101" i="2"/>
  <c r="M27" i="2" l="1"/>
  <c r="L108" i="2"/>
  <c r="AV87" i="1"/>
  <c r="M32" i="2"/>
  <c r="AW88" i="1" s="1"/>
  <c r="AT88" i="1" s="1"/>
  <c r="H32" i="2"/>
  <c r="BA88" i="1" s="1"/>
  <c r="BA87" i="1" s="1"/>
  <c r="AS88" i="1" l="1"/>
  <c r="AS87" i="1" s="1"/>
  <c r="M29" i="2"/>
  <c r="W32" i="1"/>
  <c r="AW87" i="1"/>
  <c r="AK32" i="1" s="1"/>
  <c r="L37" i="2" l="1"/>
  <c r="AG88" i="1"/>
  <c r="AT87" i="1"/>
  <c r="AN88" i="1" l="1"/>
  <c r="AG87" i="1"/>
  <c r="AK26" i="1" l="1"/>
  <c r="AG93" i="1"/>
  <c r="AG91" i="1"/>
  <c r="AG94" i="1"/>
  <c r="AG92" i="1"/>
  <c r="AN87" i="1"/>
  <c r="CD92" i="1" l="1"/>
  <c r="AV92" i="1"/>
  <c r="BY92" i="1" s="1"/>
  <c r="CD91" i="1"/>
  <c r="AV91" i="1"/>
  <c r="BY91" i="1" s="1"/>
  <c r="AG90" i="1"/>
  <c r="CD94" i="1"/>
  <c r="AV94" i="1"/>
  <c r="BY94" i="1" s="1"/>
  <c r="AV93" i="1"/>
  <c r="BY93" i="1" s="1"/>
  <c r="CD93" i="1"/>
  <c r="AN91" i="1" l="1"/>
  <c r="AN94" i="1"/>
  <c r="AK31" i="1"/>
  <c r="AN92" i="1"/>
  <c r="AK27" i="1"/>
  <c r="AK29" i="1" s="1"/>
  <c r="AG96" i="1"/>
  <c r="AN93" i="1"/>
  <c r="W31" i="1"/>
  <c r="AN90" i="1" l="1"/>
  <c r="AN96" i="1" s="1"/>
  <c r="AK37" i="1"/>
</calcChain>
</file>

<file path=xl/sharedStrings.xml><?xml version="1.0" encoding="utf-8"?>
<sst xmlns="http://schemas.openxmlformats.org/spreadsheetml/2006/main" count="1662" uniqueCount="333">
  <si>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</si>
  <si>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</si>
  <si>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</si>
  <si>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</si>
  <si>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</si>
  <si>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</si>
  <si>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</si>
  <si>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</si>
  <si>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</si>
  <si>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</si>
  <si>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</si>
  <si>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</si>
  <si>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</si>
  <si>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</si>
  <si>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</si>
  <si>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</si>
  <si>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</si>
  <si>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NAB_R_1804029/1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</si>
  <si>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</si>
  <si>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</si>
  <si>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Město BpH - ZŠ Bratrství - Oprava dlažby - chodba 1NP-krosové ceny</t>
  </si>
  <si>
    <t>0,1</t>
  </si>
  <si>
    <t>JKSO:</t>
  </si>
  <si>
    <t>CC-CZ:</t>
  </si>
  <si>
    <t>1</t>
  </si>
  <si>
    <t>Místo:</t>
  </si>
  <si>
    <t>Bystřice pod Hostýnem</t>
  </si>
  <si>
    <t>Datum:</t>
  </si>
  <si>
    <t>10</t>
  </si>
  <si>
    <t>100</t>
  </si>
  <si>
    <t>Objednatel:</t>
  </si>
  <si>
    <t>IČ:</t>
  </si>
  <si>
    <t>Město Bystřice p.H., Masarykovo nám. 137, 768 61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</si>
  <si>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</si>
  <si>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</si>
  <si>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</si>
  <si>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</si>
  <si>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</si>
  <si>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</si>
  <si>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</si>
  <si>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</si>
  <si>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</si>
  <si>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</si>
  <si>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</si>
  <si>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</si>
  <si>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</si>
  <si>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</si>
  <si>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</si>
  <si>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</si>
  <si>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</si>
  <si>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</si>
  <si>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</si>
  <si>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</si>
  <si>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</si>
  <si>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</si>
  <si>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</si>
  <si>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</si>
  <si>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</si>
  <si>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</si>
  <si>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</si>
  <si>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</si>
  <si>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</si>
  <si>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</si>
  <si>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</si>
  <si>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</si>
  <si>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</si>
  <si>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</si>
  <si>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</si>
  <si>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</si>
  <si>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</si>
  <si>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</si>
  <si>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</si>
  <si>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</si>
  <si>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</si>
  <si>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</si>
  <si>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</si>
  <si>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</si>
  <si>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</si>
  <si>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</si>
  <si>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</si>
  <si>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</si>
  <si>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</si>
  <si>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{790d6146-db3f-4d88-ba71-44d67b26dfb3}</t>
  </si>
  <si>
    <t>{00000000-0000-0000-0000-000000000000}</t>
  </si>
  <si>
    <t>/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</si>
  <si>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</si>
  <si>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</si>
  <si>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</si>
  <si>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</si>
  <si>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</si>
  <si>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</si>
  <si>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</si>
  <si>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</si>
  <si>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</si>
  <si>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</si>
  <si>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</si>
  <si>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</si>
  <si>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</si>
  <si>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</si>
  <si>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</si>
  <si>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</si>
  <si>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</si>
  <si>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</si>
  <si>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</si>
  <si>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</si>
  <si>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</si>
  <si>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</si>
  <si>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</si>
  <si>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</si>
  <si>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</si>
  <si>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</si>
  <si>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</si>
  <si>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997 - Přesun sutě</t>
  </si>
  <si>
    <t>PSV - Práce a dodávky PSV</t>
  </si>
  <si>
    <t xml:space="preserve">    766 - Konstrukce truhlářské</t>
  </si>
  <si>
    <t xml:space="preserve">    771 - Podlahy z dlaždic</t>
  </si>
  <si>
    <t xml:space="preserve">    776 - Podlahy povlakové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</si>
  <si>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</si>
  <si>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</si>
  <si>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</si>
  <si>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</si>
  <si>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</si>
  <si>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</si>
  <si>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</si>
  <si>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</si>
  <si>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</si>
  <si>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</si>
  <si>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</si>
  <si>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</si>
  <si>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</si>
  <si>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</si>
  <si>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</si>
  <si>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</si>
  <si>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</si>
  <si>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</si>
  <si>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</si>
  <si>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</si>
  <si>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</si>
  <si>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</si>
  <si>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</si>
  <si>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</si>
  <si>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</si>
  <si>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</si>
  <si>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</si>
  <si>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612125100</t>
  </si>
  <si>
    <t>Vyplnění spár vápennou maltou vnitřních stěn z cihel</t>
  </si>
  <si>
    <t>m2</t>
  </si>
  <si>
    <t>4</t>
  </si>
  <si>
    <t>-135225263</t>
  </si>
  <si>
    <t>Zaprvení po vybourání soklíků</t>
  </si>
  <si>
    <t>VV</t>
  </si>
  <si>
    <t>159,35*0,1</t>
  </si>
  <si>
    <t>952901111</t>
  </si>
  <si>
    <t>Vyčištění budov bytové a občanské výstavby při výšce podlaží do 4 m</t>
  </si>
  <si>
    <t>-273337414</t>
  </si>
  <si>
    <t>(11,7*6,6)+(2,35*6,3)</t>
  </si>
  <si>
    <t>(2,4*8,85)+(1,6*0,65*2)+(3,55*0,65)</t>
  </si>
  <si>
    <t>(24,7*2,35)+(11,7*6,6)</t>
  </si>
  <si>
    <t>(0,5*1,3*5)+(1,5*0,5)+(0,5*0,8*2)+(1,5*0,25*10)+(1*0,5)</t>
  </si>
  <si>
    <t>(4,3*1,5)+(2,3*2)+(1,5*0,5)</t>
  </si>
  <si>
    <t>(3,15+1,7+1)*0,2*2</t>
  </si>
  <si>
    <t>10,3*2,35+(2,9*0,5)+(1,2*0,5)</t>
  </si>
  <si>
    <t>Součet</t>
  </si>
  <si>
    <t>3</t>
  </si>
  <si>
    <t>952902611</t>
  </si>
  <si>
    <t>Čištění budov vysátí prachu z ostatních ploch před provedením nivelace</t>
  </si>
  <si>
    <t>574347472</t>
  </si>
  <si>
    <t>965081611.1</t>
  </si>
  <si>
    <t>Odsekání malty pod soklíky rovných</t>
  </si>
  <si>
    <t>m</t>
  </si>
  <si>
    <t>-441172352</t>
  </si>
  <si>
    <t>(11,7+6,6+11,7+6,3+6,3+8,85+2,4+2,4+16,6+16,6+11,7+11,7+6,6+7,45+0,5+0,5+2,3+0,5+4,3+0,5)</t>
  </si>
  <si>
    <t>(0,65*4*2)+(0,65*3)</t>
  </si>
  <si>
    <t>-(0,8*4)-(0,9*12)-(0,7*2)</t>
  </si>
  <si>
    <t>0,25*5*2</t>
  </si>
  <si>
    <t>0,5*2*7</t>
  </si>
  <si>
    <t>10,3*2+2</t>
  </si>
  <si>
    <t>5</t>
  </si>
  <si>
    <t>771473810</t>
  </si>
  <si>
    <t>Demontáž soklíků z dlaždic keramických lepených rovných</t>
  </si>
  <si>
    <t>-351670221</t>
  </si>
  <si>
    <t>6</t>
  </si>
  <si>
    <t>771581810</t>
  </si>
  <si>
    <t>Demontáž podlah z keramických dlaždic malých formátů kladených do malty</t>
  </si>
  <si>
    <t>-932899469</t>
  </si>
  <si>
    <t>7</t>
  </si>
  <si>
    <t>997013213</t>
  </si>
  <si>
    <t>Vnitrostaveništní doprava suti a vybouraných hmot pro budovy v do 12 m ručně</t>
  </si>
  <si>
    <t>t</t>
  </si>
  <si>
    <t>1529008465</t>
  </si>
  <si>
    <t>8</t>
  </si>
  <si>
    <t>997013311</t>
  </si>
  <si>
    <t>Montáž a demontáž shozu suti v do 10 m</t>
  </si>
  <si>
    <t>soub</t>
  </si>
  <si>
    <t>1260049986</t>
  </si>
  <si>
    <t>9</t>
  </si>
  <si>
    <t>997013321</t>
  </si>
  <si>
    <t>Příplatek k shozu suti v do 10 m za první a ZKD den použití</t>
  </si>
  <si>
    <t>den</t>
  </si>
  <si>
    <t>-672291250</t>
  </si>
  <si>
    <t>997013501</t>
  </si>
  <si>
    <t>Odvoz suti a vybouraných hmot na skládku nebo meziskládku do 1 km se složením</t>
  </si>
  <si>
    <t>-248389283</t>
  </si>
  <si>
    <t>11</t>
  </si>
  <si>
    <t>997013509</t>
  </si>
  <si>
    <t>Příplatek k odvozu suti a vybouraných hmot na skládku ZKD 1 km přes 1 km</t>
  </si>
  <si>
    <t>775216932</t>
  </si>
  <si>
    <t>23,461*4</t>
  </si>
  <si>
    <t>12</t>
  </si>
  <si>
    <t>997013831</t>
  </si>
  <si>
    <t>Poplatek za uložení stavebního směsného odpadu na skládce (skládkovné)</t>
  </si>
  <si>
    <t>-1560906286</t>
  </si>
  <si>
    <t>13</t>
  </si>
  <si>
    <t>766662811</t>
  </si>
  <si>
    <t>Demontáž truhlářských prahů dveří jednokřídlových</t>
  </si>
  <si>
    <t>kus</t>
  </si>
  <si>
    <t>16</t>
  </si>
  <si>
    <t>-400549557</t>
  </si>
  <si>
    <t>14</t>
  </si>
  <si>
    <t>771471112</t>
  </si>
  <si>
    <t>Montáž soklíků z dlaždic keramických rovných v do 90 mm</t>
  </si>
  <si>
    <t>-270777330</t>
  </si>
  <si>
    <t>10,3+10,3+2</t>
  </si>
  <si>
    <t>M</t>
  </si>
  <si>
    <t>771M102</t>
  </si>
  <si>
    <t>soklový pásek 300x80 mm</t>
  </si>
  <si>
    <t>32</t>
  </si>
  <si>
    <t>-571009024</t>
  </si>
  <si>
    <t>159,35*1,1</t>
  </si>
  <si>
    <t>-(8,85+2,4+2,4+(0,65*8))</t>
  </si>
  <si>
    <t>771M103</t>
  </si>
  <si>
    <t>soklový pásek 300x80 k dlažbě architekt</t>
  </si>
  <si>
    <t>-346644672</t>
  </si>
  <si>
    <t>dlažba u ředitelny</t>
  </si>
  <si>
    <t>(8,85+2,4+2,4+(0,65*8))*1,1</t>
  </si>
  <si>
    <t>17</t>
  </si>
  <si>
    <t>771571131</t>
  </si>
  <si>
    <t>Montáž podlah z keramických dlaždic do 12 ks/m2, lepeno na flexibilní lepidlo</t>
  </si>
  <si>
    <t>778421441</t>
  </si>
  <si>
    <t>minus koberce</t>
  </si>
  <si>
    <t>-5*4*2</t>
  </si>
  <si>
    <t>18</t>
  </si>
  <si>
    <t>771M101</t>
  </si>
  <si>
    <t>dlažba keramická 300x300 mm, protizkluz R9/A, slinutá neglazovaná dlažba, odolná proti mechanickému namáhání, obrusu a znečištění - např. RAKO TAURUS GRANIT Gobi cena dle ceníku: 350 kč bez DPH</t>
  </si>
  <si>
    <t>1740760819</t>
  </si>
  <si>
    <t>302,279*1,1</t>
  </si>
  <si>
    <t>minus dlažba u ředitelny</t>
  </si>
  <si>
    <t>-(2,4*8,85)-(8*2,35)-(8*0,65)</t>
  </si>
  <si>
    <t>minus koberec</t>
  </si>
  <si>
    <t>19</t>
  </si>
  <si>
    <t>771M02</t>
  </si>
  <si>
    <t>dlažba keramická- přesný typ určí architekt, přibližná cenníková cena 800 Kč bez DPH</t>
  </si>
  <si>
    <t>805274386</t>
  </si>
  <si>
    <t>((2,4*8,85)+(8*2,35)+(8*0,65))*1,1</t>
  </si>
  <si>
    <t>20</t>
  </si>
  <si>
    <t>771591111</t>
  </si>
  <si>
    <t>Podlahy penetrace podkladu pod lepidlo</t>
  </si>
  <si>
    <t>-2113691644</t>
  </si>
  <si>
    <t>771591112</t>
  </si>
  <si>
    <t>Podlahy penetrace podkladu pod nivelační stěrku</t>
  </si>
  <si>
    <t>-223821569</t>
  </si>
  <si>
    <t>22</t>
  </si>
  <si>
    <t>771591115</t>
  </si>
  <si>
    <t>Podlahy spárování silikonem</t>
  </si>
  <si>
    <t>1803605122</t>
  </si>
  <si>
    <t>23</t>
  </si>
  <si>
    <t>771591161</t>
  </si>
  <si>
    <t>Montáž profilu dilatační spáry bez izolace v rovině dlažby</t>
  </si>
  <si>
    <t>66941674</t>
  </si>
  <si>
    <t>6,7+2,35+2,35+2,35+2,35+2,35+6,7+2,35+2,35</t>
  </si>
  <si>
    <t>24</t>
  </si>
  <si>
    <t>771M104</t>
  </si>
  <si>
    <t>plastový dilatační profil š. 7mm</t>
  </si>
  <si>
    <t>-2076084177</t>
  </si>
  <si>
    <t>29,85*1,1</t>
  </si>
  <si>
    <t>25</t>
  </si>
  <si>
    <t>771591185</t>
  </si>
  <si>
    <t>Podlahy řezání keramických dlaždic rovné</t>
  </si>
  <si>
    <t>592218774</t>
  </si>
  <si>
    <t>159,35*3,3</t>
  </si>
  <si>
    <t>26</t>
  </si>
  <si>
    <t>771990111</t>
  </si>
  <si>
    <t>Vyrovnání podkladu samonivelační stěrkou tl 4 mm pevnosti 15 Mpa</t>
  </si>
  <si>
    <t>1417905768</t>
  </si>
  <si>
    <t>27</t>
  </si>
  <si>
    <t>771990191</t>
  </si>
  <si>
    <t>Příplatek k vyrovnání podkladu dlažby samonivelační stěrkou pevnosti 15 Mpa ZKD 1 mm tloušťky</t>
  </si>
  <si>
    <t>2068061386</t>
  </si>
  <si>
    <t>302,363*2</t>
  </si>
  <si>
    <t>28</t>
  </si>
  <si>
    <t>9_01</t>
  </si>
  <si>
    <t>Úprava zakončení dlažby ve dveřích</t>
  </si>
  <si>
    <t>mb</t>
  </si>
  <si>
    <t>1556876171</t>
  </si>
  <si>
    <t>1,5+1,5</t>
  </si>
  <si>
    <t>0,8*8</t>
  </si>
  <si>
    <t>0,9*8</t>
  </si>
  <si>
    <t>0,6*2</t>
  </si>
  <si>
    <t>29</t>
  </si>
  <si>
    <t>998771201</t>
  </si>
  <si>
    <t>Přesun hmot procentní pro podlahy z dlaždic v objektech v do 6 m</t>
  </si>
  <si>
    <t>%</t>
  </si>
  <si>
    <t>-1544224993</t>
  </si>
  <si>
    <t>30</t>
  </si>
  <si>
    <t>776211211</t>
  </si>
  <si>
    <t>Lepení textilních čtverců</t>
  </si>
  <si>
    <t>-2051306564</t>
  </si>
  <si>
    <t>5*4*2</t>
  </si>
  <si>
    <t>31</t>
  </si>
  <si>
    <t>697510050</t>
  </si>
  <si>
    <t>koberec zátěžový-BEAT, včetně pásky SiGA</t>
  </si>
  <si>
    <t>1347795947</t>
  </si>
  <si>
    <t>40*1,1</t>
  </si>
  <si>
    <t>776421111</t>
  </si>
  <si>
    <t>Montáž obvodových lišt lepením</t>
  </si>
  <si>
    <t>-1791301498</t>
  </si>
  <si>
    <t>(5+4+5+4)*2</t>
  </si>
  <si>
    <t>33</t>
  </si>
  <si>
    <t>776M01</t>
  </si>
  <si>
    <t>lišta ukončujicíc PVC</t>
  </si>
  <si>
    <t>1781653740</t>
  </si>
  <si>
    <t>36*1,1</t>
  </si>
  <si>
    <t>34</t>
  </si>
  <si>
    <t>998776201</t>
  </si>
  <si>
    <t>Přesun hmot procentní pro podlahy povlakové v objektech v do 6 m</t>
  </si>
  <si>
    <t>1984775737</t>
  </si>
  <si>
    <t>35</t>
  </si>
  <si>
    <t>030001000</t>
  </si>
  <si>
    <t>Zařízení staveniště ( 3% z celkové ceny)</t>
  </si>
  <si>
    <t>-2017926062</t>
  </si>
  <si>
    <t>VP - Vícepráce</t>
  </si>
  <si>
    <t>PN</t>
  </si>
  <si>
    <t>Město BpH - ZŠ Bratrství - Oprava dlažby - chodba 1NP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</si>
</sst>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6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75" activePane="bottomLeft" state="frozen"/>
      <selection pane="bottomLeft" activeCell="L78" sqref="L78:AO7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29" t="s">
        <v>8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6"/>
      <c r="AS4" s="20" t="s">
        <v>13</v>
      </c>
      <c r="BE4" s="27" t="s">
        <v>14</v>
      </c>
      <c r="BS4" s="21" t="s">
        <v>15</v>
      </c>
    </row>
    <row r="5" spans="1:73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0" t="s">
        <v>17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8"/>
      <c r="AQ5" s="26"/>
      <c r="BE5" s="198" t="s">
        <v>18</v>
      </c>
      <c r="BS5" s="21" t="s">
        <v>9</v>
      </c>
    </row>
    <row r="6" spans="1:73" ht="36.950000000000003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2" t="s">
        <v>20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8"/>
      <c r="AQ6" s="26"/>
      <c r="BE6" s="199"/>
      <c r="BS6" s="21" t="s">
        <v>21</v>
      </c>
    </row>
    <row r="7" spans="1:73" ht="14.45" customHeight="1">
      <c r="B7" s="25"/>
      <c r="C7" s="28"/>
      <c r="D7" s="32" t="s">
        <v>22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5</v>
      </c>
      <c r="AO7" s="28"/>
      <c r="AP7" s="28"/>
      <c r="AQ7" s="26"/>
      <c r="BE7" s="199"/>
      <c r="BS7" s="21" t="s">
        <v>24</v>
      </c>
    </row>
    <row r="8" spans="1:73" ht="14.45" customHeight="1">
      <c r="B8" s="25"/>
      <c r="C8" s="28"/>
      <c r="D8" s="32" t="s">
        <v>25</v>
      </c>
      <c r="E8" s="28"/>
      <c r="F8" s="28"/>
      <c r="G8" s="28"/>
      <c r="H8" s="28"/>
      <c r="I8" s="28"/>
      <c r="J8" s="28"/>
      <c r="K8" s="30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27</v>
      </c>
      <c r="AL8" s="28"/>
      <c r="AM8" s="28"/>
      <c r="AN8" s="33"/>
      <c r="AO8" s="28"/>
      <c r="AP8" s="28"/>
      <c r="AQ8" s="26"/>
      <c r="BE8" s="199"/>
      <c r="BS8" s="21" t="s">
        <v>28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199"/>
      <c r="BS9" s="21" t="s">
        <v>29</v>
      </c>
    </row>
    <row r="10" spans="1:73" ht="14.45" customHeight="1">
      <c r="B10" s="25"/>
      <c r="C10" s="28"/>
      <c r="D10" s="32" t="s">
        <v>30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31</v>
      </c>
      <c r="AL10" s="28"/>
      <c r="AM10" s="28"/>
      <c r="AN10" s="30" t="s">
        <v>5</v>
      </c>
      <c r="AO10" s="28"/>
      <c r="AP10" s="28"/>
      <c r="AQ10" s="26"/>
      <c r="BE10" s="199"/>
      <c r="BS10" s="21" t="s">
        <v>21</v>
      </c>
    </row>
    <row r="11" spans="1:73" ht="18.399999999999999" customHeight="1">
      <c r="B11" s="25"/>
      <c r="C11" s="28"/>
      <c r="D11" s="28"/>
      <c r="E11" s="30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33</v>
      </c>
      <c r="AL11" s="28"/>
      <c r="AM11" s="28"/>
      <c r="AN11" s="30" t="s">
        <v>5</v>
      </c>
      <c r="AO11" s="28"/>
      <c r="AP11" s="28"/>
      <c r="AQ11" s="26"/>
      <c r="BE11" s="199"/>
      <c r="BS11" s="21" t="s">
        <v>21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199"/>
      <c r="BS12" s="21" t="s">
        <v>21</v>
      </c>
    </row>
    <row r="13" spans="1:73" ht="14.45" customHeight="1">
      <c r="B13" s="25"/>
      <c r="C13" s="28"/>
      <c r="D13" s="32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31</v>
      </c>
      <c r="AL13" s="28"/>
      <c r="AM13" s="28"/>
      <c r="AN13" s="34" t="s">
        <v>35</v>
      </c>
      <c r="AO13" s="28"/>
      <c r="AP13" s="28"/>
      <c r="AQ13" s="26"/>
      <c r="BE13" s="199"/>
      <c r="BS13" s="21" t="s">
        <v>21</v>
      </c>
    </row>
    <row r="14" spans="1:73" ht="15">
      <c r="B14" s="25"/>
      <c r="C14" s="28"/>
      <c r="D14" s="28"/>
      <c r="E14" s="203" t="s">
        <v>35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32" t="s">
        <v>33</v>
      </c>
      <c r="AL14" s="28"/>
      <c r="AM14" s="28"/>
      <c r="AN14" s="34" t="s">
        <v>35</v>
      </c>
      <c r="AO14" s="28"/>
      <c r="AP14" s="28"/>
      <c r="AQ14" s="26"/>
      <c r="BE14" s="199"/>
      <c r="BS14" s="21" t="s">
        <v>21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199"/>
      <c r="BS15" s="21" t="s">
        <v>6</v>
      </c>
    </row>
    <row r="16" spans="1:73" ht="14.45" customHeight="1">
      <c r="B16" s="25"/>
      <c r="C16" s="28"/>
      <c r="D16" s="32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31</v>
      </c>
      <c r="AL16" s="28"/>
      <c r="AM16" s="28"/>
      <c r="AN16" s="30" t="s">
        <v>5</v>
      </c>
      <c r="AO16" s="28"/>
      <c r="AP16" s="28"/>
      <c r="AQ16" s="26"/>
      <c r="BE16" s="199"/>
      <c r="BS16" s="21" t="s">
        <v>6</v>
      </c>
    </row>
    <row r="17" spans="2:71" ht="18.399999999999999" customHeight="1">
      <c r="B17" s="25"/>
      <c r="C17" s="28"/>
      <c r="D17" s="28"/>
      <c r="E17" s="30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33</v>
      </c>
      <c r="AL17" s="28"/>
      <c r="AM17" s="28"/>
      <c r="AN17" s="30" t="s">
        <v>5</v>
      </c>
      <c r="AO17" s="28"/>
      <c r="AP17" s="28"/>
      <c r="AQ17" s="26"/>
      <c r="BE17" s="199"/>
      <c r="BS17" s="21" t="s">
        <v>38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199"/>
      <c r="BS18" s="21" t="s">
        <v>9</v>
      </c>
    </row>
    <row r="19" spans="2:71" ht="14.45" customHeight="1">
      <c r="B19" s="25"/>
      <c r="C19" s="28"/>
      <c r="D19" s="32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31</v>
      </c>
      <c r="AL19" s="28"/>
      <c r="AM19" s="28"/>
      <c r="AN19" s="30" t="s">
        <v>5</v>
      </c>
      <c r="AO19" s="28"/>
      <c r="AP19" s="28"/>
      <c r="AQ19" s="26"/>
      <c r="BE19" s="199"/>
      <c r="BS19" s="21" t="s">
        <v>9</v>
      </c>
    </row>
    <row r="20" spans="2:71" ht="18.399999999999999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33</v>
      </c>
      <c r="AL20" s="28"/>
      <c r="AM20" s="28"/>
      <c r="AN20" s="30" t="s">
        <v>5</v>
      </c>
      <c r="AO20" s="28"/>
      <c r="AP20" s="28"/>
      <c r="AQ20" s="26"/>
      <c r="BE20" s="199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199"/>
    </row>
    <row r="22" spans="2:71" ht="15">
      <c r="B22" s="25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199"/>
    </row>
    <row r="23" spans="2:71" ht="16.5" customHeight="1">
      <c r="B23" s="25"/>
      <c r="C23" s="28"/>
      <c r="D23" s="28"/>
      <c r="E23" s="205" t="s">
        <v>5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8"/>
      <c r="AP23" s="28"/>
      <c r="AQ23" s="26"/>
      <c r="BE23" s="199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199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199"/>
    </row>
    <row r="26" spans="2:71" ht="14.45" customHeight="1">
      <c r="B26" s="25"/>
      <c r="C26" s="28"/>
      <c r="D26" s="36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6">
        <f>ROUND(AG87,2)</f>
        <v>0</v>
      </c>
      <c r="AL26" s="201"/>
      <c r="AM26" s="201"/>
      <c r="AN26" s="201"/>
      <c r="AO26" s="201"/>
      <c r="AP26" s="28"/>
      <c r="AQ26" s="26"/>
      <c r="BE26" s="199"/>
    </row>
    <row r="27" spans="2:71" ht="14.45" customHeight="1">
      <c r="B27" s="25"/>
      <c r="C27" s="28"/>
      <c r="D27" s="36" t="s">
        <v>42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06">
        <f>ROUND(AG90,2)</f>
        <v>0</v>
      </c>
      <c r="AL27" s="206"/>
      <c r="AM27" s="206"/>
      <c r="AN27" s="206"/>
      <c r="AO27" s="206"/>
      <c r="AP27" s="28"/>
      <c r="AQ27" s="26"/>
      <c r="BE27" s="199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199"/>
    </row>
    <row r="29" spans="2:71" s="1" customFormat="1" ht="25.9" customHeight="1">
      <c r="B29" s="37"/>
      <c r="C29" s="38"/>
      <c r="D29" s="40" t="s">
        <v>43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07">
        <f>ROUND(AK26+AK27,2)</f>
        <v>0</v>
      </c>
      <c r="AL29" s="208"/>
      <c r="AM29" s="208"/>
      <c r="AN29" s="208"/>
      <c r="AO29" s="208"/>
      <c r="AP29" s="38"/>
      <c r="AQ29" s="39"/>
      <c r="BE29" s="199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199"/>
    </row>
    <row r="31" spans="2:71" s="2" customFormat="1" ht="14.45" customHeight="1">
      <c r="B31" s="42"/>
      <c r="C31" s="43"/>
      <c r="D31" s="44" t="s">
        <v>44</v>
      </c>
      <c r="E31" s="43"/>
      <c r="F31" s="44" t="s">
        <v>45</v>
      </c>
      <c r="G31" s="43"/>
      <c r="H31" s="43"/>
      <c r="I31" s="43"/>
      <c r="J31" s="43"/>
      <c r="K31" s="43"/>
      <c r="L31" s="209">
        <v>0.21</v>
      </c>
      <c r="M31" s="210"/>
      <c r="N31" s="210"/>
      <c r="O31" s="210"/>
      <c r="P31" s="43"/>
      <c r="Q31" s="43"/>
      <c r="R31" s="43"/>
      <c r="S31" s="43"/>
      <c r="T31" s="46" t="s">
        <v>46</v>
      </c>
      <c r="U31" s="43"/>
      <c r="V31" s="43"/>
      <c r="W31" s="211">
        <f>ROUND(AZ87+SUM(CD91:CD95),2)</f>
        <v>0</v>
      </c>
      <c r="X31" s="210"/>
      <c r="Y31" s="210"/>
      <c r="Z31" s="210"/>
      <c r="AA31" s="210"/>
      <c r="AB31" s="210"/>
      <c r="AC31" s="210"/>
      <c r="AD31" s="210"/>
      <c r="AE31" s="210"/>
      <c r="AF31" s="43"/>
      <c r="AG31" s="43"/>
      <c r="AH31" s="43"/>
      <c r="AI31" s="43"/>
      <c r="AJ31" s="43"/>
      <c r="AK31" s="211">
        <f>ROUND(AV87+SUM(BY91:BY95),2)</f>
        <v>0</v>
      </c>
      <c r="AL31" s="210"/>
      <c r="AM31" s="210"/>
      <c r="AN31" s="210"/>
      <c r="AO31" s="210"/>
      <c r="AP31" s="43"/>
      <c r="AQ31" s="47"/>
      <c r="BE31" s="199"/>
    </row>
    <row r="32" spans="2:71" s="2" customFormat="1" ht="14.45" customHeight="1">
      <c r="B32" s="42"/>
      <c r="C32" s="43"/>
      <c r="D32" s="43"/>
      <c r="E32" s="43"/>
      <c r="F32" s="44" t="s">
        <v>47</v>
      </c>
      <c r="G32" s="43"/>
      <c r="H32" s="43"/>
      <c r="I32" s="43"/>
      <c r="J32" s="43"/>
      <c r="K32" s="43"/>
      <c r="L32" s="209">
        <v>0.15</v>
      </c>
      <c r="M32" s="210"/>
      <c r="N32" s="210"/>
      <c r="O32" s="210"/>
      <c r="P32" s="43"/>
      <c r="Q32" s="43"/>
      <c r="R32" s="43"/>
      <c r="S32" s="43"/>
      <c r="T32" s="46" t="s">
        <v>46</v>
      </c>
      <c r="U32" s="43"/>
      <c r="V32" s="43"/>
      <c r="W32" s="211">
        <f>ROUND(BA87+SUM(CE91:CE95),2)</f>
        <v>0</v>
      </c>
      <c r="X32" s="210"/>
      <c r="Y32" s="210"/>
      <c r="Z32" s="210"/>
      <c r="AA32" s="210"/>
      <c r="AB32" s="210"/>
      <c r="AC32" s="210"/>
      <c r="AD32" s="210"/>
      <c r="AE32" s="210"/>
      <c r="AF32" s="43"/>
      <c r="AG32" s="43"/>
      <c r="AH32" s="43"/>
      <c r="AI32" s="43"/>
      <c r="AJ32" s="43"/>
      <c r="AK32" s="211">
        <f>ROUND(AW87+SUM(BZ91:BZ95),2)</f>
        <v>0</v>
      </c>
      <c r="AL32" s="210"/>
      <c r="AM32" s="210"/>
      <c r="AN32" s="210"/>
      <c r="AO32" s="210"/>
      <c r="AP32" s="43"/>
      <c r="AQ32" s="47"/>
      <c r="BE32" s="199"/>
    </row>
    <row r="33" spans="2:57" s="2" customFormat="1" ht="14.45" hidden="1" customHeight="1">
      <c r="B33" s="42"/>
      <c r="C33" s="43"/>
      <c r="D33" s="43"/>
      <c r="E33" s="43"/>
      <c r="F33" s="44" t="s">
        <v>48</v>
      </c>
      <c r="G33" s="43"/>
      <c r="H33" s="43"/>
      <c r="I33" s="43"/>
      <c r="J33" s="43"/>
      <c r="K33" s="43"/>
      <c r="L33" s="209">
        <v>0.21</v>
      </c>
      <c r="M33" s="210"/>
      <c r="N33" s="210"/>
      <c r="O33" s="210"/>
      <c r="P33" s="43"/>
      <c r="Q33" s="43"/>
      <c r="R33" s="43"/>
      <c r="S33" s="43"/>
      <c r="T33" s="46" t="s">
        <v>46</v>
      </c>
      <c r="U33" s="43"/>
      <c r="V33" s="43"/>
      <c r="W33" s="211">
        <f>ROUND(BB87+SUM(CF91:CF95),2)</f>
        <v>0</v>
      </c>
      <c r="X33" s="210"/>
      <c r="Y33" s="210"/>
      <c r="Z33" s="210"/>
      <c r="AA33" s="210"/>
      <c r="AB33" s="210"/>
      <c r="AC33" s="210"/>
      <c r="AD33" s="210"/>
      <c r="AE33" s="210"/>
      <c r="AF33" s="43"/>
      <c r="AG33" s="43"/>
      <c r="AH33" s="43"/>
      <c r="AI33" s="43"/>
      <c r="AJ33" s="43"/>
      <c r="AK33" s="211">
        <v>0</v>
      </c>
      <c r="AL33" s="210"/>
      <c r="AM33" s="210"/>
      <c r="AN33" s="210"/>
      <c r="AO33" s="210"/>
      <c r="AP33" s="43"/>
      <c r="AQ33" s="47"/>
      <c r="BE33" s="199"/>
    </row>
    <row r="34" spans="2:57" s="2" customFormat="1" ht="14.45" hidden="1" customHeight="1">
      <c r="B34" s="42"/>
      <c r="C34" s="43"/>
      <c r="D34" s="43"/>
      <c r="E34" s="43"/>
      <c r="F34" s="44" t="s">
        <v>49</v>
      </c>
      <c r="G34" s="43"/>
      <c r="H34" s="43"/>
      <c r="I34" s="43"/>
      <c r="J34" s="43"/>
      <c r="K34" s="43"/>
      <c r="L34" s="209">
        <v>0.15</v>
      </c>
      <c r="M34" s="210"/>
      <c r="N34" s="210"/>
      <c r="O34" s="210"/>
      <c r="P34" s="43"/>
      <c r="Q34" s="43"/>
      <c r="R34" s="43"/>
      <c r="S34" s="43"/>
      <c r="T34" s="46" t="s">
        <v>46</v>
      </c>
      <c r="U34" s="43"/>
      <c r="V34" s="43"/>
      <c r="W34" s="211">
        <f>ROUND(BC87+SUM(CG91:CG95),2)</f>
        <v>0</v>
      </c>
      <c r="X34" s="210"/>
      <c r="Y34" s="210"/>
      <c r="Z34" s="210"/>
      <c r="AA34" s="210"/>
      <c r="AB34" s="210"/>
      <c r="AC34" s="210"/>
      <c r="AD34" s="210"/>
      <c r="AE34" s="210"/>
      <c r="AF34" s="43"/>
      <c r="AG34" s="43"/>
      <c r="AH34" s="43"/>
      <c r="AI34" s="43"/>
      <c r="AJ34" s="43"/>
      <c r="AK34" s="211">
        <v>0</v>
      </c>
      <c r="AL34" s="210"/>
      <c r="AM34" s="210"/>
      <c r="AN34" s="210"/>
      <c r="AO34" s="210"/>
      <c r="AP34" s="43"/>
      <c r="AQ34" s="47"/>
      <c r="BE34" s="199"/>
    </row>
    <row r="35" spans="2:57" s="2" customFormat="1" ht="14.45" hidden="1" customHeight="1">
      <c r="B35" s="42"/>
      <c r="C35" s="43"/>
      <c r="D35" s="43"/>
      <c r="E35" s="43"/>
      <c r="F35" s="44" t="s">
        <v>50</v>
      </c>
      <c r="G35" s="43"/>
      <c r="H35" s="43"/>
      <c r="I35" s="43"/>
      <c r="J35" s="43"/>
      <c r="K35" s="43"/>
      <c r="L35" s="209">
        <v>0</v>
      </c>
      <c r="M35" s="210"/>
      <c r="N35" s="210"/>
      <c r="O35" s="210"/>
      <c r="P35" s="43"/>
      <c r="Q35" s="43"/>
      <c r="R35" s="43"/>
      <c r="S35" s="43"/>
      <c r="T35" s="46" t="s">
        <v>46</v>
      </c>
      <c r="U35" s="43"/>
      <c r="V35" s="43"/>
      <c r="W35" s="211">
        <f>ROUND(BD87+SUM(CH91:CH95),2)</f>
        <v>0</v>
      </c>
      <c r="X35" s="210"/>
      <c r="Y35" s="210"/>
      <c r="Z35" s="210"/>
      <c r="AA35" s="210"/>
      <c r="AB35" s="210"/>
      <c r="AC35" s="210"/>
      <c r="AD35" s="210"/>
      <c r="AE35" s="210"/>
      <c r="AF35" s="43"/>
      <c r="AG35" s="43"/>
      <c r="AH35" s="43"/>
      <c r="AI35" s="43"/>
      <c r="AJ35" s="43"/>
      <c r="AK35" s="211">
        <v>0</v>
      </c>
      <c r="AL35" s="210"/>
      <c r="AM35" s="210"/>
      <c r="AN35" s="210"/>
      <c r="AO35" s="210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51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52</v>
      </c>
      <c r="U37" s="50"/>
      <c r="V37" s="50"/>
      <c r="W37" s="50"/>
      <c r="X37" s="238" t="s">
        <v>53</v>
      </c>
      <c r="Y37" s="213"/>
      <c r="Z37" s="213"/>
      <c r="AA37" s="213"/>
      <c r="AB37" s="213"/>
      <c r="AC37" s="50"/>
      <c r="AD37" s="50"/>
      <c r="AE37" s="50"/>
      <c r="AF37" s="50"/>
      <c r="AG37" s="50"/>
      <c r="AH37" s="50"/>
      <c r="AI37" s="50"/>
      <c r="AJ37" s="50"/>
      <c r="AK37" s="212">
        <f>SUM(AK29:AK35)</f>
        <v>0</v>
      </c>
      <c r="AL37" s="213"/>
      <c r="AM37" s="213"/>
      <c r="AN37" s="213"/>
      <c r="AO37" s="214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55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57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57</v>
      </c>
      <c r="AN58" s="58"/>
      <c r="AO58" s="60"/>
      <c r="AP58" s="38"/>
      <c r="AQ58" s="39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59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57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56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57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196" t="s">
        <v>60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NAB_R_1804029/1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1" t="str">
        <f>K6</f>
        <v>Město BpH - ZŠ Bratrství - Oprava dlažby - chodba 1NP-krosové ceny</v>
      </c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25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Bystřice pod Hostýnem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27</v>
      </c>
      <c r="AJ80" s="38"/>
      <c r="AK80" s="38"/>
      <c r="AL80" s="38"/>
      <c r="AM80" s="75" t="str">
        <f>IF(AN8= "","",AN8)</f>
        <v/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5">
      <c r="B82" s="37"/>
      <c r="C82" s="32" t="s">
        <v>30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>Město Bystřice p.H., Masarykovo nám. 137, 768 61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36</v>
      </c>
      <c r="AJ82" s="38"/>
      <c r="AK82" s="38"/>
      <c r="AL82" s="38"/>
      <c r="AM82" s="233" t="str">
        <f>IF(E17="","",E17)</f>
        <v xml:space="preserve"> </v>
      </c>
      <c r="AN82" s="233"/>
      <c r="AO82" s="233"/>
      <c r="AP82" s="233"/>
      <c r="AQ82" s="39"/>
      <c r="AS82" s="234" t="s">
        <v>61</v>
      </c>
      <c r="AT82" s="235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5">
      <c r="B83" s="37"/>
      <c r="C83" s="32" t="s">
        <v>34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39</v>
      </c>
      <c r="AJ83" s="38"/>
      <c r="AK83" s="38"/>
      <c r="AL83" s="38"/>
      <c r="AM83" s="233" t="str">
        <f>IF(E20="","",E20)</f>
        <v xml:space="preserve"> </v>
      </c>
      <c r="AN83" s="233"/>
      <c r="AO83" s="233"/>
      <c r="AP83" s="233"/>
      <c r="AQ83" s="39"/>
      <c r="AS83" s="236"/>
      <c r="AT83" s="237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6"/>
      <c r="AT84" s="237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19" t="s">
        <v>62</v>
      </c>
      <c r="D85" s="220"/>
      <c r="E85" s="220"/>
      <c r="F85" s="220"/>
      <c r="G85" s="220"/>
      <c r="H85" s="77"/>
      <c r="I85" s="221" t="s">
        <v>63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64</v>
      </c>
      <c r="AH85" s="220"/>
      <c r="AI85" s="220"/>
      <c r="AJ85" s="220"/>
      <c r="AK85" s="220"/>
      <c r="AL85" s="220"/>
      <c r="AM85" s="220"/>
      <c r="AN85" s="221" t="s">
        <v>65</v>
      </c>
      <c r="AO85" s="220"/>
      <c r="AP85" s="222"/>
      <c r="AQ85" s="39"/>
      <c r="AS85" s="78" t="s">
        <v>66</v>
      </c>
      <c r="AT85" s="79" t="s">
        <v>67</v>
      </c>
      <c r="AU85" s="79" t="s">
        <v>68</v>
      </c>
      <c r="AV85" s="79" t="s">
        <v>69</v>
      </c>
      <c r="AW85" s="79" t="s">
        <v>70</v>
      </c>
      <c r="AX85" s="79" t="s">
        <v>71</v>
      </c>
      <c r="AY85" s="79" t="s">
        <v>72</v>
      </c>
      <c r="AZ85" s="79" t="s">
        <v>73</v>
      </c>
      <c r="BA85" s="79" t="s">
        <v>74</v>
      </c>
      <c r="BB85" s="79" t="s">
        <v>75</v>
      </c>
      <c r="BC85" s="79" t="s">
        <v>76</v>
      </c>
      <c r="BD85" s="80" t="s">
        <v>77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2" t="s">
        <v>78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26">
        <f>ROUND(AG88,2)</f>
        <v>0</v>
      </c>
      <c r="AH87" s="226"/>
      <c r="AI87" s="226"/>
      <c r="AJ87" s="226"/>
      <c r="AK87" s="226"/>
      <c r="AL87" s="226"/>
      <c r="AM87" s="226"/>
      <c r="AN87" s="227">
        <f>SUM(AG87,AT87)</f>
        <v>0</v>
      </c>
      <c r="AO87" s="227"/>
      <c r="AP87" s="227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79</v>
      </c>
      <c r="BT87" s="88" t="s">
        <v>80</v>
      </c>
      <c r="BV87" s="88" t="s">
        <v>81</v>
      </c>
      <c r="BW87" s="88" t="s">
        <v>82</v>
      </c>
      <c r="BX87" s="88" t="s">
        <v>83</v>
      </c>
    </row>
    <row r="88" spans="1:89" s="5" customFormat="1" ht="47.25" customHeight="1">
      <c r="A88" s="89" t="s">
        <v>84</v>
      </c>
      <c r="B88" s="90"/>
      <c r="C88" s="91"/>
      <c r="D88" s="225" t="s">
        <v>17</v>
      </c>
      <c r="E88" s="225"/>
      <c r="F88" s="225"/>
      <c r="G88" s="225"/>
      <c r="H88" s="225"/>
      <c r="I88" s="92"/>
      <c r="J88" s="225" t="s">
        <v>20</v>
      </c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3">
        <f>'NAB_R_1804029-1 - Město B...'!M29</f>
        <v>0</v>
      </c>
      <c r="AH88" s="224"/>
      <c r="AI88" s="224"/>
      <c r="AJ88" s="224"/>
      <c r="AK88" s="224"/>
      <c r="AL88" s="224"/>
      <c r="AM88" s="224"/>
      <c r="AN88" s="223">
        <f>SUM(AG88,AT88)</f>
        <v>0</v>
      </c>
      <c r="AO88" s="224"/>
      <c r="AP88" s="224"/>
      <c r="AQ88" s="93"/>
      <c r="AS88" s="94">
        <f>'NAB_R_1804029-1 - Město B...'!M27</f>
        <v>0</v>
      </c>
      <c r="AT88" s="95">
        <f>ROUND(SUM(AV88:AW88),2)</f>
        <v>0</v>
      </c>
      <c r="AU88" s="96">
        <f>'NAB_R_1804029-1 - Město B...'!W124</f>
        <v>0</v>
      </c>
      <c r="AV88" s="95">
        <f>'NAB_R_1804029-1 - Město B...'!M31</f>
        <v>0</v>
      </c>
      <c r="AW88" s="95">
        <f>'NAB_R_1804029-1 - Město B...'!M32</f>
        <v>0</v>
      </c>
      <c r="AX88" s="95">
        <f>'NAB_R_1804029-1 - Město B...'!M33</f>
        <v>0</v>
      </c>
      <c r="AY88" s="95">
        <f>'NAB_R_1804029-1 - Město B...'!M34</f>
        <v>0</v>
      </c>
      <c r="AZ88" s="95">
        <f>'NAB_R_1804029-1 - Město B...'!H31</f>
        <v>0</v>
      </c>
      <c r="BA88" s="95">
        <f>'NAB_R_1804029-1 - Město B...'!H32</f>
        <v>0</v>
      </c>
      <c r="BB88" s="95">
        <f>'NAB_R_1804029-1 - Město B...'!H33</f>
        <v>0</v>
      </c>
      <c r="BC88" s="95">
        <f>'NAB_R_1804029-1 - Město B...'!H34</f>
        <v>0</v>
      </c>
      <c r="BD88" s="97">
        <f>'NAB_R_1804029-1 - Město B...'!H35</f>
        <v>0</v>
      </c>
      <c r="BT88" s="98" t="s">
        <v>24</v>
      </c>
      <c r="BU88" s="98" t="s">
        <v>85</v>
      </c>
      <c r="BV88" s="98" t="s">
        <v>81</v>
      </c>
      <c r="BW88" s="98" t="s">
        <v>82</v>
      </c>
      <c r="BX88" s="98" t="s">
        <v>83</v>
      </c>
    </row>
    <row r="89" spans="1:89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2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27">
        <f>ROUND(SUM(AG91:AG94),2)</f>
        <v>0</v>
      </c>
      <c r="AH90" s="227"/>
      <c r="AI90" s="227"/>
      <c r="AJ90" s="227"/>
      <c r="AK90" s="227"/>
      <c r="AL90" s="227"/>
      <c r="AM90" s="227"/>
      <c r="AN90" s="227">
        <f>ROUND(SUM(AN91:AN94),2)</f>
        <v>0</v>
      </c>
      <c r="AO90" s="227"/>
      <c r="AP90" s="227"/>
      <c r="AQ90" s="39"/>
      <c r="AS90" s="78" t="s">
        <v>87</v>
      </c>
      <c r="AT90" s="79" t="s">
        <v>88</v>
      </c>
      <c r="AU90" s="79" t="s">
        <v>44</v>
      </c>
      <c r="AV90" s="80" t="s">
        <v>67</v>
      </c>
    </row>
    <row r="91" spans="1:89" s="1" customFormat="1" ht="19.899999999999999" customHeight="1">
      <c r="B91" s="37"/>
      <c r="C91" s="38"/>
      <c r="D91" s="99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7">
        <f>ROUND(AG87*AS91,2)</f>
        <v>0</v>
      </c>
      <c r="AH91" s="218"/>
      <c r="AI91" s="218"/>
      <c r="AJ91" s="218"/>
      <c r="AK91" s="218"/>
      <c r="AL91" s="218"/>
      <c r="AM91" s="218"/>
      <c r="AN91" s="218">
        <f>ROUND(AG91+AV91,2)</f>
        <v>0</v>
      </c>
      <c r="AO91" s="218"/>
      <c r="AP91" s="218"/>
      <c r="AQ91" s="39"/>
      <c r="AS91" s="100">
        <v>0</v>
      </c>
      <c r="AT91" s="101" t="s">
        <v>90</v>
      </c>
      <c r="AU91" s="101" t="s">
        <v>45</v>
      </c>
      <c r="AV91" s="102">
        <f>ROUND(IF(AU91="základní",AG91*L31,IF(AU91="snížená",AG91*L32,0)),2)</f>
        <v>0</v>
      </c>
      <c r="BV91" s="21" t="s">
        <v>91</v>
      </c>
      <c r="BY91" s="103">
        <f>IF(AU91="základní",AV91,0)</f>
        <v>0</v>
      </c>
      <c r="BZ91" s="103">
        <f>IF(AU91="snížená",AV91,0)</f>
        <v>0</v>
      </c>
      <c r="CA91" s="103">
        <v>0</v>
      </c>
      <c r="CB91" s="103">
        <v>0</v>
      </c>
      <c r="CC91" s="103">
        <v>0</v>
      </c>
      <c r="CD91" s="103">
        <f>IF(AU91="základní",AG91,0)</f>
        <v>0</v>
      </c>
      <c r="CE91" s="103">
        <f>IF(AU91="snížená",AG91,0)</f>
        <v>0</v>
      </c>
      <c r="CF91" s="103">
        <f>IF(AU91="zákl. přenesená",AG91,0)</f>
        <v>0</v>
      </c>
      <c r="CG91" s="103">
        <f>IF(AU91="sníž. přenesená",AG91,0)</f>
        <v>0</v>
      </c>
      <c r="CH91" s="103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1:89" s="1" customFormat="1" ht="19.899999999999999" customHeight="1">
      <c r="B92" s="37"/>
      <c r="C92" s="38"/>
      <c r="D92" s="215" t="s">
        <v>92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38"/>
      <c r="AD92" s="38"/>
      <c r="AE92" s="38"/>
      <c r="AF92" s="38"/>
      <c r="AG92" s="217">
        <f>AG87*AS92</f>
        <v>0</v>
      </c>
      <c r="AH92" s="218"/>
      <c r="AI92" s="218"/>
      <c r="AJ92" s="218"/>
      <c r="AK92" s="218"/>
      <c r="AL92" s="218"/>
      <c r="AM92" s="218"/>
      <c r="AN92" s="218">
        <f>AG92+AV92</f>
        <v>0</v>
      </c>
      <c r="AO92" s="218"/>
      <c r="AP92" s="218"/>
      <c r="AQ92" s="39"/>
      <c r="AS92" s="104">
        <v>0</v>
      </c>
      <c r="AT92" s="105" t="s">
        <v>90</v>
      </c>
      <c r="AU92" s="105" t="s">
        <v>45</v>
      </c>
      <c r="AV92" s="106">
        <f>ROUND(IF(AU92="nulová",0,IF(OR(AU92="základní",AU92="zákl. přenesená"),AG92*L31,AG92*L32)),2)</f>
        <v>0</v>
      </c>
      <c r="BV92" s="21" t="s">
        <v>93</v>
      </c>
      <c r="BY92" s="103">
        <f>IF(AU92="základní",AV92,0)</f>
        <v>0</v>
      </c>
      <c r="BZ92" s="103">
        <f>IF(AU92="snížená",AV92,0)</f>
        <v>0</v>
      </c>
      <c r="CA92" s="103">
        <f>IF(AU92="zákl. přenesená",AV92,0)</f>
        <v>0</v>
      </c>
      <c r="CB92" s="103">
        <f>IF(AU92="sníž. přenesená",AV92,0)</f>
        <v>0</v>
      </c>
      <c r="CC92" s="103">
        <f>IF(AU92="nulová",AV92,0)</f>
        <v>0</v>
      </c>
      <c r="CD92" s="103">
        <f>IF(AU92="základní",AG92,0)</f>
        <v>0</v>
      </c>
      <c r="CE92" s="103">
        <f>IF(AU92="snížená",AG92,0)</f>
        <v>0</v>
      </c>
      <c r="CF92" s="103">
        <f>IF(AU92="zákl. přenesená",AG92,0)</f>
        <v>0</v>
      </c>
      <c r="CG92" s="103">
        <f>IF(AU92="sníž. přenesená",AG92,0)</f>
        <v>0</v>
      </c>
      <c r="CH92" s="103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1:89" s="1" customFormat="1" ht="19.899999999999999" customHeight="1">
      <c r="B93" s="37"/>
      <c r="C93" s="38"/>
      <c r="D93" s="215" t="s">
        <v>92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38"/>
      <c r="AD93" s="38"/>
      <c r="AE93" s="38"/>
      <c r="AF93" s="38"/>
      <c r="AG93" s="217">
        <f>AG87*AS93</f>
        <v>0</v>
      </c>
      <c r="AH93" s="218"/>
      <c r="AI93" s="218"/>
      <c r="AJ93" s="218"/>
      <c r="AK93" s="218"/>
      <c r="AL93" s="218"/>
      <c r="AM93" s="218"/>
      <c r="AN93" s="218">
        <f>AG93+AV93</f>
        <v>0</v>
      </c>
      <c r="AO93" s="218"/>
      <c r="AP93" s="218"/>
      <c r="AQ93" s="39"/>
      <c r="AS93" s="104">
        <v>0</v>
      </c>
      <c r="AT93" s="105" t="s">
        <v>90</v>
      </c>
      <c r="AU93" s="105" t="s">
        <v>45</v>
      </c>
      <c r="AV93" s="106">
        <f>ROUND(IF(AU93="nulová",0,IF(OR(AU93="základní",AU93="zákl. přenesená"),AG93*L31,AG93*L32)),2)</f>
        <v>0</v>
      </c>
      <c r="BV93" s="21" t="s">
        <v>93</v>
      </c>
      <c r="BY93" s="103">
        <f>IF(AU93="základní",AV93,0)</f>
        <v>0</v>
      </c>
      <c r="BZ93" s="103">
        <f>IF(AU93="snížená",AV93,0)</f>
        <v>0</v>
      </c>
      <c r="CA93" s="103">
        <f>IF(AU93="zákl. přenesená",AV93,0)</f>
        <v>0</v>
      </c>
      <c r="CB93" s="103">
        <f>IF(AU93="sníž. přenesená",AV93,0)</f>
        <v>0</v>
      </c>
      <c r="CC93" s="103">
        <f>IF(AU93="nulová",AV93,0)</f>
        <v>0</v>
      </c>
      <c r="CD93" s="103">
        <f>IF(AU93="základní",AG93,0)</f>
        <v>0</v>
      </c>
      <c r="CE93" s="103">
        <f>IF(AU93="snížená",AG93,0)</f>
        <v>0</v>
      </c>
      <c r="CF93" s="103">
        <f>IF(AU93="zákl. přenesená",AG93,0)</f>
        <v>0</v>
      </c>
      <c r="CG93" s="103">
        <f>IF(AU93="sníž. přenesená",AG93,0)</f>
        <v>0</v>
      </c>
      <c r="CH93" s="103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1:89" s="1" customFormat="1" ht="19.899999999999999" customHeight="1">
      <c r="B94" s="37"/>
      <c r="C94" s="38"/>
      <c r="D94" s="215" t="s">
        <v>92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38"/>
      <c r="AD94" s="38"/>
      <c r="AE94" s="38"/>
      <c r="AF94" s="38"/>
      <c r="AG94" s="217">
        <f>AG87*AS94</f>
        <v>0</v>
      </c>
      <c r="AH94" s="218"/>
      <c r="AI94" s="218"/>
      <c r="AJ94" s="218"/>
      <c r="AK94" s="218"/>
      <c r="AL94" s="218"/>
      <c r="AM94" s="218"/>
      <c r="AN94" s="218">
        <f>AG94+AV94</f>
        <v>0</v>
      </c>
      <c r="AO94" s="218"/>
      <c r="AP94" s="218"/>
      <c r="AQ94" s="39"/>
      <c r="AS94" s="107">
        <v>0</v>
      </c>
      <c r="AT94" s="108" t="s">
        <v>90</v>
      </c>
      <c r="AU94" s="108" t="s">
        <v>45</v>
      </c>
      <c r="AV94" s="109">
        <f>ROUND(IF(AU94="nulová",0,IF(OR(AU94="základní",AU94="zákl. přenesená"),AG94*L31,AG94*L32)),2)</f>
        <v>0</v>
      </c>
      <c r="BV94" s="21" t="s">
        <v>93</v>
      </c>
      <c r="BY94" s="103">
        <f>IF(AU94="základní",AV94,0)</f>
        <v>0</v>
      </c>
      <c r="BZ94" s="103">
        <f>IF(AU94="snížená",AV94,0)</f>
        <v>0</v>
      </c>
      <c r="CA94" s="103">
        <f>IF(AU94="zákl. přenesená",AV94,0)</f>
        <v>0</v>
      </c>
      <c r="CB94" s="103">
        <f>IF(AU94="sníž. přenesená",AV94,0)</f>
        <v>0</v>
      </c>
      <c r="CC94" s="103">
        <f>IF(AU94="nulová",AV94,0)</f>
        <v>0</v>
      </c>
      <c r="CD94" s="103">
        <f>IF(AU94="základní",AG94,0)</f>
        <v>0</v>
      </c>
      <c r="CE94" s="103">
        <f>IF(AU94="snížená",AG94,0)</f>
        <v>0</v>
      </c>
      <c r="CF94" s="103">
        <f>IF(AU94="zákl. přenesená",AG94,0)</f>
        <v>0</v>
      </c>
      <c r="CG94" s="103">
        <f>IF(AU94="sníž. přenesená",AG94,0)</f>
        <v>0</v>
      </c>
      <c r="CH94" s="103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1:89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0" t="s">
        <v>94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28">
        <f>ROUND(AG87+AG90,2)</f>
        <v>0</v>
      </c>
      <c r="AH96" s="228"/>
      <c r="AI96" s="228"/>
      <c r="AJ96" s="228"/>
      <c r="AK96" s="228"/>
      <c r="AL96" s="228"/>
      <c r="AM96" s="228"/>
      <c r="AN96" s="228">
        <f>AN87+AN90</f>
        <v>0</v>
      </c>
      <c r="AO96" s="228"/>
      <c r="AP96" s="228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AB_R_1804029-1 - Město B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2"/>
  <sheetViews>
    <sheetView showGridLines="0" tabSelected="1" workbookViewId="0">
      <pane ySplit="1" topLeftCell="A2" activePane="bottomLeft" state="frozen"/>
      <selection pane="bottomLeft" activeCell="F7" sqref="F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95</v>
      </c>
      <c r="G1" s="16"/>
      <c r="H1" s="284" t="s">
        <v>96</v>
      </c>
      <c r="I1" s="284"/>
      <c r="J1" s="284"/>
      <c r="K1" s="284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29" t="s">
        <v>8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1" t="s">
        <v>82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100</v>
      </c>
    </row>
    <row r="4" spans="1:66" ht="36.950000000000003" customHeight="1">
      <c r="B4" s="25"/>
      <c r="C4" s="196" t="s">
        <v>101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19</v>
      </c>
      <c r="E6" s="38"/>
      <c r="F6" s="202" t="s">
        <v>332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38"/>
      <c r="R6" s="39"/>
    </row>
    <row r="7" spans="1:66" s="1" customFormat="1" ht="14.45" customHeight="1">
      <c r="B7" s="37"/>
      <c r="C7" s="38"/>
      <c r="D7" s="32" t="s">
        <v>22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5</v>
      </c>
      <c r="P7" s="38"/>
      <c r="Q7" s="38"/>
      <c r="R7" s="39"/>
    </row>
    <row r="8" spans="1:66" s="1" customFormat="1" ht="14.45" customHeight="1">
      <c r="B8" s="37"/>
      <c r="C8" s="38"/>
      <c r="D8" s="32" t="s">
        <v>25</v>
      </c>
      <c r="E8" s="38"/>
      <c r="F8" s="30" t="s">
        <v>26</v>
      </c>
      <c r="G8" s="38"/>
      <c r="H8" s="38"/>
      <c r="I8" s="38"/>
      <c r="J8" s="38"/>
      <c r="K8" s="38"/>
      <c r="L8" s="38"/>
      <c r="M8" s="32" t="s">
        <v>27</v>
      </c>
      <c r="N8" s="38"/>
      <c r="O8" s="240">
        <f>'Rekapitulace stavby'!AN8</f>
        <v>0</v>
      </c>
      <c r="P8" s="241"/>
      <c r="Q8" s="38"/>
      <c r="R8" s="39"/>
    </row>
    <row r="9" spans="1:66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5" customHeight="1">
      <c r="B10" s="37"/>
      <c r="C10" s="38"/>
      <c r="D10" s="32" t="s">
        <v>30</v>
      </c>
      <c r="E10" s="38"/>
      <c r="F10" s="38"/>
      <c r="G10" s="38"/>
      <c r="H10" s="38"/>
      <c r="I10" s="38"/>
      <c r="J10" s="38"/>
      <c r="K10" s="38"/>
      <c r="L10" s="38"/>
      <c r="M10" s="32" t="s">
        <v>31</v>
      </c>
      <c r="N10" s="38"/>
      <c r="O10" s="200" t="s">
        <v>5</v>
      </c>
      <c r="P10" s="200"/>
      <c r="Q10" s="38"/>
      <c r="R10" s="39"/>
    </row>
    <row r="11" spans="1:66" s="1" customFormat="1" ht="18" customHeight="1">
      <c r="B11" s="37"/>
      <c r="C11" s="38"/>
      <c r="D11" s="38"/>
      <c r="E11" s="30" t="s">
        <v>32</v>
      </c>
      <c r="F11" s="38"/>
      <c r="G11" s="38"/>
      <c r="H11" s="38"/>
      <c r="I11" s="38"/>
      <c r="J11" s="38"/>
      <c r="K11" s="38"/>
      <c r="L11" s="38"/>
      <c r="M11" s="32" t="s">
        <v>33</v>
      </c>
      <c r="N11" s="38"/>
      <c r="O11" s="200" t="s">
        <v>5</v>
      </c>
      <c r="P11" s="200"/>
      <c r="Q11" s="38"/>
      <c r="R11" s="39"/>
    </row>
    <row r="12" spans="1:66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5" customHeight="1">
      <c r="B13" s="37"/>
      <c r="C13" s="38"/>
      <c r="D13" s="32" t="s">
        <v>34</v>
      </c>
      <c r="E13" s="38"/>
      <c r="F13" s="38"/>
      <c r="G13" s="38"/>
      <c r="H13" s="38"/>
      <c r="I13" s="38"/>
      <c r="J13" s="38"/>
      <c r="K13" s="38"/>
      <c r="L13" s="38"/>
      <c r="M13" s="32" t="s">
        <v>31</v>
      </c>
      <c r="N13" s="38"/>
      <c r="O13" s="242" t="str">
        <f>IF('Rekapitulace stavby'!AN13="","",'Rekapitulace stavby'!AN13)</f>
        <v>Vyplň údaj</v>
      </c>
      <c r="P13" s="200"/>
      <c r="Q13" s="38"/>
      <c r="R13" s="39"/>
    </row>
    <row r="14" spans="1:66" s="1" customFormat="1" ht="18" customHeight="1">
      <c r="B14" s="37"/>
      <c r="C14" s="38"/>
      <c r="D14" s="38"/>
      <c r="E14" s="242" t="str">
        <f>IF('Rekapitulace stavby'!E14="","",'Rekapitulace stavby'!E14)</f>
        <v>Vyplň údaj</v>
      </c>
      <c r="F14" s="243"/>
      <c r="G14" s="243"/>
      <c r="H14" s="243"/>
      <c r="I14" s="243"/>
      <c r="J14" s="243"/>
      <c r="K14" s="243"/>
      <c r="L14" s="243"/>
      <c r="M14" s="32" t="s">
        <v>33</v>
      </c>
      <c r="N14" s="38"/>
      <c r="O14" s="242" t="str">
        <f>IF('Rekapitulace stavby'!AN14="","",'Rekapitulace stavby'!AN14)</f>
        <v>Vyplň údaj</v>
      </c>
      <c r="P14" s="200"/>
      <c r="Q14" s="38"/>
      <c r="R14" s="39"/>
    </row>
    <row r="15" spans="1:66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5" customHeight="1">
      <c r="B16" s="37"/>
      <c r="C16" s="38"/>
      <c r="D16" s="32" t="s">
        <v>36</v>
      </c>
      <c r="E16" s="38"/>
      <c r="F16" s="38"/>
      <c r="G16" s="38"/>
      <c r="H16" s="38"/>
      <c r="I16" s="38"/>
      <c r="J16" s="38"/>
      <c r="K16" s="38"/>
      <c r="L16" s="38"/>
      <c r="M16" s="32" t="s">
        <v>31</v>
      </c>
      <c r="N16" s="38"/>
      <c r="O16" s="200" t="str">
        <f>IF('Rekapitulace stavby'!AN16="","",'Rekapitulace stavby'!AN16)</f>
        <v/>
      </c>
      <c r="P16" s="200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IF('Rekapitulace stavby'!E17="","",'Rekapitulace stavby'!E17)</f>
        <v xml:space="preserve"> </v>
      </c>
      <c r="F17" s="38"/>
      <c r="G17" s="38"/>
      <c r="H17" s="38"/>
      <c r="I17" s="38"/>
      <c r="J17" s="38"/>
      <c r="K17" s="38"/>
      <c r="L17" s="38"/>
      <c r="M17" s="32" t="s">
        <v>33</v>
      </c>
      <c r="N17" s="38"/>
      <c r="O17" s="200" t="str">
        <f>IF('Rekapitulace stavby'!AN17="","",'Rekapitulace stavby'!AN17)</f>
        <v/>
      </c>
      <c r="P17" s="200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39</v>
      </c>
      <c r="E19" s="38"/>
      <c r="F19" s="38"/>
      <c r="G19" s="38"/>
      <c r="H19" s="38"/>
      <c r="I19" s="38"/>
      <c r="J19" s="38"/>
      <c r="K19" s="38"/>
      <c r="L19" s="38"/>
      <c r="M19" s="32" t="s">
        <v>31</v>
      </c>
      <c r="N19" s="38"/>
      <c r="O19" s="200" t="str">
        <f>IF('Rekapitulace stavby'!AN19="","",'Rekapitulace stavby'!AN19)</f>
        <v/>
      </c>
      <c r="P19" s="200"/>
      <c r="Q19" s="38"/>
      <c r="R19" s="39"/>
    </row>
    <row r="20" spans="2:18" s="1" customFormat="1" ht="18" customHeight="1">
      <c r="B20" s="37"/>
      <c r="C20" s="38"/>
      <c r="D20" s="38"/>
      <c r="E20" s="30" t="str">
        <f>IF('Rekapitulace stavby'!E20="","",'Rekapitulace stavby'!E20)</f>
        <v xml:space="preserve"> </v>
      </c>
      <c r="F20" s="38"/>
      <c r="G20" s="38"/>
      <c r="H20" s="38"/>
      <c r="I20" s="38"/>
      <c r="J20" s="38"/>
      <c r="K20" s="38"/>
      <c r="L20" s="38"/>
      <c r="M20" s="32" t="s">
        <v>33</v>
      </c>
      <c r="N20" s="38"/>
      <c r="O20" s="200" t="str">
        <f>IF('Rekapitulace stavby'!AN20="","",'Rekapitulace stavby'!AN20)</f>
        <v/>
      </c>
      <c r="P20" s="200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40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5" t="s">
        <v>5</v>
      </c>
      <c r="F23" s="205"/>
      <c r="G23" s="205"/>
      <c r="H23" s="205"/>
      <c r="I23" s="205"/>
      <c r="J23" s="205"/>
      <c r="K23" s="205"/>
      <c r="L23" s="205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102</v>
      </c>
      <c r="E26" s="38"/>
      <c r="F26" s="38"/>
      <c r="G26" s="38"/>
      <c r="H26" s="38"/>
      <c r="I26" s="38"/>
      <c r="J26" s="38"/>
      <c r="K26" s="38"/>
      <c r="L26" s="38"/>
      <c r="M26" s="206">
        <f>N87</f>
        <v>0</v>
      </c>
      <c r="N26" s="206"/>
      <c r="O26" s="206"/>
      <c r="P26" s="206"/>
      <c r="Q26" s="38"/>
      <c r="R26" s="39"/>
    </row>
    <row r="27" spans="2:18" s="1" customFormat="1" ht="14.45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06">
        <f>N100</f>
        <v>0</v>
      </c>
      <c r="N27" s="206"/>
      <c r="O27" s="206"/>
      <c r="P27" s="206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43</v>
      </c>
      <c r="E29" s="38"/>
      <c r="F29" s="38"/>
      <c r="G29" s="38"/>
      <c r="H29" s="38"/>
      <c r="I29" s="38"/>
      <c r="J29" s="38"/>
      <c r="K29" s="38"/>
      <c r="L29" s="38"/>
      <c r="M29" s="244">
        <f>ROUND(M26+M27,2)</f>
        <v>0</v>
      </c>
      <c r="N29" s="239"/>
      <c r="O29" s="239"/>
      <c r="P29" s="239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44</v>
      </c>
      <c r="E31" s="44" t="s">
        <v>45</v>
      </c>
      <c r="F31" s="45">
        <v>0.21</v>
      </c>
      <c r="G31" s="115" t="s">
        <v>46</v>
      </c>
      <c r="H31" s="245">
        <f>(SUM(BE100:BE107)+SUM(BE124:BE270))</f>
        <v>0</v>
      </c>
      <c r="I31" s="239"/>
      <c r="J31" s="239"/>
      <c r="K31" s="38"/>
      <c r="L31" s="38"/>
      <c r="M31" s="245">
        <f>ROUND((SUM(BE100:BE107)+SUM(BE124:BE270)), 2)*F31</f>
        <v>0</v>
      </c>
      <c r="N31" s="239"/>
      <c r="O31" s="239"/>
      <c r="P31" s="239"/>
      <c r="Q31" s="38"/>
      <c r="R31" s="39"/>
    </row>
    <row r="32" spans="2:18" s="1" customFormat="1" ht="14.45" customHeight="1">
      <c r="B32" s="37"/>
      <c r="C32" s="38"/>
      <c r="D32" s="38"/>
      <c r="E32" s="44" t="s">
        <v>47</v>
      </c>
      <c r="F32" s="45">
        <v>0.15</v>
      </c>
      <c r="G32" s="115" t="s">
        <v>46</v>
      </c>
      <c r="H32" s="245">
        <f>(SUM(BF100:BF107)+SUM(BF124:BF270))</f>
        <v>0</v>
      </c>
      <c r="I32" s="239"/>
      <c r="J32" s="239"/>
      <c r="K32" s="38"/>
      <c r="L32" s="38"/>
      <c r="M32" s="245">
        <f>ROUND((SUM(BF100:BF107)+SUM(BF124:BF270)), 2)*F32</f>
        <v>0</v>
      </c>
      <c r="N32" s="239"/>
      <c r="O32" s="239"/>
      <c r="P32" s="239"/>
      <c r="Q32" s="38"/>
      <c r="R32" s="39"/>
    </row>
    <row r="33" spans="2:18" s="1" customFormat="1" ht="14.45" hidden="1" customHeight="1">
      <c r="B33" s="37"/>
      <c r="C33" s="38"/>
      <c r="D33" s="38"/>
      <c r="E33" s="44" t="s">
        <v>48</v>
      </c>
      <c r="F33" s="45">
        <v>0.21</v>
      </c>
      <c r="G33" s="115" t="s">
        <v>46</v>
      </c>
      <c r="H33" s="245">
        <f>(SUM(BG100:BG107)+SUM(BG124:BG270))</f>
        <v>0</v>
      </c>
      <c r="I33" s="239"/>
      <c r="J33" s="239"/>
      <c r="K33" s="38"/>
      <c r="L33" s="38"/>
      <c r="M33" s="245">
        <v>0</v>
      </c>
      <c r="N33" s="239"/>
      <c r="O33" s="239"/>
      <c r="P33" s="239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49</v>
      </c>
      <c r="F34" s="45">
        <v>0.15</v>
      </c>
      <c r="G34" s="115" t="s">
        <v>46</v>
      </c>
      <c r="H34" s="245">
        <f>(SUM(BH100:BH107)+SUM(BH124:BH270))</f>
        <v>0</v>
      </c>
      <c r="I34" s="239"/>
      <c r="J34" s="239"/>
      <c r="K34" s="38"/>
      <c r="L34" s="38"/>
      <c r="M34" s="245">
        <v>0</v>
      </c>
      <c r="N34" s="239"/>
      <c r="O34" s="239"/>
      <c r="P34" s="239"/>
      <c r="Q34" s="38"/>
      <c r="R34" s="39"/>
    </row>
    <row r="35" spans="2:18" s="1" customFormat="1" ht="14.45" hidden="1" customHeight="1">
      <c r="B35" s="37"/>
      <c r="C35" s="38"/>
      <c r="D35" s="38"/>
      <c r="E35" s="44" t="s">
        <v>50</v>
      </c>
      <c r="F35" s="45">
        <v>0</v>
      </c>
      <c r="G35" s="115" t="s">
        <v>46</v>
      </c>
      <c r="H35" s="245">
        <f>(SUM(BI100:BI107)+SUM(BI124:BI270))</f>
        <v>0</v>
      </c>
      <c r="I35" s="239"/>
      <c r="J35" s="239"/>
      <c r="K35" s="38"/>
      <c r="L35" s="38"/>
      <c r="M35" s="245">
        <v>0</v>
      </c>
      <c r="N35" s="239"/>
      <c r="O35" s="239"/>
      <c r="P35" s="239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51</v>
      </c>
      <c r="E37" s="77"/>
      <c r="F37" s="77"/>
      <c r="G37" s="117" t="s">
        <v>52</v>
      </c>
      <c r="H37" s="118" t="s">
        <v>53</v>
      </c>
      <c r="I37" s="77"/>
      <c r="J37" s="77"/>
      <c r="K37" s="77"/>
      <c r="L37" s="246">
        <f>SUM(M29:M35)</f>
        <v>0</v>
      </c>
      <c r="M37" s="246"/>
      <c r="N37" s="246"/>
      <c r="O37" s="246"/>
      <c r="P37" s="247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0000000000003" customHeight="1">
      <c r="B76" s="37"/>
      <c r="C76" s="196" t="s">
        <v>103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6.950000000000003" customHeight="1">
      <c r="B78" s="37"/>
      <c r="C78" s="71" t="s">
        <v>19</v>
      </c>
      <c r="D78" s="38"/>
      <c r="E78" s="38"/>
      <c r="F78" s="231" t="str">
        <f>F6</f>
        <v>Město BpH - ZŠ Bratrství - Oprava dlažby - chodba 1NP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8"/>
      <c r="R78" s="39"/>
    </row>
    <row r="79" spans="2:18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</row>
    <row r="80" spans="2:18" s="1" customFormat="1" ht="18" customHeight="1">
      <c r="B80" s="37"/>
      <c r="C80" s="32" t="s">
        <v>25</v>
      </c>
      <c r="D80" s="38"/>
      <c r="E80" s="38"/>
      <c r="F80" s="30" t="str">
        <f>F8</f>
        <v>Bystřice pod Hostýnem</v>
      </c>
      <c r="G80" s="38"/>
      <c r="H80" s="38"/>
      <c r="I80" s="38"/>
      <c r="J80" s="38"/>
      <c r="K80" s="32" t="s">
        <v>27</v>
      </c>
      <c r="L80" s="38"/>
      <c r="M80" s="241">
        <f>IF(O8="","",O8)</f>
        <v>0</v>
      </c>
      <c r="N80" s="241"/>
      <c r="O80" s="241"/>
      <c r="P80" s="241"/>
      <c r="Q80" s="38"/>
      <c r="R80" s="39"/>
    </row>
    <row r="81" spans="2:47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47" s="1" customFormat="1" ht="15">
      <c r="B82" s="37"/>
      <c r="C82" s="32" t="s">
        <v>30</v>
      </c>
      <c r="D82" s="38"/>
      <c r="E82" s="38"/>
      <c r="F82" s="30" t="str">
        <f>E11</f>
        <v>Město Bystřice p.H., Masarykovo nám. 137, 768 61</v>
      </c>
      <c r="G82" s="38"/>
      <c r="H82" s="38"/>
      <c r="I82" s="38"/>
      <c r="J82" s="38"/>
      <c r="K82" s="32" t="s">
        <v>36</v>
      </c>
      <c r="L82" s="38"/>
      <c r="M82" s="200" t="str">
        <f>E17</f>
        <v xml:space="preserve"> </v>
      </c>
      <c r="N82" s="200"/>
      <c r="O82" s="200"/>
      <c r="P82" s="200"/>
      <c r="Q82" s="200"/>
      <c r="R82" s="39"/>
    </row>
    <row r="83" spans="2:47" s="1" customFormat="1" ht="14.45" customHeight="1">
      <c r="B83" s="37"/>
      <c r="C83" s="32" t="s">
        <v>34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39</v>
      </c>
      <c r="L83" s="38"/>
      <c r="M83" s="200" t="str">
        <f>E20</f>
        <v xml:space="preserve"> </v>
      </c>
      <c r="N83" s="200"/>
      <c r="O83" s="200"/>
      <c r="P83" s="200"/>
      <c r="Q83" s="200"/>
      <c r="R83" s="39"/>
    </row>
    <row r="84" spans="2:47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2:47" s="1" customFormat="1" ht="29.25" customHeight="1">
      <c r="B85" s="37"/>
      <c r="C85" s="248" t="s">
        <v>104</v>
      </c>
      <c r="D85" s="249"/>
      <c r="E85" s="249"/>
      <c r="F85" s="249"/>
      <c r="G85" s="249"/>
      <c r="H85" s="111"/>
      <c r="I85" s="111"/>
      <c r="J85" s="111"/>
      <c r="K85" s="111"/>
      <c r="L85" s="111"/>
      <c r="M85" s="111"/>
      <c r="N85" s="248" t="s">
        <v>105</v>
      </c>
      <c r="O85" s="249"/>
      <c r="P85" s="249"/>
      <c r="Q85" s="249"/>
      <c r="R85" s="39"/>
    </row>
    <row r="86" spans="2:47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47" s="1" customFormat="1" ht="29.25" customHeight="1">
      <c r="B87" s="37"/>
      <c r="C87" s="119" t="s">
        <v>106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27">
        <f>N124</f>
        <v>0</v>
      </c>
      <c r="O87" s="250"/>
      <c r="P87" s="250"/>
      <c r="Q87" s="250"/>
      <c r="R87" s="39"/>
      <c r="AU87" s="21" t="s">
        <v>107</v>
      </c>
    </row>
    <row r="88" spans="2:47" s="6" customFormat="1" ht="24.95" customHeight="1">
      <c r="B88" s="120"/>
      <c r="C88" s="121"/>
      <c r="D88" s="122" t="s">
        <v>108</v>
      </c>
      <c r="E88" s="121"/>
      <c r="F88" s="121"/>
      <c r="G88" s="121"/>
      <c r="H88" s="121"/>
      <c r="I88" s="121"/>
      <c r="J88" s="121"/>
      <c r="K88" s="121"/>
      <c r="L88" s="121"/>
      <c r="M88" s="121"/>
      <c r="N88" s="251">
        <f>N125</f>
        <v>0</v>
      </c>
      <c r="O88" s="252"/>
      <c r="P88" s="252"/>
      <c r="Q88" s="252"/>
      <c r="R88" s="123"/>
    </row>
    <row r="89" spans="2:47" s="7" customFormat="1" ht="19.899999999999999" customHeight="1">
      <c r="B89" s="124"/>
      <c r="C89" s="125"/>
      <c r="D89" s="99" t="s">
        <v>109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18">
        <f>N126</f>
        <v>0</v>
      </c>
      <c r="O89" s="253"/>
      <c r="P89" s="253"/>
      <c r="Q89" s="253"/>
      <c r="R89" s="126"/>
    </row>
    <row r="90" spans="2:47" s="7" customFormat="1" ht="19.899999999999999" customHeight="1">
      <c r="B90" s="124"/>
      <c r="C90" s="125"/>
      <c r="D90" s="99" t="s">
        <v>110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18">
        <f>N130</f>
        <v>0</v>
      </c>
      <c r="O90" s="253"/>
      <c r="P90" s="253"/>
      <c r="Q90" s="253"/>
      <c r="R90" s="126"/>
    </row>
    <row r="91" spans="2:47" s="7" customFormat="1" ht="19.899999999999999" customHeight="1">
      <c r="B91" s="124"/>
      <c r="C91" s="125"/>
      <c r="D91" s="99" t="s">
        <v>111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8">
        <f>N149</f>
        <v>0</v>
      </c>
      <c r="O91" s="253"/>
      <c r="P91" s="253"/>
      <c r="Q91" s="253"/>
      <c r="R91" s="126"/>
    </row>
    <row r="92" spans="2:47" s="7" customFormat="1" ht="19.899999999999999" customHeight="1">
      <c r="B92" s="124"/>
      <c r="C92" s="125"/>
      <c r="D92" s="99" t="s">
        <v>112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8">
        <f>N167</f>
        <v>0</v>
      </c>
      <c r="O92" s="253"/>
      <c r="P92" s="253"/>
      <c r="Q92" s="253"/>
      <c r="R92" s="126"/>
    </row>
    <row r="93" spans="2:47" s="6" customFormat="1" ht="24.95" customHeight="1">
      <c r="B93" s="120"/>
      <c r="C93" s="121"/>
      <c r="D93" s="122" t="s">
        <v>113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1">
        <f>N175</f>
        <v>0</v>
      </c>
      <c r="O93" s="252"/>
      <c r="P93" s="252"/>
      <c r="Q93" s="252"/>
      <c r="R93" s="123"/>
    </row>
    <row r="94" spans="2:47" s="7" customFormat="1" ht="19.899999999999999" customHeight="1">
      <c r="B94" s="124"/>
      <c r="C94" s="125"/>
      <c r="D94" s="99" t="s">
        <v>114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8">
        <f>N176</f>
        <v>0</v>
      </c>
      <c r="O94" s="253"/>
      <c r="P94" s="253"/>
      <c r="Q94" s="253"/>
      <c r="R94" s="126"/>
    </row>
    <row r="95" spans="2:47" s="7" customFormat="1" ht="19.899999999999999" customHeight="1">
      <c r="B95" s="124"/>
      <c r="C95" s="125"/>
      <c r="D95" s="99" t="s">
        <v>115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18">
        <f>N178</f>
        <v>0</v>
      </c>
      <c r="O95" s="253"/>
      <c r="P95" s="253"/>
      <c r="Q95" s="253"/>
      <c r="R95" s="126"/>
    </row>
    <row r="96" spans="2:47" s="7" customFormat="1" ht="19.899999999999999" customHeight="1">
      <c r="B96" s="124"/>
      <c r="C96" s="125"/>
      <c r="D96" s="99" t="s">
        <v>116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18">
        <f>N258</f>
        <v>0</v>
      </c>
      <c r="O96" s="253"/>
      <c r="P96" s="253"/>
      <c r="Q96" s="253"/>
      <c r="R96" s="126"/>
    </row>
    <row r="97" spans="2:65" s="6" customFormat="1" ht="24.95" customHeight="1">
      <c r="B97" s="120"/>
      <c r="C97" s="121"/>
      <c r="D97" s="122" t="s">
        <v>117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1">
        <f>N268</f>
        <v>0</v>
      </c>
      <c r="O97" s="252"/>
      <c r="P97" s="252"/>
      <c r="Q97" s="252"/>
      <c r="R97" s="123"/>
    </row>
    <row r="98" spans="2:65" s="7" customFormat="1" ht="19.899999999999999" customHeight="1">
      <c r="B98" s="124"/>
      <c r="C98" s="125"/>
      <c r="D98" s="99" t="s">
        <v>118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18">
        <f>N269</f>
        <v>0</v>
      </c>
      <c r="O98" s="253"/>
      <c r="P98" s="253"/>
      <c r="Q98" s="253"/>
      <c r="R98" s="126"/>
    </row>
    <row r="99" spans="2:65" s="1" customFormat="1" ht="21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65" s="1" customFormat="1" ht="29.25" customHeight="1">
      <c r="B100" s="37"/>
      <c r="C100" s="119" t="s">
        <v>119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50">
        <f>ROUND(N101+N102+N103+N104+N105+N106,2)</f>
        <v>0</v>
      </c>
      <c r="O100" s="254"/>
      <c r="P100" s="254"/>
      <c r="Q100" s="254"/>
      <c r="R100" s="39"/>
      <c r="T100" s="127"/>
      <c r="U100" s="128" t="s">
        <v>44</v>
      </c>
    </row>
    <row r="101" spans="2:65" s="1" customFormat="1" ht="18" customHeight="1">
      <c r="B101" s="129"/>
      <c r="C101" s="130"/>
      <c r="D101" s="215" t="s">
        <v>120</v>
      </c>
      <c r="E101" s="255"/>
      <c r="F101" s="255"/>
      <c r="G101" s="255"/>
      <c r="H101" s="255"/>
      <c r="I101" s="130"/>
      <c r="J101" s="130"/>
      <c r="K101" s="130"/>
      <c r="L101" s="130"/>
      <c r="M101" s="130"/>
      <c r="N101" s="217">
        <f>ROUND(N87*T101,2)</f>
        <v>0</v>
      </c>
      <c r="O101" s="256"/>
      <c r="P101" s="256"/>
      <c r="Q101" s="256"/>
      <c r="R101" s="132"/>
      <c r="S101" s="133"/>
      <c r="T101" s="134"/>
      <c r="U101" s="135" t="s">
        <v>47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6" t="s">
        <v>121</v>
      </c>
      <c r="AZ101" s="133"/>
      <c r="BA101" s="133"/>
      <c r="BB101" s="133"/>
      <c r="BC101" s="133"/>
      <c r="BD101" s="133"/>
      <c r="BE101" s="137">
        <f t="shared" ref="BE101:BE106" si="0">IF(U101="základní",N101,0)</f>
        <v>0</v>
      </c>
      <c r="BF101" s="137">
        <f t="shared" ref="BF101:BF106" si="1">IF(U101="snížená",N101,0)</f>
        <v>0</v>
      </c>
      <c r="BG101" s="137">
        <f t="shared" ref="BG101:BG106" si="2">IF(U101="zákl. přenesená",N101,0)</f>
        <v>0</v>
      </c>
      <c r="BH101" s="137">
        <f t="shared" ref="BH101:BH106" si="3">IF(U101="sníž. přenesená",N101,0)</f>
        <v>0</v>
      </c>
      <c r="BI101" s="137">
        <f t="shared" ref="BI101:BI106" si="4">IF(U101="nulová",N101,0)</f>
        <v>0</v>
      </c>
      <c r="BJ101" s="136" t="s">
        <v>100</v>
      </c>
      <c r="BK101" s="133"/>
      <c r="BL101" s="133"/>
      <c r="BM101" s="133"/>
    </row>
    <row r="102" spans="2:65" s="1" customFormat="1" ht="18" customHeight="1">
      <c r="B102" s="129"/>
      <c r="C102" s="130"/>
      <c r="D102" s="215" t="s">
        <v>122</v>
      </c>
      <c r="E102" s="255"/>
      <c r="F102" s="255"/>
      <c r="G102" s="255"/>
      <c r="H102" s="255"/>
      <c r="I102" s="130"/>
      <c r="J102" s="130"/>
      <c r="K102" s="130"/>
      <c r="L102" s="130"/>
      <c r="M102" s="130"/>
      <c r="N102" s="217">
        <f>ROUND(N87*T102,2)</f>
        <v>0</v>
      </c>
      <c r="O102" s="256"/>
      <c r="P102" s="256"/>
      <c r="Q102" s="256"/>
      <c r="R102" s="132"/>
      <c r="S102" s="133"/>
      <c r="T102" s="134"/>
      <c r="U102" s="135" t="s">
        <v>47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6" t="s">
        <v>121</v>
      </c>
      <c r="AZ102" s="133"/>
      <c r="BA102" s="133"/>
      <c r="BB102" s="133"/>
      <c r="BC102" s="133"/>
      <c r="BD102" s="133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100</v>
      </c>
      <c r="BK102" s="133"/>
      <c r="BL102" s="133"/>
      <c r="BM102" s="133"/>
    </row>
    <row r="103" spans="2:65" s="1" customFormat="1" ht="18" customHeight="1">
      <c r="B103" s="129"/>
      <c r="C103" s="130"/>
      <c r="D103" s="215" t="s">
        <v>123</v>
      </c>
      <c r="E103" s="255"/>
      <c r="F103" s="255"/>
      <c r="G103" s="255"/>
      <c r="H103" s="255"/>
      <c r="I103" s="130"/>
      <c r="J103" s="130"/>
      <c r="K103" s="130"/>
      <c r="L103" s="130"/>
      <c r="M103" s="130"/>
      <c r="N103" s="217">
        <f>ROUND(N87*T103,2)</f>
        <v>0</v>
      </c>
      <c r="O103" s="256"/>
      <c r="P103" s="256"/>
      <c r="Q103" s="256"/>
      <c r="R103" s="132"/>
      <c r="S103" s="133"/>
      <c r="T103" s="134"/>
      <c r="U103" s="135" t="s">
        <v>47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6" t="s">
        <v>121</v>
      </c>
      <c r="AZ103" s="133"/>
      <c r="BA103" s="133"/>
      <c r="BB103" s="133"/>
      <c r="BC103" s="133"/>
      <c r="BD103" s="133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100</v>
      </c>
      <c r="BK103" s="133"/>
      <c r="BL103" s="133"/>
      <c r="BM103" s="133"/>
    </row>
    <row r="104" spans="2:65" s="1" customFormat="1" ht="18" customHeight="1">
      <c r="B104" s="129"/>
      <c r="C104" s="130"/>
      <c r="D104" s="215" t="s">
        <v>124</v>
      </c>
      <c r="E104" s="255"/>
      <c r="F104" s="255"/>
      <c r="G104" s="255"/>
      <c r="H104" s="255"/>
      <c r="I104" s="130"/>
      <c r="J104" s="130"/>
      <c r="K104" s="130"/>
      <c r="L104" s="130"/>
      <c r="M104" s="130"/>
      <c r="N104" s="217">
        <f>ROUND(N87*T104,2)</f>
        <v>0</v>
      </c>
      <c r="O104" s="256"/>
      <c r="P104" s="256"/>
      <c r="Q104" s="256"/>
      <c r="R104" s="132"/>
      <c r="S104" s="133"/>
      <c r="T104" s="134"/>
      <c r="U104" s="135" t="s">
        <v>47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6" t="s">
        <v>121</v>
      </c>
      <c r="AZ104" s="133"/>
      <c r="BA104" s="133"/>
      <c r="BB104" s="133"/>
      <c r="BC104" s="133"/>
      <c r="BD104" s="133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100</v>
      </c>
      <c r="BK104" s="133"/>
      <c r="BL104" s="133"/>
      <c r="BM104" s="133"/>
    </row>
    <row r="105" spans="2:65" s="1" customFormat="1" ht="18" customHeight="1">
      <c r="B105" s="129"/>
      <c r="C105" s="130"/>
      <c r="D105" s="215" t="s">
        <v>125</v>
      </c>
      <c r="E105" s="255"/>
      <c r="F105" s="255"/>
      <c r="G105" s="255"/>
      <c r="H105" s="255"/>
      <c r="I105" s="130"/>
      <c r="J105" s="130"/>
      <c r="K105" s="130"/>
      <c r="L105" s="130"/>
      <c r="M105" s="130"/>
      <c r="N105" s="217">
        <f>ROUND(N87*T105,2)</f>
        <v>0</v>
      </c>
      <c r="O105" s="256"/>
      <c r="P105" s="256"/>
      <c r="Q105" s="256"/>
      <c r="R105" s="132"/>
      <c r="S105" s="133"/>
      <c r="T105" s="134"/>
      <c r="U105" s="135" t="s">
        <v>47</v>
      </c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6" t="s">
        <v>121</v>
      </c>
      <c r="AZ105" s="133"/>
      <c r="BA105" s="133"/>
      <c r="BB105" s="133"/>
      <c r="BC105" s="133"/>
      <c r="BD105" s="133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100</v>
      </c>
      <c r="BK105" s="133"/>
      <c r="BL105" s="133"/>
      <c r="BM105" s="133"/>
    </row>
    <row r="106" spans="2:65" s="1" customFormat="1" ht="18" customHeight="1">
      <c r="B106" s="129"/>
      <c r="C106" s="130"/>
      <c r="D106" s="131" t="s">
        <v>126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217">
        <f>ROUND(N87*T106,2)</f>
        <v>0</v>
      </c>
      <c r="O106" s="256"/>
      <c r="P106" s="256"/>
      <c r="Q106" s="256"/>
      <c r="R106" s="132"/>
      <c r="S106" s="133"/>
      <c r="T106" s="138"/>
      <c r="U106" s="139" t="s">
        <v>45</v>
      </c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6" t="s">
        <v>127</v>
      </c>
      <c r="AZ106" s="133"/>
      <c r="BA106" s="133"/>
      <c r="BB106" s="133"/>
      <c r="BC106" s="133"/>
      <c r="BD106" s="133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24</v>
      </c>
      <c r="BK106" s="133"/>
      <c r="BL106" s="133"/>
      <c r="BM106" s="133"/>
    </row>
    <row r="107" spans="2:65" s="1" customForma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65" s="1" customFormat="1" ht="29.25" customHeight="1">
      <c r="B108" s="37"/>
      <c r="C108" s="110" t="s">
        <v>94</v>
      </c>
      <c r="D108" s="111"/>
      <c r="E108" s="111"/>
      <c r="F108" s="111"/>
      <c r="G108" s="111"/>
      <c r="H108" s="111"/>
      <c r="I108" s="111"/>
      <c r="J108" s="111"/>
      <c r="K108" s="111"/>
      <c r="L108" s="228">
        <f>ROUND(SUM(N87+N100),2)</f>
        <v>0</v>
      </c>
      <c r="M108" s="228"/>
      <c r="N108" s="228"/>
      <c r="O108" s="228"/>
      <c r="P108" s="228"/>
      <c r="Q108" s="228"/>
      <c r="R108" s="39"/>
    </row>
    <row r="109" spans="2:65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3" spans="2:65" s="1" customFormat="1" ht="6.95" customHeight="1"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6"/>
    </row>
    <row r="114" spans="2:65" s="1" customFormat="1" ht="36.950000000000003" customHeight="1">
      <c r="B114" s="37"/>
      <c r="C114" s="196" t="s">
        <v>128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39"/>
    </row>
    <row r="115" spans="2:65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 ht="36.950000000000003" customHeight="1">
      <c r="B116" s="37"/>
      <c r="C116" s="71" t="s">
        <v>19</v>
      </c>
      <c r="D116" s="38"/>
      <c r="E116" s="38"/>
      <c r="F116" s="231" t="str">
        <f>F6</f>
        <v>Město BpH - ZŠ Bratrství - Oprava dlažby - chodba 1NP</v>
      </c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38"/>
      <c r="R116" s="39"/>
    </row>
    <row r="117" spans="2:65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1" customFormat="1" ht="18" customHeight="1">
      <c r="B118" s="37"/>
      <c r="C118" s="32" t="s">
        <v>25</v>
      </c>
      <c r="D118" s="38"/>
      <c r="E118" s="38"/>
      <c r="F118" s="30" t="str">
        <f>F8</f>
        <v>Bystřice pod Hostýnem</v>
      </c>
      <c r="G118" s="38"/>
      <c r="H118" s="38"/>
      <c r="I118" s="38"/>
      <c r="J118" s="38"/>
      <c r="K118" s="32" t="s">
        <v>27</v>
      </c>
      <c r="L118" s="38"/>
      <c r="M118" s="241">
        <f>IF(O8="","",O8)</f>
        <v>0</v>
      </c>
      <c r="N118" s="241"/>
      <c r="O118" s="241"/>
      <c r="P118" s="241"/>
      <c r="Q118" s="38"/>
      <c r="R118" s="39"/>
    </row>
    <row r="119" spans="2:65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1" customFormat="1" ht="15">
      <c r="B120" s="37"/>
      <c r="C120" s="32" t="s">
        <v>30</v>
      </c>
      <c r="D120" s="38"/>
      <c r="E120" s="38"/>
      <c r="F120" s="30" t="str">
        <f>E11</f>
        <v>Město Bystřice p.H., Masarykovo nám. 137, 768 61</v>
      </c>
      <c r="G120" s="38"/>
      <c r="H120" s="38"/>
      <c r="I120" s="38"/>
      <c r="J120" s="38"/>
      <c r="K120" s="32" t="s">
        <v>36</v>
      </c>
      <c r="L120" s="38"/>
      <c r="M120" s="200" t="str">
        <f>E17</f>
        <v xml:space="preserve"> </v>
      </c>
      <c r="N120" s="200"/>
      <c r="O120" s="200"/>
      <c r="P120" s="200"/>
      <c r="Q120" s="200"/>
      <c r="R120" s="39"/>
    </row>
    <row r="121" spans="2:65" s="1" customFormat="1" ht="14.45" customHeight="1">
      <c r="B121" s="37"/>
      <c r="C121" s="32" t="s">
        <v>34</v>
      </c>
      <c r="D121" s="38"/>
      <c r="E121" s="38"/>
      <c r="F121" s="30" t="str">
        <f>IF(E14="","",E14)</f>
        <v>Vyplň údaj</v>
      </c>
      <c r="G121" s="38"/>
      <c r="H121" s="38"/>
      <c r="I121" s="38"/>
      <c r="J121" s="38"/>
      <c r="K121" s="32" t="s">
        <v>39</v>
      </c>
      <c r="L121" s="38"/>
      <c r="M121" s="200" t="str">
        <f>E20</f>
        <v xml:space="preserve"> </v>
      </c>
      <c r="N121" s="200"/>
      <c r="O121" s="200"/>
      <c r="P121" s="200"/>
      <c r="Q121" s="200"/>
      <c r="R121" s="39"/>
    </row>
    <row r="122" spans="2:65" s="1" customFormat="1" ht="10.3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65" s="8" customFormat="1" ht="29.25" customHeight="1">
      <c r="B123" s="140"/>
      <c r="C123" s="141" t="s">
        <v>129</v>
      </c>
      <c r="D123" s="142" t="s">
        <v>130</v>
      </c>
      <c r="E123" s="142" t="s">
        <v>62</v>
      </c>
      <c r="F123" s="257" t="s">
        <v>131</v>
      </c>
      <c r="G123" s="257"/>
      <c r="H123" s="257"/>
      <c r="I123" s="257"/>
      <c r="J123" s="142" t="s">
        <v>132</v>
      </c>
      <c r="K123" s="142" t="s">
        <v>133</v>
      </c>
      <c r="L123" s="257" t="s">
        <v>134</v>
      </c>
      <c r="M123" s="257"/>
      <c r="N123" s="257" t="s">
        <v>105</v>
      </c>
      <c r="O123" s="257"/>
      <c r="P123" s="257"/>
      <c r="Q123" s="258"/>
      <c r="R123" s="143"/>
      <c r="T123" s="78" t="s">
        <v>135</v>
      </c>
      <c r="U123" s="79" t="s">
        <v>44</v>
      </c>
      <c r="V123" s="79" t="s">
        <v>136</v>
      </c>
      <c r="W123" s="79" t="s">
        <v>137</v>
      </c>
      <c r="X123" s="79" t="s">
        <v>138</v>
      </c>
      <c r="Y123" s="79" t="s">
        <v>139</v>
      </c>
      <c r="Z123" s="79" t="s">
        <v>140</v>
      </c>
      <c r="AA123" s="80" t="s">
        <v>141</v>
      </c>
    </row>
    <row r="124" spans="2:65" s="1" customFormat="1" ht="29.25" customHeight="1">
      <c r="B124" s="37"/>
      <c r="C124" s="82" t="s">
        <v>102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266">
        <f>BK124</f>
        <v>0</v>
      </c>
      <c r="O124" s="267"/>
      <c r="P124" s="267"/>
      <c r="Q124" s="267"/>
      <c r="R124" s="39"/>
      <c r="T124" s="81"/>
      <c r="U124" s="53"/>
      <c r="V124" s="53"/>
      <c r="W124" s="144">
        <f>W125+W175+W268+W271</f>
        <v>0</v>
      </c>
      <c r="X124" s="53"/>
      <c r="Y124" s="144">
        <f>Y125+Y175+Y268+Y271</f>
        <v>0.21308885</v>
      </c>
      <c r="Z124" s="53"/>
      <c r="AA124" s="145">
        <f>AA125+AA175+AA268+AA271</f>
        <v>24.89894194</v>
      </c>
      <c r="AT124" s="21" t="s">
        <v>79</v>
      </c>
      <c r="AU124" s="21" t="s">
        <v>107</v>
      </c>
      <c r="BK124" s="146">
        <f>BK125+BK175+BK268+BK271</f>
        <v>0</v>
      </c>
    </row>
    <row r="125" spans="2:65" s="9" customFormat="1" ht="37.35" customHeight="1">
      <c r="B125" s="147"/>
      <c r="C125" s="148"/>
      <c r="D125" s="149" t="s">
        <v>108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268">
        <f>BK125</f>
        <v>0</v>
      </c>
      <c r="O125" s="251"/>
      <c r="P125" s="251"/>
      <c r="Q125" s="251"/>
      <c r="R125" s="150"/>
      <c r="T125" s="151"/>
      <c r="U125" s="148"/>
      <c r="V125" s="148"/>
      <c r="W125" s="152">
        <f>W126+W130+W149+W167</f>
        <v>0</v>
      </c>
      <c r="X125" s="148"/>
      <c r="Y125" s="152">
        <f>Y126+Y130+Y149+Y167</f>
        <v>9.0988849999999996E-2</v>
      </c>
      <c r="Z125" s="148"/>
      <c r="AA125" s="153">
        <f>AA126+AA130+AA149+AA167</f>
        <v>24.895341940000002</v>
      </c>
      <c r="AR125" s="154" t="s">
        <v>24</v>
      </c>
      <c r="AT125" s="155" t="s">
        <v>79</v>
      </c>
      <c r="AU125" s="155" t="s">
        <v>80</v>
      </c>
      <c r="AY125" s="154" t="s">
        <v>142</v>
      </c>
      <c r="BK125" s="156">
        <f>BK126+BK130+BK149+BK167</f>
        <v>0</v>
      </c>
    </row>
    <row r="126" spans="2:65" s="9" customFormat="1" ht="19.899999999999999" customHeight="1">
      <c r="B126" s="147"/>
      <c r="C126" s="148"/>
      <c r="D126" s="157" t="s">
        <v>109</v>
      </c>
      <c r="E126" s="157"/>
      <c r="F126" s="157"/>
      <c r="G126" s="157"/>
      <c r="H126" s="157"/>
      <c r="I126" s="157"/>
      <c r="J126" s="157"/>
      <c r="K126" s="157"/>
      <c r="L126" s="157"/>
      <c r="M126" s="157"/>
      <c r="N126" s="269">
        <f>BK126</f>
        <v>0</v>
      </c>
      <c r="O126" s="270"/>
      <c r="P126" s="270"/>
      <c r="Q126" s="270"/>
      <c r="R126" s="150"/>
      <c r="T126" s="151"/>
      <c r="U126" s="148"/>
      <c r="V126" s="148"/>
      <c r="W126" s="152">
        <f>SUM(W127:W129)</f>
        <v>0</v>
      </c>
      <c r="X126" s="148"/>
      <c r="Y126" s="152">
        <f>SUM(Y127:Y129)</f>
        <v>9.0988849999999996E-2</v>
      </c>
      <c r="Z126" s="148"/>
      <c r="AA126" s="153">
        <f>SUM(AA127:AA129)</f>
        <v>0</v>
      </c>
      <c r="AR126" s="154" t="s">
        <v>24</v>
      </c>
      <c r="AT126" s="155" t="s">
        <v>79</v>
      </c>
      <c r="AU126" s="155" t="s">
        <v>24</v>
      </c>
      <c r="AY126" s="154" t="s">
        <v>142</v>
      </c>
      <c r="BK126" s="156">
        <f>SUM(BK127:BK129)</f>
        <v>0</v>
      </c>
    </row>
    <row r="127" spans="2:65" s="1" customFormat="1" ht="25.5" customHeight="1">
      <c r="B127" s="129"/>
      <c r="C127" s="158" t="s">
        <v>24</v>
      </c>
      <c r="D127" s="158" t="s">
        <v>143</v>
      </c>
      <c r="E127" s="159" t="s">
        <v>144</v>
      </c>
      <c r="F127" s="259" t="s">
        <v>145</v>
      </c>
      <c r="G127" s="259"/>
      <c r="H127" s="259"/>
      <c r="I127" s="259"/>
      <c r="J127" s="160" t="s">
        <v>146</v>
      </c>
      <c r="K127" s="161">
        <v>15.935</v>
      </c>
      <c r="L127" s="260">
        <v>0</v>
      </c>
      <c r="M127" s="260"/>
      <c r="N127" s="261">
        <f>ROUND(L127*K127,2)</f>
        <v>0</v>
      </c>
      <c r="O127" s="261"/>
      <c r="P127" s="261"/>
      <c r="Q127" s="261"/>
      <c r="R127" s="132"/>
      <c r="T127" s="162" t="s">
        <v>5</v>
      </c>
      <c r="U127" s="46" t="s">
        <v>45</v>
      </c>
      <c r="V127" s="38"/>
      <c r="W127" s="163">
        <f>V127*K127</f>
        <v>0</v>
      </c>
      <c r="X127" s="163">
        <v>5.7099999999999998E-3</v>
      </c>
      <c r="Y127" s="163">
        <f>X127*K127</f>
        <v>9.0988849999999996E-2</v>
      </c>
      <c r="Z127" s="163">
        <v>0</v>
      </c>
      <c r="AA127" s="164">
        <f>Z127*K127</f>
        <v>0</v>
      </c>
      <c r="AR127" s="21" t="s">
        <v>147</v>
      </c>
      <c r="AT127" s="21" t="s">
        <v>143</v>
      </c>
      <c r="AU127" s="21" t="s">
        <v>100</v>
      </c>
      <c r="AY127" s="21" t="s">
        <v>142</v>
      </c>
      <c r="BE127" s="103">
        <f>IF(U127="základní",N127,0)</f>
        <v>0</v>
      </c>
      <c r="BF127" s="103">
        <f>IF(U127="snížená",N127,0)</f>
        <v>0</v>
      </c>
      <c r="BG127" s="103">
        <f>IF(U127="zákl. přenesená",N127,0)</f>
        <v>0</v>
      </c>
      <c r="BH127" s="103">
        <f>IF(U127="sníž. přenesená",N127,0)</f>
        <v>0</v>
      </c>
      <c r="BI127" s="103">
        <f>IF(U127="nulová",N127,0)</f>
        <v>0</v>
      </c>
      <c r="BJ127" s="21" t="s">
        <v>24</v>
      </c>
      <c r="BK127" s="103">
        <f>ROUND(L127*K127,2)</f>
        <v>0</v>
      </c>
      <c r="BL127" s="21" t="s">
        <v>147</v>
      </c>
      <c r="BM127" s="21" t="s">
        <v>148</v>
      </c>
    </row>
    <row r="128" spans="2:65" s="10" customFormat="1" ht="16.5" customHeight="1">
      <c r="B128" s="165"/>
      <c r="C128" s="166"/>
      <c r="D128" s="166"/>
      <c r="E128" s="167" t="s">
        <v>5</v>
      </c>
      <c r="F128" s="262" t="s">
        <v>149</v>
      </c>
      <c r="G128" s="263"/>
      <c r="H128" s="263"/>
      <c r="I128" s="263"/>
      <c r="J128" s="166"/>
      <c r="K128" s="167" t="s">
        <v>5</v>
      </c>
      <c r="L128" s="166"/>
      <c r="M128" s="166"/>
      <c r="N128" s="166"/>
      <c r="O128" s="166"/>
      <c r="P128" s="166"/>
      <c r="Q128" s="166"/>
      <c r="R128" s="168"/>
      <c r="T128" s="169"/>
      <c r="U128" s="166"/>
      <c r="V128" s="166"/>
      <c r="W128" s="166"/>
      <c r="X128" s="166"/>
      <c r="Y128" s="166"/>
      <c r="Z128" s="166"/>
      <c r="AA128" s="170"/>
      <c r="AT128" s="171" t="s">
        <v>150</v>
      </c>
      <c r="AU128" s="171" t="s">
        <v>100</v>
      </c>
      <c r="AV128" s="10" t="s">
        <v>24</v>
      </c>
      <c r="AW128" s="10" t="s">
        <v>38</v>
      </c>
      <c r="AX128" s="10" t="s">
        <v>80</v>
      </c>
      <c r="AY128" s="171" t="s">
        <v>142</v>
      </c>
    </row>
    <row r="129" spans="2:65" s="11" customFormat="1" ht="16.5" customHeight="1">
      <c r="B129" s="172"/>
      <c r="C129" s="173"/>
      <c r="D129" s="173"/>
      <c r="E129" s="174" t="s">
        <v>5</v>
      </c>
      <c r="F129" s="264" t="s">
        <v>151</v>
      </c>
      <c r="G129" s="265"/>
      <c r="H129" s="265"/>
      <c r="I129" s="265"/>
      <c r="J129" s="173"/>
      <c r="K129" s="175">
        <v>15.935</v>
      </c>
      <c r="L129" s="173"/>
      <c r="M129" s="173"/>
      <c r="N129" s="173"/>
      <c r="O129" s="173"/>
      <c r="P129" s="173"/>
      <c r="Q129" s="173"/>
      <c r="R129" s="176"/>
      <c r="T129" s="177"/>
      <c r="U129" s="173"/>
      <c r="V129" s="173"/>
      <c r="W129" s="173"/>
      <c r="X129" s="173"/>
      <c r="Y129" s="173"/>
      <c r="Z129" s="173"/>
      <c r="AA129" s="178"/>
      <c r="AT129" s="179" t="s">
        <v>150</v>
      </c>
      <c r="AU129" s="179" t="s">
        <v>100</v>
      </c>
      <c r="AV129" s="11" t="s">
        <v>100</v>
      </c>
      <c r="AW129" s="11" t="s">
        <v>38</v>
      </c>
      <c r="AX129" s="11" t="s">
        <v>24</v>
      </c>
      <c r="AY129" s="179" t="s">
        <v>142</v>
      </c>
    </row>
    <row r="130" spans="2:65" s="9" customFormat="1" ht="29.85" customHeight="1">
      <c r="B130" s="147"/>
      <c r="C130" s="148"/>
      <c r="D130" s="157" t="s">
        <v>110</v>
      </c>
      <c r="E130" s="157"/>
      <c r="F130" s="157"/>
      <c r="G130" s="157"/>
      <c r="H130" s="157"/>
      <c r="I130" s="157"/>
      <c r="J130" s="157"/>
      <c r="K130" s="157"/>
      <c r="L130" s="157"/>
      <c r="M130" s="157"/>
      <c r="N130" s="269">
        <f>BK130</f>
        <v>0</v>
      </c>
      <c r="O130" s="270"/>
      <c r="P130" s="270"/>
      <c r="Q130" s="270"/>
      <c r="R130" s="150"/>
      <c r="T130" s="151"/>
      <c r="U130" s="148"/>
      <c r="V130" s="148"/>
      <c r="W130" s="152">
        <f>SUM(W131:W148)</f>
        <v>0</v>
      </c>
      <c r="X130" s="148"/>
      <c r="Y130" s="152">
        <f>SUM(Y131:Y148)</f>
        <v>0</v>
      </c>
      <c r="Z130" s="148"/>
      <c r="AA130" s="153">
        <f>SUM(AA131:AA148)</f>
        <v>1.4341499999999998</v>
      </c>
      <c r="AR130" s="154" t="s">
        <v>24</v>
      </c>
      <c r="AT130" s="155" t="s">
        <v>79</v>
      </c>
      <c r="AU130" s="155" t="s">
        <v>24</v>
      </c>
      <c r="AY130" s="154" t="s">
        <v>142</v>
      </c>
      <c r="BK130" s="156">
        <f>SUM(BK131:BK148)</f>
        <v>0</v>
      </c>
    </row>
    <row r="131" spans="2:65" s="1" customFormat="1" ht="25.5" customHeight="1">
      <c r="B131" s="129"/>
      <c r="C131" s="158" t="s">
        <v>100</v>
      </c>
      <c r="D131" s="158" t="s">
        <v>143</v>
      </c>
      <c r="E131" s="159" t="s">
        <v>152</v>
      </c>
      <c r="F131" s="259" t="s">
        <v>153</v>
      </c>
      <c r="G131" s="259"/>
      <c r="H131" s="259"/>
      <c r="I131" s="259"/>
      <c r="J131" s="160" t="s">
        <v>146</v>
      </c>
      <c r="K131" s="161">
        <v>302.363</v>
      </c>
      <c r="L131" s="260">
        <v>0</v>
      </c>
      <c r="M131" s="260"/>
      <c r="N131" s="261">
        <f>ROUND(L131*K131,2)</f>
        <v>0</v>
      </c>
      <c r="O131" s="261"/>
      <c r="P131" s="261"/>
      <c r="Q131" s="261"/>
      <c r="R131" s="132"/>
      <c r="T131" s="162" t="s">
        <v>5</v>
      </c>
      <c r="U131" s="46" t="s">
        <v>45</v>
      </c>
      <c r="V131" s="38"/>
      <c r="W131" s="163">
        <f>V131*K131</f>
        <v>0</v>
      </c>
      <c r="X131" s="163">
        <v>0</v>
      </c>
      <c r="Y131" s="163">
        <f>X131*K131</f>
        <v>0</v>
      </c>
      <c r="Z131" s="163">
        <v>0</v>
      </c>
      <c r="AA131" s="164">
        <f>Z131*K131</f>
        <v>0</v>
      </c>
      <c r="AR131" s="21" t="s">
        <v>147</v>
      </c>
      <c r="AT131" s="21" t="s">
        <v>143</v>
      </c>
      <c r="AU131" s="21" t="s">
        <v>100</v>
      </c>
      <c r="AY131" s="21" t="s">
        <v>142</v>
      </c>
      <c r="BE131" s="103">
        <f>IF(U131="základní",N131,0)</f>
        <v>0</v>
      </c>
      <c r="BF131" s="103">
        <f>IF(U131="snížená",N131,0)</f>
        <v>0</v>
      </c>
      <c r="BG131" s="103">
        <f>IF(U131="zákl. přenesená",N131,0)</f>
        <v>0</v>
      </c>
      <c r="BH131" s="103">
        <f>IF(U131="sníž. přenesená",N131,0)</f>
        <v>0</v>
      </c>
      <c r="BI131" s="103">
        <f>IF(U131="nulová",N131,0)</f>
        <v>0</v>
      </c>
      <c r="BJ131" s="21" t="s">
        <v>24</v>
      </c>
      <c r="BK131" s="103">
        <f>ROUND(L131*K131,2)</f>
        <v>0</v>
      </c>
      <c r="BL131" s="21" t="s">
        <v>147</v>
      </c>
      <c r="BM131" s="21" t="s">
        <v>154</v>
      </c>
    </row>
    <row r="132" spans="2:65" s="11" customFormat="1" ht="16.5" customHeight="1">
      <c r="B132" s="172"/>
      <c r="C132" s="173"/>
      <c r="D132" s="173"/>
      <c r="E132" s="174" t="s">
        <v>5</v>
      </c>
      <c r="F132" s="271" t="s">
        <v>155</v>
      </c>
      <c r="G132" s="272"/>
      <c r="H132" s="272"/>
      <c r="I132" s="272"/>
      <c r="J132" s="173"/>
      <c r="K132" s="175">
        <v>92.025000000000006</v>
      </c>
      <c r="L132" s="173"/>
      <c r="M132" s="173"/>
      <c r="N132" s="173"/>
      <c r="O132" s="173"/>
      <c r="P132" s="173"/>
      <c r="Q132" s="173"/>
      <c r="R132" s="176"/>
      <c r="T132" s="177"/>
      <c r="U132" s="173"/>
      <c r="V132" s="173"/>
      <c r="W132" s="173"/>
      <c r="X132" s="173"/>
      <c r="Y132" s="173"/>
      <c r="Z132" s="173"/>
      <c r="AA132" s="178"/>
      <c r="AT132" s="179" t="s">
        <v>150</v>
      </c>
      <c r="AU132" s="179" t="s">
        <v>100</v>
      </c>
      <c r="AV132" s="11" t="s">
        <v>100</v>
      </c>
      <c r="AW132" s="11" t="s">
        <v>38</v>
      </c>
      <c r="AX132" s="11" t="s">
        <v>80</v>
      </c>
      <c r="AY132" s="179" t="s">
        <v>142</v>
      </c>
    </row>
    <row r="133" spans="2:65" s="11" customFormat="1" ht="16.5" customHeight="1">
      <c r="B133" s="172"/>
      <c r="C133" s="173"/>
      <c r="D133" s="173"/>
      <c r="E133" s="174" t="s">
        <v>5</v>
      </c>
      <c r="F133" s="264" t="s">
        <v>156</v>
      </c>
      <c r="G133" s="265"/>
      <c r="H133" s="265"/>
      <c r="I133" s="265"/>
      <c r="J133" s="173"/>
      <c r="K133" s="175">
        <v>25.628</v>
      </c>
      <c r="L133" s="173"/>
      <c r="M133" s="173"/>
      <c r="N133" s="173"/>
      <c r="O133" s="173"/>
      <c r="P133" s="173"/>
      <c r="Q133" s="173"/>
      <c r="R133" s="176"/>
      <c r="T133" s="177"/>
      <c r="U133" s="173"/>
      <c r="V133" s="173"/>
      <c r="W133" s="173"/>
      <c r="X133" s="173"/>
      <c r="Y133" s="173"/>
      <c r="Z133" s="173"/>
      <c r="AA133" s="178"/>
      <c r="AT133" s="179" t="s">
        <v>150</v>
      </c>
      <c r="AU133" s="179" t="s">
        <v>100</v>
      </c>
      <c r="AV133" s="11" t="s">
        <v>100</v>
      </c>
      <c r="AW133" s="11" t="s">
        <v>38</v>
      </c>
      <c r="AX133" s="11" t="s">
        <v>80</v>
      </c>
      <c r="AY133" s="179" t="s">
        <v>142</v>
      </c>
    </row>
    <row r="134" spans="2:65" s="11" customFormat="1" ht="16.5" customHeight="1">
      <c r="B134" s="172"/>
      <c r="C134" s="173"/>
      <c r="D134" s="173"/>
      <c r="E134" s="174" t="s">
        <v>5</v>
      </c>
      <c r="F134" s="264" t="s">
        <v>157</v>
      </c>
      <c r="G134" s="265"/>
      <c r="H134" s="265"/>
      <c r="I134" s="265"/>
      <c r="J134" s="173"/>
      <c r="K134" s="175">
        <v>135.26499999999999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150</v>
      </c>
      <c r="AU134" s="179" t="s">
        <v>100</v>
      </c>
      <c r="AV134" s="11" t="s">
        <v>100</v>
      </c>
      <c r="AW134" s="11" t="s">
        <v>38</v>
      </c>
      <c r="AX134" s="11" t="s">
        <v>80</v>
      </c>
      <c r="AY134" s="179" t="s">
        <v>142</v>
      </c>
    </row>
    <row r="135" spans="2:65" s="11" customFormat="1" ht="25.5" customHeight="1">
      <c r="B135" s="172"/>
      <c r="C135" s="173"/>
      <c r="D135" s="173"/>
      <c r="E135" s="174" t="s">
        <v>5</v>
      </c>
      <c r="F135" s="264" t="s">
        <v>158</v>
      </c>
      <c r="G135" s="265"/>
      <c r="H135" s="265"/>
      <c r="I135" s="265"/>
      <c r="J135" s="173"/>
      <c r="K135" s="175">
        <v>9.0500000000000007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150</v>
      </c>
      <c r="AU135" s="179" t="s">
        <v>100</v>
      </c>
      <c r="AV135" s="11" t="s">
        <v>100</v>
      </c>
      <c r="AW135" s="11" t="s">
        <v>38</v>
      </c>
      <c r="AX135" s="11" t="s">
        <v>80</v>
      </c>
      <c r="AY135" s="179" t="s">
        <v>142</v>
      </c>
    </row>
    <row r="136" spans="2:65" s="11" customFormat="1" ht="16.5" customHeight="1">
      <c r="B136" s="172"/>
      <c r="C136" s="173"/>
      <c r="D136" s="173"/>
      <c r="E136" s="174" t="s">
        <v>5</v>
      </c>
      <c r="F136" s="264" t="s">
        <v>159</v>
      </c>
      <c r="G136" s="265"/>
      <c r="H136" s="265"/>
      <c r="I136" s="265"/>
      <c r="J136" s="173"/>
      <c r="K136" s="175">
        <v>11.8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8"/>
      <c r="AT136" s="179" t="s">
        <v>150</v>
      </c>
      <c r="AU136" s="179" t="s">
        <v>100</v>
      </c>
      <c r="AV136" s="11" t="s">
        <v>100</v>
      </c>
      <c r="AW136" s="11" t="s">
        <v>38</v>
      </c>
      <c r="AX136" s="11" t="s">
        <v>80</v>
      </c>
      <c r="AY136" s="179" t="s">
        <v>142</v>
      </c>
    </row>
    <row r="137" spans="2:65" s="11" customFormat="1" ht="16.5" customHeight="1">
      <c r="B137" s="172"/>
      <c r="C137" s="173"/>
      <c r="D137" s="173"/>
      <c r="E137" s="174" t="s">
        <v>5</v>
      </c>
      <c r="F137" s="264" t="s">
        <v>160</v>
      </c>
      <c r="G137" s="265"/>
      <c r="H137" s="265"/>
      <c r="I137" s="265"/>
      <c r="J137" s="173"/>
      <c r="K137" s="175">
        <v>2.34</v>
      </c>
      <c r="L137" s="173"/>
      <c r="M137" s="173"/>
      <c r="N137" s="173"/>
      <c r="O137" s="173"/>
      <c r="P137" s="173"/>
      <c r="Q137" s="173"/>
      <c r="R137" s="176"/>
      <c r="T137" s="177"/>
      <c r="U137" s="173"/>
      <c r="V137" s="173"/>
      <c r="W137" s="173"/>
      <c r="X137" s="173"/>
      <c r="Y137" s="173"/>
      <c r="Z137" s="173"/>
      <c r="AA137" s="178"/>
      <c r="AT137" s="179" t="s">
        <v>150</v>
      </c>
      <c r="AU137" s="179" t="s">
        <v>100</v>
      </c>
      <c r="AV137" s="11" t="s">
        <v>100</v>
      </c>
      <c r="AW137" s="11" t="s">
        <v>38</v>
      </c>
      <c r="AX137" s="11" t="s">
        <v>80</v>
      </c>
      <c r="AY137" s="179" t="s">
        <v>142</v>
      </c>
    </row>
    <row r="138" spans="2:65" s="11" customFormat="1" ht="16.5" customHeight="1">
      <c r="B138" s="172"/>
      <c r="C138" s="173"/>
      <c r="D138" s="173"/>
      <c r="E138" s="174" t="s">
        <v>5</v>
      </c>
      <c r="F138" s="264" t="s">
        <v>161</v>
      </c>
      <c r="G138" s="265"/>
      <c r="H138" s="265"/>
      <c r="I138" s="265"/>
      <c r="J138" s="173"/>
      <c r="K138" s="175">
        <v>26.254999999999999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150</v>
      </c>
      <c r="AU138" s="179" t="s">
        <v>100</v>
      </c>
      <c r="AV138" s="11" t="s">
        <v>100</v>
      </c>
      <c r="AW138" s="11" t="s">
        <v>38</v>
      </c>
      <c r="AX138" s="11" t="s">
        <v>80</v>
      </c>
      <c r="AY138" s="179" t="s">
        <v>142</v>
      </c>
    </row>
    <row r="139" spans="2:65" s="12" customFormat="1" ht="16.5" customHeight="1">
      <c r="B139" s="180"/>
      <c r="C139" s="181"/>
      <c r="D139" s="181"/>
      <c r="E139" s="182" t="s">
        <v>5</v>
      </c>
      <c r="F139" s="273" t="s">
        <v>162</v>
      </c>
      <c r="G139" s="274"/>
      <c r="H139" s="274"/>
      <c r="I139" s="274"/>
      <c r="J139" s="181"/>
      <c r="K139" s="183">
        <v>302.363</v>
      </c>
      <c r="L139" s="181"/>
      <c r="M139" s="181"/>
      <c r="N139" s="181"/>
      <c r="O139" s="181"/>
      <c r="P139" s="181"/>
      <c r="Q139" s="181"/>
      <c r="R139" s="184"/>
      <c r="T139" s="185"/>
      <c r="U139" s="181"/>
      <c r="V139" s="181"/>
      <c r="W139" s="181"/>
      <c r="X139" s="181"/>
      <c r="Y139" s="181"/>
      <c r="Z139" s="181"/>
      <c r="AA139" s="186"/>
      <c r="AT139" s="187" t="s">
        <v>150</v>
      </c>
      <c r="AU139" s="187" t="s">
        <v>100</v>
      </c>
      <c r="AV139" s="12" t="s">
        <v>147</v>
      </c>
      <c r="AW139" s="12" t="s">
        <v>38</v>
      </c>
      <c r="AX139" s="12" t="s">
        <v>24</v>
      </c>
      <c r="AY139" s="187" t="s">
        <v>142</v>
      </c>
    </row>
    <row r="140" spans="2:65" s="1" customFormat="1" ht="25.5" customHeight="1">
      <c r="B140" s="129"/>
      <c r="C140" s="158" t="s">
        <v>163</v>
      </c>
      <c r="D140" s="158" t="s">
        <v>143</v>
      </c>
      <c r="E140" s="159" t="s">
        <v>164</v>
      </c>
      <c r="F140" s="259" t="s">
        <v>165</v>
      </c>
      <c r="G140" s="259"/>
      <c r="H140" s="259"/>
      <c r="I140" s="259"/>
      <c r="J140" s="160" t="s">
        <v>146</v>
      </c>
      <c r="K140" s="161">
        <v>302.363</v>
      </c>
      <c r="L140" s="260">
        <v>0</v>
      </c>
      <c r="M140" s="260"/>
      <c r="N140" s="261">
        <f>ROUND(L140*K140,2)</f>
        <v>0</v>
      </c>
      <c r="O140" s="261"/>
      <c r="P140" s="261"/>
      <c r="Q140" s="261"/>
      <c r="R140" s="132"/>
      <c r="T140" s="162" t="s">
        <v>5</v>
      </c>
      <c r="U140" s="46" t="s">
        <v>45</v>
      </c>
      <c r="V140" s="38"/>
      <c r="W140" s="163">
        <f>V140*K140</f>
        <v>0</v>
      </c>
      <c r="X140" s="163">
        <v>0</v>
      </c>
      <c r="Y140" s="163">
        <f>X140*K140</f>
        <v>0</v>
      </c>
      <c r="Z140" s="163">
        <v>0</v>
      </c>
      <c r="AA140" s="164">
        <f>Z140*K140</f>
        <v>0</v>
      </c>
      <c r="AR140" s="21" t="s">
        <v>147</v>
      </c>
      <c r="AT140" s="21" t="s">
        <v>143</v>
      </c>
      <c r="AU140" s="21" t="s">
        <v>100</v>
      </c>
      <c r="AY140" s="21" t="s">
        <v>142</v>
      </c>
      <c r="BE140" s="103">
        <f>IF(U140="základní",N140,0)</f>
        <v>0</v>
      </c>
      <c r="BF140" s="103">
        <f>IF(U140="snížená",N140,0)</f>
        <v>0</v>
      </c>
      <c r="BG140" s="103">
        <f>IF(U140="zákl. přenesená",N140,0)</f>
        <v>0</v>
      </c>
      <c r="BH140" s="103">
        <f>IF(U140="sníž. přenesená",N140,0)</f>
        <v>0</v>
      </c>
      <c r="BI140" s="103">
        <f>IF(U140="nulová",N140,0)</f>
        <v>0</v>
      </c>
      <c r="BJ140" s="21" t="s">
        <v>24</v>
      </c>
      <c r="BK140" s="103">
        <f>ROUND(L140*K140,2)</f>
        <v>0</v>
      </c>
      <c r="BL140" s="21" t="s">
        <v>147</v>
      </c>
      <c r="BM140" s="21" t="s">
        <v>166</v>
      </c>
    </row>
    <row r="141" spans="2:65" s="1" customFormat="1" ht="16.5" customHeight="1">
      <c r="B141" s="129"/>
      <c r="C141" s="158" t="s">
        <v>147</v>
      </c>
      <c r="D141" s="158" t="s">
        <v>143</v>
      </c>
      <c r="E141" s="159" t="s">
        <v>167</v>
      </c>
      <c r="F141" s="259" t="s">
        <v>168</v>
      </c>
      <c r="G141" s="259"/>
      <c r="H141" s="259"/>
      <c r="I141" s="259"/>
      <c r="J141" s="160" t="s">
        <v>169</v>
      </c>
      <c r="K141" s="161">
        <v>159.35</v>
      </c>
      <c r="L141" s="260">
        <v>0</v>
      </c>
      <c r="M141" s="260"/>
      <c r="N141" s="261">
        <f>ROUND(L141*K141,2)</f>
        <v>0</v>
      </c>
      <c r="O141" s="261"/>
      <c r="P141" s="261"/>
      <c r="Q141" s="261"/>
      <c r="R141" s="132"/>
      <c r="T141" s="162" t="s">
        <v>5</v>
      </c>
      <c r="U141" s="46" t="s">
        <v>45</v>
      </c>
      <c r="V141" s="38"/>
      <c r="W141" s="163">
        <f>V141*K141</f>
        <v>0</v>
      </c>
      <c r="X141" s="163">
        <v>0</v>
      </c>
      <c r="Y141" s="163">
        <f>X141*K141</f>
        <v>0</v>
      </c>
      <c r="Z141" s="163">
        <v>8.9999999999999993E-3</v>
      </c>
      <c r="AA141" s="164">
        <f>Z141*K141</f>
        <v>1.4341499999999998</v>
      </c>
      <c r="AR141" s="21" t="s">
        <v>147</v>
      </c>
      <c r="AT141" s="21" t="s">
        <v>143</v>
      </c>
      <c r="AU141" s="21" t="s">
        <v>100</v>
      </c>
      <c r="AY141" s="21" t="s">
        <v>142</v>
      </c>
      <c r="BE141" s="103">
        <f>IF(U141="základní",N141,0)</f>
        <v>0</v>
      </c>
      <c r="BF141" s="103">
        <f>IF(U141="snížená",N141,0)</f>
        <v>0</v>
      </c>
      <c r="BG141" s="103">
        <f>IF(U141="zákl. přenesená",N141,0)</f>
        <v>0</v>
      </c>
      <c r="BH141" s="103">
        <f>IF(U141="sníž. přenesená",N141,0)</f>
        <v>0</v>
      </c>
      <c r="BI141" s="103">
        <f>IF(U141="nulová",N141,0)</f>
        <v>0</v>
      </c>
      <c r="BJ141" s="21" t="s">
        <v>24</v>
      </c>
      <c r="BK141" s="103">
        <f>ROUND(L141*K141,2)</f>
        <v>0</v>
      </c>
      <c r="BL141" s="21" t="s">
        <v>147</v>
      </c>
      <c r="BM141" s="21" t="s">
        <v>170</v>
      </c>
    </row>
    <row r="142" spans="2:65" s="11" customFormat="1" ht="38.25" customHeight="1">
      <c r="B142" s="172"/>
      <c r="C142" s="173"/>
      <c r="D142" s="173"/>
      <c r="E142" s="174" t="s">
        <v>5</v>
      </c>
      <c r="F142" s="271" t="s">
        <v>171</v>
      </c>
      <c r="G142" s="272"/>
      <c r="H142" s="272"/>
      <c r="I142" s="272"/>
      <c r="J142" s="173"/>
      <c r="K142" s="175">
        <v>135.5</v>
      </c>
      <c r="L142" s="173"/>
      <c r="M142" s="173"/>
      <c r="N142" s="173"/>
      <c r="O142" s="173"/>
      <c r="P142" s="173"/>
      <c r="Q142" s="173"/>
      <c r="R142" s="176"/>
      <c r="T142" s="177"/>
      <c r="U142" s="173"/>
      <c r="V142" s="173"/>
      <c r="W142" s="173"/>
      <c r="X142" s="173"/>
      <c r="Y142" s="173"/>
      <c r="Z142" s="173"/>
      <c r="AA142" s="178"/>
      <c r="AT142" s="179" t="s">
        <v>150</v>
      </c>
      <c r="AU142" s="179" t="s">
        <v>100</v>
      </c>
      <c r="AV142" s="11" t="s">
        <v>100</v>
      </c>
      <c r="AW142" s="11" t="s">
        <v>38</v>
      </c>
      <c r="AX142" s="11" t="s">
        <v>80</v>
      </c>
      <c r="AY142" s="179" t="s">
        <v>142</v>
      </c>
    </row>
    <row r="143" spans="2:65" s="11" customFormat="1" ht="16.5" customHeight="1">
      <c r="B143" s="172"/>
      <c r="C143" s="173"/>
      <c r="D143" s="173"/>
      <c r="E143" s="174" t="s">
        <v>5</v>
      </c>
      <c r="F143" s="264" t="s">
        <v>172</v>
      </c>
      <c r="G143" s="265"/>
      <c r="H143" s="265"/>
      <c r="I143" s="265"/>
      <c r="J143" s="173"/>
      <c r="K143" s="175">
        <v>7.15</v>
      </c>
      <c r="L143" s="173"/>
      <c r="M143" s="173"/>
      <c r="N143" s="173"/>
      <c r="O143" s="173"/>
      <c r="P143" s="173"/>
      <c r="Q143" s="173"/>
      <c r="R143" s="176"/>
      <c r="T143" s="177"/>
      <c r="U143" s="173"/>
      <c r="V143" s="173"/>
      <c r="W143" s="173"/>
      <c r="X143" s="173"/>
      <c r="Y143" s="173"/>
      <c r="Z143" s="173"/>
      <c r="AA143" s="178"/>
      <c r="AT143" s="179" t="s">
        <v>150</v>
      </c>
      <c r="AU143" s="179" t="s">
        <v>100</v>
      </c>
      <c r="AV143" s="11" t="s">
        <v>100</v>
      </c>
      <c r="AW143" s="11" t="s">
        <v>38</v>
      </c>
      <c r="AX143" s="11" t="s">
        <v>80</v>
      </c>
      <c r="AY143" s="179" t="s">
        <v>142</v>
      </c>
    </row>
    <row r="144" spans="2:65" s="11" customFormat="1" ht="16.5" customHeight="1">
      <c r="B144" s="172"/>
      <c r="C144" s="173"/>
      <c r="D144" s="173"/>
      <c r="E144" s="174" t="s">
        <v>5</v>
      </c>
      <c r="F144" s="264" t="s">
        <v>173</v>
      </c>
      <c r="G144" s="265"/>
      <c r="H144" s="265"/>
      <c r="I144" s="265"/>
      <c r="J144" s="173"/>
      <c r="K144" s="175">
        <v>-15.4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150</v>
      </c>
      <c r="AU144" s="179" t="s">
        <v>100</v>
      </c>
      <c r="AV144" s="11" t="s">
        <v>100</v>
      </c>
      <c r="AW144" s="11" t="s">
        <v>38</v>
      </c>
      <c r="AX144" s="11" t="s">
        <v>80</v>
      </c>
      <c r="AY144" s="179" t="s">
        <v>142</v>
      </c>
    </row>
    <row r="145" spans="2:65" s="11" customFormat="1" ht="16.5" customHeight="1">
      <c r="B145" s="172"/>
      <c r="C145" s="173"/>
      <c r="D145" s="173"/>
      <c r="E145" s="174" t="s">
        <v>5</v>
      </c>
      <c r="F145" s="264" t="s">
        <v>174</v>
      </c>
      <c r="G145" s="265"/>
      <c r="H145" s="265"/>
      <c r="I145" s="265"/>
      <c r="J145" s="173"/>
      <c r="K145" s="175">
        <v>2.5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150</v>
      </c>
      <c r="AU145" s="179" t="s">
        <v>100</v>
      </c>
      <c r="AV145" s="11" t="s">
        <v>100</v>
      </c>
      <c r="AW145" s="11" t="s">
        <v>38</v>
      </c>
      <c r="AX145" s="11" t="s">
        <v>80</v>
      </c>
      <c r="AY145" s="179" t="s">
        <v>142</v>
      </c>
    </row>
    <row r="146" spans="2:65" s="11" customFormat="1" ht="16.5" customHeight="1">
      <c r="B146" s="172"/>
      <c r="C146" s="173"/>
      <c r="D146" s="173"/>
      <c r="E146" s="174" t="s">
        <v>5</v>
      </c>
      <c r="F146" s="264" t="s">
        <v>175</v>
      </c>
      <c r="G146" s="265"/>
      <c r="H146" s="265"/>
      <c r="I146" s="265"/>
      <c r="J146" s="173"/>
      <c r="K146" s="175">
        <v>7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150</v>
      </c>
      <c r="AU146" s="179" t="s">
        <v>100</v>
      </c>
      <c r="AV146" s="11" t="s">
        <v>100</v>
      </c>
      <c r="AW146" s="11" t="s">
        <v>38</v>
      </c>
      <c r="AX146" s="11" t="s">
        <v>80</v>
      </c>
      <c r="AY146" s="179" t="s">
        <v>142</v>
      </c>
    </row>
    <row r="147" spans="2:65" s="11" customFormat="1" ht="16.5" customHeight="1">
      <c r="B147" s="172"/>
      <c r="C147" s="173"/>
      <c r="D147" s="173"/>
      <c r="E147" s="174" t="s">
        <v>5</v>
      </c>
      <c r="F147" s="264" t="s">
        <v>176</v>
      </c>
      <c r="G147" s="265"/>
      <c r="H147" s="265"/>
      <c r="I147" s="265"/>
      <c r="J147" s="173"/>
      <c r="K147" s="175">
        <v>22.6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150</v>
      </c>
      <c r="AU147" s="179" t="s">
        <v>100</v>
      </c>
      <c r="AV147" s="11" t="s">
        <v>100</v>
      </c>
      <c r="AW147" s="11" t="s">
        <v>38</v>
      </c>
      <c r="AX147" s="11" t="s">
        <v>80</v>
      </c>
      <c r="AY147" s="179" t="s">
        <v>142</v>
      </c>
    </row>
    <row r="148" spans="2:65" s="12" customFormat="1" ht="16.5" customHeight="1">
      <c r="B148" s="180"/>
      <c r="C148" s="181"/>
      <c r="D148" s="181"/>
      <c r="E148" s="182" t="s">
        <v>5</v>
      </c>
      <c r="F148" s="273" t="s">
        <v>162</v>
      </c>
      <c r="G148" s="274"/>
      <c r="H148" s="274"/>
      <c r="I148" s="274"/>
      <c r="J148" s="181"/>
      <c r="K148" s="183">
        <v>159.35</v>
      </c>
      <c r="L148" s="181"/>
      <c r="M148" s="181"/>
      <c r="N148" s="181"/>
      <c r="O148" s="181"/>
      <c r="P148" s="181"/>
      <c r="Q148" s="181"/>
      <c r="R148" s="184"/>
      <c r="T148" s="185"/>
      <c r="U148" s="181"/>
      <c r="V148" s="181"/>
      <c r="W148" s="181"/>
      <c r="X148" s="181"/>
      <c r="Y148" s="181"/>
      <c r="Z148" s="181"/>
      <c r="AA148" s="186"/>
      <c r="AT148" s="187" t="s">
        <v>150</v>
      </c>
      <c r="AU148" s="187" t="s">
        <v>100</v>
      </c>
      <c r="AV148" s="12" t="s">
        <v>147</v>
      </c>
      <c r="AW148" s="12" t="s">
        <v>38</v>
      </c>
      <c r="AX148" s="12" t="s">
        <v>24</v>
      </c>
      <c r="AY148" s="187" t="s">
        <v>142</v>
      </c>
    </row>
    <row r="149" spans="2:65" s="9" customFormat="1" ht="29.85" customHeight="1">
      <c r="B149" s="147"/>
      <c r="C149" s="148"/>
      <c r="D149" s="157" t="s">
        <v>111</v>
      </c>
      <c r="E149" s="157"/>
      <c r="F149" s="157"/>
      <c r="G149" s="157"/>
      <c r="H149" s="157"/>
      <c r="I149" s="157"/>
      <c r="J149" s="157"/>
      <c r="K149" s="157"/>
      <c r="L149" s="157"/>
      <c r="M149" s="157"/>
      <c r="N149" s="269">
        <f>BK149</f>
        <v>0</v>
      </c>
      <c r="O149" s="270"/>
      <c r="P149" s="270"/>
      <c r="Q149" s="270"/>
      <c r="R149" s="150"/>
      <c r="T149" s="151"/>
      <c r="U149" s="148"/>
      <c r="V149" s="148"/>
      <c r="W149" s="152">
        <f>SUM(W150:W166)</f>
        <v>0</v>
      </c>
      <c r="X149" s="148"/>
      <c r="Y149" s="152">
        <f>SUM(Y150:Y166)</f>
        <v>0</v>
      </c>
      <c r="Z149" s="148"/>
      <c r="AA149" s="153">
        <f>SUM(AA150:AA166)</f>
        <v>23.461191940000003</v>
      </c>
      <c r="AR149" s="154" t="s">
        <v>24</v>
      </c>
      <c r="AT149" s="155" t="s">
        <v>79</v>
      </c>
      <c r="AU149" s="155" t="s">
        <v>24</v>
      </c>
      <c r="AY149" s="154" t="s">
        <v>142</v>
      </c>
      <c r="BK149" s="156">
        <f>SUM(BK150:BK166)</f>
        <v>0</v>
      </c>
    </row>
    <row r="150" spans="2:65" s="1" customFormat="1" ht="25.5" customHeight="1">
      <c r="B150" s="129"/>
      <c r="C150" s="158" t="s">
        <v>177</v>
      </c>
      <c r="D150" s="158" t="s">
        <v>143</v>
      </c>
      <c r="E150" s="159" t="s">
        <v>178</v>
      </c>
      <c r="F150" s="259" t="s">
        <v>179</v>
      </c>
      <c r="G150" s="259"/>
      <c r="H150" s="259"/>
      <c r="I150" s="259"/>
      <c r="J150" s="160" t="s">
        <v>169</v>
      </c>
      <c r="K150" s="161">
        <v>159.35</v>
      </c>
      <c r="L150" s="260">
        <v>0</v>
      </c>
      <c r="M150" s="260"/>
      <c r="N150" s="261">
        <f>ROUND(L150*K150,2)</f>
        <v>0</v>
      </c>
      <c r="O150" s="261"/>
      <c r="P150" s="261"/>
      <c r="Q150" s="261"/>
      <c r="R150" s="132"/>
      <c r="T150" s="162" t="s">
        <v>5</v>
      </c>
      <c r="U150" s="46" t="s">
        <v>45</v>
      </c>
      <c r="V150" s="38"/>
      <c r="W150" s="163">
        <f>V150*K150</f>
        <v>0</v>
      </c>
      <c r="X150" s="163">
        <v>0</v>
      </c>
      <c r="Y150" s="163">
        <f>X150*K150</f>
        <v>0</v>
      </c>
      <c r="Z150" s="163">
        <v>3.2499999999999999E-3</v>
      </c>
      <c r="AA150" s="164">
        <f>Z150*K150</f>
        <v>0.51788749999999995</v>
      </c>
      <c r="AR150" s="21" t="s">
        <v>147</v>
      </c>
      <c r="AT150" s="21" t="s">
        <v>143</v>
      </c>
      <c r="AU150" s="21" t="s">
        <v>100</v>
      </c>
      <c r="AY150" s="21" t="s">
        <v>142</v>
      </c>
      <c r="BE150" s="103">
        <f>IF(U150="základní",N150,0)</f>
        <v>0</v>
      </c>
      <c r="BF150" s="103">
        <f>IF(U150="snížená",N150,0)</f>
        <v>0</v>
      </c>
      <c r="BG150" s="103">
        <f>IF(U150="zákl. přenesená",N150,0)</f>
        <v>0</v>
      </c>
      <c r="BH150" s="103">
        <f>IF(U150="sníž. přenesená",N150,0)</f>
        <v>0</v>
      </c>
      <c r="BI150" s="103">
        <f>IF(U150="nulová",N150,0)</f>
        <v>0</v>
      </c>
      <c r="BJ150" s="21" t="s">
        <v>24</v>
      </c>
      <c r="BK150" s="103">
        <f>ROUND(L150*K150,2)</f>
        <v>0</v>
      </c>
      <c r="BL150" s="21" t="s">
        <v>147</v>
      </c>
      <c r="BM150" s="21" t="s">
        <v>180</v>
      </c>
    </row>
    <row r="151" spans="2:65" s="11" customFormat="1" ht="38.25" customHeight="1">
      <c r="B151" s="172"/>
      <c r="C151" s="173"/>
      <c r="D151" s="173"/>
      <c r="E151" s="174" t="s">
        <v>5</v>
      </c>
      <c r="F151" s="271" t="s">
        <v>171</v>
      </c>
      <c r="G151" s="272"/>
      <c r="H151" s="272"/>
      <c r="I151" s="272"/>
      <c r="J151" s="173"/>
      <c r="K151" s="175">
        <v>135.5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150</v>
      </c>
      <c r="AU151" s="179" t="s">
        <v>100</v>
      </c>
      <c r="AV151" s="11" t="s">
        <v>100</v>
      </c>
      <c r="AW151" s="11" t="s">
        <v>38</v>
      </c>
      <c r="AX151" s="11" t="s">
        <v>80</v>
      </c>
      <c r="AY151" s="179" t="s">
        <v>142</v>
      </c>
    </row>
    <row r="152" spans="2:65" s="11" customFormat="1" ht="16.5" customHeight="1">
      <c r="B152" s="172"/>
      <c r="C152" s="173"/>
      <c r="D152" s="173"/>
      <c r="E152" s="174" t="s">
        <v>5</v>
      </c>
      <c r="F152" s="264" t="s">
        <v>172</v>
      </c>
      <c r="G152" s="265"/>
      <c r="H152" s="265"/>
      <c r="I152" s="265"/>
      <c r="J152" s="173"/>
      <c r="K152" s="175">
        <v>7.15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150</v>
      </c>
      <c r="AU152" s="179" t="s">
        <v>100</v>
      </c>
      <c r="AV152" s="11" t="s">
        <v>100</v>
      </c>
      <c r="AW152" s="11" t="s">
        <v>38</v>
      </c>
      <c r="AX152" s="11" t="s">
        <v>80</v>
      </c>
      <c r="AY152" s="179" t="s">
        <v>142</v>
      </c>
    </row>
    <row r="153" spans="2:65" s="11" customFormat="1" ht="16.5" customHeight="1">
      <c r="B153" s="172"/>
      <c r="C153" s="173"/>
      <c r="D153" s="173"/>
      <c r="E153" s="174" t="s">
        <v>5</v>
      </c>
      <c r="F153" s="264" t="s">
        <v>173</v>
      </c>
      <c r="G153" s="265"/>
      <c r="H153" s="265"/>
      <c r="I153" s="265"/>
      <c r="J153" s="173"/>
      <c r="K153" s="175">
        <v>-15.4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150</v>
      </c>
      <c r="AU153" s="179" t="s">
        <v>100</v>
      </c>
      <c r="AV153" s="11" t="s">
        <v>100</v>
      </c>
      <c r="AW153" s="11" t="s">
        <v>38</v>
      </c>
      <c r="AX153" s="11" t="s">
        <v>80</v>
      </c>
      <c r="AY153" s="179" t="s">
        <v>142</v>
      </c>
    </row>
    <row r="154" spans="2:65" s="11" customFormat="1" ht="16.5" customHeight="1">
      <c r="B154" s="172"/>
      <c r="C154" s="173"/>
      <c r="D154" s="173"/>
      <c r="E154" s="174" t="s">
        <v>5</v>
      </c>
      <c r="F154" s="264" t="s">
        <v>174</v>
      </c>
      <c r="G154" s="265"/>
      <c r="H154" s="265"/>
      <c r="I154" s="265"/>
      <c r="J154" s="173"/>
      <c r="K154" s="175">
        <v>2.5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150</v>
      </c>
      <c r="AU154" s="179" t="s">
        <v>100</v>
      </c>
      <c r="AV154" s="11" t="s">
        <v>100</v>
      </c>
      <c r="AW154" s="11" t="s">
        <v>38</v>
      </c>
      <c r="AX154" s="11" t="s">
        <v>80</v>
      </c>
      <c r="AY154" s="179" t="s">
        <v>142</v>
      </c>
    </row>
    <row r="155" spans="2:65" s="11" customFormat="1" ht="16.5" customHeight="1">
      <c r="B155" s="172"/>
      <c r="C155" s="173"/>
      <c r="D155" s="173"/>
      <c r="E155" s="174" t="s">
        <v>5</v>
      </c>
      <c r="F155" s="264" t="s">
        <v>175</v>
      </c>
      <c r="G155" s="265"/>
      <c r="H155" s="265"/>
      <c r="I155" s="265"/>
      <c r="J155" s="173"/>
      <c r="K155" s="175">
        <v>7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150</v>
      </c>
      <c r="AU155" s="179" t="s">
        <v>100</v>
      </c>
      <c r="AV155" s="11" t="s">
        <v>100</v>
      </c>
      <c r="AW155" s="11" t="s">
        <v>38</v>
      </c>
      <c r="AX155" s="11" t="s">
        <v>80</v>
      </c>
      <c r="AY155" s="179" t="s">
        <v>142</v>
      </c>
    </row>
    <row r="156" spans="2:65" s="11" customFormat="1" ht="16.5" customHeight="1">
      <c r="B156" s="172"/>
      <c r="C156" s="173"/>
      <c r="D156" s="173"/>
      <c r="E156" s="174" t="s">
        <v>5</v>
      </c>
      <c r="F156" s="264" t="s">
        <v>176</v>
      </c>
      <c r="G156" s="265"/>
      <c r="H156" s="265"/>
      <c r="I156" s="265"/>
      <c r="J156" s="173"/>
      <c r="K156" s="175">
        <v>22.6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150</v>
      </c>
      <c r="AU156" s="179" t="s">
        <v>100</v>
      </c>
      <c r="AV156" s="11" t="s">
        <v>100</v>
      </c>
      <c r="AW156" s="11" t="s">
        <v>38</v>
      </c>
      <c r="AX156" s="11" t="s">
        <v>80</v>
      </c>
      <c r="AY156" s="179" t="s">
        <v>142</v>
      </c>
    </row>
    <row r="157" spans="2:65" s="12" customFormat="1" ht="16.5" customHeight="1">
      <c r="B157" s="180"/>
      <c r="C157" s="181"/>
      <c r="D157" s="181"/>
      <c r="E157" s="182" t="s">
        <v>5</v>
      </c>
      <c r="F157" s="273" t="s">
        <v>162</v>
      </c>
      <c r="G157" s="274"/>
      <c r="H157" s="274"/>
      <c r="I157" s="274"/>
      <c r="J157" s="181"/>
      <c r="K157" s="183">
        <v>159.35</v>
      </c>
      <c r="L157" s="181"/>
      <c r="M157" s="181"/>
      <c r="N157" s="181"/>
      <c r="O157" s="181"/>
      <c r="P157" s="181"/>
      <c r="Q157" s="181"/>
      <c r="R157" s="184"/>
      <c r="T157" s="185"/>
      <c r="U157" s="181"/>
      <c r="V157" s="181"/>
      <c r="W157" s="181"/>
      <c r="X157" s="181"/>
      <c r="Y157" s="181"/>
      <c r="Z157" s="181"/>
      <c r="AA157" s="186"/>
      <c r="AT157" s="187" t="s">
        <v>150</v>
      </c>
      <c r="AU157" s="187" t="s">
        <v>100</v>
      </c>
      <c r="AV157" s="12" t="s">
        <v>147</v>
      </c>
      <c r="AW157" s="12" t="s">
        <v>38</v>
      </c>
      <c r="AX157" s="12" t="s">
        <v>24</v>
      </c>
      <c r="AY157" s="187" t="s">
        <v>142</v>
      </c>
    </row>
    <row r="158" spans="2:65" s="1" customFormat="1" ht="25.5" customHeight="1">
      <c r="B158" s="129"/>
      <c r="C158" s="158" t="s">
        <v>181</v>
      </c>
      <c r="D158" s="158" t="s">
        <v>143</v>
      </c>
      <c r="E158" s="159" t="s">
        <v>182</v>
      </c>
      <c r="F158" s="259" t="s">
        <v>183</v>
      </c>
      <c r="G158" s="259"/>
      <c r="H158" s="259"/>
      <c r="I158" s="259"/>
      <c r="J158" s="160" t="s">
        <v>146</v>
      </c>
      <c r="K158" s="161">
        <v>302.363</v>
      </c>
      <c r="L158" s="260">
        <v>0</v>
      </c>
      <c r="M158" s="260"/>
      <c r="N158" s="261">
        <f>ROUND(L158*K158,2)</f>
        <v>0</v>
      </c>
      <c r="O158" s="261"/>
      <c r="P158" s="261"/>
      <c r="Q158" s="261"/>
      <c r="R158" s="132"/>
      <c r="T158" s="162" t="s">
        <v>5</v>
      </c>
      <c r="U158" s="46" t="s">
        <v>45</v>
      </c>
      <c r="V158" s="38"/>
      <c r="W158" s="163">
        <f>V158*K158</f>
        <v>0</v>
      </c>
      <c r="X158" s="163">
        <v>0</v>
      </c>
      <c r="Y158" s="163">
        <f>X158*K158</f>
        <v>0</v>
      </c>
      <c r="Z158" s="163">
        <v>7.5880000000000003E-2</v>
      </c>
      <c r="AA158" s="164">
        <f>Z158*K158</f>
        <v>22.943304440000002</v>
      </c>
      <c r="AR158" s="21" t="s">
        <v>147</v>
      </c>
      <c r="AT158" s="21" t="s">
        <v>143</v>
      </c>
      <c r="AU158" s="21" t="s">
        <v>100</v>
      </c>
      <c r="AY158" s="21" t="s">
        <v>142</v>
      </c>
      <c r="BE158" s="103">
        <f>IF(U158="základní",N158,0)</f>
        <v>0</v>
      </c>
      <c r="BF158" s="103">
        <f>IF(U158="snížená",N158,0)</f>
        <v>0</v>
      </c>
      <c r="BG158" s="103">
        <f>IF(U158="zákl. přenesená",N158,0)</f>
        <v>0</v>
      </c>
      <c r="BH158" s="103">
        <f>IF(U158="sníž. přenesená",N158,0)</f>
        <v>0</v>
      </c>
      <c r="BI158" s="103">
        <f>IF(U158="nulová",N158,0)</f>
        <v>0</v>
      </c>
      <c r="BJ158" s="21" t="s">
        <v>24</v>
      </c>
      <c r="BK158" s="103">
        <f>ROUND(L158*K158,2)</f>
        <v>0</v>
      </c>
      <c r="BL158" s="21" t="s">
        <v>147</v>
      </c>
      <c r="BM158" s="21" t="s">
        <v>184</v>
      </c>
    </row>
    <row r="159" spans="2:65" s="11" customFormat="1" ht="16.5" customHeight="1">
      <c r="B159" s="172"/>
      <c r="C159" s="173"/>
      <c r="D159" s="173"/>
      <c r="E159" s="174" t="s">
        <v>5</v>
      </c>
      <c r="F159" s="271" t="s">
        <v>155</v>
      </c>
      <c r="G159" s="272"/>
      <c r="H159" s="272"/>
      <c r="I159" s="272"/>
      <c r="J159" s="173"/>
      <c r="K159" s="175">
        <v>92.025000000000006</v>
      </c>
      <c r="L159" s="173"/>
      <c r="M159" s="173"/>
      <c r="N159" s="173"/>
      <c r="O159" s="173"/>
      <c r="P159" s="173"/>
      <c r="Q159" s="173"/>
      <c r="R159" s="176"/>
      <c r="T159" s="177"/>
      <c r="U159" s="173"/>
      <c r="V159" s="173"/>
      <c r="W159" s="173"/>
      <c r="X159" s="173"/>
      <c r="Y159" s="173"/>
      <c r="Z159" s="173"/>
      <c r="AA159" s="178"/>
      <c r="AT159" s="179" t="s">
        <v>150</v>
      </c>
      <c r="AU159" s="179" t="s">
        <v>100</v>
      </c>
      <c r="AV159" s="11" t="s">
        <v>100</v>
      </c>
      <c r="AW159" s="11" t="s">
        <v>38</v>
      </c>
      <c r="AX159" s="11" t="s">
        <v>80</v>
      </c>
      <c r="AY159" s="179" t="s">
        <v>142</v>
      </c>
    </row>
    <row r="160" spans="2:65" s="11" customFormat="1" ht="16.5" customHeight="1">
      <c r="B160" s="172"/>
      <c r="C160" s="173"/>
      <c r="D160" s="173"/>
      <c r="E160" s="174" t="s">
        <v>5</v>
      </c>
      <c r="F160" s="264" t="s">
        <v>156</v>
      </c>
      <c r="G160" s="265"/>
      <c r="H160" s="265"/>
      <c r="I160" s="265"/>
      <c r="J160" s="173"/>
      <c r="K160" s="175">
        <v>25.628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150</v>
      </c>
      <c r="AU160" s="179" t="s">
        <v>100</v>
      </c>
      <c r="AV160" s="11" t="s">
        <v>100</v>
      </c>
      <c r="AW160" s="11" t="s">
        <v>38</v>
      </c>
      <c r="AX160" s="11" t="s">
        <v>80</v>
      </c>
      <c r="AY160" s="179" t="s">
        <v>142</v>
      </c>
    </row>
    <row r="161" spans="2:65" s="11" customFormat="1" ht="16.5" customHeight="1">
      <c r="B161" s="172"/>
      <c r="C161" s="173"/>
      <c r="D161" s="173"/>
      <c r="E161" s="174" t="s">
        <v>5</v>
      </c>
      <c r="F161" s="264" t="s">
        <v>157</v>
      </c>
      <c r="G161" s="265"/>
      <c r="H161" s="265"/>
      <c r="I161" s="265"/>
      <c r="J161" s="173"/>
      <c r="K161" s="175">
        <v>135.26499999999999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150</v>
      </c>
      <c r="AU161" s="179" t="s">
        <v>100</v>
      </c>
      <c r="AV161" s="11" t="s">
        <v>100</v>
      </c>
      <c r="AW161" s="11" t="s">
        <v>38</v>
      </c>
      <c r="AX161" s="11" t="s">
        <v>80</v>
      </c>
      <c r="AY161" s="179" t="s">
        <v>142</v>
      </c>
    </row>
    <row r="162" spans="2:65" s="11" customFormat="1" ht="25.5" customHeight="1">
      <c r="B162" s="172"/>
      <c r="C162" s="173"/>
      <c r="D162" s="173"/>
      <c r="E162" s="174" t="s">
        <v>5</v>
      </c>
      <c r="F162" s="264" t="s">
        <v>158</v>
      </c>
      <c r="G162" s="265"/>
      <c r="H162" s="265"/>
      <c r="I162" s="265"/>
      <c r="J162" s="173"/>
      <c r="K162" s="175">
        <v>9.0500000000000007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150</v>
      </c>
      <c r="AU162" s="179" t="s">
        <v>100</v>
      </c>
      <c r="AV162" s="11" t="s">
        <v>100</v>
      </c>
      <c r="AW162" s="11" t="s">
        <v>38</v>
      </c>
      <c r="AX162" s="11" t="s">
        <v>80</v>
      </c>
      <c r="AY162" s="179" t="s">
        <v>142</v>
      </c>
    </row>
    <row r="163" spans="2:65" s="11" customFormat="1" ht="16.5" customHeight="1">
      <c r="B163" s="172"/>
      <c r="C163" s="173"/>
      <c r="D163" s="173"/>
      <c r="E163" s="174" t="s">
        <v>5</v>
      </c>
      <c r="F163" s="264" t="s">
        <v>159</v>
      </c>
      <c r="G163" s="265"/>
      <c r="H163" s="265"/>
      <c r="I163" s="265"/>
      <c r="J163" s="173"/>
      <c r="K163" s="175">
        <v>11.8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150</v>
      </c>
      <c r="AU163" s="179" t="s">
        <v>100</v>
      </c>
      <c r="AV163" s="11" t="s">
        <v>100</v>
      </c>
      <c r="AW163" s="11" t="s">
        <v>38</v>
      </c>
      <c r="AX163" s="11" t="s">
        <v>80</v>
      </c>
      <c r="AY163" s="179" t="s">
        <v>142</v>
      </c>
    </row>
    <row r="164" spans="2:65" s="11" customFormat="1" ht="16.5" customHeight="1">
      <c r="B164" s="172"/>
      <c r="C164" s="173"/>
      <c r="D164" s="173"/>
      <c r="E164" s="174" t="s">
        <v>5</v>
      </c>
      <c r="F164" s="264" t="s">
        <v>160</v>
      </c>
      <c r="G164" s="265"/>
      <c r="H164" s="265"/>
      <c r="I164" s="265"/>
      <c r="J164" s="173"/>
      <c r="K164" s="175">
        <v>2.34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150</v>
      </c>
      <c r="AU164" s="179" t="s">
        <v>100</v>
      </c>
      <c r="AV164" s="11" t="s">
        <v>100</v>
      </c>
      <c r="AW164" s="11" t="s">
        <v>38</v>
      </c>
      <c r="AX164" s="11" t="s">
        <v>80</v>
      </c>
      <c r="AY164" s="179" t="s">
        <v>142</v>
      </c>
    </row>
    <row r="165" spans="2:65" s="11" customFormat="1" ht="16.5" customHeight="1">
      <c r="B165" s="172"/>
      <c r="C165" s="173"/>
      <c r="D165" s="173"/>
      <c r="E165" s="174" t="s">
        <v>5</v>
      </c>
      <c r="F165" s="264" t="s">
        <v>161</v>
      </c>
      <c r="G165" s="265"/>
      <c r="H165" s="265"/>
      <c r="I165" s="265"/>
      <c r="J165" s="173"/>
      <c r="K165" s="175">
        <v>26.254999999999999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150</v>
      </c>
      <c r="AU165" s="179" t="s">
        <v>100</v>
      </c>
      <c r="AV165" s="11" t="s">
        <v>100</v>
      </c>
      <c r="AW165" s="11" t="s">
        <v>38</v>
      </c>
      <c r="AX165" s="11" t="s">
        <v>80</v>
      </c>
      <c r="AY165" s="179" t="s">
        <v>142</v>
      </c>
    </row>
    <row r="166" spans="2:65" s="12" customFormat="1" ht="16.5" customHeight="1">
      <c r="B166" s="180"/>
      <c r="C166" s="181"/>
      <c r="D166" s="181"/>
      <c r="E166" s="182" t="s">
        <v>5</v>
      </c>
      <c r="F166" s="273" t="s">
        <v>162</v>
      </c>
      <c r="G166" s="274"/>
      <c r="H166" s="274"/>
      <c r="I166" s="274"/>
      <c r="J166" s="181"/>
      <c r="K166" s="183">
        <v>302.363</v>
      </c>
      <c r="L166" s="181"/>
      <c r="M166" s="181"/>
      <c r="N166" s="181"/>
      <c r="O166" s="181"/>
      <c r="P166" s="181"/>
      <c r="Q166" s="181"/>
      <c r="R166" s="184"/>
      <c r="T166" s="185"/>
      <c r="U166" s="181"/>
      <c r="V166" s="181"/>
      <c r="W166" s="181"/>
      <c r="X166" s="181"/>
      <c r="Y166" s="181"/>
      <c r="Z166" s="181"/>
      <c r="AA166" s="186"/>
      <c r="AT166" s="187" t="s">
        <v>150</v>
      </c>
      <c r="AU166" s="187" t="s">
        <v>100</v>
      </c>
      <c r="AV166" s="12" t="s">
        <v>147</v>
      </c>
      <c r="AW166" s="12" t="s">
        <v>38</v>
      </c>
      <c r="AX166" s="12" t="s">
        <v>24</v>
      </c>
      <c r="AY166" s="187" t="s">
        <v>142</v>
      </c>
    </row>
    <row r="167" spans="2:65" s="9" customFormat="1" ht="29.85" customHeight="1">
      <c r="B167" s="147"/>
      <c r="C167" s="148"/>
      <c r="D167" s="157" t="s">
        <v>112</v>
      </c>
      <c r="E167" s="157"/>
      <c r="F167" s="157"/>
      <c r="G167" s="157"/>
      <c r="H167" s="157"/>
      <c r="I167" s="157"/>
      <c r="J167" s="157"/>
      <c r="K167" s="157"/>
      <c r="L167" s="157"/>
      <c r="M167" s="157"/>
      <c r="N167" s="269">
        <f>BK167</f>
        <v>0</v>
      </c>
      <c r="O167" s="270"/>
      <c r="P167" s="270"/>
      <c r="Q167" s="270"/>
      <c r="R167" s="150"/>
      <c r="T167" s="151"/>
      <c r="U167" s="148"/>
      <c r="V167" s="148"/>
      <c r="W167" s="152">
        <f>SUM(W168:W174)</f>
        <v>0</v>
      </c>
      <c r="X167" s="148"/>
      <c r="Y167" s="152">
        <f>SUM(Y168:Y174)</f>
        <v>0</v>
      </c>
      <c r="Z167" s="148"/>
      <c r="AA167" s="153">
        <f>SUM(AA168:AA174)</f>
        <v>0</v>
      </c>
      <c r="AR167" s="154" t="s">
        <v>24</v>
      </c>
      <c r="AT167" s="155" t="s">
        <v>79</v>
      </c>
      <c r="AU167" s="155" t="s">
        <v>24</v>
      </c>
      <c r="AY167" s="154" t="s">
        <v>142</v>
      </c>
      <c r="BK167" s="156">
        <f>SUM(BK168:BK174)</f>
        <v>0</v>
      </c>
    </row>
    <row r="168" spans="2:65" s="1" customFormat="1" ht="38.25" customHeight="1">
      <c r="B168" s="129"/>
      <c r="C168" s="158" t="s">
        <v>185</v>
      </c>
      <c r="D168" s="158" t="s">
        <v>143</v>
      </c>
      <c r="E168" s="159" t="s">
        <v>186</v>
      </c>
      <c r="F168" s="259" t="s">
        <v>187</v>
      </c>
      <c r="G168" s="259"/>
      <c r="H168" s="259"/>
      <c r="I168" s="259"/>
      <c r="J168" s="160" t="s">
        <v>188</v>
      </c>
      <c r="K168" s="161">
        <v>23.460999999999999</v>
      </c>
      <c r="L168" s="260">
        <v>0</v>
      </c>
      <c r="M168" s="260"/>
      <c r="N168" s="261">
        <f>ROUND(L168*K168,2)</f>
        <v>0</v>
      </c>
      <c r="O168" s="261"/>
      <c r="P168" s="261"/>
      <c r="Q168" s="261"/>
      <c r="R168" s="132"/>
      <c r="T168" s="162" t="s">
        <v>5</v>
      </c>
      <c r="U168" s="46" t="s">
        <v>45</v>
      </c>
      <c r="V168" s="38"/>
      <c r="W168" s="163">
        <f>V168*K168</f>
        <v>0</v>
      </c>
      <c r="X168" s="163">
        <v>0</v>
      </c>
      <c r="Y168" s="163">
        <f>X168*K168</f>
        <v>0</v>
      </c>
      <c r="Z168" s="163">
        <v>0</v>
      </c>
      <c r="AA168" s="164">
        <f>Z168*K168</f>
        <v>0</v>
      </c>
      <c r="AR168" s="21" t="s">
        <v>147</v>
      </c>
      <c r="AT168" s="21" t="s">
        <v>143</v>
      </c>
      <c r="AU168" s="21" t="s">
        <v>100</v>
      </c>
      <c r="AY168" s="21" t="s">
        <v>142</v>
      </c>
      <c r="BE168" s="103">
        <f>IF(U168="základní",N168,0)</f>
        <v>0</v>
      </c>
      <c r="BF168" s="103">
        <f>IF(U168="snížená",N168,0)</f>
        <v>0</v>
      </c>
      <c r="BG168" s="103">
        <f>IF(U168="zákl. přenesená",N168,0)</f>
        <v>0</v>
      </c>
      <c r="BH168" s="103">
        <f>IF(U168="sníž. přenesená",N168,0)</f>
        <v>0</v>
      </c>
      <c r="BI168" s="103">
        <f>IF(U168="nulová",N168,0)</f>
        <v>0</v>
      </c>
      <c r="BJ168" s="21" t="s">
        <v>24</v>
      </c>
      <c r="BK168" s="103">
        <f>ROUND(L168*K168,2)</f>
        <v>0</v>
      </c>
      <c r="BL168" s="21" t="s">
        <v>147</v>
      </c>
      <c r="BM168" s="21" t="s">
        <v>189</v>
      </c>
    </row>
    <row r="169" spans="2:65" s="1" customFormat="1" ht="25.5" customHeight="1">
      <c r="B169" s="129"/>
      <c r="C169" s="158" t="s">
        <v>190</v>
      </c>
      <c r="D169" s="158" t="s">
        <v>143</v>
      </c>
      <c r="E169" s="159" t="s">
        <v>191</v>
      </c>
      <c r="F169" s="259" t="s">
        <v>192</v>
      </c>
      <c r="G169" s="259"/>
      <c r="H169" s="259"/>
      <c r="I169" s="259"/>
      <c r="J169" s="160" t="s">
        <v>193</v>
      </c>
      <c r="K169" s="161">
        <v>1</v>
      </c>
      <c r="L169" s="260">
        <v>0</v>
      </c>
      <c r="M169" s="260"/>
      <c r="N169" s="261">
        <f>ROUND(L169*K169,2)</f>
        <v>0</v>
      </c>
      <c r="O169" s="261"/>
      <c r="P169" s="261"/>
      <c r="Q169" s="261"/>
      <c r="R169" s="132"/>
      <c r="T169" s="162" t="s">
        <v>5</v>
      </c>
      <c r="U169" s="46" t="s">
        <v>45</v>
      </c>
      <c r="V169" s="38"/>
      <c r="W169" s="163">
        <f>V169*K169</f>
        <v>0</v>
      </c>
      <c r="X169" s="163">
        <v>0</v>
      </c>
      <c r="Y169" s="163">
        <f>X169*K169</f>
        <v>0</v>
      </c>
      <c r="Z169" s="163">
        <v>0</v>
      </c>
      <c r="AA169" s="164">
        <f>Z169*K169</f>
        <v>0</v>
      </c>
      <c r="AR169" s="21" t="s">
        <v>147</v>
      </c>
      <c r="AT169" s="21" t="s">
        <v>143</v>
      </c>
      <c r="AU169" s="21" t="s">
        <v>100</v>
      </c>
      <c r="AY169" s="21" t="s">
        <v>142</v>
      </c>
      <c r="BE169" s="103">
        <f>IF(U169="základní",N169,0)</f>
        <v>0</v>
      </c>
      <c r="BF169" s="103">
        <f>IF(U169="snížená",N169,0)</f>
        <v>0</v>
      </c>
      <c r="BG169" s="103">
        <f>IF(U169="zákl. přenesená",N169,0)</f>
        <v>0</v>
      </c>
      <c r="BH169" s="103">
        <f>IF(U169="sníž. přenesená",N169,0)</f>
        <v>0</v>
      </c>
      <c r="BI169" s="103">
        <f>IF(U169="nulová",N169,0)</f>
        <v>0</v>
      </c>
      <c r="BJ169" s="21" t="s">
        <v>24</v>
      </c>
      <c r="BK169" s="103">
        <f>ROUND(L169*K169,2)</f>
        <v>0</v>
      </c>
      <c r="BL169" s="21" t="s">
        <v>147</v>
      </c>
      <c r="BM169" s="21" t="s">
        <v>194</v>
      </c>
    </row>
    <row r="170" spans="2:65" s="1" customFormat="1" ht="25.5" customHeight="1">
      <c r="B170" s="129"/>
      <c r="C170" s="158" t="s">
        <v>195</v>
      </c>
      <c r="D170" s="158" t="s">
        <v>143</v>
      </c>
      <c r="E170" s="159" t="s">
        <v>196</v>
      </c>
      <c r="F170" s="259" t="s">
        <v>197</v>
      </c>
      <c r="G170" s="259"/>
      <c r="H170" s="259"/>
      <c r="I170" s="259"/>
      <c r="J170" s="160" t="s">
        <v>198</v>
      </c>
      <c r="K170" s="161">
        <v>5</v>
      </c>
      <c r="L170" s="260">
        <v>0</v>
      </c>
      <c r="M170" s="260"/>
      <c r="N170" s="261">
        <f>ROUND(L170*K170,2)</f>
        <v>0</v>
      </c>
      <c r="O170" s="261"/>
      <c r="P170" s="261"/>
      <c r="Q170" s="261"/>
      <c r="R170" s="132"/>
      <c r="T170" s="162" t="s">
        <v>5</v>
      </c>
      <c r="U170" s="46" t="s">
        <v>45</v>
      </c>
      <c r="V170" s="38"/>
      <c r="W170" s="163">
        <f>V170*K170</f>
        <v>0</v>
      </c>
      <c r="X170" s="163">
        <v>0</v>
      </c>
      <c r="Y170" s="163">
        <f>X170*K170</f>
        <v>0</v>
      </c>
      <c r="Z170" s="163">
        <v>0</v>
      </c>
      <c r="AA170" s="164">
        <f>Z170*K170</f>
        <v>0</v>
      </c>
      <c r="AR170" s="21" t="s">
        <v>147</v>
      </c>
      <c r="AT170" s="21" t="s">
        <v>143</v>
      </c>
      <c r="AU170" s="21" t="s">
        <v>100</v>
      </c>
      <c r="AY170" s="21" t="s">
        <v>142</v>
      </c>
      <c r="BE170" s="103">
        <f>IF(U170="základní",N170,0)</f>
        <v>0</v>
      </c>
      <c r="BF170" s="103">
        <f>IF(U170="snížená",N170,0)</f>
        <v>0</v>
      </c>
      <c r="BG170" s="103">
        <f>IF(U170="zákl. přenesená",N170,0)</f>
        <v>0</v>
      </c>
      <c r="BH170" s="103">
        <f>IF(U170="sníž. přenesená",N170,0)</f>
        <v>0</v>
      </c>
      <c r="BI170" s="103">
        <f>IF(U170="nulová",N170,0)</f>
        <v>0</v>
      </c>
      <c r="BJ170" s="21" t="s">
        <v>24</v>
      </c>
      <c r="BK170" s="103">
        <f>ROUND(L170*K170,2)</f>
        <v>0</v>
      </c>
      <c r="BL170" s="21" t="s">
        <v>147</v>
      </c>
      <c r="BM170" s="21" t="s">
        <v>199</v>
      </c>
    </row>
    <row r="171" spans="2:65" s="1" customFormat="1" ht="38.25" customHeight="1">
      <c r="B171" s="129"/>
      <c r="C171" s="158" t="s">
        <v>28</v>
      </c>
      <c r="D171" s="158" t="s">
        <v>143</v>
      </c>
      <c r="E171" s="159" t="s">
        <v>200</v>
      </c>
      <c r="F171" s="259" t="s">
        <v>201</v>
      </c>
      <c r="G171" s="259"/>
      <c r="H171" s="259"/>
      <c r="I171" s="259"/>
      <c r="J171" s="160" t="s">
        <v>188</v>
      </c>
      <c r="K171" s="161">
        <v>23.460999999999999</v>
      </c>
      <c r="L171" s="260">
        <v>0</v>
      </c>
      <c r="M171" s="260"/>
      <c r="N171" s="261">
        <f>ROUND(L171*K171,2)</f>
        <v>0</v>
      </c>
      <c r="O171" s="261"/>
      <c r="P171" s="261"/>
      <c r="Q171" s="261"/>
      <c r="R171" s="132"/>
      <c r="T171" s="162" t="s">
        <v>5</v>
      </c>
      <c r="U171" s="46" t="s">
        <v>45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21" t="s">
        <v>147</v>
      </c>
      <c r="AT171" s="21" t="s">
        <v>143</v>
      </c>
      <c r="AU171" s="21" t="s">
        <v>100</v>
      </c>
      <c r="AY171" s="21" t="s">
        <v>142</v>
      </c>
      <c r="BE171" s="103">
        <f>IF(U171="základní",N171,0)</f>
        <v>0</v>
      </c>
      <c r="BF171" s="103">
        <f>IF(U171="snížená",N171,0)</f>
        <v>0</v>
      </c>
      <c r="BG171" s="103">
        <f>IF(U171="zákl. přenesená",N171,0)</f>
        <v>0</v>
      </c>
      <c r="BH171" s="103">
        <f>IF(U171="sníž. přenesená",N171,0)</f>
        <v>0</v>
      </c>
      <c r="BI171" s="103">
        <f>IF(U171="nulová",N171,0)</f>
        <v>0</v>
      </c>
      <c r="BJ171" s="21" t="s">
        <v>24</v>
      </c>
      <c r="BK171" s="103">
        <f>ROUND(L171*K171,2)</f>
        <v>0</v>
      </c>
      <c r="BL171" s="21" t="s">
        <v>147</v>
      </c>
      <c r="BM171" s="21" t="s">
        <v>202</v>
      </c>
    </row>
    <row r="172" spans="2:65" s="1" customFormat="1" ht="25.5" customHeight="1">
      <c r="B172" s="129"/>
      <c r="C172" s="158" t="s">
        <v>203</v>
      </c>
      <c r="D172" s="158" t="s">
        <v>143</v>
      </c>
      <c r="E172" s="159" t="s">
        <v>204</v>
      </c>
      <c r="F172" s="259" t="s">
        <v>205</v>
      </c>
      <c r="G172" s="259"/>
      <c r="H172" s="259"/>
      <c r="I172" s="259"/>
      <c r="J172" s="160" t="s">
        <v>188</v>
      </c>
      <c r="K172" s="161">
        <v>93.843999999999994</v>
      </c>
      <c r="L172" s="260">
        <v>0</v>
      </c>
      <c r="M172" s="260"/>
      <c r="N172" s="261">
        <f>ROUND(L172*K172,2)</f>
        <v>0</v>
      </c>
      <c r="O172" s="261"/>
      <c r="P172" s="261"/>
      <c r="Q172" s="261"/>
      <c r="R172" s="132"/>
      <c r="T172" s="162" t="s">
        <v>5</v>
      </c>
      <c r="U172" s="46" t="s">
        <v>45</v>
      </c>
      <c r="V172" s="38"/>
      <c r="W172" s="163">
        <f>V172*K172</f>
        <v>0</v>
      </c>
      <c r="X172" s="163">
        <v>0</v>
      </c>
      <c r="Y172" s="163">
        <f>X172*K172</f>
        <v>0</v>
      </c>
      <c r="Z172" s="163">
        <v>0</v>
      </c>
      <c r="AA172" s="164">
        <f>Z172*K172</f>
        <v>0</v>
      </c>
      <c r="AR172" s="21" t="s">
        <v>147</v>
      </c>
      <c r="AT172" s="21" t="s">
        <v>143</v>
      </c>
      <c r="AU172" s="21" t="s">
        <v>100</v>
      </c>
      <c r="AY172" s="21" t="s">
        <v>142</v>
      </c>
      <c r="BE172" s="103">
        <f>IF(U172="základní",N172,0)</f>
        <v>0</v>
      </c>
      <c r="BF172" s="103">
        <f>IF(U172="snížená",N172,0)</f>
        <v>0</v>
      </c>
      <c r="BG172" s="103">
        <f>IF(U172="zákl. přenesená",N172,0)</f>
        <v>0</v>
      </c>
      <c r="BH172" s="103">
        <f>IF(U172="sníž. přenesená",N172,0)</f>
        <v>0</v>
      </c>
      <c r="BI172" s="103">
        <f>IF(U172="nulová",N172,0)</f>
        <v>0</v>
      </c>
      <c r="BJ172" s="21" t="s">
        <v>24</v>
      </c>
      <c r="BK172" s="103">
        <f>ROUND(L172*K172,2)</f>
        <v>0</v>
      </c>
      <c r="BL172" s="21" t="s">
        <v>147</v>
      </c>
      <c r="BM172" s="21" t="s">
        <v>206</v>
      </c>
    </row>
    <row r="173" spans="2:65" s="11" customFormat="1" ht="16.5" customHeight="1">
      <c r="B173" s="172"/>
      <c r="C173" s="173"/>
      <c r="D173" s="173"/>
      <c r="E173" s="174" t="s">
        <v>5</v>
      </c>
      <c r="F173" s="271" t="s">
        <v>207</v>
      </c>
      <c r="G173" s="272"/>
      <c r="H173" s="272"/>
      <c r="I173" s="272"/>
      <c r="J173" s="173"/>
      <c r="K173" s="175">
        <v>93.843999999999994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8"/>
      <c r="AT173" s="179" t="s">
        <v>150</v>
      </c>
      <c r="AU173" s="179" t="s">
        <v>100</v>
      </c>
      <c r="AV173" s="11" t="s">
        <v>100</v>
      </c>
      <c r="AW173" s="11" t="s">
        <v>38</v>
      </c>
      <c r="AX173" s="11" t="s">
        <v>24</v>
      </c>
      <c r="AY173" s="179" t="s">
        <v>142</v>
      </c>
    </row>
    <row r="174" spans="2:65" s="1" customFormat="1" ht="25.5" customHeight="1">
      <c r="B174" s="129"/>
      <c r="C174" s="158" t="s">
        <v>208</v>
      </c>
      <c r="D174" s="158" t="s">
        <v>143</v>
      </c>
      <c r="E174" s="159" t="s">
        <v>209</v>
      </c>
      <c r="F174" s="259" t="s">
        <v>210</v>
      </c>
      <c r="G174" s="259"/>
      <c r="H174" s="259"/>
      <c r="I174" s="259"/>
      <c r="J174" s="160" t="s">
        <v>188</v>
      </c>
      <c r="K174" s="161">
        <v>23.460999999999999</v>
      </c>
      <c r="L174" s="260">
        <v>0</v>
      </c>
      <c r="M174" s="260"/>
      <c r="N174" s="261">
        <f>ROUND(L174*K174,2)</f>
        <v>0</v>
      </c>
      <c r="O174" s="261"/>
      <c r="P174" s="261"/>
      <c r="Q174" s="261"/>
      <c r="R174" s="132"/>
      <c r="T174" s="162" t="s">
        <v>5</v>
      </c>
      <c r="U174" s="46" t="s">
        <v>45</v>
      </c>
      <c r="V174" s="38"/>
      <c r="W174" s="163">
        <f>V174*K174</f>
        <v>0</v>
      </c>
      <c r="X174" s="163">
        <v>0</v>
      </c>
      <c r="Y174" s="163">
        <f>X174*K174</f>
        <v>0</v>
      </c>
      <c r="Z174" s="163">
        <v>0</v>
      </c>
      <c r="AA174" s="164">
        <f>Z174*K174</f>
        <v>0</v>
      </c>
      <c r="AR174" s="21" t="s">
        <v>147</v>
      </c>
      <c r="AT174" s="21" t="s">
        <v>143</v>
      </c>
      <c r="AU174" s="21" t="s">
        <v>100</v>
      </c>
      <c r="AY174" s="21" t="s">
        <v>142</v>
      </c>
      <c r="BE174" s="103">
        <f>IF(U174="základní",N174,0)</f>
        <v>0</v>
      </c>
      <c r="BF174" s="103">
        <f>IF(U174="snížená",N174,0)</f>
        <v>0</v>
      </c>
      <c r="BG174" s="103">
        <f>IF(U174="zákl. přenesená",N174,0)</f>
        <v>0</v>
      </c>
      <c r="BH174" s="103">
        <f>IF(U174="sníž. přenesená",N174,0)</f>
        <v>0</v>
      </c>
      <c r="BI174" s="103">
        <f>IF(U174="nulová",N174,0)</f>
        <v>0</v>
      </c>
      <c r="BJ174" s="21" t="s">
        <v>24</v>
      </c>
      <c r="BK174" s="103">
        <f>ROUND(L174*K174,2)</f>
        <v>0</v>
      </c>
      <c r="BL174" s="21" t="s">
        <v>147</v>
      </c>
      <c r="BM174" s="21" t="s">
        <v>211</v>
      </c>
    </row>
    <row r="175" spans="2:65" s="9" customFormat="1" ht="37.35" customHeight="1">
      <c r="B175" s="147"/>
      <c r="C175" s="148"/>
      <c r="D175" s="149" t="s">
        <v>113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275">
        <f>BK175</f>
        <v>0</v>
      </c>
      <c r="O175" s="276"/>
      <c r="P175" s="276"/>
      <c r="Q175" s="276"/>
      <c r="R175" s="150"/>
      <c r="T175" s="151"/>
      <c r="U175" s="148"/>
      <c r="V175" s="148"/>
      <c r="W175" s="152">
        <f>W176+W178+W258</f>
        <v>0</v>
      </c>
      <c r="X175" s="148"/>
      <c r="Y175" s="152">
        <f>Y176+Y178+Y258</f>
        <v>0.12210000000000001</v>
      </c>
      <c r="Z175" s="148"/>
      <c r="AA175" s="153">
        <f>AA176+AA178+AA258</f>
        <v>3.5999999999999999E-3</v>
      </c>
      <c r="AR175" s="154" t="s">
        <v>100</v>
      </c>
      <c r="AT175" s="155" t="s">
        <v>79</v>
      </c>
      <c r="AU175" s="155" t="s">
        <v>80</v>
      </c>
      <c r="AY175" s="154" t="s">
        <v>142</v>
      </c>
      <c r="BK175" s="156">
        <f>BK176+BK178+BK258</f>
        <v>0</v>
      </c>
    </row>
    <row r="176" spans="2:65" s="9" customFormat="1" ht="19.899999999999999" customHeight="1">
      <c r="B176" s="147"/>
      <c r="C176" s="148"/>
      <c r="D176" s="157" t="s">
        <v>114</v>
      </c>
      <c r="E176" s="157"/>
      <c r="F176" s="157"/>
      <c r="G176" s="157"/>
      <c r="H176" s="157"/>
      <c r="I176" s="157"/>
      <c r="J176" s="157"/>
      <c r="K176" s="157"/>
      <c r="L176" s="157"/>
      <c r="M176" s="157"/>
      <c r="N176" s="269">
        <f>BK176</f>
        <v>0</v>
      </c>
      <c r="O176" s="270"/>
      <c r="P176" s="270"/>
      <c r="Q176" s="270"/>
      <c r="R176" s="150"/>
      <c r="T176" s="151"/>
      <c r="U176" s="148"/>
      <c r="V176" s="148"/>
      <c r="W176" s="152">
        <f>W177</f>
        <v>0</v>
      </c>
      <c r="X176" s="148"/>
      <c r="Y176" s="152">
        <f>Y177</f>
        <v>0</v>
      </c>
      <c r="Z176" s="148"/>
      <c r="AA176" s="153">
        <f>AA177</f>
        <v>3.5999999999999999E-3</v>
      </c>
      <c r="AR176" s="154" t="s">
        <v>100</v>
      </c>
      <c r="AT176" s="155" t="s">
        <v>79</v>
      </c>
      <c r="AU176" s="155" t="s">
        <v>24</v>
      </c>
      <c r="AY176" s="154" t="s">
        <v>142</v>
      </c>
      <c r="BK176" s="156">
        <f>BK177</f>
        <v>0</v>
      </c>
    </row>
    <row r="177" spans="2:65" s="1" customFormat="1" ht="25.5" customHeight="1">
      <c r="B177" s="129"/>
      <c r="C177" s="158" t="s">
        <v>212</v>
      </c>
      <c r="D177" s="158" t="s">
        <v>143</v>
      </c>
      <c r="E177" s="159" t="s">
        <v>213</v>
      </c>
      <c r="F177" s="259" t="s">
        <v>214</v>
      </c>
      <c r="G177" s="259"/>
      <c r="H177" s="259"/>
      <c r="I177" s="259"/>
      <c r="J177" s="160" t="s">
        <v>215</v>
      </c>
      <c r="K177" s="161">
        <v>2</v>
      </c>
      <c r="L177" s="260">
        <v>0</v>
      </c>
      <c r="M177" s="260"/>
      <c r="N177" s="261">
        <f>ROUND(L177*K177,2)</f>
        <v>0</v>
      </c>
      <c r="O177" s="261"/>
      <c r="P177" s="261"/>
      <c r="Q177" s="261"/>
      <c r="R177" s="132"/>
      <c r="T177" s="162" t="s">
        <v>5</v>
      </c>
      <c r="U177" s="46" t="s">
        <v>45</v>
      </c>
      <c r="V177" s="38"/>
      <c r="W177" s="163">
        <f>V177*K177</f>
        <v>0</v>
      </c>
      <c r="X177" s="163">
        <v>0</v>
      </c>
      <c r="Y177" s="163">
        <f>X177*K177</f>
        <v>0</v>
      </c>
      <c r="Z177" s="163">
        <v>1.8E-3</v>
      </c>
      <c r="AA177" s="164">
        <f>Z177*K177</f>
        <v>3.5999999999999999E-3</v>
      </c>
      <c r="AR177" s="21" t="s">
        <v>216</v>
      </c>
      <c r="AT177" s="21" t="s">
        <v>143</v>
      </c>
      <c r="AU177" s="21" t="s">
        <v>100</v>
      </c>
      <c r="AY177" s="21" t="s">
        <v>142</v>
      </c>
      <c r="BE177" s="103">
        <f>IF(U177="základní",N177,0)</f>
        <v>0</v>
      </c>
      <c r="BF177" s="103">
        <f>IF(U177="snížená",N177,0)</f>
        <v>0</v>
      </c>
      <c r="BG177" s="103">
        <f>IF(U177="zákl. přenesená",N177,0)</f>
        <v>0</v>
      </c>
      <c r="BH177" s="103">
        <f>IF(U177="sníž. přenesená",N177,0)</f>
        <v>0</v>
      </c>
      <c r="BI177" s="103">
        <f>IF(U177="nulová",N177,0)</f>
        <v>0</v>
      </c>
      <c r="BJ177" s="21" t="s">
        <v>24</v>
      </c>
      <c r="BK177" s="103">
        <f>ROUND(L177*K177,2)</f>
        <v>0</v>
      </c>
      <c r="BL177" s="21" t="s">
        <v>216</v>
      </c>
      <c r="BM177" s="21" t="s">
        <v>217</v>
      </c>
    </row>
    <row r="178" spans="2:65" s="9" customFormat="1" ht="29.85" customHeight="1">
      <c r="B178" s="147"/>
      <c r="C178" s="148"/>
      <c r="D178" s="157" t="s">
        <v>115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82">
        <f>BK178</f>
        <v>0</v>
      </c>
      <c r="O178" s="283"/>
      <c r="P178" s="283"/>
      <c r="Q178" s="283"/>
      <c r="R178" s="150"/>
      <c r="T178" s="151"/>
      <c r="U178" s="148"/>
      <c r="V178" s="148"/>
      <c r="W178" s="152">
        <f>SUM(W179:W257)</f>
        <v>0</v>
      </c>
      <c r="X178" s="148"/>
      <c r="Y178" s="152">
        <f>SUM(Y179:Y257)</f>
        <v>0</v>
      </c>
      <c r="Z178" s="148"/>
      <c r="AA178" s="153">
        <f>SUM(AA179:AA257)</f>
        <v>0</v>
      </c>
      <c r="AR178" s="154" t="s">
        <v>100</v>
      </c>
      <c r="AT178" s="155" t="s">
        <v>79</v>
      </c>
      <c r="AU178" s="155" t="s">
        <v>24</v>
      </c>
      <c r="AY178" s="154" t="s">
        <v>142</v>
      </c>
      <c r="BK178" s="156">
        <f>SUM(BK179:BK257)</f>
        <v>0</v>
      </c>
    </row>
    <row r="179" spans="2:65" s="1" customFormat="1" ht="25.5" customHeight="1">
      <c r="B179" s="129"/>
      <c r="C179" s="158" t="s">
        <v>218</v>
      </c>
      <c r="D179" s="158" t="s">
        <v>143</v>
      </c>
      <c r="E179" s="159" t="s">
        <v>219</v>
      </c>
      <c r="F179" s="259" t="s">
        <v>220</v>
      </c>
      <c r="G179" s="259"/>
      <c r="H179" s="259"/>
      <c r="I179" s="259"/>
      <c r="J179" s="160" t="s">
        <v>169</v>
      </c>
      <c r="K179" s="161">
        <v>159.35</v>
      </c>
      <c r="L179" s="260">
        <v>0</v>
      </c>
      <c r="M179" s="260"/>
      <c r="N179" s="261">
        <f>ROUND(L179*K179,2)</f>
        <v>0</v>
      </c>
      <c r="O179" s="261"/>
      <c r="P179" s="261"/>
      <c r="Q179" s="261"/>
      <c r="R179" s="132"/>
      <c r="T179" s="162" t="s">
        <v>5</v>
      </c>
      <c r="U179" s="46" t="s">
        <v>45</v>
      </c>
      <c r="V179" s="38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21" t="s">
        <v>216</v>
      </c>
      <c r="AT179" s="21" t="s">
        <v>143</v>
      </c>
      <c r="AU179" s="21" t="s">
        <v>100</v>
      </c>
      <c r="AY179" s="21" t="s">
        <v>142</v>
      </c>
      <c r="BE179" s="103">
        <f>IF(U179="základní",N179,0)</f>
        <v>0</v>
      </c>
      <c r="BF179" s="103">
        <f>IF(U179="snížená",N179,0)</f>
        <v>0</v>
      </c>
      <c r="BG179" s="103">
        <f>IF(U179="zákl. přenesená",N179,0)</f>
        <v>0</v>
      </c>
      <c r="BH179" s="103">
        <f>IF(U179="sníž. přenesená",N179,0)</f>
        <v>0</v>
      </c>
      <c r="BI179" s="103">
        <f>IF(U179="nulová",N179,0)</f>
        <v>0</v>
      </c>
      <c r="BJ179" s="21" t="s">
        <v>24</v>
      </c>
      <c r="BK179" s="103">
        <f>ROUND(L179*K179,2)</f>
        <v>0</v>
      </c>
      <c r="BL179" s="21" t="s">
        <v>216</v>
      </c>
      <c r="BM179" s="21" t="s">
        <v>221</v>
      </c>
    </row>
    <row r="180" spans="2:65" s="11" customFormat="1" ht="38.25" customHeight="1">
      <c r="B180" s="172"/>
      <c r="C180" s="173"/>
      <c r="D180" s="173"/>
      <c r="E180" s="174" t="s">
        <v>5</v>
      </c>
      <c r="F180" s="271" t="s">
        <v>171</v>
      </c>
      <c r="G180" s="272"/>
      <c r="H180" s="272"/>
      <c r="I180" s="272"/>
      <c r="J180" s="173"/>
      <c r="K180" s="175">
        <v>135.5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150</v>
      </c>
      <c r="AU180" s="179" t="s">
        <v>100</v>
      </c>
      <c r="AV180" s="11" t="s">
        <v>100</v>
      </c>
      <c r="AW180" s="11" t="s">
        <v>38</v>
      </c>
      <c r="AX180" s="11" t="s">
        <v>80</v>
      </c>
      <c r="AY180" s="179" t="s">
        <v>142</v>
      </c>
    </row>
    <row r="181" spans="2:65" s="11" customFormat="1" ht="16.5" customHeight="1">
      <c r="B181" s="172"/>
      <c r="C181" s="173"/>
      <c r="D181" s="173"/>
      <c r="E181" s="174" t="s">
        <v>5</v>
      </c>
      <c r="F181" s="264" t="s">
        <v>172</v>
      </c>
      <c r="G181" s="265"/>
      <c r="H181" s="265"/>
      <c r="I181" s="265"/>
      <c r="J181" s="173"/>
      <c r="K181" s="175">
        <v>7.15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150</v>
      </c>
      <c r="AU181" s="179" t="s">
        <v>100</v>
      </c>
      <c r="AV181" s="11" t="s">
        <v>100</v>
      </c>
      <c r="AW181" s="11" t="s">
        <v>38</v>
      </c>
      <c r="AX181" s="11" t="s">
        <v>80</v>
      </c>
      <c r="AY181" s="179" t="s">
        <v>142</v>
      </c>
    </row>
    <row r="182" spans="2:65" s="11" customFormat="1" ht="16.5" customHeight="1">
      <c r="B182" s="172"/>
      <c r="C182" s="173"/>
      <c r="D182" s="173"/>
      <c r="E182" s="174" t="s">
        <v>5</v>
      </c>
      <c r="F182" s="264" t="s">
        <v>173</v>
      </c>
      <c r="G182" s="265"/>
      <c r="H182" s="265"/>
      <c r="I182" s="265"/>
      <c r="J182" s="173"/>
      <c r="K182" s="175">
        <v>-15.4</v>
      </c>
      <c r="L182" s="173"/>
      <c r="M182" s="173"/>
      <c r="N182" s="173"/>
      <c r="O182" s="173"/>
      <c r="P182" s="173"/>
      <c r="Q182" s="173"/>
      <c r="R182" s="176"/>
      <c r="T182" s="177"/>
      <c r="U182" s="173"/>
      <c r="V182" s="173"/>
      <c r="W182" s="173"/>
      <c r="X182" s="173"/>
      <c r="Y182" s="173"/>
      <c r="Z182" s="173"/>
      <c r="AA182" s="178"/>
      <c r="AT182" s="179" t="s">
        <v>150</v>
      </c>
      <c r="AU182" s="179" t="s">
        <v>100</v>
      </c>
      <c r="AV182" s="11" t="s">
        <v>100</v>
      </c>
      <c r="AW182" s="11" t="s">
        <v>38</v>
      </c>
      <c r="AX182" s="11" t="s">
        <v>80</v>
      </c>
      <c r="AY182" s="179" t="s">
        <v>142</v>
      </c>
    </row>
    <row r="183" spans="2:65" s="11" customFormat="1" ht="16.5" customHeight="1">
      <c r="B183" s="172"/>
      <c r="C183" s="173"/>
      <c r="D183" s="173"/>
      <c r="E183" s="174" t="s">
        <v>5</v>
      </c>
      <c r="F183" s="264" t="s">
        <v>174</v>
      </c>
      <c r="G183" s="265"/>
      <c r="H183" s="265"/>
      <c r="I183" s="265"/>
      <c r="J183" s="173"/>
      <c r="K183" s="175">
        <v>2.5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150</v>
      </c>
      <c r="AU183" s="179" t="s">
        <v>100</v>
      </c>
      <c r="AV183" s="11" t="s">
        <v>100</v>
      </c>
      <c r="AW183" s="11" t="s">
        <v>38</v>
      </c>
      <c r="AX183" s="11" t="s">
        <v>80</v>
      </c>
      <c r="AY183" s="179" t="s">
        <v>142</v>
      </c>
    </row>
    <row r="184" spans="2:65" s="11" customFormat="1" ht="16.5" customHeight="1">
      <c r="B184" s="172"/>
      <c r="C184" s="173"/>
      <c r="D184" s="173"/>
      <c r="E184" s="174" t="s">
        <v>5</v>
      </c>
      <c r="F184" s="264" t="s">
        <v>175</v>
      </c>
      <c r="G184" s="265"/>
      <c r="H184" s="265"/>
      <c r="I184" s="265"/>
      <c r="J184" s="173"/>
      <c r="K184" s="175">
        <v>7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150</v>
      </c>
      <c r="AU184" s="179" t="s">
        <v>100</v>
      </c>
      <c r="AV184" s="11" t="s">
        <v>100</v>
      </c>
      <c r="AW184" s="11" t="s">
        <v>38</v>
      </c>
      <c r="AX184" s="11" t="s">
        <v>80</v>
      </c>
      <c r="AY184" s="179" t="s">
        <v>142</v>
      </c>
    </row>
    <row r="185" spans="2:65" s="11" customFormat="1" ht="16.5" customHeight="1">
      <c r="B185" s="172"/>
      <c r="C185" s="173"/>
      <c r="D185" s="173"/>
      <c r="E185" s="174" t="s">
        <v>5</v>
      </c>
      <c r="F185" s="264" t="s">
        <v>222</v>
      </c>
      <c r="G185" s="265"/>
      <c r="H185" s="265"/>
      <c r="I185" s="265"/>
      <c r="J185" s="173"/>
      <c r="K185" s="175">
        <v>22.6</v>
      </c>
      <c r="L185" s="173"/>
      <c r="M185" s="173"/>
      <c r="N185" s="173"/>
      <c r="O185" s="173"/>
      <c r="P185" s="173"/>
      <c r="Q185" s="173"/>
      <c r="R185" s="176"/>
      <c r="T185" s="177"/>
      <c r="U185" s="173"/>
      <c r="V185" s="173"/>
      <c r="W185" s="173"/>
      <c r="X185" s="173"/>
      <c r="Y185" s="173"/>
      <c r="Z185" s="173"/>
      <c r="AA185" s="178"/>
      <c r="AT185" s="179" t="s">
        <v>150</v>
      </c>
      <c r="AU185" s="179" t="s">
        <v>100</v>
      </c>
      <c r="AV185" s="11" t="s">
        <v>100</v>
      </c>
      <c r="AW185" s="11" t="s">
        <v>38</v>
      </c>
      <c r="AX185" s="11" t="s">
        <v>80</v>
      </c>
      <c r="AY185" s="179" t="s">
        <v>142</v>
      </c>
    </row>
    <row r="186" spans="2:65" s="12" customFormat="1" ht="16.5" customHeight="1">
      <c r="B186" s="180"/>
      <c r="C186" s="181"/>
      <c r="D186" s="181"/>
      <c r="E186" s="182" t="s">
        <v>5</v>
      </c>
      <c r="F186" s="273" t="s">
        <v>162</v>
      </c>
      <c r="G186" s="274"/>
      <c r="H186" s="274"/>
      <c r="I186" s="274"/>
      <c r="J186" s="181"/>
      <c r="K186" s="183">
        <v>159.35</v>
      </c>
      <c r="L186" s="181"/>
      <c r="M186" s="181"/>
      <c r="N186" s="181"/>
      <c r="O186" s="181"/>
      <c r="P186" s="181"/>
      <c r="Q186" s="181"/>
      <c r="R186" s="184"/>
      <c r="T186" s="185"/>
      <c r="U186" s="181"/>
      <c r="V186" s="181"/>
      <c r="W186" s="181"/>
      <c r="X186" s="181"/>
      <c r="Y186" s="181"/>
      <c r="Z186" s="181"/>
      <c r="AA186" s="186"/>
      <c r="AT186" s="187" t="s">
        <v>150</v>
      </c>
      <c r="AU186" s="187" t="s">
        <v>100</v>
      </c>
      <c r="AV186" s="12" t="s">
        <v>147</v>
      </c>
      <c r="AW186" s="12" t="s">
        <v>38</v>
      </c>
      <c r="AX186" s="12" t="s">
        <v>24</v>
      </c>
      <c r="AY186" s="187" t="s">
        <v>142</v>
      </c>
    </row>
    <row r="187" spans="2:65" s="1" customFormat="1" ht="16.5" customHeight="1">
      <c r="B187" s="129"/>
      <c r="C187" s="188" t="s">
        <v>11</v>
      </c>
      <c r="D187" s="188" t="s">
        <v>223</v>
      </c>
      <c r="E187" s="189" t="s">
        <v>224</v>
      </c>
      <c r="F187" s="277" t="s">
        <v>225</v>
      </c>
      <c r="G187" s="277"/>
      <c r="H187" s="277"/>
      <c r="I187" s="277"/>
      <c r="J187" s="190" t="s">
        <v>169</v>
      </c>
      <c r="K187" s="191">
        <v>156.435</v>
      </c>
      <c r="L187" s="278">
        <v>0</v>
      </c>
      <c r="M187" s="278"/>
      <c r="N187" s="279">
        <f>ROUND(L187*K187,2)</f>
        <v>0</v>
      </c>
      <c r="O187" s="261"/>
      <c r="P187" s="261"/>
      <c r="Q187" s="261"/>
      <c r="R187" s="132"/>
      <c r="T187" s="162" t="s">
        <v>5</v>
      </c>
      <c r="U187" s="46" t="s">
        <v>45</v>
      </c>
      <c r="V187" s="38"/>
      <c r="W187" s="163">
        <f>V187*K187</f>
        <v>0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21" t="s">
        <v>226</v>
      </c>
      <c r="AT187" s="21" t="s">
        <v>223</v>
      </c>
      <c r="AU187" s="21" t="s">
        <v>100</v>
      </c>
      <c r="AY187" s="21" t="s">
        <v>142</v>
      </c>
      <c r="BE187" s="103">
        <f>IF(U187="základní",N187,0)</f>
        <v>0</v>
      </c>
      <c r="BF187" s="103">
        <f>IF(U187="snížená",N187,0)</f>
        <v>0</v>
      </c>
      <c r="BG187" s="103">
        <f>IF(U187="zákl. přenesená",N187,0)</f>
        <v>0</v>
      </c>
      <c r="BH187" s="103">
        <f>IF(U187="sníž. přenesená",N187,0)</f>
        <v>0</v>
      </c>
      <c r="BI187" s="103">
        <f>IF(U187="nulová",N187,0)</f>
        <v>0</v>
      </c>
      <c r="BJ187" s="21" t="s">
        <v>24</v>
      </c>
      <c r="BK187" s="103">
        <f>ROUND(L187*K187,2)</f>
        <v>0</v>
      </c>
      <c r="BL187" s="21" t="s">
        <v>216</v>
      </c>
      <c r="BM187" s="21" t="s">
        <v>227</v>
      </c>
    </row>
    <row r="188" spans="2:65" s="11" customFormat="1" ht="16.5" customHeight="1">
      <c r="B188" s="172"/>
      <c r="C188" s="173"/>
      <c r="D188" s="173"/>
      <c r="E188" s="174" t="s">
        <v>5</v>
      </c>
      <c r="F188" s="271" t="s">
        <v>228</v>
      </c>
      <c r="G188" s="272"/>
      <c r="H188" s="272"/>
      <c r="I188" s="272"/>
      <c r="J188" s="173"/>
      <c r="K188" s="175">
        <v>175.285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150</v>
      </c>
      <c r="AU188" s="179" t="s">
        <v>100</v>
      </c>
      <c r="AV188" s="11" t="s">
        <v>100</v>
      </c>
      <c r="AW188" s="11" t="s">
        <v>38</v>
      </c>
      <c r="AX188" s="11" t="s">
        <v>80</v>
      </c>
      <c r="AY188" s="179" t="s">
        <v>142</v>
      </c>
    </row>
    <row r="189" spans="2:65" s="11" customFormat="1" ht="16.5" customHeight="1">
      <c r="B189" s="172"/>
      <c r="C189" s="173"/>
      <c r="D189" s="173"/>
      <c r="E189" s="174" t="s">
        <v>5</v>
      </c>
      <c r="F189" s="264" t="s">
        <v>229</v>
      </c>
      <c r="G189" s="265"/>
      <c r="H189" s="265"/>
      <c r="I189" s="265"/>
      <c r="J189" s="173"/>
      <c r="K189" s="175">
        <v>-18.850000000000001</v>
      </c>
      <c r="L189" s="173"/>
      <c r="M189" s="173"/>
      <c r="N189" s="173"/>
      <c r="O189" s="173"/>
      <c r="P189" s="173"/>
      <c r="Q189" s="173"/>
      <c r="R189" s="176"/>
      <c r="T189" s="177"/>
      <c r="U189" s="173"/>
      <c r="V189" s="173"/>
      <c r="W189" s="173"/>
      <c r="X189" s="173"/>
      <c r="Y189" s="173"/>
      <c r="Z189" s="173"/>
      <c r="AA189" s="178"/>
      <c r="AT189" s="179" t="s">
        <v>150</v>
      </c>
      <c r="AU189" s="179" t="s">
        <v>100</v>
      </c>
      <c r="AV189" s="11" t="s">
        <v>100</v>
      </c>
      <c r="AW189" s="11" t="s">
        <v>38</v>
      </c>
      <c r="AX189" s="11" t="s">
        <v>80</v>
      </c>
      <c r="AY189" s="179" t="s">
        <v>142</v>
      </c>
    </row>
    <row r="190" spans="2:65" s="12" customFormat="1" ht="16.5" customHeight="1">
      <c r="B190" s="180"/>
      <c r="C190" s="181"/>
      <c r="D190" s="181"/>
      <c r="E190" s="182" t="s">
        <v>5</v>
      </c>
      <c r="F190" s="273" t="s">
        <v>162</v>
      </c>
      <c r="G190" s="274"/>
      <c r="H190" s="274"/>
      <c r="I190" s="274"/>
      <c r="J190" s="181"/>
      <c r="K190" s="183">
        <v>156.435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150</v>
      </c>
      <c r="AU190" s="187" t="s">
        <v>100</v>
      </c>
      <c r="AV190" s="12" t="s">
        <v>147</v>
      </c>
      <c r="AW190" s="12" t="s">
        <v>38</v>
      </c>
      <c r="AX190" s="12" t="s">
        <v>24</v>
      </c>
      <c r="AY190" s="187" t="s">
        <v>142</v>
      </c>
    </row>
    <row r="191" spans="2:65" s="1" customFormat="1" ht="16.5" customHeight="1">
      <c r="B191" s="129"/>
      <c r="C191" s="188" t="s">
        <v>216</v>
      </c>
      <c r="D191" s="188" t="s">
        <v>223</v>
      </c>
      <c r="E191" s="189" t="s">
        <v>230</v>
      </c>
      <c r="F191" s="277" t="s">
        <v>231</v>
      </c>
      <c r="G191" s="277"/>
      <c r="H191" s="277"/>
      <c r="I191" s="277"/>
      <c r="J191" s="190" t="s">
        <v>169</v>
      </c>
      <c r="K191" s="191">
        <v>20.734999999999999</v>
      </c>
      <c r="L191" s="278">
        <v>0</v>
      </c>
      <c r="M191" s="278"/>
      <c r="N191" s="279">
        <f>ROUND(L191*K191,2)</f>
        <v>0</v>
      </c>
      <c r="O191" s="261"/>
      <c r="P191" s="261"/>
      <c r="Q191" s="261"/>
      <c r="R191" s="132"/>
      <c r="T191" s="162" t="s">
        <v>5</v>
      </c>
      <c r="U191" s="46" t="s">
        <v>45</v>
      </c>
      <c r="V191" s="38"/>
      <c r="W191" s="163">
        <f>V191*K191</f>
        <v>0</v>
      </c>
      <c r="X191" s="163">
        <v>0</v>
      </c>
      <c r="Y191" s="163">
        <f>X191*K191</f>
        <v>0</v>
      </c>
      <c r="Z191" s="163">
        <v>0</v>
      </c>
      <c r="AA191" s="164">
        <f>Z191*K191</f>
        <v>0</v>
      </c>
      <c r="AR191" s="21" t="s">
        <v>226</v>
      </c>
      <c r="AT191" s="21" t="s">
        <v>223</v>
      </c>
      <c r="AU191" s="21" t="s">
        <v>100</v>
      </c>
      <c r="AY191" s="21" t="s">
        <v>142</v>
      </c>
      <c r="BE191" s="103">
        <f>IF(U191="základní",N191,0)</f>
        <v>0</v>
      </c>
      <c r="BF191" s="103">
        <f>IF(U191="snížená",N191,0)</f>
        <v>0</v>
      </c>
      <c r="BG191" s="103">
        <f>IF(U191="zákl. přenesená",N191,0)</f>
        <v>0</v>
      </c>
      <c r="BH191" s="103">
        <f>IF(U191="sníž. přenesená",N191,0)</f>
        <v>0</v>
      </c>
      <c r="BI191" s="103">
        <f>IF(U191="nulová",N191,0)</f>
        <v>0</v>
      </c>
      <c r="BJ191" s="21" t="s">
        <v>24</v>
      </c>
      <c r="BK191" s="103">
        <f>ROUND(L191*K191,2)</f>
        <v>0</v>
      </c>
      <c r="BL191" s="21" t="s">
        <v>216</v>
      </c>
      <c r="BM191" s="21" t="s">
        <v>232</v>
      </c>
    </row>
    <row r="192" spans="2:65" s="10" customFormat="1" ht="16.5" customHeight="1">
      <c r="B192" s="165"/>
      <c r="C192" s="166"/>
      <c r="D192" s="166"/>
      <c r="E192" s="167" t="s">
        <v>5</v>
      </c>
      <c r="F192" s="262" t="s">
        <v>233</v>
      </c>
      <c r="G192" s="263"/>
      <c r="H192" s="263"/>
      <c r="I192" s="263"/>
      <c r="J192" s="166"/>
      <c r="K192" s="167" t="s">
        <v>5</v>
      </c>
      <c r="L192" s="166"/>
      <c r="M192" s="166"/>
      <c r="N192" s="166"/>
      <c r="O192" s="166"/>
      <c r="P192" s="166"/>
      <c r="Q192" s="166"/>
      <c r="R192" s="168"/>
      <c r="T192" s="169"/>
      <c r="U192" s="166"/>
      <c r="V192" s="166"/>
      <c r="W192" s="166"/>
      <c r="X192" s="166"/>
      <c r="Y192" s="166"/>
      <c r="Z192" s="166"/>
      <c r="AA192" s="170"/>
      <c r="AT192" s="171" t="s">
        <v>150</v>
      </c>
      <c r="AU192" s="171" t="s">
        <v>100</v>
      </c>
      <c r="AV192" s="10" t="s">
        <v>24</v>
      </c>
      <c r="AW192" s="10" t="s">
        <v>38</v>
      </c>
      <c r="AX192" s="10" t="s">
        <v>80</v>
      </c>
      <c r="AY192" s="171" t="s">
        <v>142</v>
      </c>
    </row>
    <row r="193" spans="2:65" s="11" customFormat="1" ht="16.5" customHeight="1">
      <c r="B193" s="172"/>
      <c r="C193" s="173"/>
      <c r="D193" s="173"/>
      <c r="E193" s="174" t="s">
        <v>5</v>
      </c>
      <c r="F193" s="264" t="s">
        <v>234</v>
      </c>
      <c r="G193" s="265"/>
      <c r="H193" s="265"/>
      <c r="I193" s="265"/>
      <c r="J193" s="173"/>
      <c r="K193" s="175">
        <v>20.734999999999999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150</v>
      </c>
      <c r="AU193" s="179" t="s">
        <v>100</v>
      </c>
      <c r="AV193" s="11" t="s">
        <v>100</v>
      </c>
      <c r="AW193" s="11" t="s">
        <v>38</v>
      </c>
      <c r="AX193" s="11" t="s">
        <v>80</v>
      </c>
      <c r="AY193" s="179" t="s">
        <v>142</v>
      </c>
    </row>
    <row r="194" spans="2:65" s="12" customFormat="1" ht="16.5" customHeight="1">
      <c r="B194" s="180"/>
      <c r="C194" s="181"/>
      <c r="D194" s="181"/>
      <c r="E194" s="182" t="s">
        <v>5</v>
      </c>
      <c r="F194" s="273" t="s">
        <v>162</v>
      </c>
      <c r="G194" s="274"/>
      <c r="H194" s="274"/>
      <c r="I194" s="274"/>
      <c r="J194" s="181"/>
      <c r="K194" s="183">
        <v>20.734999999999999</v>
      </c>
      <c r="L194" s="181"/>
      <c r="M194" s="181"/>
      <c r="N194" s="181"/>
      <c r="O194" s="181"/>
      <c r="P194" s="181"/>
      <c r="Q194" s="181"/>
      <c r="R194" s="184"/>
      <c r="T194" s="185"/>
      <c r="U194" s="181"/>
      <c r="V194" s="181"/>
      <c r="W194" s="181"/>
      <c r="X194" s="181"/>
      <c r="Y194" s="181"/>
      <c r="Z194" s="181"/>
      <c r="AA194" s="186"/>
      <c r="AT194" s="187" t="s">
        <v>150</v>
      </c>
      <c r="AU194" s="187" t="s">
        <v>100</v>
      </c>
      <c r="AV194" s="12" t="s">
        <v>147</v>
      </c>
      <c r="AW194" s="12" t="s">
        <v>38</v>
      </c>
      <c r="AX194" s="12" t="s">
        <v>24</v>
      </c>
      <c r="AY194" s="187" t="s">
        <v>142</v>
      </c>
    </row>
    <row r="195" spans="2:65" s="1" customFormat="1" ht="25.5" customHeight="1">
      <c r="B195" s="129"/>
      <c r="C195" s="158" t="s">
        <v>235</v>
      </c>
      <c r="D195" s="158" t="s">
        <v>143</v>
      </c>
      <c r="E195" s="159" t="s">
        <v>236</v>
      </c>
      <c r="F195" s="259" t="s">
        <v>237</v>
      </c>
      <c r="G195" s="259"/>
      <c r="H195" s="259"/>
      <c r="I195" s="259"/>
      <c r="J195" s="160" t="s">
        <v>146</v>
      </c>
      <c r="K195" s="161">
        <v>262.363</v>
      </c>
      <c r="L195" s="260">
        <v>0</v>
      </c>
      <c r="M195" s="260"/>
      <c r="N195" s="261">
        <f>ROUND(L195*K195,2)</f>
        <v>0</v>
      </c>
      <c r="O195" s="261"/>
      <c r="P195" s="261"/>
      <c r="Q195" s="261"/>
      <c r="R195" s="132"/>
      <c r="T195" s="162" t="s">
        <v>5</v>
      </c>
      <c r="U195" s="46" t="s">
        <v>45</v>
      </c>
      <c r="V195" s="38"/>
      <c r="W195" s="163">
        <f>V195*K195</f>
        <v>0</v>
      </c>
      <c r="X195" s="163">
        <v>0</v>
      </c>
      <c r="Y195" s="163">
        <f>X195*K195</f>
        <v>0</v>
      </c>
      <c r="Z195" s="163">
        <v>0</v>
      </c>
      <c r="AA195" s="164">
        <f>Z195*K195</f>
        <v>0</v>
      </c>
      <c r="AR195" s="21" t="s">
        <v>216</v>
      </c>
      <c r="AT195" s="21" t="s">
        <v>143</v>
      </c>
      <c r="AU195" s="21" t="s">
        <v>100</v>
      </c>
      <c r="AY195" s="21" t="s">
        <v>142</v>
      </c>
      <c r="BE195" s="103">
        <f>IF(U195="základní",N195,0)</f>
        <v>0</v>
      </c>
      <c r="BF195" s="103">
        <f>IF(U195="snížená",N195,0)</f>
        <v>0</v>
      </c>
      <c r="BG195" s="103">
        <f>IF(U195="zákl. přenesená",N195,0)</f>
        <v>0</v>
      </c>
      <c r="BH195" s="103">
        <f>IF(U195="sníž. přenesená",N195,0)</f>
        <v>0</v>
      </c>
      <c r="BI195" s="103">
        <f>IF(U195="nulová",N195,0)</f>
        <v>0</v>
      </c>
      <c r="BJ195" s="21" t="s">
        <v>24</v>
      </c>
      <c r="BK195" s="103">
        <f>ROUND(L195*K195,2)</f>
        <v>0</v>
      </c>
      <c r="BL195" s="21" t="s">
        <v>216</v>
      </c>
      <c r="BM195" s="21" t="s">
        <v>238</v>
      </c>
    </row>
    <row r="196" spans="2:65" s="11" customFormat="1" ht="16.5" customHeight="1">
      <c r="B196" s="172"/>
      <c r="C196" s="173"/>
      <c r="D196" s="173"/>
      <c r="E196" s="174" t="s">
        <v>5</v>
      </c>
      <c r="F196" s="271" t="s">
        <v>155</v>
      </c>
      <c r="G196" s="272"/>
      <c r="H196" s="272"/>
      <c r="I196" s="272"/>
      <c r="J196" s="173"/>
      <c r="K196" s="175">
        <v>92.025000000000006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150</v>
      </c>
      <c r="AU196" s="179" t="s">
        <v>100</v>
      </c>
      <c r="AV196" s="11" t="s">
        <v>100</v>
      </c>
      <c r="AW196" s="11" t="s">
        <v>38</v>
      </c>
      <c r="AX196" s="11" t="s">
        <v>80</v>
      </c>
      <c r="AY196" s="179" t="s">
        <v>142</v>
      </c>
    </row>
    <row r="197" spans="2:65" s="11" customFormat="1" ht="16.5" customHeight="1">
      <c r="B197" s="172"/>
      <c r="C197" s="173"/>
      <c r="D197" s="173"/>
      <c r="E197" s="174" t="s">
        <v>5</v>
      </c>
      <c r="F197" s="264" t="s">
        <v>156</v>
      </c>
      <c r="G197" s="265"/>
      <c r="H197" s="265"/>
      <c r="I197" s="265"/>
      <c r="J197" s="173"/>
      <c r="K197" s="175">
        <v>25.628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150</v>
      </c>
      <c r="AU197" s="179" t="s">
        <v>100</v>
      </c>
      <c r="AV197" s="11" t="s">
        <v>100</v>
      </c>
      <c r="AW197" s="11" t="s">
        <v>38</v>
      </c>
      <c r="AX197" s="11" t="s">
        <v>80</v>
      </c>
      <c r="AY197" s="179" t="s">
        <v>142</v>
      </c>
    </row>
    <row r="198" spans="2:65" s="11" customFormat="1" ht="16.5" customHeight="1">
      <c r="B198" s="172"/>
      <c r="C198" s="173"/>
      <c r="D198" s="173"/>
      <c r="E198" s="174" t="s">
        <v>5</v>
      </c>
      <c r="F198" s="264" t="s">
        <v>157</v>
      </c>
      <c r="G198" s="265"/>
      <c r="H198" s="265"/>
      <c r="I198" s="265"/>
      <c r="J198" s="173"/>
      <c r="K198" s="175">
        <v>135.26499999999999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150</v>
      </c>
      <c r="AU198" s="179" t="s">
        <v>100</v>
      </c>
      <c r="AV198" s="11" t="s">
        <v>100</v>
      </c>
      <c r="AW198" s="11" t="s">
        <v>38</v>
      </c>
      <c r="AX198" s="11" t="s">
        <v>80</v>
      </c>
      <c r="AY198" s="179" t="s">
        <v>142</v>
      </c>
    </row>
    <row r="199" spans="2:65" s="11" customFormat="1" ht="25.5" customHeight="1">
      <c r="B199" s="172"/>
      <c r="C199" s="173"/>
      <c r="D199" s="173"/>
      <c r="E199" s="174" t="s">
        <v>5</v>
      </c>
      <c r="F199" s="264" t="s">
        <v>158</v>
      </c>
      <c r="G199" s="265"/>
      <c r="H199" s="265"/>
      <c r="I199" s="265"/>
      <c r="J199" s="173"/>
      <c r="K199" s="175">
        <v>9.0500000000000007</v>
      </c>
      <c r="L199" s="173"/>
      <c r="M199" s="173"/>
      <c r="N199" s="173"/>
      <c r="O199" s="173"/>
      <c r="P199" s="173"/>
      <c r="Q199" s="173"/>
      <c r="R199" s="176"/>
      <c r="T199" s="177"/>
      <c r="U199" s="173"/>
      <c r="V199" s="173"/>
      <c r="W199" s="173"/>
      <c r="X199" s="173"/>
      <c r="Y199" s="173"/>
      <c r="Z199" s="173"/>
      <c r="AA199" s="178"/>
      <c r="AT199" s="179" t="s">
        <v>150</v>
      </c>
      <c r="AU199" s="179" t="s">
        <v>100</v>
      </c>
      <c r="AV199" s="11" t="s">
        <v>100</v>
      </c>
      <c r="AW199" s="11" t="s">
        <v>38</v>
      </c>
      <c r="AX199" s="11" t="s">
        <v>80</v>
      </c>
      <c r="AY199" s="179" t="s">
        <v>142</v>
      </c>
    </row>
    <row r="200" spans="2:65" s="11" customFormat="1" ht="16.5" customHeight="1">
      <c r="B200" s="172"/>
      <c r="C200" s="173"/>
      <c r="D200" s="173"/>
      <c r="E200" s="174" t="s">
        <v>5</v>
      </c>
      <c r="F200" s="264" t="s">
        <v>159</v>
      </c>
      <c r="G200" s="265"/>
      <c r="H200" s="265"/>
      <c r="I200" s="265"/>
      <c r="J200" s="173"/>
      <c r="K200" s="175">
        <v>11.8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150</v>
      </c>
      <c r="AU200" s="179" t="s">
        <v>100</v>
      </c>
      <c r="AV200" s="11" t="s">
        <v>100</v>
      </c>
      <c r="AW200" s="11" t="s">
        <v>38</v>
      </c>
      <c r="AX200" s="11" t="s">
        <v>80</v>
      </c>
      <c r="AY200" s="179" t="s">
        <v>142</v>
      </c>
    </row>
    <row r="201" spans="2:65" s="11" customFormat="1" ht="16.5" customHeight="1">
      <c r="B201" s="172"/>
      <c r="C201" s="173"/>
      <c r="D201" s="173"/>
      <c r="E201" s="174" t="s">
        <v>5</v>
      </c>
      <c r="F201" s="264" t="s">
        <v>160</v>
      </c>
      <c r="G201" s="265"/>
      <c r="H201" s="265"/>
      <c r="I201" s="265"/>
      <c r="J201" s="173"/>
      <c r="K201" s="175">
        <v>2.34</v>
      </c>
      <c r="L201" s="173"/>
      <c r="M201" s="173"/>
      <c r="N201" s="173"/>
      <c r="O201" s="173"/>
      <c r="P201" s="173"/>
      <c r="Q201" s="173"/>
      <c r="R201" s="176"/>
      <c r="T201" s="177"/>
      <c r="U201" s="173"/>
      <c r="V201" s="173"/>
      <c r="W201" s="173"/>
      <c r="X201" s="173"/>
      <c r="Y201" s="173"/>
      <c r="Z201" s="173"/>
      <c r="AA201" s="178"/>
      <c r="AT201" s="179" t="s">
        <v>150</v>
      </c>
      <c r="AU201" s="179" t="s">
        <v>100</v>
      </c>
      <c r="AV201" s="11" t="s">
        <v>100</v>
      </c>
      <c r="AW201" s="11" t="s">
        <v>38</v>
      </c>
      <c r="AX201" s="11" t="s">
        <v>80</v>
      </c>
      <c r="AY201" s="179" t="s">
        <v>142</v>
      </c>
    </row>
    <row r="202" spans="2:65" s="11" customFormat="1" ht="16.5" customHeight="1">
      <c r="B202" s="172"/>
      <c r="C202" s="173"/>
      <c r="D202" s="173"/>
      <c r="E202" s="174" t="s">
        <v>5</v>
      </c>
      <c r="F202" s="264" t="s">
        <v>161</v>
      </c>
      <c r="G202" s="265"/>
      <c r="H202" s="265"/>
      <c r="I202" s="265"/>
      <c r="J202" s="173"/>
      <c r="K202" s="175">
        <v>26.254999999999999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150</v>
      </c>
      <c r="AU202" s="179" t="s">
        <v>100</v>
      </c>
      <c r="AV202" s="11" t="s">
        <v>100</v>
      </c>
      <c r="AW202" s="11" t="s">
        <v>38</v>
      </c>
      <c r="AX202" s="11" t="s">
        <v>80</v>
      </c>
      <c r="AY202" s="179" t="s">
        <v>142</v>
      </c>
    </row>
    <row r="203" spans="2:65" s="10" customFormat="1" ht="16.5" customHeight="1">
      <c r="B203" s="165"/>
      <c r="C203" s="166"/>
      <c r="D203" s="166"/>
      <c r="E203" s="167" t="s">
        <v>5</v>
      </c>
      <c r="F203" s="280" t="s">
        <v>239</v>
      </c>
      <c r="G203" s="281"/>
      <c r="H203" s="281"/>
      <c r="I203" s="281"/>
      <c r="J203" s="166"/>
      <c r="K203" s="167" t="s">
        <v>5</v>
      </c>
      <c r="L203" s="166"/>
      <c r="M203" s="166"/>
      <c r="N203" s="166"/>
      <c r="O203" s="166"/>
      <c r="P203" s="166"/>
      <c r="Q203" s="166"/>
      <c r="R203" s="168"/>
      <c r="T203" s="169"/>
      <c r="U203" s="166"/>
      <c r="V203" s="166"/>
      <c r="W203" s="166"/>
      <c r="X203" s="166"/>
      <c r="Y203" s="166"/>
      <c r="Z203" s="166"/>
      <c r="AA203" s="170"/>
      <c r="AT203" s="171" t="s">
        <v>150</v>
      </c>
      <c r="AU203" s="171" t="s">
        <v>100</v>
      </c>
      <c r="AV203" s="10" t="s">
        <v>24</v>
      </c>
      <c r="AW203" s="10" t="s">
        <v>38</v>
      </c>
      <c r="AX203" s="10" t="s">
        <v>80</v>
      </c>
      <c r="AY203" s="171" t="s">
        <v>142</v>
      </c>
    </row>
    <row r="204" spans="2:65" s="11" customFormat="1" ht="16.5" customHeight="1">
      <c r="B204" s="172"/>
      <c r="C204" s="173"/>
      <c r="D204" s="173"/>
      <c r="E204" s="174" t="s">
        <v>5</v>
      </c>
      <c r="F204" s="264" t="s">
        <v>240</v>
      </c>
      <c r="G204" s="265"/>
      <c r="H204" s="265"/>
      <c r="I204" s="265"/>
      <c r="J204" s="173"/>
      <c r="K204" s="175">
        <v>-40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150</v>
      </c>
      <c r="AU204" s="179" t="s">
        <v>100</v>
      </c>
      <c r="AV204" s="11" t="s">
        <v>100</v>
      </c>
      <c r="AW204" s="11" t="s">
        <v>38</v>
      </c>
      <c r="AX204" s="11" t="s">
        <v>80</v>
      </c>
      <c r="AY204" s="179" t="s">
        <v>142</v>
      </c>
    </row>
    <row r="205" spans="2:65" s="12" customFormat="1" ht="16.5" customHeight="1">
      <c r="B205" s="180"/>
      <c r="C205" s="181"/>
      <c r="D205" s="181"/>
      <c r="E205" s="182" t="s">
        <v>5</v>
      </c>
      <c r="F205" s="273" t="s">
        <v>162</v>
      </c>
      <c r="G205" s="274"/>
      <c r="H205" s="274"/>
      <c r="I205" s="274"/>
      <c r="J205" s="181"/>
      <c r="K205" s="183">
        <v>262.363</v>
      </c>
      <c r="L205" s="181"/>
      <c r="M205" s="181"/>
      <c r="N205" s="181"/>
      <c r="O205" s="181"/>
      <c r="P205" s="181"/>
      <c r="Q205" s="181"/>
      <c r="R205" s="184"/>
      <c r="T205" s="185"/>
      <c r="U205" s="181"/>
      <c r="V205" s="181"/>
      <c r="W205" s="181"/>
      <c r="X205" s="181"/>
      <c r="Y205" s="181"/>
      <c r="Z205" s="181"/>
      <c r="AA205" s="186"/>
      <c r="AT205" s="187" t="s">
        <v>150</v>
      </c>
      <c r="AU205" s="187" t="s">
        <v>100</v>
      </c>
      <c r="AV205" s="12" t="s">
        <v>147</v>
      </c>
      <c r="AW205" s="12" t="s">
        <v>38</v>
      </c>
      <c r="AX205" s="12" t="s">
        <v>24</v>
      </c>
      <c r="AY205" s="187" t="s">
        <v>142</v>
      </c>
    </row>
    <row r="206" spans="2:65" s="1" customFormat="1" ht="63.75" customHeight="1">
      <c r="B206" s="129"/>
      <c r="C206" s="188" t="s">
        <v>241</v>
      </c>
      <c r="D206" s="188" t="s">
        <v>223</v>
      </c>
      <c r="E206" s="189" t="s">
        <v>242</v>
      </c>
      <c r="F206" s="277" t="s">
        <v>243</v>
      </c>
      <c r="G206" s="277"/>
      <c r="H206" s="277"/>
      <c r="I206" s="277"/>
      <c r="J206" s="190" t="s">
        <v>146</v>
      </c>
      <c r="K206" s="191">
        <v>247.267</v>
      </c>
      <c r="L206" s="278">
        <v>0</v>
      </c>
      <c r="M206" s="278"/>
      <c r="N206" s="279">
        <f>ROUND(L206*K206,2)</f>
        <v>0</v>
      </c>
      <c r="O206" s="261"/>
      <c r="P206" s="261"/>
      <c r="Q206" s="261"/>
      <c r="R206" s="132"/>
      <c r="T206" s="162" t="s">
        <v>5</v>
      </c>
      <c r="U206" s="46" t="s">
        <v>45</v>
      </c>
      <c r="V206" s="38"/>
      <c r="W206" s="163">
        <f>V206*K206</f>
        <v>0</v>
      </c>
      <c r="X206" s="163">
        <v>0</v>
      </c>
      <c r="Y206" s="163">
        <f>X206*K206</f>
        <v>0</v>
      </c>
      <c r="Z206" s="163">
        <v>0</v>
      </c>
      <c r="AA206" s="164">
        <f>Z206*K206</f>
        <v>0</v>
      </c>
      <c r="AR206" s="21" t="s">
        <v>226</v>
      </c>
      <c r="AT206" s="21" t="s">
        <v>223</v>
      </c>
      <c r="AU206" s="21" t="s">
        <v>100</v>
      </c>
      <c r="AY206" s="21" t="s">
        <v>142</v>
      </c>
      <c r="BE206" s="103">
        <f>IF(U206="základní",N206,0)</f>
        <v>0</v>
      </c>
      <c r="BF206" s="103">
        <f>IF(U206="snížená",N206,0)</f>
        <v>0</v>
      </c>
      <c r="BG206" s="103">
        <f>IF(U206="zákl. přenesená",N206,0)</f>
        <v>0</v>
      </c>
      <c r="BH206" s="103">
        <f>IF(U206="sníž. přenesená",N206,0)</f>
        <v>0</v>
      </c>
      <c r="BI206" s="103">
        <f>IF(U206="nulová",N206,0)</f>
        <v>0</v>
      </c>
      <c r="BJ206" s="21" t="s">
        <v>24</v>
      </c>
      <c r="BK206" s="103">
        <f>ROUND(L206*K206,2)</f>
        <v>0</v>
      </c>
      <c r="BL206" s="21" t="s">
        <v>216</v>
      </c>
      <c r="BM206" s="21" t="s">
        <v>244</v>
      </c>
    </row>
    <row r="207" spans="2:65" s="11" customFormat="1" ht="16.5" customHeight="1">
      <c r="B207" s="172"/>
      <c r="C207" s="173"/>
      <c r="D207" s="173"/>
      <c r="E207" s="174" t="s">
        <v>5</v>
      </c>
      <c r="F207" s="271" t="s">
        <v>245</v>
      </c>
      <c r="G207" s="272"/>
      <c r="H207" s="272"/>
      <c r="I207" s="272"/>
      <c r="J207" s="173"/>
      <c r="K207" s="175">
        <v>332.50700000000001</v>
      </c>
      <c r="L207" s="173"/>
      <c r="M207" s="173"/>
      <c r="N207" s="173"/>
      <c r="O207" s="173"/>
      <c r="P207" s="173"/>
      <c r="Q207" s="173"/>
      <c r="R207" s="176"/>
      <c r="T207" s="177"/>
      <c r="U207" s="173"/>
      <c r="V207" s="173"/>
      <c r="W207" s="173"/>
      <c r="X207" s="173"/>
      <c r="Y207" s="173"/>
      <c r="Z207" s="173"/>
      <c r="AA207" s="178"/>
      <c r="AT207" s="179" t="s">
        <v>150</v>
      </c>
      <c r="AU207" s="179" t="s">
        <v>100</v>
      </c>
      <c r="AV207" s="11" t="s">
        <v>100</v>
      </c>
      <c r="AW207" s="11" t="s">
        <v>38</v>
      </c>
      <c r="AX207" s="11" t="s">
        <v>80</v>
      </c>
      <c r="AY207" s="179" t="s">
        <v>142</v>
      </c>
    </row>
    <row r="208" spans="2:65" s="10" customFormat="1" ht="16.5" customHeight="1">
      <c r="B208" s="165"/>
      <c r="C208" s="166"/>
      <c r="D208" s="166"/>
      <c r="E208" s="167" t="s">
        <v>5</v>
      </c>
      <c r="F208" s="280" t="s">
        <v>246</v>
      </c>
      <c r="G208" s="281"/>
      <c r="H208" s="281"/>
      <c r="I208" s="281"/>
      <c r="J208" s="166"/>
      <c r="K208" s="167" t="s">
        <v>5</v>
      </c>
      <c r="L208" s="166"/>
      <c r="M208" s="166"/>
      <c r="N208" s="166"/>
      <c r="O208" s="166"/>
      <c r="P208" s="166"/>
      <c r="Q208" s="166"/>
      <c r="R208" s="168"/>
      <c r="T208" s="169"/>
      <c r="U208" s="166"/>
      <c r="V208" s="166"/>
      <c r="W208" s="166"/>
      <c r="X208" s="166"/>
      <c r="Y208" s="166"/>
      <c r="Z208" s="166"/>
      <c r="AA208" s="170"/>
      <c r="AT208" s="171" t="s">
        <v>150</v>
      </c>
      <c r="AU208" s="171" t="s">
        <v>100</v>
      </c>
      <c r="AV208" s="10" t="s">
        <v>24</v>
      </c>
      <c r="AW208" s="10" t="s">
        <v>38</v>
      </c>
      <c r="AX208" s="10" t="s">
        <v>80</v>
      </c>
      <c r="AY208" s="171" t="s">
        <v>142</v>
      </c>
    </row>
    <row r="209" spans="2:65" s="11" customFormat="1" ht="16.5" customHeight="1">
      <c r="B209" s="172"/>
      <c r="C209" s="173"/>
      <c r="D209" s="173"/>
      <c r="E209" s="174" t="s">
        <v>5</v>
      </c>
      <c r="F209" s="264" t="s">
        <v>247</v>
      </c>
      <c r="G209" s="265"/>
      <c r="H209" s="265"/>
      <c r="I209" s="265"/>
      <c r="J209" s="173"/>
      <c r="K209" s="175">
        <v>-45.24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150</v>
      </c>
      <c r="AU209" s="179" t="s">
        <v>100</v>
      </c>
      <c r="AV209" s="11" t="s">
        <v>100</v>
      </c>
      <c r="AW209" s="11" t="s">
        <v>38</v>
      </c>
      <c r="AX209" s="11" t="s">
        <v>80</v>
      </c>
      <c r="AY209" s="179" t="s">
        <v>142</v>
      </c>
    </row>
    <row r="210" spans="2:65" s="10" customFormat="1" ht="16.5" customHeight="1">
      <c r="B210" s="165"/>
      <c r="C210" s="166"/>
      <c r="D210" s="166"/>
      <c r="E210" s="167" t="s">
        <v>5</v>
      </c>
      <c r="F210" s="280" t="s">
        <v>248</v>
      </c>
      <c r="G210" s="281"/>
      <c r="H210" s="281"/>
      <c r="I210" s="281"/>
      <c r="J210" s="166"/>
      <c r="K210" s="167" t="s">
        <v>5</v>
      </c>
      <c r="L210" s="166"/>
      <c r="M210" s="166"/>
      <c r="N210" s="166"/>
      <c r="O210" s="166"/>
      <c r="P210" s="166"/>
      <c r="Q210" s="166"/>
      <c r="R210" s="168"/>
      <c r="T210" s="169"/>
      <c r="U210" s="166"/>
      <c r="V210" s="166"/>
      <c r="W210" s="166"/>
      <c r="X210" s="166"/>
      <c r="Y210" s="166"/>
      <c r="Z210" s="166"/>
      <c r="AA210" s="170"/>
      <c r="AT210" s="171" t="s">
        <v>150</v>
      </c>
      <c r="AU210" s="171" t="s">
        <v>100</v>
      </c>
      <c r="AV210" s="10" t="s">
        <v>24</v>
      </c>
      <c r="AW210" s="10" t="s">
        <v>38</v>
      </c>
      <c r="AX210" s="10" t="s">
        <v>80</v>
      </c>
      <c r="AY210" s="171" t="s">
        <v>142</v>
      </c>
    </row>
    <row r="211" spans="2:65" s="11" customFormat="1" ht="16.5" customHeight="1">
      <c r="B211" s="172"/>
      <c r="C211" s="173"/>
      <c r="D211" s="173"/>
      <c r="E211" s="174" t="s">
        <v>5</v>
      </c>
      <c r="F211" s="264" t="s">
        <v>240</v>
      </c>
      <c r="G211" s="265"/>
      <c r="H211" s="265"/>
      <c r="I211" s="265"/>
      <c r="J211" s="173"/>
      <c r="K211" s="175">
        <v>-40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150</v>
      </c>
      <c r="AU211" s="179" t="s">
        <v>100</v>
      </c>
      <c r="AV211" s="11" t="s">
        <v>100</v>
      </c>
      <c r="AW211" s="11" t="s">
        <v>38</v>
      </c>
      <c r="AX211" s="11" t="s">
        <v>80</v>
      </c>
      <c r="AY211" s="179" t="s">
        <v>142</v>
      </c>
    </row>
    <row r="212" spans="2:65" s="12" customFormat="1" ht="16.5" customHeight="1">
      <c r="B212" s="180"/>
      <c r="C212" s="181"/>
      <c r="D212" s="181"/>
      <c r="E212" s="182" t="s">
        <v>5</v>
      </c>
      <c r="F212" s="273" t="s">
        <v>162</v>
      </c>
      <c r="G212" s="274"/>
      <c r="H212" s="274"/>
      <c r="I212" s="274"/>
      <c r="J212" s="181"/>
      <c r="K212" s="183">
        <v>247.267</v>
      </c>
      <c r="L212" s="181"/>
      <c r="M212" s="181"/>
      <c r="N212" s="181"/>
      <c r="O212" s="181"/>
      <c r="P212" s="181"/>
      <c r="Q212" s="181"/>
      <c r="R212" s="184"/>
      <c r="T212" s="185"/>
      <c r="U212" s="181"/>
      <c r="V212" s="181"/>
      <c r="W212" s="181"/>
      <c r="X212" s="181"/>
      <c r="Y212" s="181"/>
      <c r="Z212" s="181"/>
      <c r="AA212" s="186"/>
      <c r="AT212" s="187" t="s">
        <v>150</v>
      </c>
      <c r="AU212" s="187" t="s">
        <v>100</v>
      </c>
      <c r="AV212" s="12" t="s">
        <v>147</v>
      </c>
      <c r="AW212" s="12" t="s">
        <v>38</v>
      </c>
      <c r="AX212" s="12" t="s">
        <v>24</v>
      </c>
      <c r="AY212" s="187" t="s">
        <v>142</v>
      </c>
    </row>
    <row r="213" spans="2:65" s="1" customFormat="1" ht="38.25" customHeight="1">
      <c r="B213" s="129"/>
      <c r="C213" s="188" t="s">
        <v>249</v>
      </c>
      <c r="D213" s="188" t="s">
        <v>223</v>
      </c>
      <c r="E213" s="189" t="s">
        <v>250</v>
      </c>
      <c r="F213" s="277" t="s">
        <v>251</v>
      </c>
      <c r="G213" s="277"/>
      <c r="H213" s="277"/>
      <c r="I213" s="277"/>
      <c r="J213" s="190" t="s">
        <v>146</v>
      </c>
      <c r="K213" s="191">
        <v>49.764000000000003</v>
      </c>
      <c r="L213" s="278">
        <v>0</v>
      </c>
      <c r="M213" s="278"/>
      <c r="N213" s="279">
        <f>ROUND(L213*K213,2)</f>
        <v>0</v>
      </c>
      <c r="O213" s="261"/>
      <c r="P213" s="261"/>
      <c r="Q213" s="261"/>
      <c r="R213" s="132"/>
      <c r="T213" s="162" t="s">
        <v>5</v>
      </c>
      <c r="U213" s="46" t="s">
        <v>45</v>
      </c>
      <c r="V213" s="38"/>
      <c r="W213" s="163">
        <f>V213*K213</f>
        <v>0</v>
      </c>
      <c r="X213" s="163">
        <v>0</v>
      </c>
      <c r="Y213" s="163">
        <f>X213*K213</f>
        <v>0</v>
      </c>
      <c r="Z213" s="163">
        <v>0</v>
      </c>
      <c r="AA213" s="164">
        <f>Z213*K213</f>
        <v>0</v>
      </c>
      <c r="AR213" s="21" t="s">
        <v>190</v>
      </c>
      <c r="AT213" s="21" t="s">
        <v>223</v>
      </c>
      <c r="AU213" s="21" t="s">
        <v>100</v>
      </c>
      <c r="AY213" s="21" t="s">
        <v>142</v>
      </c>
      <c r="BE213" s="103">
        <f>IF(U213="základní",N213,0)</f>
        <v>0</v>
      </c>
      <c r="BF213" s="103">
        <f>IF(U213="snížená",N213,0)</f>
        <v>0</v>
      </c>
      <c r="BG213" s="103">
        <f>IF(U213="zákl. přenesená",N213,0)</f>
        <v>0</v>
      </c>
      <c r="BH213" s="103">
        <f>IF(U213="sníž. přenesená",N213,0)</f>
        <v>0</v>
      </c>
      <c r="BI213" s="103">
        <f>IF(U213="nulová",N213,0)</f>
        <v>0</v>
      </c>
      <c r="BJ213" s="21" t="s">
        <v>24</v>
      </c>
      <c r="BK213" s="103">
        <f>ROUND(L213*K213,2)</f>
        <v>0</v>
      </c>
      <c r="BL213" s="21" t="s">
        <v>147</v>
      </c>
      <c r="BM213" s="21" t="s">
        <v>252</v>
      </c>
    </row>
    <row r="214" spans="2:65" s="10" customFormat="1" ht="16.5" customHeight="1">
      <c r="B214" s="165"/>
      <c r="C214" s="166"/>
      <c r="D214" s="166"/>
      <c r="E214" s="167" t="s">
        <v>5</v>
      </c>
      <c r="F214" s="262" t="s">
        <v>233</v>
      </c>
      <c r="G214" s="263"/>
      <c r="H214" s="263"/>
      <c r="I214" s="263"/>
      <c r="J214" s="166"/>
      <c r="K214" s="167" t="s">
        <v>5</v>
      </c>
      <c r="L214" s="166"/>
      <c r="M214" s="166"/>
      <c r="N214" s="166"/>
      <c r="O214" s="166"/>
      <c r="P214" s="166"/>
      <c r="Q214" s="166"/>
      <c r="R214" s="168"/>
      <c r="T214" s="169"/>
      <c r="U214" s="166"/>
      <c r="V214" s="166"/>
      <c r="W214" s="166"/>
      <c r="X214" s="166"/>
      <c r="Y214" s="166"/>
      <c r="Z214" s="166"/>
      <c r="AA214" s="170"/>
      <c r="AT214" s="171" t="s">
        <v>150</v>
      </c>
      <c r="AU214" s="171" t="s">
        <v>100</v>
      </c>
      <c r="AV214" s="10" t="s">
        <v>24</v>
      </c>
      <c r="AW214" s="10" t="s">
        <v>38</v>
      </c>
      <c r="AX214" s="10" t="s">
        <v>80</v>
      </c>
      <c r="AY214" s="171" t="s">
        <v>142</v>
      </c>
    </row>
    <row r="215" spans="2:65" s="11" customFormat="1" ht="16.5" customHeight="1">
      <c r="B215" s="172"/>
      <c r="C215" s="173"/>
      <c r="D215" s="173"/>
      <c r="E215" s="174" t="s">
        <v>5</v>
      </c>
      <c r="F215" s="264" t="s">
        <v>253</v>
      </c>
      <c r="G215" s="265"/>
      <c r="H215" s="265"/>
      <c r="I215" s="265"/>
      <c r="J215" s="173"/>
      <c r="K215" s="175">
        <v>49.764000000000003</v>
      </c>
      <c r="L215" s="173"/>
      <c r="M215" s="173"/>
      <c r="N215" s="173"/>
      <c r="O215" s="173"/>
      <c r="P215" s="173"/>
      <c r="Q215" s="173"/>
      <c r="R215" s="176"/>
      <c r="T215" s="177"/>
      <c r="U215" s="173"/>
      <c r="V215" s="173"/>
      <c r="W215" s="173"/>
      <c r="X215" s="173"/>
      <c r="Y215" s="173"/>
      <c r="Z215" s="173"/>
      <c r="AA215" s="178"/>
      <c r="AT215" s="179" t="s">
        <v>150</v>
      </c>
      <c r="AU215" s="179" t="s">
        <v>100</v>
      </c>
      <c r="AV215" s="11" t="s">
        <v>100</v>
      </c>
      <c r="AW215" s="11" t="s">
        <v>38</v>
      </c>
      <c r="AX215" s="11" t="s">
        <v>24</v>
      </c>
      <c r="AY215" s="179" t="s">
        <v>142</v>
      </c>
    </row>
    <row r="216" spans="2:65" s="1" customFormat="1" ht="16.5" customHeight="1">
      <c r="B216" s="129"/>
      <c r="C216" s="158" t="s">
        <v>254</v>
      </c>
      <c r="D216" s="158" t="s">
        <v>143</v>
      </c>
      <c r="E216" s="159" t="s">
        <v>255</v>
      </c>
      <c r="F216" s="259" t="s">
        <v>256</v>
      </c>
      <c r="G216" s="259"/>
      <c r="H216" s="259"/>
      <c r="I216" s="259"/>
      <c r="J216" s="160" t="s">
        <v>146</v>
      </c>
      <c r="K216" s="161">
        <v>302.363</v>
      </c>
      <c r="L216" s="260">
        <v>0</v>
      </c>
      <c r="M216" s="260"/>
      <c r="N216" s="261">
        <f>ROUND(L216*K216,2)</f>
        <v>0</v>
      </c>
      <c r="O216" s="261"/>
      <c r="P216" s="261"/>
      <c r="Q216" s="261"/>
      <c r="R216" s="132"/>
      <c r="T216" s="162" t="s">
        <v>5</v>
      </c>
      <c r="U216" s="46" t="s">
        <v>45</v>
      </c>
      <c r="V216" s="38"/>
      <c r="W216" s="163">
        <f>V216*K216</f>
        <v>0</v>
      </c>
      <c r="X216" s="163">
        <v>0</v>
      </c>
      <c r="Y216" s="163">
        <f>X216*K216</f>
        <v>0</v>
      </c>
      <c r="Z216" s="163">
        <v>0</v>
      </c>
      <c r="AA216" s="164">
        <f>Z216*K216</f>
        <v>0</v>
      </c>
      <c r="AR216" s="21" t="s">
        <v>216</v>
      </c>
      <c r="AT216" s="21" t="s">
        <v>143</v>
      </c>
      <c r="AU216" s="21" t="s">
        <v>100</v>
      </c>
      <c r="AY216" s="21" t="s">
        <v>142</v>
      </c>
      <c r="BE216" s="103">
        <f>IF(U216="základní",N216,0)</f>
        <v>0</v>
      </c>
      <c r="BF216" s="103">
        <f>IF(U216="snížená",N216,0)</f>
        <v>0</v>
      </c>
      <c r="BG216" s="103">
        <f>IF(U216="zákl. přenesená",N216,0)</f>
        <v>0</v>
      </c>
      <c r="BH216" s="103">
        <f>IF(U216="sníž. přenesená",N216,0)</f>
        <v>0</v>
      </c>
      <c r="BI216" s="103">
        <f>IF(U216="nulová",N216,0)</f>
        <v>0</v>
      </c>
      <c r="BJ216" s="21" t="s">
        <v>24</v>
      </c>
      <c r="BK216" s="103">
        <f>ROUND(L216*K216,2)</f>
        <v>0</v>
      </c>
      <c r="BL216" s="21" t="s">
        <v>216</v>
      </c>
      <c r="BM216" s="21" t="s">
        <v>257</v>
      </c>
    </row>
    <row r="217" spans="2:65" s="11" customFormat="1" ht="16.5" customHeight="1">
      <c r="B217" s="172"/>
      <c r="C217" s="173"/>
      <c r="D217" s="173"/>
      <c r="E217" s="174" t="s">
        <v>5</v>
      </c>
      <c r="F217" s="271" t="s">
        <v>155</v>
      </c>
      <c r="G217" s="272"/>
      <c r="H217" s="272"/>
      <c r="I217" s="272"/>
      <c r="J217" s="173"/>
      <c r="K217" s="175">
        <v>92.025000000000006</v>
      </c>
      <c r="L217" s="173"/>
      <c r="M217" s="173"/>
      <c r="N217" s="173"/>
      <c r="O217" s="173"/>
      <c r="P217" s="173"/>
      <c r="Q217" s="173"/>
      <c r="R217" s="176"/>
      <c r="T217" s="177"/>
      <c r="U217" s="173"/>
      <c r="V217" s="173"/>
      <c r="W217" s="173"/>
      <c r="X217" s="173"/>
      <c r="Y217" s="173"/>
      <c r="Z217" s="173"/>
      <c r="AA217" s="178"/>
      <c r="AT217" s="179" t="s">
        <v>150</v>
      </c>
      <c r="AU217" s="179" t="s">
        <v>100</v>
      </c>
      <c r="AV217" s="11" t="s">
        <v>100</v>
      </c>
      <c r="AW217" s="11" t="s">
        <v>38</v>
      </c>
      <c r="AX217" s="11" t="s">
        <v>80</v>
      </c>
      <c r="AY217" s="179" t="s">
        <v>142</v>
      </c>
    </row>
    <row r="218" spans="2:65" s="11" customFormat="1" ht="16.5" customHeight="1">
      <c r="B218" s="172"/>
      <c r="C218" s="173"/>
      <c r="D218" s="173"/>
      <c r="E218" s="174" t="s">
        <v>5</v>
      </c>
      <c r="F218" s="264" t="s">
        <v>156</v>
      </c>
      <c r="G218" s="265"/>
      <c r="H218" s="265"/>
      <c r="I218" s="265"/>
      <c r="J218" s="173"/>
      <c r="K218" s="175">
        <v>25.628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150</v>
      </c>
      <c r="AU218" s="179" t="s">
        <v>100</v>
      </c>
      <c r="AV218" s="11" t="s">
        <v>100</v>
      </c>
      <c r="AW218" s="11" t="s">
        <v>38</v>
      </c>
      <c r="AX218" s="11" t="s">
        <v>80</v>
      </c>
      <c r="AY218" s="179" t="s">
        <v>142</v>
      </c>
    </row>
    <row r="219" spans="2:65" s="11" customFormat="1" ht="16.5" customHeight="1">
      <c r="B219" s="172"/>
      <c r="C219" s="173"/>
      <c r="D219" s="173"/>
      <c r="E219" s="174" t="s">
        <v>5</v>
      </c>
      <c r="F219" s="264" t="s">
        <v>157</v>
      </c>
      <c r="G219" s="265"/>
      <c r="H219" s="265"/>
      <c r="I219" s="265"/>
      <c r="J219" s="173"/>
      <c r="K219" s="175">
        <v>135.26499999999999</v>
      </c>
      <c r="L219" s="173"/>
      <c r="M219" s="173"/>
      <c r="N219" s="173"/>
      <c r="O219" s="173"/>
      <c r="P219" s="173"/>
      <c r="Q219" s="173"/>
      <c r="R219" s="176"/>
      <c r="T219" s="177"/>
      <c r="U219" s="173"/>
      <c r="V219" s="173"/>
      <c r="W219" s="173"/>
      <c r="X219" s="173"/>
      <c r="Y219" s="173"/>
      <c r="Z219" s="173"/>
      <c r="AA219" s="178"/>
      <c r="AT219" s="179" t="s">
        <v>150</v>
      </c>
      <c r="AU219" s="179" t="s">
        <v>100</v>
      </c>
      <c r="AV219" s="11" t="s">
        <v>100</v>
      </c>
      <c r="AW219" s="11" t="s">
        <v>38</v>
      </c>
      <c r="AX219" s="11" t="s">
        <v>80</v>
      </c>
      <c r="AY219" s="179" t="s">
        <v>142</v>
      </c>
    </row>
    <row r="220" spans="2:65" s="11" customFormat="1" ht="25.5" customHeight="1">
      <c r="B220" s="172"/>
      <c r="C220" s="173"/>
      <c r="D220" s="173"/>
      <c r="E220" s="174" t="s">
        <v>5</v>
      </c>
      <c r="F220" s="264" t="s">
        <v>158</v>
      </c>
      <c r="G220" s="265"/>
      <c r="H220" s="265"/>
      <c r="I220" s="265"/>
      <c r="J220" s="173"/>
      <c r="K220" s="175">
        <v>9.0500000000000007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150</v>
      </c>
      <c r="AU220" s="179" t="s">
        <v>100</v>
      </c>
      <c r="AV220" s="11" t="s">
        <v>100</v>
      </c>
      <c r="AW220" s="11" t="s">
        <v>38</v>
      </c>
      <c r="AX220" s="11" t="s">
        <v>80</v>
      </c>
      <c r="AY220" s="179" t="s">
        <v>142</v>
      </c>
    </row>
    <row r="221" spans="2:65" s="11" customFormat="1" ht="16.5" customHeight="1">
      <c r="B221" s="172"/>
      <c r="C221" s="173"/>
      <c r="D221" s="173"/>
      <c r="E221" s="174" t="s">
        <v>5</v>
      </c>
      <c r="F221" s="264" t="s">
        <v>159</v>
      </c>
      <c r="G221" s="265"/>
      <c r="H221" s="265"/>
      <c r="I221" s="265"/>
      <c r="J221" s="173"/>
      <c r="K221" s="175">
        <v>11.8</v>
      </c>
      <c r="L221" s="173"/>
      <c r="M221" s="173"/>
      <c r="N221" s="173"/>
      <c r="O221" s="173"/>
      <c r="P221" s="173"/>
      <c r="Q221" s="173"/>
      <c r="R221" s="176"/>
      <c r="T221" s="177"/>
      <c r="U221" s="173"/>
      <c r="V221" s="173"/>
      <c r="W221" s="173"/>
      <c r="X221" s="173"/>
      <c r="Y221" s="173"/>
      <c r="Z221" s="173"/>
      <c r="AA221" s="178"/>
      <c r="AT221" s="179" t="s">
        <v>150</v>
      </c>
      <c r="AU221" s="179" t="s">
        <v>100</v>
      </c>
      <c r="AV221" s="11" t="s">
        <v>100</v>
      </c>
      <c r="AW221" s="11" t="s">
        <v>38</v>
      </c>
      <c r="AX221" s="11" t="s">
        <v>80</v>
      </c>
      <c r="AY221" s="179" t="s">
        <v>142</v>
      </c>
    </row>
    <row r="222" spans="2:65" s="11" customFormat="1" ht="16.5" customHeight="1">
      <c r="B222" s="172"/>
      <c r="C222" s="173"/>
      <c r="D222" s="173"/>
      <c r="E222" s="174" t="s">
        <v>5</v>
      </c>
      <c r="F222" s="264" t="s">
        <v>160</v>
      </c>
      <c r="G222" s="265"/>
      <c r="H222" s="265"/>
      <c r="I222" s="265"/>
      <c r="J222" s="173"/>
      <c r="K222" s="175">
        <v>2.34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150</v>
      </c>
      <c r="AU222" s="179" t="s">
        <v>100</v>
      </c>
      <c r="AV222" s="11" t="s">
        <v>100</v>
      </c>
      <c r="AW222" s="11" t="s">
        <v>38</v>
      </c>
      <c r="AX222" s="11" t="s">
        <v>80</v>
      </c>
      <c r="AY222" s="179" t="s">
        <v>142</v>
      </c>
    </row>
    <row r="223" spans="2:65" s="11" customFormat="1" ht="16.5" customHeight="1">
      <c r="B223" s="172"/>
      <c r="C223" s="173"/>
      <c r="D223" s="173"/>
      <c r="E223" s="174" t="s">
        <v>5</v>
      </c>
      <c r="F223" s="264" t="s">
        <v>161</v>
      </c>
      <c r="G223" s="265"/>
      <c r="H223" s="265"/>
      <c r="I223" s="265"/>
      <c r="J223" s="173"/>
      <c r="K223" s="175">
        <v>26.254999999999999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150</v>
      </c>
      <c r="AU223" s="179" t="s">
        <v>100</v>
      </c>
      <c r="AV223" s="11" t="s">
        <v>100</v>
      </c>
      <c r="AW223" s="11" t="s">
        <v>38</v>
      </c>
      <c r="AX223" s="11" t="s">
        <v>80</v>
      </c>
      <c r="AY223" s="179" t="s">
        <v>142</v>
      </c>
    </row>
    <row r="224" spans="2:65" s="12" customFormat="1" ht="16.5" customHeight="1">
      <c r="B224" s="180"/>
      <c r="C224" s="181"/>
      <c r="D224" s="181"/>
      <c r="E224" s="182" t="s">
        <v>5</v>
      </c>
      <c r="F224" s="273" t="s">
        <v>162</v>
      </c>
      <c r="G224" s="274"/>
      <c r="H224" s="274"/>
      <c r="I224" s="274"/>
      <c r="J224" s="181"/>
      <c r="K224" s="183">
        <v>302.363</v>
      </c>
      <c r="L224" s="181"/>
      <c r="M224" s="181"/>
      <c r="N224" s="181"/>
      <c r="O224" s="181"/>
      <c r="P224" s="181"/>
      <c r="Q224" s="181"/>
      <c r="R224" s="184"/>
      <c r="T224" s="185"/>
      <c r="U224" s="181"/>
      <c r="V224" s="181"/>
      <c r="W224" s="181"/>
      <c r="X224" s="181"/>
      <c r="Y224" s="181"/>
      <c r="Z224" s="181"/>
      <c r="AA224" s="186"/>
      <c r="AT224" s="187" t="s">
        <v>150</v>
      </c>
      <c r="AU224" s="187" t="s">
        <v>100</v>
      </c>
      <c r="AV224" s="12" t="s">
        <v>147</v>
      </c>
      <c r="AW224" s="12" t="s">
        <v>38</v>
      </c>
      <c r="AX224" s="12" t="s">
        <v>24</v>
      </c>
      <c r="AY224" s="187" t="s">
        <v>142</v>
      </c>
    </row>
    <row r="225" spans="2:65" s="1" customFormat="1" ht="25.5" customHeight="1">
      <c r="B225" s="129"/>
      <c r="C225" s="158" t="s">
        <v>10</v>
      </c>
      <c r="D225" s="158" t="s">
        <v>143</v>
      </c>
      <c r="E225" s="159" t="s">
        <v>258</v>
      </c>
      <c r="F225" s="259" t="s">
        <v>259</v>
      </c>
      <c r="G225" s="259"/>
      <c r="H225" s="259"/>
      <c r="I225" s="259"/>
      <c r="J225" s="160" t="s">
        <v>146</v>
      </c>
      <c r="K225" s="161">
        <v>302.363</v>
      </c>
      <c r="L225" s="260">
        <v>0</v>
      </c>
      <c r="M225" s="260"/>
      <c r="N225" s="261">
        <f>ROUND(L225*K225,2)</f>
        <v>0</v>
      </c>
      <c r="O225" s="261"/>
      <c r="P225" s="261"/>
      <c r="Q225" s="261"/>
      <c r="R225" s="132"/>
      <c r="T225" s="162" t="s">
        <v>5</v>
      </c>
      <c r="U225" s="46" t="s">
        <v>45</v>
      </c>
      <c r="V225" s="38"/>
      <c r="W225" s="163">
        <f>V225*K225</f>
        <v>0</v>
      </c>
      <c r="X225" s="163">
        <v>0</v>
      </c>
      <c r="Y225" s="163">
        <f>X225*K225</f>
        <v>0</v>
      </c>
      <c r="Z225" s="163">
        <v>0</v>
      </c>
      <c r="AA225" s="164">
        <f>Z225*K225</f>
        <v>0</v>
      </c>
      <c r="AR225" s="21" t="s">
        <v>216</v>
      </c>
      <c r="AT225" s="21" t="s">
        <v>143</v>
      </c>
      <c r="AU225" s="21" t="s">
        <v>100</v>
      </c>
      <c r="AY225" s="21" t="s">
        <v>142</v>
      </c>
      <c r="BE225" s="103">
        <f>IF(U225="základní",N225,0)</f>
        <v>0</v>
      </c>
      <c r="BF225" s="103">
        <f>IF(U225="snížená",N225,0)</f>
        <v>0</v>
      </c>
      <c r="BG225" s="103">
        <f>IF(U225="zákl. přenesená",N225,0)</f>
        <v>0</v>
      </c>
      <c r="BH225" s="103">
        <f>IF(U225="sníž. přenesená",N225,0)</f>
        <v>0</v>
      </c>
      <c r="BI225" s="103">
        <f>IF(U225="nulová",N225,0)</f>
        <v>0</v>
      </c>
      <c r="BJ225" s="21" t="s">
        <v>24</v>
      </c>
      <c r="BK225" s="103">
        <f>ROUND(L225*K225,2)</f>
        <v>0</v>
      </c>
      <c r="BL225" s="21" t="s">
        <v>216</v>
      </c>
      <c r="BM225" s="21" t="s">
        <v>260</v>
      </c>
    </row>
    <row r="226" spans="2:65" s="1" customFormat="1" ht="16.5" customHeight="1">
      <c r="B226" s="129"/>
      <c r="C226" s="158" t="s">
        <v>261</v>
      </c>
      <c r="D226" s="158" t="s">
        <v>143</v>
      </c>
      <c r="E226" s="159" t="s">
        <v>262</v>
      </c>
      <c r="F226" s="259" t="s">
        <v>263</v>
      </c>
      <c r="G226" s="259"/>
      <c r="H226" s="259"/>
      <c r="I226" s="259"/>
      <c r="J226" s="160" t="s">
        <v>169</v>
      </c>
      <c r="K226" s="161">
        <v>159.35</v>
      </c>
      <c r="L226" s="260">
        <v>0</v>
      </c>
      <c r="M226" s="260"/>
      <c r="N226" s="261">
        <f>ROUND(L226*K226,2)</f>
        <v>0</v>
      </c>
      <c r="O226" s="261"/>
      <c r="P226" s="261"/>
      <c r="Q226" s="261"/>
      <c r="R226" s="132"/>
      <c r="T226" s="162" t="s">
        <v>5</v>
      </c>
      <c r="U226" s="46" t="s">
        <v>45</v>
      </c>
      <c r="V226" s="38"/>
      <c r="W226" s="163">
        <f>V226*K226</f>
        <v>0</v>
      </c>
      <c r="X226" s="163">
        <v>0</v>
      </c>
      <c r="Y226" s="163">
        <f>X226*K226</f>
        <v>0</v>
      </c>
      <c r="Z226" s="163">
        <v>0</v>
      </c>
      <c r="AA226" s="164">
        <f>Z226*K226</f>
        <v>0</v>
      </c>
      <c r="AR226" s="21" t="s">
        <v>216</v>
      </c>
      <c r="AT226" s="21" t="s">
        <v>143</v>
      </c>
      <c r="AU226" s="21" t="s">
        <v>100</v>
      </c>
      <c r="AY226" s="21" t="s">
        <v>142</v>
      </c>
      <c r="BE226" s="103">
        <f>IF(U226="základní",N226,0)</f>
        <v>0</v>
      </c>
      <c r="BF226" s="103">
        <f>IF(U226="snížená",N226,0)</f>
        <v>0</v>
      </c>
      <c r="BG226" s="103">
        <f>IF(U226="zákl. přenesená",N226,0)</f>
        <v>0</v>
      </c>
      <c r="BH226" s="103">
        <f>IF(U226="sníž. přenesená",N226,0)</f>
        <v>0</v>
      </c>
      <c r="BI226" s="103">
        <f>IF(U226="nulová",N226,0)</f>
        <v>0</v>
      </c>
      <c r="BJ226" s="21" t="s">
        <v>24</v>
      </c>
      <c r="BK226" s="103">
        <f>ROUND(L226*K226,2)</f>
        <v>0</v>
      </c>
      <c r="BL226" s="21" t="s">
        <v>216</v>
      </c>
      <c r="BM226" s="21" t="s">
        <v>264</v>
      </c>
    </row>
    <row r="227" spans="2:65" s="11" customFormat="1" ht="38.25" customHeight="1">
      <c r="B227" s="172"/>
      <c r="C227" s="173"/>
      <c r="D227" s="173"/>
      <c r="E227" s="174" t="s">
        <v>5</v>
      </c>
      <c r="F227" s="271" t="s">
        <v>171</v>
      </c>
      <c r="G227" s="272"/>
      <c r="H227" s="272"/>
      <c r="I227" s="272"/>
      <c r="J227" s="173"/>
      <c r="K227" s="175">
        <v>135.5</v>
      </c>
      <c r="L227" s="173"/>
      <c r="M227" s="173"/>
      <c r="N227" s="173"/>
      <c r="O227" s="173"/>
      <c r="P227" s="173"/>
      <c r="Q227" s="173"/>
      <c r="R227" s="176"/>
      <c r="T227" s="177"/>
      <c r="U227" s="173"/>
      <c r="V227" s="173"/>
      <c r="W227" s="173"/>
      <c r="X227" s="173"/>
      <c r="Y227" s="173"/>
      <c r="Z227" s="173"/>
      <c r="AA227" s="178"/>
      <c r="AT227" s="179" t="s">
        <v>150</v>
      </c>
      <c r="AU227" s="179" t="s">
        <v>100</v>
      </c>
      <c r="AV227" s="11" t="s">
        <v>100</v>
      </c>
      <c r="AW227" s="11" t="s">
        <v>38</v>
      </c>
      <c r="AX227" s="11" t="s">
        <v>80</v>
      </c>
      <c r="AY227" s="179" t="s">
        <v>142</v>
      </c>
    </row>
    <row r="228" spans="2:65" s="11" customFormat="1" ht="16.5" customHeight="1">
      <c r="B228" s="172"/>
      <c r="C228" s="173"/>
      <c r="D228" s="173"/>
      <c r="E228" s="174" t="s">
        <v>5</v>
      </c>
      <c r="F228" s="264" t="s">
        <v>172</v>
      </c>
      <c r="G228" s="265"/>
      <c r="H228" s="265"/>
      <c r="I228" s="265"/>
      <c r="J228" s="173"/>
      <c r="K228" s="175">
        <v>7.15</v>
      </c>
      <c r="L228" s="173"/>
      <c r="M228" s="173"/>
      <c r="N228" s="173"/>
      <c r="O228" s="173"/>
      <c r="P228" s="173"/>
      <c r="Q228" s="173"/>
      <c r="R228" s="176"/>
      <c r="T228" s="177"/>
      <c r="U228" s="173"/>
      <c r="V228" s="173"/>
      <c r="W228" s="173"/>
      <c r="X228" s="173"/>
      <c r="Y228" s="173"/>
      <c r="Z228" s="173"/>
      <c r="AA228" s="178"/>
      <c r="AT228" s="179" t="s">
        <v>150</v>
      </c>
      <c r="AU228" s="179" t="s">
        <v>100</v>
      </c>
      <c r="AV228" s="11" t="s">
        <v>100</v>
      </c>
      <c r="AW228" s="11" t="s">
        <v>38</v>
      </c>
      <c r="AX228" s="11" t="s">
        <v>80</v>
      </c>
      <c r="AY228" s="179" t="s">
        <v>142</v>
      </c>
    </row>
    <row r="229" spans="2:65" s="11" customFormat="1" ht="16.5" customHeight="1">
      <c r="B229" s="172"/>
      <c r="C229" s="173"/>
      <c r="D229" s="173"/>
      <c r="E229" s="174" t="s">
        <v>5</v>
      </c>
      <c r="F229" s="264" t="s">
        <v>173</v>
      </c>
      <c r="G229" s="265"/>
      <c r="H229" s="265"/>
      <c r="I229" s="265"/>
      <c r="J229" s="173"/>
      <c r="K229" s="175">
        <v>-15.4</v>
      </c>
      <c r="L229" s="173"/>
      <c r="M229" s="173"/>
      <c r="N229" s="173"/>
      <c r="O229" s="173"/>
      <c r="P229" s="173"/>
      <c r="Q229" s="173"/>
      <c r="R229" s="176"/>
      <c r="T229" s="177"/>
      <c r="U229" s="173"/>
      <c r="V229" s="173"/>
      <c r="W229" s="173"/>
      <c r="X229" s="173"/>
      <c r="Y229" s="173"/>
      <c r="Z229" s="173"/>
      <c r="AA229" s="178"/>
      <c r="AT229" s="179" t="s">
        <v>150</v>
      </c>
      <c r="AU229" s="179" t="s">
        <v>100</v>
      </c>
      <c r="AV229" s="11" t="s">
        <v>100</v>
      </c>
      <c r="AW229" s="11" t="s">
        <v>38</v>
      </c>
      <c r="AX229" s="11" t="s">
        <v>80</v>
      </c>
      <c r="AY229" s="179" t="s">
        <v>142</v>
      </c>
    </row>
    <row r="230" spans="2:65" s="11" customFormat="1" ht="16.5" customHeight="1">
      <c r="B230" s="172"/>
      <c r="C230" s="173"/>
      <c r="D230" s="173"/>
      <c r="E230" s="174" t="s">
        <v>5</v>
      </c>
      <c r="F230" s="264" t="s">
        <v>174</v>
      </c>
      <c r="G230" s="265"/>
      <c r="H230" s="265"/>
      <c r="I230" s="265"/>
      <c r="J230" s="173"/>
      <c r="K230" s="175">
        <v>2.5</v>
      </c>
      <c r="L230" s="173"/>
      <c r="M230" s="173"/>
      <c r="N230" s="173"/>
      <c r="O230" s="173"/>
      <c r="P230" s="173"/>
      <c r="Q230" s="173"/>
      <c r="R230" s="176"/>
      <c r="T230" s="177"/>
      <c r="U230" s="173"/>
      <c r="V230" s="173"/>
      <c r="W230" s="173"/>
      <c r="X230" s="173"/>
      <c r="Y230" s="173"/>
      <c r="Z230" s="173"/>
      <c r="AA230" s="178"/>
      <c r="AT230" s="179" t="s">
        <v>150</v>
      </c>
      <c r="AU230" s="179" t="s">
        <v>100</v>
      </c>
      <c r="AV230" s="11" t="s">
        <v>100</v>
      </c>
      <c r="AW230" s="11" t="s">
        <v>38</v>
      </c>
      <c r="AX230" s="11" t="s">
        <v>80</v>
      </c>
      <c r="AY230" s="179" t="s">
        <v>142</v>
      </c>
    </row>
    <row r="231" spans="2:65" s="11" customFormat="1" ht="16.5" customHeight="1">
      <c r="B231" s="172"/>
      <c r="C231" s="173"/>
      <c r="D231" s="173"/>
      <c r="E231" s="174" t="s">
        <v>5</v>
      </c>
      <c r="F231" s="264" t="s">
        <v>175</v>
      </c>
      <c r="G231" s="265"/>
      <c r="H231" s="265"/>
      <c r="I231" s="265"/>
      <c r="J231" s="173"/>
      <c r="K231" s="175">
        <v>7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150</v>
      </c>
      <c r="AU231" s="179" t="s">
        <v>100</v>
      </c>
      <c r="AV231" s="11" t="s">
        <v>100</v>
      </c>
      <c r="AW231" s="11" t="s">
        <v>38</v>
      </c>
      <c r="AX231" s="11" t="s">
        <v>80</v>
      </c>
      <c r="AY231" s="179" t="s">
        <v>142</v>
      </c>
    </row>
    <row r="232" spans="2:65" s="11" customFormat="1" ht="16.5" customHeight="1">
      <c r="B232" s="172"/>
      <c r="C232" s="173"/>
      <c r="D232" s="173"/>
      <c r="E232" s="174" t="s">
        <v>5</v>
      </c>
      <c r="F232" s="264" t="s">
        <v>222</v>
      </c>
      <c r="G232" s="265"/>
      <c r="H232" s="265"/>
      <c r="I232" s="265"/>
      <c r="J232" s="173"/>
      <c r="K232" s="175">
        <v>22.6</v>
      </c>
      <c r="L232" s="173"/>
      <c r="M232" s="173"/>
      <c r="N232" s="173"/>
      <c r="O232" s="173"/>
      <c r="P232" s="173"/>
      <c r="Q232" s="173"/>
      <c r="R232" s="176"/>
      <c r="T232" s="177"/>
      <c r="U232" s="173"/>
      <c r="V232" s="173"/>
      <c r="W232" s="173"/>
      <c r="X232" s="173"/>
      <c r="Y232" s="173"/>
      <c r="Z232" s="173"/>
      <c r="AA232" s="178"/>
      <c r="AT232" s="179" t="s">
        <v>150</v>
      </c>
      <c r="AU232" s="179" t="s">
        <v>100</v>
      </c>
      <c r="AV232" s="11" t="s">
        <v>100</v>
      </c>
      <c r="AW232" s="11" t="s">
        <v>38</v>
      </c>
      <c r="AX232" s="11" t="s">
        <v>80</v>
      </c>
      <c r="AY232" s="179" t="s">
        <v>142</v>
      </c>
    </row>
    <row r="233" spans="2:65" s="12" customFormat="1" ht="16.5" customHeight="1">
      <c r="B233" s="180"/>
      <c r="C233" s="181"/>
      <c r="D233" s="181"/>
      <c r="E233" s="182" t="s">
        <v>5</v>
      </c>
      <c r="F233" s="273" t="s">
        <v>162</v>
      </c>
      <c r="G233" s="274"/>
      <c r="H233" s="274"/>
      <c r="I233" s="274"/>
      <c r="J233" s="181"/>
      <c r="K233" s="183">
        <v>159.35</v>
      </c>
      <c r="L233" s="181"/>
      <c r="M233" s="181"/>
      <c r="N233" s="181"/>
      <c r="O233" s="181"/>
      <c r="P233" s="181"/>
      <c r="Q233" s="181"/>
      <c r="R233" s="184"/>
      <c r="T233" s="185"/>
      <c r="U233" s="181"/>
      <c r="V233" s="181"/>
      <c r="W233" s="181"/>
      <c r="X233" s="181"/>
      <c r="Y233" s="181"/>
      <c r="Z233" s="181"/>
      <c r="AA233" s="186"/>
      <c r="AT233" s="187" t="s">
        <v>150</v>
      </c>
      <c r="AU233" s="187" t="s">
        <v>100</v>
      </c>
      <c r="AV233" s="12" t="s">
        <v>147</v>
      </c>
      <c r="AW233" s="12" t="s">
        <v>38</v>
      </c>
      <c r="AX233" s="12" t="s">
        <v>24</v>
      </c>
      <c r="AY233" s="187" t="s">
        <v>142</v>
      </c>
    </row>
    <row r="234" spans="2:65" s="1" customFormat="1" ht="25.5" customHeight="1">
      <c r="B234" s="129"/>
      <c r="C234" s="158" t="s">
        <v>265</v>
      </c>
      <c r="D234" s="158" t="s">
        <v>143</v>
      </c>
      <c r="E234" s="159" t="s">
        <v>266</v>
      </c>
      <c r="F234" s="259" t="s">
        <v>267</v>
      </c>
      <c r="G234" s="259"/>
      <c r="H234" s="259"/>
      <c r="I234" s="259"/>
      <c r="J234" s="160" t="s">
        <v>169</v>
      </c>
      <c r="K234" s="161">
        <v>29.85</v>
      </c>
      <c r="L234" s="260">
        <v>0</v>
      </c>
      <c r="M234" s="260"/>
      <c r="N234" s="261">
        <f>ROUND(L234*K234,2)</f>
        <v>0</v>
      </c>
      <c r="O234" s="261"/>
      <c r="P234" s="261"/>
      <c r="Q234" s="261"/>
      <c r="R234" s="132"/>
      <c r="T234" s="162" t="s">
        <v>5</v>
      </c>
      <c r="U234" s="46" t="s">
        <v>45</v>
      </c>
      <c r="V234" s="38"/>
      <c r="W234" s="163">
        <f>V234*K234</f>
        <v>0</v>
      </c>
      <c r="X234" s="163">
        <v>0</v>
      </c>
      <c r="Y234" s="163">
        <f>X234*K234</f>
        <v>0</v>
      </c>
      <c r="Z234" s="163">
        <v>0</v>
      </c>
      <c r="AA234" s="164">
        <f>Z234*K234</f>
        <v>0</v>
      </c>
      <c r="AR234" s="21" t="s">
        <v>216</v>
      </c>
      <c r="AT234" s="21" t="s">
        <v>143</v>
      </c>
      <c r="AU234" s="21" t="s">
        <v>100</v>
      </c>
      <c r="AY234" s="21" t="s">
        <v>142</v>
      </c>
      <c r="BE234" s="103">
        <f>IF(U234="základní",N234,0)</f>
        <v>0</v>
      </c>
      <c r="BF234" s="103">
        <f>IF(U234="snížená",N234,0)</f>
        <v>0</v>
      </c>
      <c r="BG234" s="103">
        <f>IF(U234="zákl. přenesená",N234,0)</f>
        <v>0</v>
      </c>
      <c r="BH234" s="103">
        <f>IF(U234="sníž. přenesená",N234,0)</f>
        <v>0</v>
      </c>
      <c r="BI234" s="103">
        <f>IF(U234="nulová",N234,0)</f>
        <v>0</v>
      </c>
      <c r="BJ234" s="21" t="s">
        <v>24</v>
      </c>
      <c r="BK234" s="103">
        <f>ROUND(L234*K234,2)</f>
        <v>0</v>
      </c>
      <c r="BL234" s="21" t="s">
        <v>216</v>
      </c>
      <c r="BM234" s="21" t="s">
        <v>268</v>
      </c>
    </row>
    <row r="235" spans="2:65" s="11" customFormat="1" ht="16.5" customHeight="1">
      <c r="B235" s="172"/>
      <c r="C235" s="173"/>
      <c r="D235" s="173"/>
      <c r="E235" s="174" t="s">
        <v>5</v>
      </c>
      <c r="F235" s="271" t="s">
        <v>269</v>
      </c>
      <c r="G235" s="272"/>
      <c r="H235" s="272"/>
      <c r="I235" s="272"/>
      <c r="J235" s="173"/>
      <c r="K235" s="175">
        <v>29.85</v>
      </c>
      <c r="L235" s="173"/>
      <c r="M235" s="173"/>
      <c r="N235" s="173"/>
      <c r="O235" s="173"/>
      <c r="P235" s="173"/>
      <c r="Q235" s="173"/>
      <c r="R235" s="176"/>
      <c r="T235" s="177"/>
      <c r="U235" s="173"/>
      <c r="V235" s="173"/>
      <c r="W235" s="173"/>
      <c r="X235" s="173"/>
      <c r="Y235" s="173"/>
      <c r="Z235" s="173"/>
      <c r="AA235" s="178"/>
      <c r="AT235" s="179" t="s">
        <v>150</v>
      </c>
      <c r="AU235" s="179" t="s">
        <v>100</v>
      </c>
      <c r="AV235" s="11" t="s">
        <v>100</v>
      </c>
      <c r="AW235" s="11" t="s">
        <v>38</v>
      </c>
      <c r="AX235" s="11" t="s">
        <v>24</v>
      </c>
      <c r="AY235" s="179" t="s">
        <v>142</v>
      </c>
    </row>
    <row r="236" spans="2:65" s="1" customFormat="1" ht="16.5" customHeight="1">
      <c r="B236" s="129"/>
      <c r="C236" s="188" t="s">
        <v>270</v>
      </c>
      <c r="D236" s="188" t="s">
        <v>223</v>
      </c>
      <c r="E236" s="189" t="s">
        <v>271</v>
      </c>
      <c r="F236" s="277" t="s">
        <v>272</v>
      </c>
      <c r="G236" s="277"/>
      <c r="H236" s="277"/>
      <c r="I236" s="277"/>
      <c r="J236" s="190" t="s">
        <v>169</v>
      </c>
      <c r="K236" s="191">
        <v>32.835000000000001</v>
      </c>
      <c r="L236" s="278">
        <v>0</v>
      </c>
      <c r="M236" s="278"/>
      <c r="N236" s="279">
        <f>ROUND(L236*K236,2)</f>
        <v>0</v>
      </c>
      <c r="O236" s="261"/>
      <c r="P236" s="261"/>
      <c r="Q236" s="261"/>
      <c r="R236" s="132"/>
      <c r="T236" s="162" t="s">
        <v>5</v>
      </c>
      <c r="U236" s="46" t="s">
        <v>45</v>
      </c>
      <c r="V236" s="38"/>
      <c r="W236" s="163">
        <f>V236*K236</f>
        <v>0</v>
      </c>
      <c r="X236" s="163">
        <v>0</v>
      </c>
      <c r="Y236" s="163">
        <f>X236*K236</f>
        <v>0</v>
      </c>
      <c r="Z236" s="163">
        <v>0</v>
      </c>
      <c r="AA236" s="164">
        <f>Z236*K236</f>
        <v>0</v>
      </c>
      <c r="AR236" s="21" t="s">
        <v>226</v>
      </c>
      <c r="AT236" s="21" t="s">
        <v>223</v>
      </c>
      <c r="AU236" s="21" t="s">
        <v>100</v>
      </c>
      <c r="AY236" s="21" t="s">
        <v>142</v>
      </c>
      <c r="BE236" s="103">
        <f>IF(U236="základní",N236,0)</f>
        <v>0</v>
      </c>
      <c r="BF236" s="103">
        <f>IF(U236="snížená",N236,0)</f>
        <v>0</v>
      </c>
      <c r="BG236" s="103">
        <f>IF(U236="zákl. přenesená",N236,0)</f>
        <v>0</v>
      </c>
      <c r="BH236" s="103">
        <f>IF(U236="sníž. přenesená",N236,0)</f>
        <v>0</v>
      </c>
      <c r="BI236" s="103">
        <f>IF(U236="nulová",N236,0)</f>
        <v>0</v>
      </c>
      <c r="BJ236" s="21" t="s">
        <v>24</v>
      </c>
      <c r="BK236" s="103">
        <f>ROUND(L236*K236,2)</f>
        <v>0</v>
      </c>
      <c r="BL236" s="21" t="s">
        <v>216</v>
      </c>
      <c r="BM236" s="21" t="s">
        <v>273</v>
      </c>
    </row>
    <row r="237" spans="2:65" s="11" customFormat="1" ht="16.5" customHeight="1">
      <c r="B237" s="172"/>
      <c r="C237" s="173"/>
      <c r="D237" s="173"/>
      <c r="E237" s="174" t="s">
        <v>5</v>
      </c>
      <c r="F237" s="271" t="s">
        <v>274</v>
      </c>
      <c r="G237" s="272"/>
      <c r="H237" s="272"/>
      <c r="I237" s="272"/>
      <c r="J237" s="173"/>
      <c r="K237" s="175">
        <v>32.835000000000001</v>
      </c>
      <c r="L237" s="173"/>
      <c r="M237" s="173"/>
      <c r="N237" s="173"/>
      <c r="O237" s="173"/>
      <c r="P237" s="173"/>
      <c r="Q237" s="173"/>
      <c r="R237" s="176"/>
      <c r="T237" s="177"/>
      <c r="U237" s="173"/>
      <c r="V237" s="173"/>
      <c r="W237" s="173"/>
      <c r="X237" s="173"/>
      <c r="Y237" s="173"/>
      <c r="Z237" s="173"/>
      <c r="AA237" s="178"/>
      <c r="AT237" s="179" t="s">
        <v>150</v>
      </c>
      <c r="AU237" s="179" t="s">
        <v>100</v>
      </c>
      <c r="AV237" s="11" t="s">
        <v>100</v>
      </c>
      <c r="AW237" s="11" t="s">
        <v>38</v>
      </c>
      <c r="AX237" s="11" t="s">
        <v>24</v>
      </c>
      <c r="AY237" s="179" t="s">
        <v>142</v>
      </c>
    </row>
    <row r="238" spans="2:65" s="1" customFormat="1" ht="16.5" customHeight="1">
      <c r="B238" s="129"/>
      <c r="C238" s="158" t="s">
        <v>275</v>
      </c>
      <c r="D238" s="158" t="s">
        <v>143</v>
      </c>
      <c r="E238" s="159" t="s">
        <v>276</v>
      </c>
      <c r="F238" s="259" t="s">
        <v>277</v>
      </c>
      <c r="G238" s="259"/>
      <c r="H238" s="259"/>
      <c r="I238" s="259"/>
      <c r="J238" s="160" t="s">
        <v>215</v>
      </c>
      <c r="K238" s="161">
        <v>525.85500000000002</v>
      </c>
      <c r="L238" s="260">
        <v>0</v>
      </c>
      <c r="M238" s="260"/>
      <c r="N238" s="261">
        <f>ROUND(L238*K238,2)</f>
        <v>0</v>
      </c>
      <c r="O238" s="261"/>
      <c r="P238" s="261"/>
      <c r="Q238" s="261"/>
      <c r="R238" s="132"/>
      <c r="T238" s="162" t="s">
        <v>5</v>
      </c>
      <c r="U238" s="46" t="s">
        <v>45</v>
      </c>
      <c r="V238" s="38"/>
      <c r="W238" s="163">
        <f>V238*K238</f>
        <v>0</v>
      </c>
      <c r="X238" s="163">
        <v>0</v>
      </c>
      <c r="Y238" s="163">
        <f>X238*K238</f>
        <v>0</v>
      </c>
      <c r="Z238" s="163">
        <v>0</v>
      </c>
      <c r="AA238" s="164">
        <f>Z238*K238</f>
        <v>0</v>
      </c>
      <c r="AR238" s="21" t="s">
        <v>216</v>
      </c>
      <c r="AT238" s="21" t="s">
        <v>143</v>
      </c>
      <c r="AU238" s="21" t="s">
        <v>100</v>
      </c>
      <c r="AY238" s="21" t="s">
        <v>142</v>
      </c>
      <c r="BE238" s="103">
        <f>IF(U238="základní",N238,0)</f>
        <v>0</v>
      </c>
      <c r="BF238" s="103">
        <f>IF(U238="snížená",N238,0)</f>
        <v>0</v>
      </c>
      <c r="BG238" s="103">
        <f>IF(U238="zákl. přenesená",N238,0)</f>
        <v>0</v>
      </c>
      <c r="BH238" s="103">
        <f>IF(U238="sníž. přenesená",N238,0)</f>
        <v>0</v>
      </c>
      <c r="BI238" s="103">
        <f>IF(U238="nulová",N238,0)</f>
        <v>0</v>
      </c>
      <c r="BJ238" s="21" t="s">
        <v>24</v>
      </c>
      <c r="BK238" s="103">
        <f>ROUND(L238*K238,2)</f>
        <v>0</v>
      </c>
      <c r="BL238" s="21" t="s">
        <v>216</v>
      </c>
      <c r="BM238" s="21" t="s">
        <v>278</v>
      </c>
    </row>
    <row r="239" spans="2:65" s="11" customFormat="1" ht="16.5" customHeight="1">
      <c r="B239" s="172"/>
      <c r="C239" s="173"/>
      <c r="D239" s="173"/>
      <c r="E239" s="174" t="s">
        <v>5</v>
      </c>
      <c r="F239" s="271" t="s">
        <v>279</v>
      </c>
      <c r="G239" s="272"/>
      <c r="H239" s="272"/>
      <c r="I239" s="272"/>
      <c r="J239" s="173"/>
      <c r="K239" s="175">
        <v>525.85500000000002</v>
      </c>
      <c r="L239" s="173"/>
      <c r="M239" s="173"/>
      <c r="N239" s="173"/>
      <c r="O239" s="173"/>
      <c r="P239" s="173"/>
      <c r="Q239" s="173"/>
      <c r="R239" s="176"/>
      <c r="T239" s="177"/>
      <c r="U239" s="173"/>
      <c r="V239" s="173"/>
      <c r="W239" s="173"/>
      <c r="X239" s="173"/>
      <c r="Y239" s="173"/>
      <c r="Z239" s="173"/>
      <c r="AA239" s="178"/>
      <c r="AT239" s="179" t="s">
        <v>150</v>
      </c>
      <c r="AU239" s="179" t="s">
        <v>100</v>
      </c>
      <c r="AV239" s="11" t="s">
        <v>100</v>
      </c>
      <c r="AW239" s="11" t="s">
        <v>38</v>
      </c>
      <c r="AX239" s="11" t="s">
        <v>24</v>
      </c>
      <c r="AY239" s="179" t="s">
        <v>142</v>
      </c>
    </row>
    <row r="240" spans="2:65" s="1" customFormat="1" ht="25.5" customHeight="1">
      <c r="B240" s="129"/>
      <c r="C240" s="158" t="s">
        <v>280</v>
      </c>
      <c r="D240" s="158" t="s">
        <v>143</v>
      </c>
      <c r="E240" s="159" t="s">
        <v>281</v>
      </c>
      <c r="F240" s="259" t="s">
        <v>282</v>
      </c>
      <c r="G240" s="259"/>
      <c r="H240" s="259"/>
      <c r="I240" s="259"/>
      <c r="J240" s="160" t="s">
        <v>146</v>
      </c>
      <c r="K240" s="161">
        <v>302.363</v>
      </c>
      <c r="L240" s="260">
        <v>0</v>
      </c>
      <c r="M240" s="260"/>
      <c r="N240" s="261">
        <f>ROUND(L240*K240,2)</f>
        <v>0</v>
      </c>
      <c r="O240" s="261"/>
      <c r="P240" s="261"/>
      <c r="Q240" s="261"/>
      <c r="R240" s="132"/>
      <c r="T240" s="162" t="s">
        <v>5</v>
      </c>
      <c r="U240" s="46" t="s">
        <v>45</v>
      </c>
      <c r="V240" s="38"/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21" t="s">
        <v>216</v>
      </c>
      <c r="AT240" s="21" t="s">
        <v>143</v>
      </c>
      <c r="AU240" s="21" t="s">
        <v>100</v>
      </c>
      <c r="AY240" s="21" t="s">
        <v>142</v>
      </c>
      <c r="BE240" s="103">
        <f>IF(U240="základní",N240,0)</f>
        <v>0</v>
      </c>
      <c r="BF240" s="103">
        <f>IF(U240="snížená",N240,0)</f>
        <v>0</v>
      </c>
      <c r="BG240" s="103">
        <f>IF(U240="zákl. přenesená",N240,0)</f>
        <v>0</v>
      </c>
      <c r="BH240" s="103">
        <f>IF(U240="sníž. přenesená",N240,0)</f>
        <v>0</v>
      </c>
      <c r="BI240" s="103">
        <f>IF(U240="nulová",N240,0)</f>
        <v>0</v>
      </c>
      <c r="BJ240" s="21" t="s">
        <v>24</v>
      </c>
      <c r="BK240" s="103">
        <f>ROUND(L240*K240,2)</f>
        <v>0</v>
      </c>
      <c r="BL240" s="21" t="s">
        <v>216</v>
      </c>
      <c r="BM240" s="21" t="s">
        <v>283</v>
      </c>
    </row>
    <row r="241" spans="2:65" s="11" customFormat="1" ht="16.5" customHeight="1">
      <c r="B241" s="172"/>
      <c r="C241" s="173"/>
      <c r="D241" s="173"/>
      <c r="E241" s="174" t="s">
        <v>5</v>
      </c>
      <c r="F241" s="271" t="s">
        <v>155</v>
      </c>
      <c r="G241" s="272"/>
      <c r="H241" s="272"/>
      <c r="I241" s="272"/>
      <c r="J241" s="173"/>
      <c r="K241" s="175">
        <v>92.025000000000006</v>
      </c>
      <c r="L241" s="173"/>
      <c r="M241" s="173"/>
      <c r="N241" s="173"/>
      <c r="O241" s="173"/>
      <c r="P241" s="173"/>
      <c r="Q241" s="173"/>
      <c r="R241" s="176"/>
      <c r="T241" s="177"/>
      <c r="U241" s="173"/>
      <c r="V241" s="173"/>
      <c r="W241" s="173"/>
      <c r="X241" s="173"/>
      <c r="Y241" s="173"/>
      <c r="Z241" s="173"/>
      <c r="AA241" s="178"/>
      <c r="AT241" s="179" t="s">
        <v>150</v>
      </c>
      <c r="AU241" s="179" t="s">
        <v>100</v>
      </c>
      <c r="AV241" s="11" t="s">
        <v>100</v>
      </c>
      <c r="AW241" s="11" t="s">
        <v>38</v>
      </c>
      <c r="AX241" s="11" t="s">
        <v>80</v>
      </c>
      <c r="AY241" s="179" t="s">
        <v>142</v>
      </c>
    </row>
    <row r="242" spans="2:65" s="11" customFormat="1" ht="16.5" customHeight="1">
      <c r="B242" s="172"/>
      <c r="C242" s="173"/>
      <c r="D242" s="173"/>
      <c r="E242" s="174" t="s">
        <v>5</v>
      </c>
      <c r="F242" s="264" t="s">
        <v>156</v>
      </c>
      <c r="G242" s="265"/>
      <c r="H242" s="265"/>
      <c r="I242" s="265"/>
      <c r="J242" s="173"/>
      <c r="K242" s="175">
        <v>25.628</v>
      </c>
      <c r="L242" s="173"/>
      <c r="M242" s="173"/>
      <c r="N242" s="173"/>
      <c r="O242" s="173"/>
      <c r="P242" s="173"/>
      <c r="Q242" s="173"/>
      <c r="R242" s="176"/>
      <c r="T242" s="177"/>
      <c r="U242" s="173"/>
      <c r="V242" s="173"/>
      <c r="W242" s="173"/>
      <c r="X242" s="173"/>
      <c r="Y242" s="173"/>
      <c r="Z242" s="173"/>
      <c r="AA242" s="178"/>
      <c r="AT242" s="179" t="s">
        <v>150</v>
      </c>
      <c r="AU242" s="179" t="s">
        <v>100</v>
      </c>
      <c r="AV242" s="11" t="s">
        <v>100</v>
      </c>
      <c r="AW242" s="11" t="s">
        <v>38</v>
      </c>
      <c r="AX242" s="11" t="s">
        <v>80</v>
      </c>
      <c r="AY242" s="179" t="s">
        <v>142</v>
      </c>
    </row>
    <row r="243" spans="2:65" s="11" customFormat="1" ht="16.5" customHeight="1">
      <c r="B243" s="172"/>
      <c r="C243" s="173"/>
      <c r="D243" s="173"/>
      <c r="E243" s="174" t="s">
        <v>5</v>
      </c>
      <c r="F243" s="264" t="s">
        <v>157</v>
      </c>
      <c r="G243" s="265"/>
      <c r="H243" s="265"/>
      <c r="I243" s="265"/>
      <c r="J243" s="173"/>
      <c r="K243" s="175">
        <v>135.26499999999999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8"/>
      <c r="AT243" s="179" t="s">
        <v>150</v>
      </c>
      <c r="AU243" s="179" t="s">
        <v>100</v>
      </c>
      <c r="AV243" s="11" t="s">
        <v>100</v>
      </c>
      <c r="AW243" s="11" t="s">
        <v>38</v>
      </c>
      <c r="AX243" s="11" t="s">
        <v>80</v>
      </c>
      <c r="AY243" s="179" t="s">
        <v>142</v>
      </c>
    </row>
    <row r="244" spans="2:65" s="11" customFormat="1" ht="25.5" customHeight="1">
      <c r="B244" s="172"/>
      <c r="C244" s="173"/>
      <c r="D244" s="173"/>
      <c r="E244" s="174" t="s">
        <v>5</v>
      </c>
      <c r="F244" s="264" t="s">
        <v>158</v>
      </c>
      <c r="G244" s="265"/>
      <c r="H244" s="265"/>
      <c r="I244" s="265"/>
      <c r="J244" s="173"/>
      <c r="K244" s="175">
        <v>9.0500000000000007</v>
      </c>
      <c r="L244" s="173"/>
      <c r="M244" s="173"/>
      <c r="N244" s="173"/>
      <c r="O244" s="173"/>
      <c r="P244" s="173"/>
      <c r="Q244" s="173"/>
      <c r="R244" s="176"/>
      <c r="T244" s="177"/>
      <c r="U244" s="173"/>
      <c r="V244" s="173"/>
      <c r="W244" s="173"/>
      <c r="X244" s="173"/>
      <c r="Y244" s="173"/>
      <c r="Z244" s="173"/>
      <c r="AA244" s="178"/>
      <c r="AT244" s="179" t="s">
        <v>150</v>
      </c>
      <c r="AU244" s="179" t="s">
        <v>100</v>
      </c>
      <c r="AV244" s="11" t="s">
        <v>100</v>
      </c>
      <c r="AW244" s="11" t="s">
        <v>38</v>
      </c>
      <c r="AX244" s="11" t="s">
        <v>80</v>
      </c>
      <c r="AY244" s="179" t="s">
        <v>142</v>
      </c>
    </row>
    <row r="245" spans="2:65" s="11" customFormat="1" ht="16.5" customHeight="1">
      <c r="B245" s="172"/>
      <c r="C245" s="173"/>
      <c r="D245" s="173"/>
      <c r="E245" s="174" t="s">
        <v>5</v>
      </c>
      <c r="F245" s="264" t="s">
        <v>159</v>
      </c>
      <c r="G245" s="265"/>
      <c r="H245" s="265"/>
      <c r="I245" s="265"/>
      <c r="J245" s="173"/>
      <c r="K245" s="175">
        <v>11.8</v>
      </c>
      <c r="L245" s="173"/>
      <c r="M245" s="173"/>
      <c r="N245" s="173"/>
      <c r="O245" s="173"/>
      <c r="P245" s="173"/>
      <c r="Q245" s="173"/>
      <c r="R245" s="176"/>
      <c r="T245" s="177"/>
      <c r="U245" s="173"/>
      <c r="V245" s="173"/>
      <c r="W245" s="173"/>
      <c r="X245" s="173"/>
      <c r="Y245" s="173"/>
      <c r="Z245" s="173"/>
      <c r="AA245" s="178"/>
      <c r="AT245" s="179" t="s">
        <v>150</v>
      </c>
      <c r="AU245" s="179" t="s">
        <v>100</v>
      </c>
      <c r="AV245" s="11" t="s">
        <v>100</v>
      </c>
      <c r="AW245" s="11" t="s">
        <v>38</v>
      </c>
      <c r="AX245" s="11" t="s">
        <v>80</v>
      </c>
      <c r="AY245" s="179" t="s">
        <v>142</v>
      </c>
    </row>
    <row r="246" spans="2:65" s="11" customFormat="1" ht="16.5" customHeight="1">
      <c r="B246" s="172"/>
      <c r="C246" s="173"/>
      <c r="D246" s="173"/>
      <c r="E246" s="174" t="s">
        <v>5</v>
      </c>
      <c r="F246" s="264" t="s">
        <v>160</v>
      </c>
      <c r="G246" s="265"/>
      <c r="H246" s="265"/>
      <c r="I246" s="265"/>
      <c r="J246" s="173"/>
      <c r="K246" s="175">
        <v>2.34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8"/>
      <c r="AT246" s="179" t="s">
        <v>150</v>
      </c>
      <c r="AU246" s="179" t="s">
        <v>100</v>
      </c>
      <c r="AV246" s="11" t="s">
        <v>100</v>
      </c>
      <c r="AW246" s="11" t="s">
        <v>38</v>
      </c>
      <c r="AX246" s="11" t="s">
        <v>80</v>
      </c>
      <c r="AY246" s="179" t="s">
        <v>142</v>
      </c>
    </row>
    <row r="247" spans="2:65" s="11" customFormat="1" ht="16.5" customHeight="1">
      <c r="B247" s="172"/>
      <c r="C247" s="173"/>
      <c r="D247" s="173"/>
      <c r="E247" s="174" t="s">
        <v>5</v>
      </c>
      <c r="F247" s="264" t="s">
        <v>161</v>
      </c>
      <c r="G247" s="265"/>
      <c r="H247" s="265"/>
      <c r="I247" s="265"/>
      <c r="J247" s="173"/>
      <c r="K247" s="175">
        <v>26.254999999999999</v>
      </c>
      <c r="L247" s="173"/>
      <c r="M247" s="173"/>
      <c r="N247" s="173"/>
      <c r="O247" s="173"/>
      <c r="P247" s="173"/>
      <c r="Q247" s="173"/>
      <c r="R247" s="176"/>
      <c r="T247" s="177"/>
      <c r="U247" s="173"/>
      <c r="V247" s="173"/>
      <c r="W247" s="173"/>
      <c r="X247" s="173"/>
      <c r="Y247" s="173"/>
      <c r="Z247" s="173"/>
      <c r="AA247" s="178"/>
      <c r="AT247" s="179" t="s">
        <v>150</v>
      </c>
      <c r="AU247" s="179" t="s">
        <v>100</v>
      </c>
      <c r="AV247" s="11" t="s">
        <v>100</v>
      </c>
      <c r="AW247" s="11" t="s">
        <v>38</v>
      </c>
      <c r="AX247" s="11" t="s">
        <v>80</v>
      </c>
      <c r="AY247" s="179" t="s">
        <v>142</v>
      </c>
    </row>
    <row r="248" spans="2:65" s="12" customFormat="1" ht="16.5" customHeight="1">
      <c r="B248" s="180"/>
      <c r="C248" s="181"/>
      <c r="D248" s="181"/>
      <c r="E248" s="182" t="s">
        <v>5</v>
      </c>
      <c r="F248" s="273" t="s">
        <v>162</v>
      </c>
      <c r="G248" s="274"/>
      <c r="H248" s="274"/>
      <c r="I248" s="274"/>
      <c r="J248" s="181"/>
      <c r="K248" s="183">
        <v>302.363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150</v>
      </c>
      <c r="AU248" s="187" t="s">
        <v>100</v>
      </c>
      <c r="AV248" s="12" t="s">
        <v>147</v>
      </c>
      <c r="AW248" s="12" t="s">
        <v>38</v>
      </c>
      <c r="AX248" s="12" t="s">
        <v>24</v>
      </c>
      <c r="AY248" s="187" t="s">
        <v>142</v>
      </c>
    </row>
    <row r="249" spans="2:65" s="1" customFormat="1" ht="38.25" customHeight="1">
      <c r="B249" s="129"/>
      <c r="C249" s="158" t="s">
        <v>284</v>
      </c>
      <c r="D249" s="158" t="s">
        <v>143</v>
      </c>
      <c r="E249" s="159" t="s">
        <v>285</v>
      </c>
      <c r="F249" s="259" t="s">
        <v>286</v>
      </c>
      <c r="G249" s="259"/>
      <c r="H249" s="259"/>
      <c r="I249" s="259"/>
      <c r="J249" s="160" t="s">
        <v>146</v>
      </c>
      <c r="K249" s="161">
        <v>604.726</v>
      </c>
      <c r="L249" s="260">
        <v>0</v>
      </c>
      <c r="M249" s="260"/>
      <c r="N249" s="261">
        <f>ROUND(L249*K249,2)</f>
        <v>0</v>
      </c>
      <c r="O249" s="261"/>
      <c r="P249" s="261"/>
      <c r="Q249" s="261"/>
      <c r="R249" s="132"/>
      <c r="T249" s="162" t="s">
        <v>5</v>
      </c>
      <c r="U249" s="46" t="s">
        <v>45</v>
      </c>
      <c r="V249" s="38"/>
      <c r="W249" s="163">
        <f>V249*K249</f>
        <v>0</v>
      </c>
      <c r="X249" s="163">
        <v>0</v>
      </c>
      <c r="Y249" s="163">
        <f>X249*K249</f>
        <v>0</v>
      </c>
      <c r="Z249" s="163">
        <v>0</v>
      </c>
      <c r="AA249" s="164">
        <f>Z249*K249</f>
        <v>0</v>
      </c>
      <c r="AR249" s="21" t="s">
        <v>216</v>
      </c>
      <c r="AT249" s="21" t="s">
        <v>143</v>
      </c>
      <c r="AU249" s="21" t="s">
        <v>100</v>
      </c>
      <c r="AY249" s="21" t="s">
        <v>142</v>
      </c>
      <c r="BE249" s="103">
        <f>IF(U249="základní",N249,0)</f>
        <v>0</v>
      </c>
      <c r="BF249" s="103">
        <f>IF(U249="snížená",N249,0)</f>
        <v>0</v>
      </c>
      <c r="BG249" s="103">
        <f>IF(U249="zákl. přenesená",N249,0)</f>
        <v>0</v>
      </c>
      <c r="BH249" s="103">
        <f>IF(U249="sníž. přenesená",N249,0)</f>
        <v>0</v>
      </c>
      <c r="BI249" s="103">
        <f>IF(U249="nulová",N249,0)</f>
        <v>0</v>
      </c>
      <c r="BJ249" s="21" t="s">
        <v>24</v>
      </c>
      <c r="BK249" s="103">
        <f>ROUND(L249*K249,2)</f>
        <v>0</v>
      </c>
      <c r="BL249" s="21" t="s">
        <v>216</v>
      </c>
      <c r="BM249" s="21" t="s">
        <v>287</v>
      </c>
    </row>
    <row r="250" spans="2:65" s="11" customFormat="1" ht="16.5" customHeight="1">
      <c r="B250" s="172"/>
      <c r="C250" s="173"/>
      <c r="D250" s="173"/>
      <c r="E250" s="174" t="s">
        <v>5</v>
      </c>
      <c r="F250" s="271" t="s">
        <v>288</v>
      </c>
      <c r="G250" s="272"/>
      <c r="H250" s="272"/>
      <c r="I250" s="272"/>
      <c r="J250" s="173"/>
      <c r="K250" s="175">
        <v>604.726</v>
      </c>
      <c r="L250" s="173"/>
      <c r="M250" s="173"/>
      <c r="N250" s="173"/>
      <c r="O250" s="173"/>
      <c r="P250" s="173"/>
      <c r="Q250" s="173"/>
      <c r="R250" s="176"/>
      <c r="T250" s="177"/>
      <c r="U250" s="173"/>
      <c r="V250" s="173"/>
      <c r="W250" s="173"/>
      <c r="X250" s="173"/>
      <c r="Y250" s="173"/>
      <c r="Z250" s="173"/>
      <c r="AA250" s="178"/>
      <c r="AT250" s="179" t="s">
        <v>150</v>
      </c>
      <c r="AU250" s="179" t="s">
        <v>100</v>
      </c>
      <c r="AV250" s="11" t="s">
        <v>100</v>
      </c>
      <c r="AW250" s="11" t="s">
        <v>38</v>
      </c>
      <c r="AX250" s="11" t="s">
        <v>24</v>
      </c>
      <c r="AY250" s="179" t="s">
        <v>142</v>
      </c>
    </row>
    <row r="251" spans="2:65" s="1" customFormat="1" ht="16.5" customHeight="1">
      <c r="B251" s="129"/>
      <c r="C251" s="158" t="s">
        <v>289</v>
      </c>
      <c r="D251" s="158" t="s">
        <v>143</v>
      </c>
      <c r="E251" s="159" t="s">
        <v>290</v>
      </c>
      <c r="F251" s="259" t="s">
        <v>291</v>
      </c>
      <c r="G251" s="259"/>
      <c r="H251" s="259"/>
      <c r="I251" s="259"/>
      <c r="J251" s="160" t="s">
        <v>292</v>
      </c>
      <c r="K251" s="161">
        <v>17.8</v>
      </c>
      <c r="L251" s="260">
        <v>0</v>
      </c>
      <c r="M251" s="260"/>
      <c r="N251" s="261">
        <f>ROUND(L251*K251,2)</f>
        <v>0</v>
      </c>
      <c r="O251" s="261"/>
      <c r="P251" s="261"/>
      <c r="Q251" s="261"/>
      <c r="R251" s="132"/>
      <c r="T251" s="162" t="s">
        <v>5</v>
      </c>
      <c r="U251" s="46" t="s">
        <v>45</v>
      </c>
      <c r="V251" s="38"/>
      <c r="W251" s="163">
        <f>V251*K251</f>
        <v>0</v>
      </c>
      <c r="X251" s="163">
        <v>0</v>
      </c>
      <c r="Y251" s="163">
        <f>X251*K251</f>
        <v>0</v>
      </c>
      <c r="Z251" s="163">
        <v>0</v>
      </c>
      <c r="AA251" s="164">
        <f>Z251*K251</f>
        <v>0</v>
      </c>
      <c r="AR251" s="21" t="s">
        <v>216</v>
      </c>
      <c r="AT251" s="21" t="s">
        <v>143</v>
      </c>
      <c r="AU251" s="21" t="s">
        <v>100</v>
      </c>
      <c r="AY251" s="21" t="s">
        <v>142</v>
      </c>
      <c r="BE251" s="103">
        <f>IF(U251="základní",N251,0)</f>
        <v>0</v>
      </c>
      <c r="BF251" s="103">
        <f>IF(U251="snížená",N251,0)</f>
        <v>0</v>
      </c>
      <c r="BG251" s="103">
        <f>IF(U251="zákl. přenesená",N251,0)</f>
        <v>0</v>
      </c>
      <c r="BH251" s="103">
        <f>IF(U251="sníž. přenesená",N251,0)</f>
        <v>0</v>
      </c>
      <c r="BI251" s="103">
        <f>IF(U251="nulová",N251,0)</f>
        <v>0</v>
      </c>
      <c r="BJ251" s="21" t="s">
        <v>24</v>
      </c>
      <c r="BK251" s="103">
        <f>ROUND(L251*K251,2)</f>
        <v>0</v>
      </c>
      <c r="BL251" s="21" t="s">
        <v>216</v>
      </c>
      <c r="BM251" s="21" t="s">
        <v>293</v>
      </c>
    </row>
    <row r="252" spans="2:65" s="11" customFormat="1" ht="16.5" customHeight="1">
      <c r="B252" s="172"/>
      <c r="C252" s="173"/>
      <c r="D252" s="173"/>
      <c r="E252" s="174" t="s">
        <v>5</v>
      </c>
      <c r="F252" s="271" t="s">
        <v>294</v>
      </c>
      <c r="G252" s="272"/>
      <c r="H252" s="272"/>
      <c r="I252" s="272"/>
      <c r="J252" s="173"/>
      <c r="K252" s="175">
        <v>3</v>
      </c>
      <c r="L252" s="173"/>
      <c r="M252" s="173"/>
      <c r="N252" s="173"/>
      <c r="O252" s="173"/>
      <c r="P252" s="173"/>
      <c r="Q252" s="173"/>
      <c r="R252" s="176"/>
      <c r="T252" s="177"/>
      <c r="U252" s="173"/>
      <c r="V252" s="173"/>
      <c r="W252" s="173"/>
      <c r="X252" s="173"/>
      <c r="Y252" s="173"/>
      <c r="Z252" s="173"/>
      <c r="AA252" s="178"/>
      <c r="AT252" s="179" t="s">
        <v>150</v>
      </c>
      <c r="AU252" s="179" t="s">
        <v>100</v>
      </c>
      <c r="AV252" s="11" t="s">
        <v>100</v>
      </c>
      <c r="AW252" s="11" t="s">
        <v>38</v>
      </c>
      <c r="AX252" s="11" t="s">
        <v>80</v>
      </c>
      <c r="AY252" s="179" t="s">
        <v>142</v>
      </c>
    </row>
    <row r="253" spans="2:65" s="11" customFormat="1" ht="16.5" customHeight="1">
      <c r="B253" s="172"/>
      <c r="C253" s="173"/>
      <c r="D253" s="173"/>
      <c r="E253" s="174" t="s">
        <v>5</v>
      </c>
      <c r="F253" s="264" t="s">
        <v>295</v>
      </c>
      <c r="G253" s="265"/>
      <c r="H253" s="265"/>
      <c r="I253" s="265"/>
      <c r="J253" s="173"/>
      <c r="K253" s="175">
        <v>6.4</v>
      </c>
      <c r="L253" s="173"/>
      <c r="M253" s="173"/>
      <c r="N253" s="173"/>
      <c r="O253" s="173"/>
      <c r="P253" s="173"/>
      <c r="Q253" s="173"/>
      <c r="R253" s="176"/>
      <c r="T253" s="177"/>
      <c r="U253" s="173"/>
      <c r="V253" s="173"/>
      <c r="W253" s="173"/>
      <c r="X253" s="173"/>
      <c r="Y253" s="173"/>
      <c r="Z253" s="173"/>
      <c r="AA253" s="178"/>
      <c r="AT253" s="179" t="s">
        <v>150</v>
      </c>
      <c r="AU253" s="179" t="s">
        <v>100</v>
      </c>
      <c r="AV253" s="11" t="s">
        <v>100</v>
      </c>
      <c r="AW253" s="11" t="s">
        <v>38</v>
      </c>
      <c r="AX253" s="11" t="s">
        <v>80</v>
      </c>
      <c r="AY253" s="179" t="s">
        <v>142</v>
      </c>
    </row>
    <row r="254" spans="2:65" s="11" customFormat="1" ht="16.5" customHeight="1">
      <c r="B254" s="172"/>
      <c r="C254" s="173"/>
      <c r="D254" s="173"/>
      <c r="E254" s="174" t="s">
        <v>5</v>
      </c>
      <c r="F254" s="264" t="s">
        <v>296</v>
      </c>
      <c r="G254" s="265"/>
      <c r="H254" s="265"/>
      <c r="I254" s="265"/>
      <c r="J254" s="173"/>
      <c r="K254" s="175">
        <v>7.2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8"/>
      <c r="AT254" s="179" t="s">
        <v>150</v>
      </c>
      <c r="AU254" s="179" t="s">
        <v>100</v>
      </c>
      <c r="AV254" s="11" t="s">
        <v>100</v>
      </c>
      <c r="AW254" s="11" t="s">
        <v>38</v>
      </c>
      <c r="AX254" s="11" t="s">
        <v>80</v>
      </c>
      <c r="AY254" s="179" t="s">
        <v>142</v>
      </c>
    </row>
    <row r="255" spans="2:65" s="11" customFormat="1" ht="16.5" customHeight="1">
      <c r="B255" s="172"/>
      <c r="C255" s="173"/>
      <c r="D255" s="173"/>
      <c r="E255" s="174" t="s">
        <v>5</v>
      </c>
      <c r="F255" s="264" t="s">
        <v>297</v>
      </c>
      <c r="G255" s="265"/>
      <c r="H255" s="265"/>
      <c r="I255" s="265"/>
      <c r="J255" s="173"/>
      <c r="K255" s="175">
        <v>1.2</v>
      </c>
      <c r="L255" s="173"/>
      <c r="M255" s="173"/>
      <c r="N255" s="173"/>
      <c r="O255" s="173"/>
      <c r="P255" s="173"/>
      <c r="Q255" s="173"/>
      <c r="R255" s="176"/>
      <c r="T255" s="177"/>
      <c r="U255" s="173"/>
      <c r="V255" s="173"/>
      <c r="W255" s="173"/>
      <c r="X255" s="173"/>
      <c r="Y255" s="173"/>
      <c r="Z255" s="173"/>
      <c r="AA255" s="178"/>
      <c r="AT255" s="179" t="s">
        <v>150</v>
      </c>
      <c r="AU255" s="179" t="s">
        <v>100</v>
      </c>
      <c r="AV255" s="11" t="s">
        <v>100</v>
      </c>
      <c r="AW255" s="11" t="s">
        <v>38</v>
      </c>
      <c r="AX255" s="11" t="s">
        <v>80</v>
      </c>
      <c r="AY255" s="179" t="s">
        <v>142</v>
      </c>
    </row>
    <row r="256" spans="2:65" s="12" customFormat="1" ht="16.5" customHeight="1">
      <c r="B256" s="180"/>
      <c r="C256" s="181"/>
      <c r="D256" s="181"/>
      <c r="E256" s="182" t="s">
        <v>5</v>
      </c>
      <c r="F256" s="273" t="s">
        <v>162</v>
      </c>
      <c r="G256" s="274"/>
      <c r="H256" s="274"/>
      <c r="I256" s="274"/>
      <c r="J256" s="181"/>
      <c r="K256" s="183">
        <v>17.8</v>
      </c>
      <c r="L256" s="181"/>
      <c r="M256" s="181"/>
      <c r="N256" s="181"/>
      <c r="O256" s="181"/>
      <c r="P256" s="181"/>
      <c r="Q256" s="181"/>
      <c r="R256" s="184"/>
      <c r="T256" s="185"/>
      <c r="U256" s="181"/>
      <c r="V256" s="181"/>
      <c r="W256" s="181"/>
      <c r="X256" s="181"/>
      <c r="Y256" s="181"/>
      <c r="Z256" s="181"/>
      <c r="AA256" s="186"/>
      <c r="AT256" s="187" t="s">
        <v>150</v>
      </c>
      <c r="AU256" s="187" t="s">
        <v>100</v>
      </c>
      <c r="AV256" s="12" t="s">
        <v>147</v>
      </c>
      <c r="AW256" s="12" t="s">
        <v>38</v>
      </c>
      <c r="AX256" s="12" t="s">
        <v>24</v>
      </c>
      <c r="AY256" s="187" t="s">
        <v>142</v>
      </c>
    </row>
    <row r="257" spans="2:65" s="1" customFormat="1" ht="25.5" customHeight="1">
      <c r="B257" s="129"/>
      <c r="C257" s="158" t="s">
        <v>298</v>
      </c>
      <c r="D257" s="158" t="s">
        <v>143</v>
      </c>
      <c r="E257" s="159" t="s">
        <v>299</v>
      </c>
      <c r="F257" s="259" t="s">
        <v>300</v>
      </c>
      <c r="G257" s="259"/>
      <c r="H257" s="259"/>
      <c r="I257" s="259"/>
      <c r="J257" s="160" t="s">
        <v>301</v>
      </c>
      <c r="K257" s="192">
        <v>0</v>
      </c>
      <c r="L257" s="260">
        <v>0</v>
      </c>
      <c r="M257" s="260"/>
      <c r="N257" s="261">
        <f>ROUND(L257*K257,2)</f>
        <v>0</v>
      </c>
      <c r="O257" s="261"/>
      <c r="P257" s="261"/>
      <c r="Q257" s="261"/>
      <c r="R257" s="132"/>
      <c r="T257" s="162" t="s">
        <v>5</v>
      </c>
      <c r="U257" s="46" t="s">
        <v>45</v>
      </c>
      <c r="V257" s="38"/>
      <c r="W257" s="163">
        <f>V257*K257</f>
        <v>0</v>
      </c>
      <c r="X257" s="163">
        <v>0</v>
      </c>
      <c r="Y257" s="163">
        <f>X257*K257</f>
        <v>0</v>
      </c>
      <c r="Z257" s="163">
        <v>0</v>
      </c>
      <c r="AA257" s="164">
        <f>Z257*K257</f>
        <v>0</v>
      </c>
      <c r="AR257" s="21" t="s">
        <v>216</v>
      </c>
      <c r="AT257" s="21" t="s">
        <v>143</v>
      </c>
      <c r="AU257" s="21" t="s">
        <v>100</v>
      </c>
      <c r="AY257" s="21" t="s">
        <v>142</v>
      </c>
      <c r="BE257" s="103">
        <f>IF(U257="základní",N257,0)</f>
        <v>0</v>
      </c>
      <c r="BF257" s="103">
        <f>IF(U257="snížená",N257,0)</f>
        <v>0</v>
      </c>
      <c r="BG257" s="103">
        <f>IF(U257="zákl. přenesená",N257,0)</f>
        <v>0</v>
      </c>
      <c r="BH257" s="103">
        <f>IF(U257="sníž. přenesená",N257,0)</f>
        <v>0</v>
      </c>
      <c r="BI257" s="103">
        <f>IF(U257="nulová",N257,0)</f>
        <v>0</v>
      </c>
      <c r="BJ257" s="21" t="s">
        <v>24</v>
      </c>
      <c r="BK257" s="103">
        <f>ROUND(L257*K257,2)</f>
        <v>0</v>
      </c>
      <c r="BL257" s="21" t="s">
        <v>216</v>
      </c>
      <c r="BM257" s="21" t="s">
        <v>302</v>
      </c>
    </row>
    <row r="258" spans="2:65" s="9" customFormat="1" ht="29.85" customHeight="1">
      <c r="B258" s="147"/>
      <c r="C258" s="148"/>
      <c r="D258" s="157" t="s">
        <v>116</v>
      </c>
      <c r="E258" s="157"/>
      <c r="F258" s="157"/>
      <c r="G258" s="157"/>
      <c r="H258" s="157"/>
      <c r="I258" s="157"/>
      <c r="J258" s="157"/>
      <c r="K258" s="157"/>
      <c r="L258" s="157"/>
      <c r="M258" s="157"/>
      <c r="N258" s="282">
        <f>BK258</f>
        <v>0</v>
      </c>
      <c r="O258" s="283"/>
      <c r="P258" s="283"/>
      <c r="Q258" s="283"/>
      <c r="R258" s="150"/>
      <c r="T258" s="151"/>
      <c r="U258" s="148"/>
      <c r="V258" s="148"/>
      <c r="W258" s="152">
        <f>SUM(W259:W267)</f>
        <v>0</v>
      </c>
      <c r="X258" s="148"/>
      <c r="Y258" s="152">
        <f>SUM(Y259:Y267)</f>
        <v>0.12210000000000001</v>
      </c>
      <c r="Z258" s="148"/>
      <c r="AA258" s="153">
        <f>SUM(AA259:AA267)</f>
        <v>0</v>
      </c>
      <c r="AR258" s="154" t="s">
        <v>100</v>
      </c>
      <c r="AT258" s="155" t="s">
        <v>79</v>
      </c>
      <c r="AU258" s="155" t="s">
        <v>24</v>
      </c>
      <c r="AY258" s="154" t="s">
        <v>142</v>
      </c>
      <c r="BK258" s="156">
        <f>SUM(BK259:BK267)</f>
        <v>0</v>
      </c>
    </row>
    <row r="259" spans="2:65" s="1" customFormat="1" ht="16.5" customHeight="1">
      <c r="B259" s="129"/>
      <c r="C259" s="158" t="s">
        <v>303</v>
      </c>
      <c r="D259" s="158" t="s">
        <v>143</v>
      </c>
      <c r="E259" s="159" t="s">
        <v>304</v>
      </c>
      <c r="F259" s="259" t="s">
        <v>305</v>
      </c>
      <c r="G259" s="259"/>
      <c r="H259" s="259"/>
      <c r="I259" s="259"/>
      <c r="J259" s="160" t="s">
        <v>146</v>
      </c>
      <c r="K259" s="161">
        <v>40</v>
      </c>
      <c r="L259" s="260">
        <v>0</v>
      </c>
      <c r="M259" s="260"/>
      <c r="N259" s="261">
        <f>ROUND(L259*K259,2)</f>
        <v>0</v>
      </c>
      <c r="O259" s="261"/>
      <c r="P259" s="261"/>
      <c r="Q259" s="261"/>
      <c r="R259" s="132"/>
      <c r="T259" s="162" t="s">
        <v>5</v>
      </c>
      <c r="U259" s="46" t="s">
        <v>45</v>
      </c>
      <c r="V259" s="38"/>
      <c r="W259" s="163">
        <f>V259*K259</f>
        <v>0</v>
      </c>
      <c r="X259" s="163">
        <v>2.0000000000000001E-4</v>
      </c>
      <c r="Y259" s="163">
        <f>X259*K259</f>
        <v>8.0000000000000002E-3</v>
      </c>
      <c r="Z259" s="163">
        <v>0</v>
      </c>
      <c r="AA259" s="164">
        <f>Z259*K259</f>
        <v>0</v>
      </c>
      <c r="AR259" s="21" t="s">
        <v>216</v>
      </c>
      <c r="AT259" s="21" t="s">
        <v>143</v>
      </c>
      <c r="AU259" s="21" t="s">
        <v>100</v>
      </c>
      <c r="AY259" s="21" t="s">
        <v>142</v>
      </c>
      <c r="BE259" s="103">
        <f>IF(U259="základní",N259,0)</f>
        <v>0</v>
      </c>
      <c r="BF259" s="103">
        <f>IF(U259="snížená",N259,0)</f>
        <v>0</v>
      </c>
      <c r="BG259" s="103">
        <f>IF(U259="zákl. přenesená",N259,0)</f>
        <v>0</v>
      </c>
      <c r="BH259" s="103">
        <f>IF(U259="sníž. přenesená",N259,0)</f>
        <v>0</v>
      </c>
      <c r="BI259" s="103">
        <f>IF(U259="nulová",N259,0)</f>
        <v>0</v>
      </c>
      <c r="BJ259" s="21" t="s">
        <v>24</v>
      </c>
      <c r="BK259" s="103">
        <f>ROUND(L259*K259,2)</f>
        <v>0</v>
      </c>
      <c r="BL259" s="21" t="s">
        <v>216</v>
      </c>
      <c r="BM259" s="21" t="s">
        <v>306</v>
      </c>
    </row>
    <row r="260" spans="2:65" s="11" customFormat="1" ht="16.5" customHeight="1">
      <c r="B260" s="172"/>
      <c r="C260" s="173"/>
      <c r="D260" s="173"/>
      <c r="E260" s="174" t="s">
        <v>5</v>
      </c>
      <c r="F260" s="271" t="s">
        <v>307</v>
      </c>
      <c r="G260" s="272"/>
      <c r="H260" s="272"/>
      <c r="I260" s="272"/>
      <c r="J260" s="173"/>
      <c r="K260" s="175">
        <v>40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8"/>
      <c r="AT260" s="179" t="s">
        <v>150</v>
      </c>
      <c r="AU260" s="179" t="s">
        <v>100</v>
      </c>
      <c r="AV260" s="11" t="s">
        <v>100</v>
      </c>
      <c r="AW260" s="11" t="s">
        <v>38</v>
      </c>
      <c r="AX260" s="11" t="s">
        <v>24</v>
      </c>
      <c r="AY260" s="179" t="s">
        <v>142</v>
      </c>
    </row>
    <row r="261" spans="2:65" s="1" customFormat="1" ht="16.5" customHeight="1">
      <c r="B261" s="129"/>
      <c r="C261" s="188" t="s">
        <v>308</v>
      </c>
      <c r="D261" s="188" t="s">
        <v>223</v>
      </c>
      <c r="E261" s="189" t="s">
        <v>309</v>
      </c>
      <c r="F261" s="277" t="s">
        <v>310</v>
      </c>
      <c r="G261" s="277"/>
      <c r="H261" s="277"/>
      <c r="I261" s="277"/>
      <c r="J261" s="190" t="s">
        <v>146</v>
      </c>
      <c r="K261" s="191">
        <v>48.4</v>
      </c>
      <c r="L261" s="278">
        <v>0</v>
      </c>
      <c r="M261" s="278"/>
      <c r="N261" s="279">
        <f>ROUND(L261*K261,2)</f>
        <v>0</v>
      </c>
      <c r="O261" s="261"/>
      <c r="P261" s="261"/>
      <c r="Q261" s="261"/>
      <c r="R261" s="132"/>
      <c r="T261" s="162" t="s">
        <v>5</v>
      </c>
      <c r="U261" s="46" t="s">
        <v>45</v>
      </c>
      <c r="V261" s="38"/>
      <c r="W261" s="163">
        <f>V261*K261</f>
        <v>0</v>
      </c>
      <c r="X261" s="163">
        <v>2.3500000000000001E-3</v>
      </c>
      <c r="Y261" s="163">
        <f>X261*K261</f>
        <v>0.11374000000000001</v>
      </c>
      <c r="Z261" s="163">
        <v>0</v>
      </c>
      <c r="AA261" s="164">
        <f>Z261*K261</f>
        <v>0</v>
      </c>
      <c r="AR261" s="21" t="s">
        <v>226</v>
      </c>
      <c r="AT261" s="21" t="s">
        <v>223</v>
      </c>
      <c r="AU261" s="21" t="s">
        <v>100</v>
      </c>
      <c r="AY261" s="21" t="s">
        <v>142</v>
      </c>
      <c r="BE261" s="103">
        <f>IF(U261="základní",N261,0)</f>
        <v>0</v>
      </c>
      <c r="BF261" s="103">
        <f>IF(U261="snížená",N261,0)</f>
        <v>0</v>
      </c>
      <c r="BG261" s="103">
        <f>IF(U261="zákl. přenesená",N261,0)</f>
        <v>0</v>
      </c>
      <c r="BH261" s="103">
        <f>IF(U261="sníž. přenesená",N261,0)</f>
        <v>0</v>
      </c>
      <c r="BI261" s="103">
        <f>IF(U261="nulová",N261,0)</f>
        <v>0</v>
      </c>
      <c r="BJ261" s="21" t="s">
        <v>24</v>
      </c>
      <c r="BK261" s="103">
        <f>ROUND(L261*K261,2)</f>
        <v>0</v>
      </c>
      <c r="BL261" s="21" t="s">
        <v>216</v>
      </c>
      <c r="BM261" s="21" t="s">
        <v>311</v>
      </c>
    </row>
    <row r="262" spans="2:65" s="11" customFormat="1" ht="16.5" customHeight="1">
      <c r="B262" s="172"/>
      <c r="C262" s="173"/>
      <c r="D262" s="173"/>
      <c r="E262" s="174" t="s">
        <v>5</v>
      </c>
      <c r="F262" s="271" t="s">
        <v>312</v>
      </c>
      <c r="G262" s="272"/>
      <c r="H262" s="272"/>
      <c r="I262" s="272"/>
      <c r="J262" s="173"/>
      <c r="K262" s="175">
        <v>44</v>
      </c>
      <c r="L262" s="173"/>
      <c r="M262" s="173"/>
      <c r="N262" s="173"/>
      <c r="O262" s="173"/>
      <c r="P262" s="173"/>
      <c r="Q262" s="173"/>
      <c r="R262" s="176"/>
      <c r="T262" s="177"/>
      <c r="U262" s="173"/>
      <c r="V262" s="173"/>
      <c r="W262" s="173"/>
      <c r="X262" s="173"/>
      <c r="Y262" s="173"/>
      <c r="Z262" s="173"/>
      <c r="AA262" s="178"/>
      <c r="AT262" s="179" t="s">
        <v>150</v>
      </c>
      <c r="AU262" s="179" t="s">
        <v>100</v>
      </c>
      <c r="AV262" s="11" t="s">
        <v>100</v>
      </c>
      <c r="AW262" s="11" t="s">
        <v>38</v>
      </c>
      <c r="AX262" s="11" t="s">
        <v>24</v>
      </c>
      <c r="AY262" s="179" t="s">
        <v>142</v>
      </c>
    </row>
    <row r="263" spans="2:65" s="1" customFormat="1" ht="16.5" customHeight="1">
      <c r="B263" s="129"/>
      <c r="C263" s="158" t="s">
        <v>226</v>
      </c>
      <c r="D263" s="158" t="s">
        <v>143</v>
      </c>
      <c r="E263" s="159" t="s">
        <v>313</v>
      </c>
      <c r="F263" s="259" t="s">
        <v>314</v>
      </c>
      <c r="G263" s="259"/>
      <c r="H263" s="259"/>
      <c r="I263" s="259"/>
      <c r="J263" s="160" t="s">
        <v>169</v>
      </c>
      <c r="K263" s="161">
        <v>36</v>
      </c>
      <c r="L263" s="260">
        <v>0</v>
      </c>
      <c r="M263" s="260"/>
      <c r="N263" s="261">
        <f>ROUND(L263*K263,2)</f>
        <v>0</v>
      </c>
      <c r="O263" s="261"/>
      <c r="P263" s="261"/>
      <c r="Q263" s="261"/>
      <c r="R263" s="132"/>
      <c r="T263" s="162" t="s">
        <v>5</v>
      </c>
      <c r="U263" s="46" t="s">
        <v>45</v>
      </c>
      <c r="V263" s="38"/>
      <c r="W263" s="163">
        <f>V263*K263</f>
        <v>0</v>
      </c>
      <c r="X263" s="163">
        <v>1.0000000000000001E-5</v>
      </c>
      <c r="Y263" s="163">
        <f>X263*K263</f>
        <v>3.6000000000000002E-4</v>
      </c>
      <c r="Z263" s="163">
        <v>0</v>
      </c>
      <c r="AA263" s="164">
        <f>Z263*K263</f>
        <v>0</v>
      </c>
      <c r="AR263" s="21" t="s">
        <v>216</v>
      </c>
      <c r="AT263" s="21" t="s">
        <v>143</v>
      </c>
      <c r="AU263" s="21" t="s">
        <v>100</v>
      </c>
      <c r="AY263" s="21" t="s">
        <v>142</v>
      </c>
      <c r="BE263" s="103">
        <f>IF(U263="základní",N263,0)</f>
        <v>0</v>
      </c>
      <c r="BF263" s="103">
        <f>IF(U263="snížená",N263,0)</f>
        <v>0</v>
      </c>
      <c r="BG263" s="103">
        <f>IF(U263="zákl. přenesená",N263,0)</f>
        <v>0</v>
      </c>
      <c r="BH263" s="103">
        <f>IF(U263="sníž. přenesená",N263,0)</f>
        <v>0</v>
      </c>
      <c r="BI263" s="103">
        <f>IF(U263="nulová",N263,0)</f>
        <v>0</v>
      </c>
      <c r="BJ263" s="21" t="s">
        <v>24</v>
      </c>
      <c r="BK263" s="103">
        <f>ROUND(L263*K263,2)</f>
        <v>0</v>
      </c>
      <c r="BL263" s="21" t="s">
        <v>216</v>
      </c>
      <c r="BM263" s="21" t="s">
        <v>315</v>
      </c>
    </row>
    <row r="264" spans="2:65" s="11" customFormat="1" ht="16.5" customHeight="1">
      <c r="B264" s="172"/>
      <c r="C264" s="173"/>
      <c r="D264" s="173"/>
      <c r="E264" s="174" t="s">
        <v>5</v>
      </c>
      <c r="F264" s="271" t="s">
        <v>316</v>
      </c>
      <c r="G264" s="272"/>
      <c r="H264" s="272"/>
      <c r="I264" s="272"/>
      <c r="J264" s="173"/>
      <c r="K264" s="175">
        <v>36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8"/>
      <c r="AT264" s="179" t="s">
        <v>150</v>
      </c>
      <c r="AU264" s="179" t="s">
        <v>100</v>
      </c>
      <c r="AV264" s="11" t="s">
        <v>100</v>
      </c>
      <c r="AW264" s="11" t="s">
        <v>38</v>
      </c>
      <c r="AX264" s="11" t="s">
        <v>24</v>
      </c>
      <c r="AY264" s="179" t="s">
        <v>142</v>
      </c>
    </row>
    <row r="265" spans="2:65" s="1" customFormat="1" ht="16.5" customHeight="1">
      <c r="B265" s="129"/>
      <c r="C265" s="188" t="s">
        <v>317</v>
      </c>
      <c r="D265" s="188" t="s">
        <v>223</v>
      </c>
      <c r="E265" s="189" t="s">
        <v>318</v>
      </c>
      <c r="F265" s="277" t="s">
        <v>319</v>
      </c>
      <c r="G265" s="277"/>
      <c r="H265" s="277"/>
      <c r="I265" s="277"/>
      <c r="J265" s="190" t="s">
        <v>169</v>
      </c>
      <c r="K265" s="191">
        <v>39.6</v>
      </c>
      <c r="L265" s="278">
        <v>0</v>
      </c>
      <c r="M265" s="278"/>
      <c r="N265" s="279">
        <f>ROUND(L265*K265,2)</f>
        <v>0</v>
      </c>
      <c r="O265" s="261"/>
      <c r="P265" s="261"/>
      <c r="Q265" s="261"/>
      <c r="R265" s="132"/>
      <c r="T265" s="162" t="s">
        <v>5</v>
      </c>
      <c r="U265" s="46" t="s">
        <v>45</v>
      </c>
      <c r="V265" s="38"/>
      <c r="W265" s="163">
        <f>V265*K265</f>
        <v>0</v>
      </c>
      <c r="X265" s="163">
        <v>0</v>
      </c>
      <c r="Y265" s="163">
        <f>X265*K265</f>
        <v>0</v>
      </c>
      <c r="Z265" s="163">
        <v>0</v>
      </c>
      <c r="AA265" s="164">
        <f>Z265*K265</f>
        <v>0</v>
      </c>
      <c r="AR265" s="21" t="s">
        <v>226</v>
      </c>
      <c r="AT265" s="21" t="s">
        <v>223</v>
      </c>
      <c r="AU265" s="21" t="s">
        <v>100</v>
      </c>
      <c r="AY265" s="21" t="s">
        <v>142</v>
      </c>
      <c r="BE265" s="103">
        <f>IF(U265="základní",N265,0)</f>
        <v>0</v>
      </c>
      <c r="BF265" s="103">
        <f>IF(U265="snížená",N265,0)</f>
        <v>0</v>
      </c>
      <c r="BG265" s="103">
        <f>IF(U265="zákl. přenesená",N265,0)</f>
        <v>0</v>
      </c>
      <c r="BH265" s="103">
        <f>IF(U265="sníž. přenesená",N265,0)</f>
        <v>0</v>
      </c>
      <c r="BI265" s="103">
        <f>IF(U265="nulová",N265,0)</f>
        <v>0</v>
      </c>
      <c r="BJ265" s="21" t="s">
        <v>24</v>
      </c>
      <c r="BK265" s="103">
        <f>ROUND(L265*K265,2)</f>
        <v>0</v>
      </c>
      <c r="BL265" s="21" t="s">
        <v>216</v>
      </c>
      <c r="BM265" s="21" t="s">
        <v>320</v>
      </c>
    </row>
    <row r="266" spans="2:65" s="11" customFormat="1" ht="16.5" customHeight="1">
      <c r="B266" s="172"/>
      <c r="C266" s="173"/>
      <c r="D266" s="173"/>
      <c r="E266" s="174" t="s">
        <v>5</v>
      </c>
      <c r="F266" s="271" t="s">
        <v>321</v>
      </c>
      <c r="G266" s="272"/>
      <c r="H266" s="272"/>
      <c r="I266" s="272"/>
      <c r="J266" s="173"/>
      <c r="K266" s="175">
        <v>39.6</v>
      </c>
      <c r="L266" s="173"/>
      <c r="M266" s="173"/>
      <c r="N266" s="173"/>
      <c r="O266" s="173"/>
      <c r="P266" s="173"/>
      <c r="Q266" s="173"/>
      <c r="R266" s="176"/>
      <c r="T266" s="177"/>
      <c r="U266" s="173"/>
      <c r="V266" s="173"/>
      <c r="W266" s="173"/>
      <c r="X266" s="173"/>
      <c r="Y266" s="173"/>
      <c r="Z266" s="173"/>
      <c r="AA266" s="178"/>
      <c r="AT266" s="179" t="s">
        <v>150</v>
      </c>
      <c r="AU266" s="179" t="s">
        <v>100</v>
      </c>
      <c r="AV266" s="11" t="s">
        <v>100</v>
      </c>
      <c r="AW266" s="11" t="s">
        <v>38</v>
      </c>
      <c r="AX266" s="11" t="s">
        <v>24</v>
      </c>
      <c r="AY266" s="179" t="s">
        <v>142</v>
      </c>
    </row>
    <row r="267" spans="2:65" s="1" customFormat="1" ht="25.5" customHeight="1">
      <c r="B267" s="129"/>
      <c r="C267" s="158" t="s">
        <v>322</v>
      </c>
      <c r="D267" s="158" t="s">
        <v>143</v>
      </c>
      <c r="E267" s="159" t="s">
        <v>323</v>
      </c>
      <c r="F267" s="259" t="s">
        <v>324</v>
      </c>
      <c r="G267" s="259"/>
      <c r="H267" s="259"/>
      <c r="I267" s="259"/>
      <c r="J267" s="160" t="s">
        <v>301</v>
      </c>
      <c r="K267" s="192">
        <v>0</v>
      </c>
      <c r="L267" s="260">
        <v>0</v>
      </c>
      <c r="M267" s="260"/>
      <c r="N267" s="261">
        <f>ROUND(L267*K267,2)</f>
        <v>0</v>
      </c>
      <c r="O267" s="261"/>
      <c r="P267" s="261"/>
      <c r="Q267" s="261"/>
      <c r="R267" s="132"/>
      <c r="T267" s="162" t="s">
        <v>5</v>
      </c>
      <c r="U267" s="46" t="s">
        <v>45</v>
      </c>
      <c r="V267" s="38"/>
      <c r="W267" s="163">
        <f>V267*K267</f>
        <v>0</v>
      </c>
      <c r="X267" s="163">
        <v>0</v>
      </c>
      <c r="Y267" s="163">
        <f>X267*K267</f>
        <v>0</v>
      </c>
      <c r="Z267" s="163">
        <v>0</v>
      </c>
      <c r="AA267" s="164">
        <f>Z267*K267</f>
        <v>0</v>
      </c>
      <c r="AR267" s="21" t="s">
        <v>216</v>
      </c>
      <c r="AT267" s="21" t="s">
        <v>143</v>
      </c>
      <c r="AU267" s="21" t="s">
        <v>100</v>
      </c>
      <c r="AY267" s="21" t="s">
        <v>142</v>
      </c>
      <c r="BE267" s="103">
        <f>IF(U267="základní",N267,0)</f>
        <v>0</v>
      </c>
      <c r="BF267" s="103">
        <f>IF(U267="snížená",N267,0)</f>
        <v>0</v>
      </c>
      <c r="BG267" s="103">
        <f>IF(U267="zákl. přenesená",N267,0)</f>
        <v>0</v>
      </c>
      <c r="BH267" s="103">
        <f>IF(U267="sníž. přenesená",N267,0)</f>
        <v>0</v>
      </c>
      <c r="BI267" s="103">
        <f>IF(U267="nulová",N267,0)</f>
        <v>0</v>
      </c>
      <c r="BJ267" s="21" t="s">
        <v>24</v>
      </c>
      <c r="BK267" s="103">
        <f>ROUND(L267*K267,2)</f>
        <v>0</v>
      </c>
      <c r="BL267" s="21" t="s">
        <v>216</v>
      </c>
      <c r="BM267" s="21" t="s">
        <v>325</v>
      </c>
    </row>
    <row r="268" spans="2:65" s="9" customFormat="1" ht="37.35" customHeight="1">
      <c r="B268" s="147"/>
      <c r="C268" s="148"/>
      <c r="D268" s="149" t="s">
        <v>117</v>
      </c>
      <c r="E268" s="149"/>
      <c r="F268" s="149"/>
      <c r="G268" s="149"/>
      <c r="H268" s="149"/>
      <c r="I268" s="149"/>
      <c r="J268" s="149"/>
      <c r="K268" s="149"/>
      <c r="L268" s="149"/>
      <c r="M268" s="149"/>
      <c r="N268" s="275">
        <f>BK268</f>
        <v>0</v>
      </c>
      <c r="O268" s="276"/>
      <c r="P268" s="276"/>
      <c r="Q268" s="276"/>
      <c r="R268" s="150"/>
      <c r="T268" s="151"/>
      <c r="U268" s="148"/>
      <c r="V268" s="148"/>
      <c r="W268" s="152">
        <f>W269</f>
        <v>0</v>
      </c>
      <c r="X268" s="148"/>
      <c r="Y268" s="152">
        <f>Y269</f>
        <v>0</v>
      </c>
      <c r="Z268" s="148"/>
      <c r="AA268" s="153">
        <f>AA269</f>
        <v>0</v>
      </c>
      <c r="AR268" s="154" t="s">
        <v>177</v>
      </c>
      <c r="AT268" s="155" t="s">
        <v>79</v>
      </c>
      <c r="AU268" s="155" t="s">
        <v>80</v>
      </c>
      <c r="AY268" s="154" t="s">
        <v>142</v>
      </c>
      <c r="BK268" s="156">
        <f>BK269</f>
        <v>0</v>
      </c>
    </row>
    <row r="269" spans="2:65" s="9" customFormat="1" ht="19.899999999999999" customHeight="1">
      <c r="B269" s="147"/>
      <c r="C269" s="148"/>
      <c r="D269" s="157" t="s">
        <v>118</v>
      </c>
      <c r="E269" s="157"/>
      <c r="F269" s="157"/>
      <c r="G269" s="157"/>
      <c r="H269" s="157"/>
      <c r="I269" s="157"/>
      <c r="J269" s="157"/>
      <c r="K269" s="157"/>
      <c r="L269" s="157"/>
      <c r="M269" s="157"/>
      <c r="N269" s="269">
        <f>BK269</f>
        <v>0</v>
      </c>
      <c r="O269" s="270"/>
      <c r="P269" s="270"/>
      <c r="Q269" s="270"/>
      <c r="R269" s="150"/>
      <c r="T269" s="151"/>
      <c r="U269" s="148"/>
      <c r="V269" s="148"/>
      <c r="W269" s="152">
        <f>W270</f>
        <v>0</v>
      </c>
      <c r="X269" s="148"/>
      <c r="Y269" s="152">
        <f>Y270</f>
        <v>0</v>
      </c>
      <c r="Z269" s="148"/>
      <c r="AA269" s="153">
        <f>AA270</f>
        <v>0</v>
      </c>
      <c r="AR269" s="154" t="s">
        <v>177</v>
      </c>
      <c r="AT269" s="155" t="s">
        <v>79</v>
      </c>
      <c r="AU269" s="155" t="s">
        <v>24</v>
      </c>
      <c r="AY269" s="154" t="s">
        <v>142</v>
      </c>
      <c r="BK269" s="156">
        <f>BK270</f>
        <v>0</v>
      </c>
    </row>
    <row r="270" spans="2:65" s="1" customFormat="1" ht="16.5" customHeight="1">
      <c r="B270" s="129"/>
      <c r="C270" s="158" t="s">
        <v>326</v>
      </c>
      <c r="D270" s="158" t="s">
        <v>143</v>
      </c>
      <c r="E270" s="159" t="s">
        <v>327</v>
      </c>
      <c r="F270" s="259" t="s">
        <v>328</v>
      </c>
      <c r="G270" s="259"/>
      <c r="H270" s="259"/>
      <c r="I270" s="259"/>
      <c r="J270" s="160" t="s">
        <v>301</v>
      </c>
      <c r="K270" s="192">
        <v>0</v>
      </c>
      <c r="L270" s="260">
        <v>0</v>
      </c>
      <c r="M270" s="260"/>
      <c r="N270" s="261">
        <f>ROUND(L270*K270,2)</f>
        <v>0</v>
      </c>
      <c r="O270" s="261"/>
      <c r="P270" s="261"/>
      <c r="Q270" s="261"/>
      <c r="R270" s="132"/>
      <c r="T270" s="162" t="s">
        <v>5</v>
      </c>
      <c r="U270" s="46" t="s">
        <v>45</v>
      </c>
      <c r="V270" s="38"/>
      <c r="W270" s="163">
        <f>V270*K270</f>
        <v>0</v>
      </c>
      <c r="X270" s="163">
        <v>0</v>
      </c>
      <c r="Y270" s="163">
        <f>X270*K270</f>
        <v>0</v>
      </c>
      <c r="Z270" s="163">
        <v>0</v>
      </c>
      <c r="AA270" s="164">
        <f>Z270*K270</f>
        <v>0</v>
      </c>
      <c r="AR270" s="21" t="s">
        <v>147</v>
      </c>
      <c r="AT270" s="21" t="s">
        <v>143</v>
      </c>
      <c r="AU270" s="21" t="s">
        <v>100</v>
      </c>
      <c r="AY270" s="21" t="s">
        <v>142</v>
      </c>
      <c r="BE270" s="103">
        <f>IF(U270="základní",N270,0)</f>
        <v>0</v>
      </c>
      <c r="BF270" s="103">
        <f>IF(U270="snížená",N270,0)</f>
        <v>0</v>
      </c>
      <c r="BG270" s="103">
        <f>IF(U270="zákl. přenesená",N270,0)</f>
        <v>0</v>
      </c>
      <c r="BH270" s="103">
        <f>IF(U270="sníž. přenesená",N270,0)</f>
        <v>0</v>
      </c>
      <c r="BI270" s="103">
        <f>IF(U270="nulová",N270,0)</f>
        <v>0</v>
      </c>
      <c r="BJ270" s="21" t="s">
        <v>24</v>
      </c>
      <c r="BK270" s="103">
        <f>ROUND(L270*K270,2)</f>
        <v>0</v>
      </c>
      <c r="BL270" s="21" t="s">
        <v>147</v>
      </c>
      <c r="BM270" s="21" t="s">
        <v>329</v>
      </c>
    </row>
    <row r="271" spans="2:65" s="1" customFormat="1" ht="49.9" customHeight="1">
      <c r="B271" s="37"/>
      <c r="C271" s="38"/>
      <c r="D271" s="149" t="s">
        <v>330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275">
        <f>BK271</f>
        <v>0</v>
      </c>
      <c r="O271" s="276"/>
      <c r="P271" s="276"/>
      <c r="Q271" s="276"/>
      <c r="R271" s="39"/>
      <c r="T271" s="193"/>
      <c r="U271" s="58"/>
      <c r="V271" s="58"/>
      <c r="W271" s="58"/>
      <c r="X271" s="58"/>
      <c r="Y271" s="58"/>
      <c r="Z271" s="58"/>
      <c r="AA271" s="60"/>
      <c r="AT271" s="21" t="s">
        <v>79</v>
      </c>
      <c r="AU271" s="21" t="s">
        <v>80</v>
      </c>
      <c r="AY271" s="21" t="s">
        <v>331</v>
      </c>
      <c r="BK271" s="103">
        <v>0</v>
      </c>
    </row>
    <row r="272" spans="2:65" s="1" customFormat="1" ht="6.95" customHeight="1"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3"/>
    </row>
  </sheetData>
  <mergeCells count="288">
    <mergeCell ref="N178:Q178"/>
    <mergeCell ref="N258:Q258"/>
    <mergeCell ref="N268:Q268"/>
    <mergeCell ref="N269:Q269"/>
    <mergeCell ref="N271:Q271"/>
    <mergeCell ref="H1:K1"/>
    <mergeCell ref="S2:AC2"/>
    <mergeCell ref="F265:I265"/>
    <mergeCell ref="L265:M265"/>
    <mergeCell ref="N265:Q265"/>
    <mergeCell ref="F266:I266"/>
    <mergeCell ref="F267:I267"/>
    <mergeCell ref="L267:M267"/>
    <mergeCell ref="N267:Q267"/>
    <mergeCell ref="F270:I270"/>
    <mergeCell ref="L270:M270"/>
    <mergeCell ref="N270:Q270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9:I259"/>
    <mergeCell ref="L259:M259"/>
    <mergeCell ref="N259:Q259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34:M234"/>
    <mergeCell ref="F221:I22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N206:Q206"/>
    <mergeCell ref="F207:I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72:I172"/>
    <mergeCell ref="L172:M172"/>
    <mergeCell ref="N172:Q172"/>
    <mergeCell ref="F173:I173"/>
    <mergeCell ref="F174:I174"/>
    <mergeCell ref="L174:M174"/>
    <mergeCell ref="N174:Q174"/>
    <mergeCell ref="F177:I177"/>
    <mergeCell ref="L177:M177"/>
    <mergeCell ref="N177:Q177"/>
    <mergeCell ref="N175:Q175"/>
    <mergeCell ref="N176:Q176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1:I161"/>
    <mergeCell ref="F162:I162"/>
    <mergeCell ref="F163:I163"/>
    <mergeCell ref="F164:I164"/>
    <mergeCell ref="F165:I165"/>
    <mergeCell ref="F166:I166"/>
    <mergeCell ref="F168:I168"/>
    <mergeCell ref="L168:M168"/>
    <mergeCell ref="N168:Q168"/>
    <mergeCell ref="N167:Q167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46:I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N149:Q149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F145:I145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N124:Q124"/>
    <mergeCell ref="N125:Q125"/>
    <mergeCell ref="N126:Q126"/>
    <mergeCell ref="N130:Q130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NAB_R_1804029-1 - Město B...</vt:lpstr>
      <vt:lpstr>'NAB_R_1804029-1 - Město B...'!Názvy_tisku</vt:lpstr>
      <vt:lpstr>'Rekapitulace stavby'!Názvy_tisku</vt:lpstr>
      <vt:lpstr>'NAB_R_1804029-1 - Město B...'!Oblast_tisku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LUD-PC\lud</dc:creator>
  <cp:lastModifiedBy>Zapletal Radek</cp:lastModifiedBy>
  <dcterms:created xsi:type="dcterms:W3CDTF">2018-04-20T10:38:10Z</dcterms:created>
  <dcterms:modified xsi:type="dcterms:W3CDTF">2018-05-25T12:27:11Z</dcterms:modified>
</cp:coreProperties>
</file>