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70" yWindow="540" windowWidth="20775" windowHeight="7365" firstSheet="1" activeTab="1"/>
  </bookViews>
  <sheets>
    <sheet name="Rekapitulácia stavby" sheetId="1" state="veryHidden" r:id="rId1"/>
    <sheet name="Vybudovanie lesnej akumulač.." sheetId="2" r:id="rId2"/>
  </sheets>
  <definedNames>
    <definedName name="_xlnm._FilterDatabase" localSheetId="1" hidden="1">'Vybudovanie lesnej akumulač..'!$C$126:$K$210</definedName>
    <definedName name="_xlnm.Print_Titles" localSheetId="0">'Rekapitulácia stavby'!$92:$92</definedName>
    <definedName name="_xlnm.Print_Titles" localSheetId="1">'Vybudovanie lesnej akumulač..'!$126:$126</definedName>
    <definedName name="_xlnm.Print_Area" localSheetId="0">'Rekapitulácia stavby'!$D$4:$AO$76,'Rekapitulácia stavby'!$C$82:$AQ$96</definedName>
    <definedName name="_xlnm.Print_Area" localSheetId="1">'Vybudovanie lesnej akumulač..'!$C$4:$J$76,'Vybudovanie lesnej akumulač..'!$C$82:$J$108,'Vybudovanie lesnej akumulač..'!$C$114:$J$210</definedName>
  </definedNames>
  <calcPr calcId="124519"/>
</workbook>
</file>

<file path=xl/calcChain.xml><?xml version="1.0" encoding="utf-8"?>
<calcChain xmlns="http://schemas.openxmlformats.org/spreadsheetml/2006/main">
  <c r="J37" i="2"/>
  <c r="J36"/>
  <c r="AY95" i="1" s="1"/>
  <c r="J35" i="2"/>
  <c r="AX95" i="1"/>
  <c r="BI210" i="2"/>
  <c r="BH210"/>
  <c r="BG210"/>
  <c r="BE210"/>
  <c r="T210"/>
  <c r="T209"/>
  <c r="R210"/>
  <c r="R209" s="1"/>
  <c r="P210"/>
  <c r="P209" s="1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T196"/>
  <c r="R197"/>
  <c r="R196" s="1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J123"/>
  <c r="F123"/>
  <c r="F121"/>
  <c r="E119"/>
  <c r="J91"/>
  <c r="F91"/>
  <c r="F89"/>
  <c r="E87"/>
  <c r="J24"/>
  <c r="E24"/>
  <c r="J124" s="1"/>
  <c r="J23"/>
  <c r="J18"/>
  <c r="E18"/>
  <c r="F124" s="1"/>
  <c r="J17"/>
  <c r="J12"/>
  <c r="J121"/>
  <c r="E117"/>
  <c r="L90" i="1"/>
  <c r="AM90"/>
  <c r="AM89"/>
  <c r="L89"/>
  <c r="AM87"/>
  <c r="L87"/>
  <c r="L85"/>
  <c r="L84"/>
  <c r="J195" i="2"/>
  <c r="BK186"/>
  <c r="BK182"/>
  <c r="BK179"/>
  <c r="J169"/>
  <c r="BK161"/>
  <c r="BK156"/>
  <c r="BK147"/>
  <c r="J138"/>
  <c r="BK130"/>
  <c r="J206"/>
  <c r="BK197"/>
  <c r="BK187"/>
  <c r="J175"/>
  <c r="J164"/>
  <c r="J156"/>
  <c r="BK144"/>
  <c r="BK134"/>
  <c r="BK199"/>
  <c r="BK189"/>
  <c r="J180"/>
  <c r="BK173"/>
  <c r="BK164"/>
  <c r="J160"/>
  <c r="BK154"/>
  <c r="J149"/>
  <c r="BK143"/>
  <c r="BK135"/>
  <c r="BK208"/>
  <c r="J197"/>
  <c r="BK177"/>
  <c r="J171"/>
  <c r="J154"/>
  <c r="J144"/>
  <c r="BK139"/>
  <c r="J132"/>
  <c r="J205"/>
  <c r="J194"/>
  <c r="BK184"/>
  <c r="BK180"/>
  <c r="BK171"/>
  <c r="J168"/>
  <c r="BK160"/>
  <c r="BK155"/>
  <c r="J140"/>
  <c r="J133"/>
  <c r="J207"/>
  <c r="J199"/>
  <c r="BK191"/>
  <c r="J183"/>
  <c r="J173"/>
  <c r="BK162"/>
  <c r="J152"/>
  <c r="BK142"/>
  <c r="BK131"/>
  <c r="J202"/>
  <c r="J186"/>
  <c r="J176"/>
  <c r="BK168"/>
  <c r="J161"/>
  <c r="J155"/>
  <c r="J150"/>
  <c r="J145"/>
  <c r="BK137"/>
  <c r="J210"/>
  <c r="BK201"/>
  <c r="J187"/>
  <c r="J174"/>
  <c r="J162"/>
  <c r="BK148"/>
  <c r="J141"/>
  <c r="J134"/>
  <c r="J208"/>
  <c r="BK192"/>
  <c r="J185"/>
  <c r="J181"/>
  <c r="BK174"/>
  <c r="BK166"/>
  <c r="BK158"/>
  <c r="BK153"/>
  <c r="BK145"/>
  <c r="J137"/>
  <c r="AS94" i="1"/>
  <c r="BK202" i="2"/>
  <c r="BK195"/>
  <c r="J190"/>
  <c r="J182"/>
  <c r="J170"/>
  <c r="J159"/>
  <c r="BK150"/>
  <c r="BK141"/>
  <c r="BK132"/>
  <c r="BK206"/>
  <c r="BK194"/>
  <c r="J184"/>
  <c r="J177"/>
  <c r="BK169"/>
  <c r="BK159"/>
  <c r="BK151"/>
  <c r="BK146"/>
  <c r="BK140"/>
  <c r="BK210"/>
  <c r="BK205"/>
  <c r="J189"/>
  <c r="J166"/>
  <c r="J153"/>
  <c r="J146"/>
  <c r="J136"/>
  <c r="J131"/>
  <c r="J201"/>
  <c r="BK188"/>
  <c r="BK183"/>
  <c r="BK176"/>
  <c r="BK170"/>
  <c r="J163"/>
  <c r="BK157"/>
  <c r="J151"/>
  <c r="J139"/>
  <c r="BK136"/>
  <c r="BK200"/>
  <c r="J192"/>
  <c r="J188"/>
  <c r="BK181"/>
  <c r="BK165"/>
  <c r="J158"/>
  <c r="J148"/>
  <c r="BK138"/>
  <c r="J130"/>
  <c r="J200"/>
  <c r="BK190"/>
  <c r="BK185"/>
  <c r="J179"/>
  <c r="BK163"/>
  <c r="J157"/>
  <c r="BK152"/>
  <c r="J147"/>
  <c r="J142"/>
  <c r="BK133"/>
  <c r="BK207"/>
  <c r="J191"/>
  <c r="BK175"/>
  <c r="J165"/>
  <c r="BK149"/>
  <c r="J143"/>
  <c r="J135"/>
  <c r="T129" l="1"/>
  <c r="R167"/>
  <c r="P172"/>
  <c r="T178"/>
  <c r="P193"/>
  <c r="R198"/>
  <c r="BK129"/>
  <c r="J129" s="1"/>
  <c r="J98" s="1"/>
  <c r="BK167"/>
  <c r="J167"/>
  <c r="J99" s="1"/>
  <c r="BK172"/>
  <c r="J172"/>
  <c r="J100"/>
  <c r="R172"/>
  <c r="P178"/>
  <c r="R193"/>
  <c r="P198"/>
  <c r="P204"/>
  <c r="P203" s="1"/>
  <c r="P129"/>
  <c r="P128" s="1"/>
  <c r="P127" s="1"/>
  <c r="AU95" i="1" s="1"/>
  <c r="AU94" s="1"/>
  <c r="P167" i="2"/>
  <c r="BK178"/>
  <c r="J178" s="1"/>
  <c r="J101" s="1"/>
  <c r="BK193"/>
  <c r="J193"/>
  <c r="J102" s="1"/>
  <c r="BK198"/>
  <c r="J198"/>
  <c r="J104"/>
  <c r="BK204"/>
  <c r="J204" s="1"/>
  <c r="J106" s="1"/>
  <c r="R204"/>
  <c r="R203" s="1"/>
  <c r="R129"/>
  <c r="T167"/>
  <c r="T172"/>
  <c r="R178"/>
  <c r="R128" s="1"/>
  <c r="R127" s="1"/>
  <c r="T193"/>
  <c r="T198"/>
  <c r="T204"/>
  <c r="T203"/>
  <c r="BK196"/>
  <c r="J196" s="1"/>
  <c r="J103" s="1"/>
  <c r="BK209"/>
  <c r="J209" s="1"/>
  <c r="J107" s="1"/>
  <c r="J89"/>
  <c r="J92"/>
  <c r="BF130"/>
  <c r="BF131"/>
  <c r="BF134"/>
  <c r="BF135"/>
  <c r="BF140"/>
  <c r="BF142"/>
  <c r="BF143"/>
  <c r="BF144"/>
  <c r="BF152"/>
  <c r="BF153"/>
  <c r="BF160"/>
  <c r="BF161"/>
  <c r="BF164"/>
  <c r="BF165"/>
  <c r="BF179"/>
  <c r="BF181"/>
  <c r="BF182"/>
  <c r="BF184"/>
  <c r="BF186"/>
  <c r="BF189"/>
  <c r="BF210"/>
  <c r="F92"/>
  <c r="BF146"/>
  <c r="BF154"/>
  <c r="BF156"/>
  <c r="BF157"/>
  <c r="BF166"/>
  <c r="BF175"/>
  <c r="BF176"/>
  <c r="BF177"/>
  <c r="BF192"/>
  <c r="BF205"/>
  <c r="BF208"/>
  <c r="E85"/>
  <c r="BF133"/>
  <c r="BF141"/>
  <c r="BF145"/>
  <c r="BF147"/>
  <c r="BF148"/>
  <c r="BF149"/>
  <c r="BF155"/>
  <c r="BF158"/>
  <c r="BF169"/>
  <c r="BF170"/>
  <c r="BF171"/>
  <c r="BF180"/>
  <c r="BF183"/>
  <c r="BF185"/>
  <c r="BF187"/>
  <c r="BF188"/>
  <c r="BF191"/>
  <c r="BF195"/>
  <c r="BF197"/>
  <c r="BF201"/>
  <c r="BF206"/>
  <c r="BF132"/>
  <c r="BF136"/>
  <c r="BF137"/>
  <c r="BF138"/>
  <c r="BF139"/>
  <c r="BF150"/>
  <c r="BF151"/>
  <c r="BF159"/>
  <c r="BF162"/>
  <c r="BF163"/>
  <c r="BF168"/>
  <c r="BF173"/>
  <c r="BF174"/>
  <c r="BF190"/>
  <c r="BF194"/>
  <c r="BF199"/>
  <c r="BF200"/>
  <c r="BF202"/>
  <c r="BF207"/>
  <c r="F33"/>
  <c r="AZ95" i="1" s="1"/>
  <c r="AZ94" s="1"/>
  <c r="AV94" s="1"/>
  <c r="AK29" s="1"/>
  <c r="F35" i="2"/>
  <c r="BB95" i="1" s="1"/>
  <c r="BB94" s="1"/>
  <c r="W31" s="1"/>
  <c r="F37" i="2"/>
  <c r="BD95" i="1" s="1"/>
  <c r="BD94" s="1"/>
  <c r="W33" s="1"/>
  <c r="J33" i="2"/>
  <c r="AV95" i="1" s="1"/>
  <c r="F36" i="2"/>
  <c r="BC95" i="1" s="1"/>
  <c r="BC94" s="1"/>
  <c r="W32" s="1"/>
  <c r="T128" i="2" l="1"/>
  <c r="T127"/>
  <c r="BK128"/>
  <c r="J128"/>
  <c r="J97" s="1"/>
  <c r="BK203"/>
  <c r="J203"/>
  <c r="J105"/>
  <c r="W29" i="1"/>
  <c r="AY94"/>
  <c r="AX94"/>
  <c r="J34" i="2"/>
  <c r="AW95" i="1" s="1"/>
  <c r="AT95" s="1"/>
  <c r="F34" i="2"/>
  <c r="BA95" i="1" s="1"/>
  <c r="BA94" s="1"/>
  <c r="W30" s="1"/>
  <c r="BK127" i="2" l="1"/>
  <c r="J127" s="1"/>
  <c r="J96" s="1"/>
  <c r="AW94" i="1"/>
  <c r="AK30" s="1"/>
  <c r="J30" i="2" l="1"/>
  <c r="AG95" i="1" s="1"/>
  <c r="AG94" s="1"/>
  <c r="AT94"/>
  <c r="AN94" l="1"/>
  <c r="AK26"/>
  <c r="AK35" s="1"/>
  <c r="J39" i="2"/>
  <c r="AN95" i="1"/>
</calcChain>
</file>

<file path=xl/sharedStrings.xml><?xml version="1.0" encoding="utf-8"?>
<sst xmlns="http://schemas.openxmlformats.org/spreadsheetml/2006/main" count="1342" uniqueCount="433">
  <si>
    <t>Export Komplet</t>
  </si>
  <si>
    <t/>
  </si>
  <si>
    <t>2.0</t>
  </si>
  <si>
    <t>False</t>
  </si>
  <si>
    <t>{a897ad3e-08d5-4667-b4eb-39db4fe121a5}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</si>
  <si>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</si>
  <si>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</si>
  <si>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</si>
  <si>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</si>
  <si>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</si>
  <si>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</si>
  <si>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</si>
  <si>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</si>
  <si>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230427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</si>
  <si>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</si>
  <si>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</si>
  <si>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VODOZADRŽNÉ OPATRENIE AKUMULAČNÁ NÁDRŽ VOŠKOVÉ JAKUBANY</t>
  </si>
  <si>
    <t>JKSO:</t>
  </si>
  <si>
    <t>KS:</t>
  </si>
  <si>
    <t>Miesto:</t>
  </si>
  <si>
    <t>KN C 2806 JAKUBANY</t>
  </si>
  <si>
    <t>Dátum:</t>
  </si>
  <si>
    <t>27. 4. 2023</t>
  </si>
  <si>
    <t>Objednávateľ:</t>
  </si>
  <si>
    <t>IČO:</t>
  </si>
  <si>
    <t>Urbárska spoločnosť obce Jakubany, Jakubany 7</t>
  </si>
  <si>
    <t>IČ DPH:</t>
  </si>
  <si>
    <t>Zhotoviteľ:</t>
  </si>
  <si>
    <t>Vyplň údaj</t>
  </si>
  <si>
    <t>Projektant:</t>
  </si>
  <si>
    <t>Ing. Alžbeta Volařiková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</si>
  <si>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</si>
  <si>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</si>
  <si>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</si>
  <si>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</si>
  <si>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</si>
  <si>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</si>
  <si>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</si>
  <si>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</si>
  <si>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</si>
  <si>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</si>
  <si>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</si>
  <si>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</si>
  <si>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</si>
  <si>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</si>
  <si>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</si>
  <si>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</si>
  <si>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</si>
  <si>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</si>
  <si>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</si>
  <si>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</si>
  <si>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</si>
  <si>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</si>
  <si>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</si>
  <si>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</si>
  <si>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</si>
  <si>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</si>
  <si>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</si>
  <si>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</si>
  <si>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</si>
  <si>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</si>
  <si>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</si>
  <si>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</si>
  <si>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</si>
  <si>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</si>
  <si>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</si>
  <si>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</si>
  <si>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</si>
  <si>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</si>
  <si>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</si>
  <si>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</si>
  <si>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</si>
  <si>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</si>
  <si>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</si>
  <si>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</si>
  <si>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</si>
  <si>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</si>
  <si>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</si>
  <si>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</si>
  <si>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</si>
  <si>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</si>
  <si>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VODOZADRŽNÉ OPATRENIE AKUMULAČNÁ NÁDRŽ VOŠKOVÉ JAKUBANY</t>
  </si>
  <si>
    <t>STA</t>
  </si>
  <si>
    <t>1</t>
  </si>
  <si>
    <t>{ed570358-d6db-48f6-8c56-b1795a547b94}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</si>
  <si>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</si>
  <si>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</si>
  <si>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</si>
  <si>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</si>
  <si>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</si>
  <si>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</si>
  <si>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</si>
  <si>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</si>
  <si>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</si>
  <si>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</si>
  <si>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</si>
  <si>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</si>
  <si>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</si>
  <si>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</si>
  <si>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</si>
  <si>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</si>
  <si>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</si>
  <si>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VRN -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</si>
  <si>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</si>
  <si>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</si>
  <si>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</si>
  <si>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</si>
  <si>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</si>
  <si>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</si>
  <si>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</si>
  <si>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</si>
  <si>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</si>
  <si>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</si>
  <si>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</si>
  <si>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</si>
  <si>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</si>
  <si>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</si>
  <si>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</si>
  <si>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</si>
  <si>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</si>
  <si>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111101102.S</t>
  </si>
  <si>
    <t>Odstránenie travín a tŕstia s príp. premiestnením a uložením na hromady do 50 m, pri celk. ploche nad 1000 do 10000m2</t>
  </si>
  <si>
    <t>m2</t>
  </si>
  <si>
    <t>4</t>
  </si>
  <si>
    <t>2</t>
  </si>
  <si>
    <t>-1672493043</t>
  </si>
  <si>
    <t>111101104.S</t>
  </si>
  <si>
    <t>Odstránenie tŕstia vo vode s uložením na vzdialenosť do 50m, pre akúkoľvek plochu</t>
  </si>
  <si>
    <t>832323241</t>
  </si>
  <si>
    <t>3</t>
  </si>
  <si>
    <t>111201101.S</t>
  </si>
  <si>
    <t>Odstránenie krovín a stromov s koreňom s priemerom kmeňa do 100 mm, do 1000 m2</t>
  </si>
  <si>
    <t>392897501</t>
  </si>
  <si>
    <t>111201402.S</t>
  </si>
  <si>
    <t>Spálenie, alebo drvenie krovín a stromov s priemerom kmeňa do 100 mm na hromadách pre plochu nad 100 do 1000m2</t>
  </si>
  <si>
    <t>-556805398</t>
  </si>
  <si>
    <t>5</t>
  </si>
  <si>
    <t>111201501.S</t>
  </si>
  <si>
    <t>Spálenie, alebo drvenie konárov stromov s priemerom kmeňa nad 100 mm, na hromadách pre všetky druhy stromov</t>
  </si>
  <si>
    <t>ks</t>
  </si>
  <si>
    <t>944366242</t>
  </si>
  <si>
    <t>6</t>
  </si>
  <si>
    <t>112101101.S</t>
  </si>
  <si>
    <t>Odstránenie listnatých stromov do priemeru 300 mm, motorovou pílou</t>
  </si>
  <si>
    <t>-488119892</t>
  </si>
  <si>
    <t>7</t>
  </si>
  <si>
    <t>112101121.S</t>
  </si>
  <si>
    <t>Odstránenie ihličnatých stromov do priemeru 300 mm, motorovou pílou</t>
  </si>
  <si>
    <t>1153117262</t>
  </si>
  <si>
    <t>8</t>
  </si>
  <si>
    <t>112201101.S</t>
  </si>
  <si>
    <t>Odstránenie pňov na vzdial. 50 m priemeru nad 100 do 300 mm</t>
  </si>
  <si>
    <t>570638340</t>
  </si>
  <si>
    <t>9</t>
  </si>
  <si>
    <t>115001104.S</t>
  </si>
  <si>
    <t>Odvedenie vody potrubím pri priemere potrubia DN nad 250 do 300</t>
  </si>
  <si>
    <t>m</t>
  </si>
  <si>
    <t>229036000</t>
  </si>
  <si>
    <t>10</t>
  </si>
  <si>
    <t>115101200.S</t>
  </si>
  <si>
    <t>Čerpanie vody na dopravnú výšku do 10 m s priemerným prítokom litrov za minútu do 100 l</t>
  </si>
  <si>
    <t>hod</t>
  </si>
  <si>
    <t>771761342</t>
  </si>
  <si>
    <t>11</t>
  </si>
  <si>
    <t>121101113.S</t>
  </si>
  <si>
    <t>Odstránenie ornice s premiestn. na hromady, so zložením na vzdialenosť do 100 m a do 10000 m3</t>
  </si>
  <si>
    <t>m3</t>
  </si>
  <si>
    <t>74035691</t>
  </si>
  <si>
    <t>12</t>
  </si>
  <si>
    <t>122703601.S</t>
  </si>
  <si>
    <t>Odstránenie nánosov z vypúšťaných vodných nádrží pri únosnosti dna nad 15 kPa do 40 kPa</t>
  </si>
  <si>
    <t>1180463880</t>
  </si>
  <si>
    <t>13</t>
  </si>
  <si>
    <t>124303102.S</t>
  </si>
  <si>
    <t>Výkop vodotoku do 3 m horn. 4 1000-10000 m3</t>
  </si>
  <si>
    <t>-1710702607</t>
  </si>
  <si>
    <t>14</t>
  </si>
  <si>
    <t>124303109.S</t>
  </si>
  <si>
    <t>Vykopávky pre korytá vodotokov. Príplatok k cene za lepivosť horniny 4</t>
  </si>
  <si>
    <t>1409548651</t>
  </si>
  <si>
    <t>15</t>
  </si>
  <si>
    <t>124303119.S</t>
  </si>
  <si>
    <t>Príplatok za výkopy v tečúcej vode pri ltm hornina 4</t>
  </si>
  <si>
    <t>1756851553</t>
  </si>
  <si>
    <t>16</t>
  </si>
  <si>
    <t>124403102.S</t>
  </si>
  <si>
    <t>Výkop vodotoku do 3 m horn. 5 1000-10000 m3</t>
  </si>
  <si>
    <t>-943248961</t>
  </si>
  <si>
    <t>17</t>
  </si>
  <si>
    <t>124403109.S</t>
  </si>
  <si>
    <t>Príplatok za výkopy v tečúcej vode pri ltm hornina 5</t>
  </si>
  <si>
    <t>-260263652</t>
  </si>
  <si>
    <t>18</t>
  </si>
  <si>
    <t>129303101.S</t>
  </si>
  <si>
    <t>Čistenie koryta vodotoku šírky dna 5m hĺbka dna 2, 5m hornina4</t>
  </si>
  <si>
    <t>573746733</t>
  </si>
  <si>
    <t>19</t>
  </si>
  <si>
    <t>132301101.S</t>
  </si>
  <si>
    <t>Výkop ryhy do šírky 600 mm v horn.4 do 100 m3</t>
  </si>
  <si>
    <t>-1904385603</t>
  </si>
  <si>
    <t>132301109.S</t>
  </si>
  <si>
    <t>Príplatok za lepivosť pri hĺbení rýh šírky do 600 mm zapažených i nezapažených s urovnaním dna v hornine 4</t>
  </si>
  <si>
    <t>-16436742</t>
  </si>
  <si>
    <t>21</t>
  </si>
  <si>
    <t>132401101.S</t>
  </si>
  <si>
    <t>Výkop ryhy do šírky 600 mm v horn.5 pre akékoľvek množstvo</t>
  </si>
  <si>
    <t>1587404944</t>
  </si>
  <si>
    <t>22</t>
  </si>
  <si>
    <t>132401192.S</t>
  </si>
  <si>
    <t>Príplatok k cenám za výkop ryhy v tečúcej vode horn.5</t>
  </si>
  <si>
    <t>-1983086669</t>
  </si>
  <si>
    <t>23</t>
  </si>
  <si>
    <t>162201411.S</t>
  </si>
  <si>
    <t>Vodorovné premiestnenie kmeňov nad 100 do 300 mm do 1000 m</t>
  </si>
  <si>
    <t>1842088961</t>
  </si>
  <si>
    <t>24</t>
  </si>
  <si>
    <t>162253101.S</t>
  </si>
  <si>
    <t>Vodorovné premiestnenie nánosu nad 40 kPa na vzdialenosť nad 20-60 m</t>
  </si>
  <si>
    <t>-1446637645</t>
  </si>
  <si>
    <t>25</t>
  </si>
  <si>
    <t>162253901.S</t>
  </si>
  <si>
    <t>Príplatok k cene -3101 za každých ďalších i začatých 40 m nad 60m</t>
  </si>
  <si>
    <t>-895754414</t>
  </si>
  <si>
    <t>26</t>
  </si>
  <si>
    <t>162301161.S</t>
  </si>
  <si>
    <t>Vodorovné premiestnenie výkopku po nespevnenej ceste z horniny tr.1-4, nad 1000 do 10000 m3 na vzdialenosť nad 50 do 500 m</t>
  </si>
  <si>
    <t>736572978</t>
  </si>
  <si>
    <t>27</t>
  </si>
  <si>
    <t>171101111.S</t>
  </si>
  <si>
    <t>Uloženie sypaniny do násypu, podsyp z vhodných hornín, alebo preosiatej zeminy 0-32 mm</t>
  </si>
  <si>
    <t>-92548342</t>
  </si>
  <si>
    <t>28</t>
  </si>
  <si>
    <t>171103101.S</t>
  </si>
  <si>
    <t>Zemné hrádze prívodných a odpadných melioračných kanálov, z horniny 1-4</t>
  </si>
  <si>
    <t>-1091888243</t>
  </si>
  <si>
    <t>29</t>
  </si>
  <si>
    <t>171151101.S</t>
  </si>
  <si>
    <t>Hutnenie bokov násypov z hornín súdržných a sypkých</t>
  </si>
  <si>
    <t>2138912298</t>
  </si>
  <si>
    <t>30</t>
  </si>
  <si>
    <t>171201101.S</t>
  </si>
  <si>
    <t>Uloženie sypaniny do násypov s rozprestretím sypaniny vo vrstvách a s hrubým urovnaním nezhutnených</t>
  </si>
  <si>
    <t>-291271815</t>
  </si>
  <si>
    <t>31</t>
  </si>
  <si>
    <t>180401213.S</t>
  </si>
  <si>
    <t>Založenie trávnika lúčneho výsevom na svahu nad 1:2 do 1:1</t>
  </si>
  <si>
    <t>1545446157</t>
  </si>
  <si>
    <t>32</t>
  </si>
  <si>
    <t>M</t>
  </si>
  <si>
    <t>005720001400.S</t>
  </si>
  <si>
    <t>Osivá tráv - semená parkovej zmesi (zmes 30-60% lipnica lúčna,10-20% kostrava červená, 10-20% mätonohu trvácneho, svahy pod hladinou osiať pálkou širokolistou)</t>
  </si>
  <si>
    <t>kg</t>
  </si>
  <si>
    <t>1624189051</t>
  </si>
  <si>
    <t>33</t>
  </si>
  <si>
    <t>181101103.S</t>
  </si>
  <si>
    <t>Úprava pláne v zárezoch v hornine 5 bez zhutnenia</t>
  </si>
  <si>
    <t>1520936680</t>
  </si>
  <si>
    <t>34</t>
  </si>
  <si>
    <t>181101104.S</t>
  </si>
  <si>
    <t>Úprava pláne v zárezoch v hornine 5 so zhutnením</t>
  </si>
  <si>
    <t>-135557938</t>
  </si>
  <si>
    <t>35</t>
  </si>
  <si>
    <t>182101101.S</t>
  </si>
  <si>
    <t>Svahovanie trvalých svahov v zárezoch a násypoch v hornine triedy 1-4</t>
  </si>
  <si>
    <t>931897515</t>
  </si>
  <si>
    <t>36</t>
  </si>
  <si>
    <t>182101102.S</t>
  </si>
  <si>
    <t>Svahovanie trvalých svahov v zárezoch a násypoch v hornine triedy 5</t>
  </si>
  <si>
    <t>1767531791</t>
  </si>
  <si>
    <t>37</t>
  </si>
  <si>
    <t>182301131.S</t>
  </si>
  <si>
    <t>Rozprestretie ornice, alebo preosiatej zeminy na svahu so sklonom nad 1:5, plocha nad 500 m2, hr.do 100 mm</t>
  </si>
  <si>
    <t>-2007822945</t>
  </si>
  <si>
    <t>Zakladanie</t>
  </si>
  <si>
    <t>38</t>
  </si>
  <si>
    <t>215901101.S</t>
  </si>
  <si>
    <t>Zhutnenie podložia z rastlej horniny 1 až 4 pod násypy, z hornina súdržných do 92 % PS a nesúdržných</t>
  </si>
  <si>
    <t>272741370</t>
  </si>
  <si>
    <t>39</t>
  </si>
  <si>
    <t>271533001.S</t>
  </si>
  <si>
    <t>Násyp pod základové konštrukcie so zhutnením z  kameniva hrubého drveného fr.32-63 mm</t>
  </si>
  <si>
    <t>-1077885961</t>
  </si>
  <si>
    <t>40</t>
  </si>
  <si>
    <t>274315414.S</t>
  </si>
  <si>
    <t>Základové pásy (4) alebo bloky (5) z betónu vodostavebného triedy C 30/37, miešané na mieste</t>
  </si>
  <si>
    <t>-667310156</t>
  </si>
  <si>
    <t>41</t>
  </si>
  <si>
    <t>274351111.S</t>
  </si>
  <si>
    <t>Debnenie základových pásov (4) alebo blokov (5) tradičné obojstranné</t>
  </si>
  <si>
    <t>-119011128</t>
  </si>
  <si>
    <t>Zvislé a kompletné konštrukcie</t>
  </si>
  <si>
    <t>42</t>
  </si>
  <si>
    <t>325321116.S</t>
  </si>
  <si>
    <t>Konštrukcie priehradné, odberných veží a výpustných zariadení zo železového betónu vodostavebného C 30/37, miešané na mieste</t>
  </si>
  <si>
    <t>-706787816</t>
  </si>
  <si>
    <t>43</t>
  </si>
  <si>
    <t>321351010.S</t>
  </si>
  <si>
    <t>Debnenie konštrukcií priehradných plôch rovinných</t>
  </si>
  <si>
    <t>-1140870273</t>
  </si>
  <si>
    <t>44</t>
  </si>
  <si>
    <t>321352010.S</t>
  </si>
  <si>
    <t>Oddebnenie konštrukcií priehradných plôch rovinných</t>
  </si>
  <si>
    <t>-806435334</t>
  </si>
  <si>
    <t>45</t>
  </si>
  <si>
    <t>321368211.S</t>
  </si>
  <si>
    <t>Výstuž železobetónových priehradných konštrukcií, zvárané siete z oceľových ťahaných drôtov a betonárskej ocele zn. B500 (10505)</t>
  </si>
  <si>
    <t>t</t>
  </si>
  <si>
    <t>1669304373</t>
  </si>
  <si>
    <t>46</t>
  </si>
  <si>
    <t>348942112.R</t>
  </si>
  <si>
    <t>Zábradlie oceľové osadené privarené na nosníky z dvoch vodorovných rúrok a stlpikov, Jokel 30x30x2mm s náterom</t>
  </si>
  <si>
    <t>-1315177653</t>
  </si>
  <si>
    <t>Vodorovné konštrukcie</t>
  </si>
  <si>
    <t>47</t>
  </si>
  <si>
    <t>451311711.S</t>
  </si>
  <si>
    <t>Podklad pod dlažbu z prostého betónu vodostavebného C 25/30 vo vrstve hr. do 100 mm</t>
  </si>
  <si>
    <t>1454425548</t>
  </si>
  <si>
    <t>48</t>
  </si>
  <si>
    <t>457971111.S</t>
  </si>
  <si>
    <t>Zriadenie vrstvy z geotextílie s presahom s dočas. zaťaž. podkladu so sklonom do 1:5, šírky geotextílie do 3 m</t>
  </si>
  <si>
    <t>-2072134261</t>
  </si>
  <si>
    <t>49</t>
  </si>
  <si>
    <t>457979112.S</t>
  </si>
  <si>
    <t>Príplatok za pripevnenie geotextílie oceľovými skobami so sklonom do 1:5, pri počte skôb na 10m2 nad 4 do 8 ks</t>
  </si>
  <si>
    <t>1298710670</t>
  </si>
  <si>
    <t>50</t>
  </si>
  <si>
    <t>457971121.S</t>
  </si>
  <si>
    <t>Zriadenie vrstvy z geotextílie s presahom s dočas. zaťaž. podkladu so sklonom nad 1:5 do 1:1,5 šírky geotextílie do 3 m</t>
  </si>
  <si>
    <t>11256973</t>
  </si>
  <si>
    <t>51</t>
  </si>
  <si>
    <t>457979122.S</t>
  </si>
  <si>
    <t>Príplatok za pripevnenie geotextílie oceľovými skobami so sklonom1:5-1:1,5, pri počte skôb na 10m2 nad 4 do 8 ks</t>
  </si>
  <si>
    <t>-1739934037</t>
  </si>
  <si>
    <t>52</t>
  </si>
  <si>
    <t>693110002700.R</t>
  </si>
  <si>
    <t>Geotextília polypropylénová netkaná min. 150 g/m2, napr. Bontec NW 12</t>
  </si>
  <si>
    <t>-1043939617</t>
  </si>
  <si>
    <t>53</t>
  </si>
  <si>
    <t>461512111.S</t>
  </si>
  <si>
    <t>Drôtokamenné gabiónové opevnenie prahu akéhokoľvek tvaru, z lomového kameňa neupraveného, triedeného osadzované z terénu</t>
  </si>
  <si>
    <t>1246037111</t>
  </si>
  <si>
    <t>54</t>
  </si>
  <si>
    <t>462512161.S</t>
  </si>
  <si>
    <t>Zahádzka z lomového kameňa, hmotnosť jednotlivých kameňov do 200 kg bez výplne medzier</t>
  </si>
  <si>
    <t>-536975152</t>
  </si>
  <si>
    <t>55</t>
  </si>
  <si>
    <t>462512169.S</t>
  </si>
  <si>
    <t>Zahádzka z lomového kameňa, hmotnosť jednotlivých kameňov do 200 kg. Príplatok k cene za urovnanie líca zahádzky</t>
  </si>
  <si>
    <t>119156066</t>
  </si>
  <si>
    <t>56</t>
  </si>
  <si>
    <t>464571123.S</t>
  </si>
  <si>
    <t>Pohádzka dna, alebo svahov akejkoľvek hrúbky z kameniva ťaženého hrubého, zrnitosti 32-63 mm drveného hr. 100 mm</t>
  </si>
  <si>
    <t>815440287</t>
  </si>
  <si>
    <t>57</t>
  </si>
  <si>
    <t>465513227.S</t>
  </si>
  <si>
    <t>Dlažba z lomového kameňa, na cementovú maltu s vyškárovaním cementovou maltou, hr. kameňa 250 mm</t>
  </si>
  <si>
    <t>1211800572</t>
  </si>
  <si>
    <t>58</t>
  </si>
  <si>
    <t>466954221.R</t>
  </si>
  <si>
    <t>Plôtik vŕbový z kmienkov D 50 mm v osovej vzdialenosti do 2 m jednoradový</t>
  </si>
  <si>
    <t>-551022053</t>
  </si>
  <si>
    <t>59</t>
  </si>
  <si>
    <t>469151111.S</t>
  </si>
  <si>
    <t>Zhotovenie brehového opevnenia a dna fóliou z umelých hmôt PVC s ukotvením a zvarením spoju</t>
  </si>
  <si>
    <t>1975548246</t>
  </si>
  <si>
    <t>60</t>
  </si>
  <si>
    <t>283220000450.R</t>
  </si>
  <si>
    <t>Hydroizolačná fólia PVC-P, hr. 3 mm, izolácia základov proti zemnej vlhkosti, tlakovej vode, radónu, napr. PVC-P FATRAFOL 803, s prekrytím 15%</t>
  </si>
  <si>
    <t>664833917</t>
  </si>
  <si>
    <t>Rúrové vedenie</t>
  </si>
  <si>
    <t>61</t>
  </si>
  <si>
    <t>871374450.S</t>
  </si>
  <si>
    <t>Potrubie kanalizačné korugované PP SN 10 DN 300, monáž a dodávka</t>
  </si>
  <si>
    <t>2104757968</t>
  </si>
  <si>
    <t>62</t>
  </si>
  <si>
    <t>899503111.S</t>
  </si>
  <si>
    <t>Stúpadlo do šachiet a drobných objektov poplastované vidlicové osadené pri murovaní a betónovaní</t>
  </si>
  <si>
    <t>-2057593118</t>
  </si>
  <si>
    <t>Ostatné konštrukcie a práce-búranie</t>
  </si>
  <si>
    <t>63</t>
  </si>
  <si>
    <t>934956221.S</t>
  </si>
  <si>
    <t>Stavidlové tabule z fošní z dubového dreva, hr. 50 mm s potrebným kovaním šruby d16 v tvare U</t>
  </si>
  <si>
    <t>-353216461</t>
  </si>
  <si>
    <t>99</t>
  </si>
  <si>
    <t>Presun hmôt HSV</t>
  </si>
  <si>
    <t>64</t>
  </si>
  <si>
    <t>998276101.S</t>
  </si>
  <si>
    <t>Presun hmôt pre rúrové vedenie hĺbené z rúr z plast., hmôt alebo sklolamin. v otvorenom výkope, dopravné náklady, zariadenie staveniska, sociálne zariadnia a iné vedľajšie rozpočtové náklady</t>
  </si>
  <si>
    <t>-2095703317</t>
  </si>
  <si>
    <t>65</t>
  </si>
  <si>
    <t>998276118.S</t>
  </si>
  <si>
    <t>Príplatok k cenám za zväčšený presun pre rúrové vedenie hĺbené z rúr z plast., hmôt alebo sklolamin. nad vymedzenú najväčšiu dopravnú vzdialenosť 3000-5000 m</t>
  </si>
  <si>
    <t>1766834204</t>
  </si>
  <si>
    <t>66</t>
  </si>
  <si>
    <t>998321011.S</t>
  </si>
  <si>
    <t>Presun hmôt pre objekty hrádze priehradné zemné a kamenisté (832 11), dopravné náklady, zariadenie staveniska, sociálne zariadnia a iné vedľajšie rozpočtové náklady</t>
  </si>
  <si>
    <t>7709559</t>
  </si>
  <si>
    <t>67</t>
  </si>
  <si>
    <t>998321094.S</t>
  </si>
  <si>
    <t>Príplatok k cene za zväčšený presun (832 11) pre objekty hrádze priehradné zemné a kamenisté nad vymedzenú najväčšiu dopravnú vzdialenosť do 5000 m</t>
  </si>
  <si>
    <t>-22584253</t>
  </si>
  <si>
    <t>PSV</t>
  </si>
  <si>
    <t>Práce a dodávky PSV</t>
  </si>
  <si>
    <t>767</t>
  </si>
  <si>
    <t>Konštrukcie doplnkové kovové</t>
  </si>
  <si>
    <t>68</t>
  </si>
  <si>
    <t>767251133.S</t>
  </si>
  <si>
    <t>Montáž podest z oceľových pochôdznych lisovaných roštov skrutkovaním hmotnosti od 15 do 30 kg/m2</t>
  </si>
  <si>
    <t>-1574883503</t>
  </si>
  <si>
    <t>69</t>
  </si>
  <si>
    <t>553430010110.R</t>
  </si>
  <si>
    <t>Rošt podlahový lisovaný žiarozink - pororošt, rozmer oka 50x50 mm</t>
  </si>
  <si>
    <t>-2044615331</t>
  </si>
  <si>
    <t>70</t>
  </si>
  <si>
    <t>767995210.R</t>
  </si>
  <si>
    <t>Výroba, dodávka a montáž oceľovej konštrukcie lávky U100, vyťahovací hák D16 s náterom, kotvenie, spoje, zvary</t>
  </si>
  <si>
    <t>626432860</t>
  </si>
  <si>
    <t>71</t>
  </si>
  <si>
    <t>998767101.S</t>
  </si>
  <si>
    <t>Presun hmôt pre kovové stavebné doplnkové konštrukcie v objektoch výšky do 6 m</t>
  </si>
  <si>
    <t>-860206633</t>
  </si>
  <si>
    <t>VRN</t>
  </si>
  <si>
    <t>Náklady neobsiahnuté v cenách</t>
  </si>
  <si>
    <t>72</t>
  </si>
  <si>
    <t>000300031.S</t>
  </si>
  <si>
    <t>Geodetické práce - porealizačné zameranie stavby, geometrický plán na zápis do katastra</t>
  </si>
  <si>
    <t>eur</t>
  </si>
  <si>
    <t>1024</t>
  </si>
  <si>
    <t>-969227776</t>
  </si>
  <si>
    <t>Orientačný rozpočet (predpokladaná hodnota zákazky) bol vypracovaný na základe projektovej dokumentácie a nie je záväzný. Orientačný výkaz výmer výberom položiek a výpočtami má napomôcť a urýchliť dodávateľovi správne naceniť všetky práce ku kompletnej realizácií stav. diela. Práce a dodávky obsiahnuté v projektovej dokumentácii a neobsiahnuté v orientačnom výkaze výmer je dodávateľ povinný položkovo rozšpecifikovať a naceniť pod čiaru, mimo ponukového rozpočtu pre objektívne rozhodovanie. Dopravné náklady, zariadenie staveniska, dočasné oplotenie, dočasné dopravné značenie, sociálne zariadenia, spotreba energií a iné vedľajšie rozpočtové náklady budú súčasťou jednotkových cien.</t>
  </si>
  <si>
    <t xml:space="preserve">Vybudovanie lesnej akumulačnej nádrže v katastri obce Jakubany   
</t>
  </si>
  <si>
    <t>01 - SO 01 Vybudovanie lesnej akumulačnej nádrže v katastri obce Jakubany</t>
  </si>
  <si>
    <t>Urbárska spoločnosť obce Jakubany, Jakubany 71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</si>
</sst>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4" t="s">
        <v>5</v>
      </c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5" t="s">
        <v>13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R5" s="17"/>
      <c r="BE5" s="202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6" t="s">
        <v>16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R6" s="17"/>
      <c r="BE6" s="203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3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3"/>
      <c r="BS8" s="14" t="s">
        <v>6</v>
      </c>
    </row>
    <row r="9" spans="1:74" s="1" customFormat="1" ht="14.45" customHeight="1">
      <c r="B9" s="17"/>
      <c r="AR9" s="17"/>
      <c r="BE9" s="203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3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203"/>
      <c r="BS11" s="14" t="s">
        <v>6</v>
      </c>
    </row>
    <row r="12" spans="1:74" s="1" customFormat="1" ht="6.95" customHeight="1">
      <c r="B12" s="17"/>
      <c r="AR12" s="17"/>
      <c r="BE12" s="203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03"/>
      <c r="BS13" s="14" t="s">
        <v>6</v>
      </c>
    </row>
    <row r="14" spans="1:74" ht="12.75">
      <c r="B14" s="17"/>
      <c r="E14" s="207" t="s">
        <v>28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4" t="s">
        <v>26</v>
      </c>
      <c r="AN14" s="26" t="s">
        <v>28</v>
      </c>
      <c r="AR14" s="17"/>
      <c r="BE14" s="203"/>
      <c r="BS14" s="14" t="s">
        <v>6</v>
      </c>
    </row>
    <row r="15" spans="1:74" s="1" customFormat="1" ht="6.95" customHeight="1">
      <c r="B15" s="17"/>
      <c r="AR15" s="17"/>
      <c r="BE15" s="203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203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203"/>
      <c r="BS17" s="14" t="s">
        <v>31</v>
      </c>
    </row>
    <row r="18" spans="1:71" s="1" customFormat="1" ht="6.95" customHeight="1">
      <c r="B18" s="17"/>
      <c r="AR18" s="17"/>
      <c r="BE18" s="203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203"/>
      <c r="BS19" s="14" t="s">
        <v>6</v>
      </c>
    </row>
    <row r="20" spans="1:71" s="1" customFormat="1" ht="18.399999999999999" customHeight="1">
      <c r="B20" s="17"/>
      <c r="E20" s="22" t="s">
        <v>33</v>
      </c>
      <c r="AK20" s="24" t="s">
        <v>26</v>
      </c>
      <c r="AN20" s="22" t="s">
        <v>1</v>
      </c>
      <c r="AR20" s="17"/>
      <c r="BE20" s="203"/>
      <c r="BS20" s="14" t="s">
        <v>31</v>
      </c>
    </row>
    <row r="21" spans="1:71" s="1" customFormat="1" ht="6.95" customHeight="1">
      <c r="B21" s="17"/>
      <c r="AR21" s="17"/>
      <c r="BE21" s="203"/>
    </row>
    <row r="22" spans="1:71" s="1" customFormat="1" ht="12" customHeight="1">
      <c r="B22" s="17"/>
      <c r="D22" s="24" t="s">
        <v>34</v>
      </c>
      <c r="AR22" s="17"/>
      <c r="BE22" s="203"/>
    </row>
    <row r="23" spans="1:71" s="1" customFormat="1" ht="16.5" customHeight="1">
      <c r="B23" s="17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7"/>
      <c r="BE23" s="203"/>
    </row>
    <row r="24" spans="1:71" s="1" customFormat="1" ht="6.95" customHeight="1">
      <c r="B24" s="17"/>
      <c r="AR24" s="17"/>
      <c r="BE24" s="20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3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0">
        <f>ROUND(AG94,2)</f>
        <v>0</v>
      </c>
      <c r="AL26" s="211"/>
      <c r="AM26" s="211"/>
      <c r="AN26" s="211"/>
      <c r="AO26" s="211"/>
      <c r="AP26" s="29"/>
      <c r="AQ26" s="29"/>
      <c r="AR26" s="30"/>
      <c r="BE26" s="20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2" t="s">
        <v>36</v>
      </c>
      <c r="M28" s="212"/>
      <c r="N28" s="212"/>
      <c r="O28" s="212"/>
      <c r="P28" s="212"/>
      <c r="Q28" s="29"/>
      <c r="R28" s="29"/>
      <c r="S28" s="29"/>
      <c r="T28" s="29"/>
      <c r="U28" s="29"/>
      <c r="V28" s="29"/>
      <c r="W28" s="212" t="s">
        <v>37</v>
      </c>
      <c r="X28" s="212"/>
      <c r="Y28" s="212"/>
      <c r="Z28" s="212"/>
      <c r="AA28" s="212"/>
      <c r="AB28" s="212"/>
      <c r="AC28" s="212"/>
      <c r="AD28" s="212"/>
      <c r="AE28" s="212"/>
      <c r="AF28" s="29"/>
      <c r="AG28" s="29"/>
      <c r="AH28" s="29"/>
      <c r="AI28" s="29"/>
      <c r="AJ28" s="29"/>
      <c r="AK28" s="212" t="s">
        <v>38</v>
      </c>
      <c r="AL28" s="212"/>
      <c r="AM28" s="212"/>
      <c r="AN28" s="212"/>
      <c r="AO28" s="212"/>
      <c r="AP28" s="29"/>
      <c r="AQ28" s="29"/>
      <c r="AR28" s="30"/>
      <c r="BE28" s="203"/>
    </row>
    <row r="29" spans="1:71" s="3" customFormat="1" ht="14.45" customHeight="1">
      <c r="B29" s="34"/>
      <c r="D29" s="24" t="s">
        <v>39</v>
      </c>
      <c r="F29" s="35" t="s">
        <v>40</v>
      </c>
      <c r="L29" s="192">
        <v>0.2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4"/>
      <c r="BE29" s="204"/>
    </row>
    <row r="30" spans="1:71" s="3" customFormat="1" ht="14.45" customHeight="1">
      <c r="B30" s="34"/>
      <c r="F30" s="35" t="s">
        <v>41</v>
      </c>
      <c r="L30" s="192">
        <v>0.2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4"/>
      <c r="BE30" s="204"/>
    </row>
    <row r="31" spans="1:71" s="3" customFormat="1" ht="14.45" hidden="1" customHeight="1">
      <c r="B31" s="34"/>
      <c r="F31" s="24" t="s">
        <v>42</v>
      </c>
      <c r="L31" s="192">
        <v>0.2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4"/>
      <c r="BE31" s="204"/>
    </row>
    <row r="32" spans="1:71" s="3" customFormat="1" ht="14.45" hidden="1" customHeight="1">
      <c r="B32" s="34"/>
      <c r="F32" s="24" t="s">
        <v>43</v>
      </c>
      <c r="L32" s="192">
        <v>0.2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4"/>
      <c r="BE32" s="204"/>
    </row>
    <row r="33" spans="1:57" s="3" customFormat="1" ht="14.45" hidden="1" customHeight="1">
      <c r="B33" s="34"/>
      <c r="F33" s="35" t="s">
        <v>44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4"/>
      <c r="BE33" s="20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3"/>
    </row>
    <row r="35" spans="1:57" s="2" customFormat="1" ht="25.9" customHeight="1">
      <c r="A35" s="29"/>
      <c r="B35" s="30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93" t="s">
        <v>47</v>
      </c>
      <c r="Y35" s="194"/>
      <c r="Z35" s="194"/>
      <c r="AA35" s="194"/>
      <c r="AB35" s="194"/>
      <c r="AC35" s="38"/>
      <c r="AD35" s="38"/>
      <c r="AE35" s="38"/>
      <c r="AF35" s="38"/>
      <c r="AG35" s="38"/>
      <c r="AH35" s="38"/>
      <c r="AI35" s="38"/>
      <c r="AJ35" s="38"/>
      <c r="AK35" s="195">
        <f>SUM(AK26:AK33)</f>
        <v>0</v>
      </c>
      <c r="AL35" s="194"/>
      <c r="AM35" s="194"/>
      <c r="AN35" s="194"/>
      <c r="AO35" s="196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0"/>
      <c r="D49" s="41" t="s">
        <v>48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49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3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50</v>
      </c>
      <c r="AI60" s="32"/>
      <c r="AJ60" s="32"/>
      <c r="AK60" s="32"/>
      <c r="AL60" s="32"/>
      <c r="AM60" s="43" t="s">
        <v>51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1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53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3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50</v>
      </c>
      <c r="AI75" s="32"/>
      <c r="AJ75" s="32"/>
      <c r="AK75" s="32"/>
      <c r="AL75" s="32"/>
      <c r="AM75" s="43" t="s">
        <v>51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4" t="s">
        <v>12</v>
      </c>
      <c r="L84" s="4" t="str">
        <f>K5</f>
        <v>230427</v>
      </c>
      <c r="AR84" s="49"/>
    </row>
    <row r="85" spans="1:91" s="5" customFormat="1" ht="36.950000000000003" customHeight="1">
      <c r="B85" s="50"/>
      <c r="C85" s="51" t="s">
        <v>15</v>
      </c>
      <c r="L85" s="181" t="str">
        <f>K6</f>
        <v>VODOZADRŽNÉ OPATRENIE AKUMULAČNÁ NÁDRŽ VOŠKOVÉ JAKUBANY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50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KN C 2806 JAKUBANY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3" t="str">
        <f>IF(AN8= "","",AN8)</f>
        <v>27. 4. 2023</v>
      </c>
      <c r="AN87" s="18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Urbárska spoločnosť obce Jakubany, Jakubany 7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84" t="str">
        <f>IF(E17="","",E17)</f>
        <v>Ing. Alžbeta Volařiková</v>
      </c>
      <c r="AN89" s="185"/>
      <c r="AO89" s="185"/>
      <c r="AP89" s="185"/>
      <c r="AQ89" s="29"/>
      <c r="AR89" s="30"/>
      <c r="AS89" s="186" t="s">
        <v>55</v>
      </c>
      <c r="AT89" s="18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84" t="str">
        <f>IF(E20="","",E20)</f>
        <v/>
      </c>
      <c r="AN90" s="185"/>
      <c r="AO90" s="185"/>
      <c r="AP90" s="185"/>
      <c r="AQ90" s="29"/>
      <c r="AR90" s="30"/>
      <c r="AS90" s="188"/>
      <c r="AT90" s="18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8"/>
      <c r="AT91" s="18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176" t="s">
        <v>56</v>
      </c>
      <c r="D92" s="177"/>
      <c r="E92" s="177"/>
      <c r="F92" s="177"/>
      <c r="G92" s="177"/>
      <c r="H92" s="58"/>
      <c r="I92" s="178" t="s">
        <v>57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58</v>
      </c>
      <c r="AH92" s="177"/>
      <c r="AI92" s="177"/>
      <c r="AJ92" s="177"/>
      <c r="AK92" s="177"/>
      <c r="AL92" s="177"/>
      <c r="AM92" s="177"/>
      <c r="AN92" s="178" t="s">
        <v>59</v>
      </c>
      <c r="AO92" s="177"/>
      <c r="AP92" s="180"/>
      <c r="AQ92" s="59" t="s">
        <v>60</v>
      </c>
      <c r="AR92" s="30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7" customFormat="1" ht="37.5" customHeight="1">
      <c r="A95" s="77" t="s">
        <v>79</v>
      </c>
      <c r="B95" s="78"/>
      <c r="C95" s="79"/>
      <c r="D95" s="199" t="s">
        <v>80</v>
      </c>
      <c r="E95" s="199"/>
      <c r="F95" s="199"/>
      <c r="G95" s="199"/>
      <c r="H95" s="199"/>
      <c r="I95" s="80"/>
      <c r="J95" s="199" t="s">
        <v>81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'Vybudovanie lesnej akumulač..'!J30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81" t="s">
        <v>82</v>
      </c>
      <c r="AR95" s="78"/>
      <c r="AS95" s="82">
        <v>0</v>
      </c>
      <c r="AT95" s="83">
        <f>ROUND(SUM(AV95:AW95),2)</f>
        <v>0</v>
      </c>
      <c r="AU95" s="84">
        <f>'Vybudovanie lesnej akumulač..'!P127</f>
        <v>0</v>
      </c>
      <c r="AV95" s="83">
        <f>'Vybudovanie lesnej akumulač..'!J33</f>
        <v>0</v>
      </c>
      <c r="AW95" s="83">
        <f>'Vybudovanie lesnej akumulač..'!J34</f>
        <v>0</v>
      </c>
      <c r="AX95" s="83">
        <f>'Vybudovanie lesnej akumulač..'!J35</f>
        <v>0</v>
      </c>
      <c r="AY95" s="83">
        <f>'Vybudovanie lesnej akumulač..'!J36</f>
        <v>0</v>
      </c>
      <c r="AZ95" s="83">
        <f>'Vybudovanie lesnej akumulač..'!F33</f>
        <v>0</v>
      </c>
      <c r="BA95" s="83">
        <f>'Vybudovanie lesnej akumulač..'!F34</f>
        <v>0</v>
      </c>
      <c r="BB95" s="83">
        <f>'Vybudovanie lesnej akumulač..'!F35</f>
        <v>0</v>
      </c>
      <c r="BC95" s="83">
        <f>'Vybudovanie lesnej akumulač..'!F36</f>
        <v>0</v>
      </c>
      <c r="BD95" s="85">
        <f>'Vybudovanie lesnej akumulač..'!F37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SO 01 VODOZADRŽNÉ O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1"/>
  <sheetViews>
    <sheetView showGridLines="0" tabSelected="1" workbookViewId="0">
      <selection activeCell="E16" sqref="E1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4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85</v>
      </c>
      <c r="L4" s="17"/>
      <c r="M4" s="87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09" t="s">
        <v>430</v>
      </c>
      <c r="F7" s="205"/>
      <c r="G7" s="205"/>
      <c r="H7" s="205"/>
      <c r="L7" s="17"/>
    </row>
    <row r="8" spans="1:46" s="2" customFormat="1" ht="12" customHeight="1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1" t="s">
        <v>431</v>
      </c>
      <c r="F9" s="213"/>
      <c r="G9" s="213"/>
      <c r="H9" s="213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3" t="str">
        <f>'Rekapitulácia stavby'!AN8</f>
        <v>27. 4. 2023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73" t="s">
        <v>432</v>
      </c>
      <c r="F15" s="29"/>
      <c r="G15" s="29"/>
      <c r="H15" s="29"/>
      <c r="I15" s="24" t="s">
        <v>26</v>
      </c>
      <c r="J15" s="22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16" t="str">
        <f>'Rekapitulácia stavby'!E14</f>
        <v>Vyplň údaj</v>
      </c>
      <c r="F18" s="205"/>
      <c r="G18" s="205"/>
      <c r="H18" s="205"/>
      <c r="I18" s="24" t="s">
        <v>26</v>
      </c>
      <c r="J18" s="25" t="str">
        <f>'Rekapitulácia stavby'!AN14</f>
        <v>Vyplň údaj</v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2" t="str">
        <f>IF('Rekapitulácia stavby'!E20="","",'Rekapitulácia stavby'!E20)</f>
        <v/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19.25" customHeight="1">
      <c r="A27" s="88"/>
      <c r="B27" s="89"/>
      <c r="C27" s="88"/>
      <c r="D27" s="88"/>
      <c r="E27" s="209" t="s">
        <v>429</v>
      </c>
      <c r="F27" s="209"/>
      <c r="G27" s="209"/>
      <c r="H27" s="209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52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1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</row>
    <row r="30" spans="1:52" s="2" customFormat="1" ht="25.35" customHeight="1">
      <c r="A30" s="29"/>
      <c r="B30" s="30"/>
      <c r="C30" s="29"/>
      <c r="D30" s="93" t="s">
        <v>35</v>
      </c>
      <c r="E30" s="29"/>
      <c r="F30" s="29"/>
      <c r="G30" s="29"/>
      <c r="H30" s="29"/>
      <c r="I30" s="29"/>
      <c r="J30" s="69">
        <f>ROUND(J127, 2)</f>
        <v>0</v>
      </c>
      <c r="K30" s="29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</row>
    <row r="31" spans="1:52" s="2" customFormat="1" ht="6.95" customHeight="1">
      <c r="A31" s="29"/>
      <c r="B31" s="30"/>
      <c r="C31" s="29"/>
      <c r="D31" s="64"/>
      <c r="E31" s="64"/>
      <c r="F31" s="64"/>
      <c r="G31" s="64"/>
      <c r="H31" s="64"/>
      <c r="I31" s="64"/>
      <c r="J31" s="64"/>
      <c r="K31" s="64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14.45" customHeight="1">
      <c r="A33" s="29"/>
      <c r="B33" s="30"/>
      <c r="C33" s="29"/>
      <c r="D33" s="94" t="s">
        <v>39</v>
      </c>
      <c r="E33" s="35" t="s">
        <v>40</v>
      </c>
      <c r="F33" s="95">
        <f>ROUND((SUM(BE127:BE210)),  2)</f>
        <v>0</v>
      </c>
      <c r="G33" s="92"/>
      <c r="H33" s="92"/>
      <c r="I33" s="96">
        <v>0.2</v>
      </c>
      <c r="J33" s="95">
        <f>ROUND(((SUM(BE127:BE210))*I33),  2)</f>
        <v>0</v>
      </c>
      <c r="K33" s="29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s="2" customFormat="1" ht="14.45" customHeight="1">
      <c r="A34" s="29"/>
      <c r="B34" s="30"/>
      <c r="C34" s="29"/>
      <c r="D34" s="29"/>
      <c r="E34" s="35" t="s">
        <v>41</v>
      </c>
      <c r="F34" s="95">
        <f>ROUND((SUM(BF127:BF210)),  2)</f>
        <v>0</v>
      </c>
      <c r="G34" s="92"/>
      <c r="H34" s="92"/>
      <c r="I34" s="96">
        <v>0.2</v>
      </c>
      <c r="J34" s="95">
        <f>ROUND(((SUM(BF127:BF210))*I34),  2)</f>
        <v>0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hidden="1" customHeight="1">
      <c r="A35" s="29"/>
      <c r="B35" s="30"/>
      <c r="C35" s="29"/>
      <c r="D35" s="29"/>
      <c r="E35" s="24" t="s">
        <v>42</v>
      </c>
      <c r="F35" s="97">
        <f>ROUND((SUM(BG127:BG210)),  2)</f>
        <v>0</v>
      </c>
      <c r="G35" s="29"/>
      <c r="H35" s="29"/>
      <c r="I35" s="98">
        <v>0.2</v>
      </c>
      <c r="J35" s="97">
        <f>0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5" hidden="1" customHeight="1">
      <c r="A36" s="29"/>
      <c r="B36" s="30"/>
      <c r="C36" s="29"/>
      <c r="D36" s="29"/>
      <c r="E36" s="24" t="s">
        <v>43</v>
      </c>
      <c r="F36" s="97">
        <f>ROUND((SUM(BH127:BH210)),  2)</f>
        <v>0</v>
      </c>
      <c r="G36" s="29"/>
      <c r="H36" s="29"/>
      <c r="I36" s="98">
        <v>0.2</v>
      </c>
      <c r="J36" s="97">
        <f>0</f>
        <v>0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5" hidden="1" customHeight="1">
      <c r="A37" s="29"/>
      <c r="B37" s="30"/>
      <c r="C37" s="29"/>
      <c r="D37" s="29"/>
      <c r="E37" s="35" t="s">
        <v>44</v>
      </c>
      <c r="F37" s="95">
        <f>ROUND((SUM(BI127:BI210)),  2)</f>
        <v>0</v>
      </c>
      <c r="G37" s="92"/>
      <c r="H37" s="92"/>
      <c r="I37" s="96">
        <v>0</v>
      </c>
      <c r="J37" s="95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25.35" customHeight="1">
      <c r="A39" s="29"/>
      <c r="B39" s="30"/>
      <c r="C39" s="99"/>
      <c r="D39" s="100" t="s">
        <v>45</v>
      </c>
      <c r="E39" s="58"/>
      <c r="F39" s="58"/>
      <c r="G39" s="101" t="s">
        <v>46</v>
      </c>
      <c r="H39" s="102" t="s">
        <v>47</v>
      </c>
      <c r="I39" s="58"/>
      <c r="J39" s="103">
        <f>SUM(J30:J37)</f>
        <v>0</v>
      </c>
      <c r="K39" s="104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0"/>
      <c r="D50" s="41" t="s">
        <v>48</v>
      </c>
      <c r="E50" s="42"/>
      <c r="F50" s="42"/>
      <c r="G50" s="41" t="s">
        <v>49</v>
      </c>
      <c r="H50" s="42"/>
      <c r="I50" s="42"/>
      <c r="J50" s="42"/>
      <c r="K50" s="42"/>
      <c r="L50" s="40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3" t="s">
        <v>50</v>
      </c>
      <c r="E61" s="32"/>
      <c r="F61" s="105" t="s">
        <v>51</v>
      </c>
      <c r="G61" s="43" t="s">
        <v>50</v>
      </c>
      <c r="H61" s="32"/>
      <c r="I61" s="32"/>
      <c r="J61" s="106" t="s">
        <v>51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1" t="s">
        <v>52</v>
      </c>
      <c r="E65" s="44"/>
      <c r="F65" s="44"/>
      <c r="G65" s="41" t="s">
        <v>53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3" t="s">
        <v>50</v>
      </c>
      <c r="E76" s="32"/>
      <c r="F76" s="105" t="s">
        <v>51</v>
      </c>
      <c r="G76" s="43" t="s">
        <v>50</v>
      </c>
      <c r="H76" s="32"/>
      <c r="I76" s="32"/>
      <c r="J76" s="106" t="s">
        <v>51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14" t="str">
        <f>E7</f>
        <v xml:space="preserve">Vybudovanie lesnej akumulačnej nádrže v katastri obce Jakubany   
</v>
      </c>
      <c r="F85" s="215"/>
      <c r="G85" s="215"/>
      <c r="H85" s="215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81" t="str">
        <f>E9</f>
        <v>01 - SO 01 Vybudovanie lesnej akumulačnej nádrže v katastri obce Jakubany</v>
      </c>
      <c r="F87" s="213"/>
      <c r="G87" s="213"/>
      <c r="H87" s="213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KN C 2806 JAKUBANY</v>
      </c>
      <c r="G89" s="29"/>
      <c r="H89" s="29"/>
      <c r="I89" s="24" t="s">
        <v>21</v>
      </c>
      <c r="J89" s="53" t="str">
        <f>IF(J12="","",J12)</f>
        <v>27. 4. 2023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23</v>
      </c>
      <c r="D91" s="29"/>
      <c r="E91" s="29"/>
      <c r="F91" s="22" t="str">
        <f>E15</f>
        <v>Urbárska spoločnosť obce Jakubany, Jakubany 71</v>
      </c>
      <c r="G91" s="29"/>
      <c r="H91" s="29"/>
      <c r="I91" s="24" t="s">
        <v>29</v>
      </c>
      <c r="J91" s="27" t="str">
        <f>E21</f>
        <v>Ing. Alžbeta Volařiková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/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7" t="s">
        <v>88</v>
      </c>
      <c r="D94" s="99"/>
      <c r="E94" s="99"/>
      <c r="F94" s="99"/>
      <c r="G94" s="99"/>
      <c r="H94" s="99"/>
      <c r="I94" s="99"/>
      <c r="J94" s="108" t="s">
        <v>89</v>
      </c>
      <c r="K94" s="99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9" t="s">
        <v>90</v>
      </c>
      <c r="D96" s="29"/>
      <c r="E96" s="29"/>
      <c r="F96" s="29"/>
      <c r="G96" s="29"/>
      <c r="H96" s="29"/>
      <c r="I96" s="29"/>
      <c r="J96" s="69">
        <f>J127</f>
        <v>0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10"/>
      <c r="D97" s="111" t="s">
        <v>92</v>
      </c>
      <c r="E97" s="112"/>
      <c r="F97" s="112"/>
      <c r="G97" s="112"/>
      <c r="H97" s="112"/>
      <c r="I97" s="112"/>
      <c r="J97" s="113">
        <f>J128</f>
        <v>0</v>
      </c>
      <c r="L97" s="110"/>
    </row>
    <row r="98" spans="1:31" s="10" customFormat="1" ht="19.899999999999999" customHeight="1">
      <c r="B98" s="114"/>
      <c r="D98" s="115" t="s">
        <v>93</v>
      </c>
      <c r="E98" s="116"/>
      <c r="F98" s="116"/>
      <c r="G98" s="116"/>
      <c r="H98" s="116"/>
      <c r="I98" s="116"/>
      <c r="J98" s="117">
        <f>J129</f>
        <v>0</v>
      </c>
      <c r="L98" s="114"/>
    </row>
    <row r="99" spans="1:31" s="10" customFormat="1" ht="19.899999999999999" customHeight="1">
      <c r="B99" s="114"/>
      <c r="D99" s="115" t="s">
        <v>94</v>
      </c>
      <c r="E99" s="116"/>
      <c r="F99" s="116"/>
      <c r="G99" s="116"/>
      <c r="H99" s="116"/>
      <c r="I99" s="116"/>
      <c r="J99" s="117">
        <f>J167</f>
        <v>0</v>
      </c>
      <c r="L99" s="114"/>
    </row>
    <row r="100" spans="1:31" s="10" customFormat="1" ht="19.899999999999999" customHeight="1">
      <c r="B100" s="114"/>
      <c r="D100" s="115" t="s">
        <v>95</v>
      </c>
      <c r="E100" s="116"/>
      <c r="F100" s="116"/>
      <c r="G100" s="116"/>
      <c r="H100" s="116"/>
      <c r="I100" s="116"/>
      <c r="J100" s="117">
        <f>J172</f>
        <v>0</v>
      </c>
      <c r="L100" s="114"/>
    </row>
    <row r="101" spans="1:31" s="10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6"/>
      <c r="J101" s="117">
        <f>J178</f>
        <v>0</v>
      </c>
      <c r="L101" s="114"/>
    </row>
    <row r="102" spans="1:31" s="10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6"/>
      <c r="J102" s="117">
        <f>J193</f>
        <v>0</v>
      </c>
      <c r="L102" s="114"/>
    </row>
    <row r="103" spans="1:31" s="10" customFormat="1" ht="19.899999999999999" customHeight="1">
      <c r="B103" s="114"/>
      <c r="D103" s="115" t="s">
        <v>98</v>
      </c>
      <c r="E103" s="116"/>
      <c r="F103" s="116"/>
      <c r="G103" s="116"/>
      <c r="H103" s="116"/>
      <c r="I103" s="116"/>
      <c r="J103" s="117">
        <f>J196</f>
        <v>0</v>
      </c>
      <c r="L103" s="114"/>
    </row>
    <row r="104" spans="1:31" s="10" customFormat="1" ht="19.899999999999999" customHeight="1">
      <c r="B104" s="114"/>
      <c r="D104" s="115" t="s">
        <v>99</v>
      </c>
      <c r="E104" s="116"/>
      <c r="F104" s="116"/>
      <c r="G104" s="116"/>
      <c r="H104" s="116"/>
      <c r="I104" s="116"/>
      <c r="J104" s="117">
        <f>J198</f>
        <v>0</v>
      </c>
      <c r="L104" s="114"/>
    </row>
    <row r="105" spans="1:31" s="9" customFormat="1" ht="24.95" customHeight="1">
      <c r="B105" s="110"/>
      <c r="D105" s="111" t="s">
        <v>100</v>
      </c>
      <c r="E105" s="112"/>
      <c r="F105" s="112"/>
      <c r="G105" s="112"/>
      <c r="H105" s="112"/>
      <c r="I105" s="112"/>
      <c r="J105" s="113">
        <f>J203</f>
        <v>0</v>
      </c>
      <c r="L105" s="110"/>
    </row>
    <row r="106" spans="1:31" s="10" customFormat="1" ht="19.899999999999999" customHeight="1">
      <c r="B106" s="114"/>
      <c r="D106" s="115" t="s">
        <v>101</v>
      </c>
      <c r="E106" s="116"/>
      <c r="F106" s="116"/>
      <c r="G106" s="116"/>
      <c r="H106" s="116"/>
      <c r="I106" s="116"/>
      <c r="J106" s="117">
        <f>J204</f>
        <v>0</v>
      </c>
      <c r="L106" s="114"/>
    </row>
    <row r="107" spans="1:31" s="9" customFormat="1" ht="24.95" customHeight="1">
      <c r="B107" s="110"/>
      <c r="D107" s="111" t="s">
        <v>102</v>
      </c>
      <c r="E107" s="112"/>
      <c r="F107" s="112"/>
      <c r="G107" s="112"/>
      <c r="H107" s="112"/>
      <c r="I107" s="112"/>
      <c r="J107" s="113">
        <f>J209</f>
        <v>0</v>
      </c>
      <c r="L107" s="110"/>
    </row>
    <row r="108" spans="1:31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63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103</v>
      </c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14" t="str">
        <f>E7</f>
        <v xml:space="preserve">Vybudovanie lesnej akumulačnej nádrže v katastri obce Jakubany   
</v>
      </c>
      <c r="F117" s="215"/>
      <c r="G117" s="215"/>
      <c r="H117" s="215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86</v>
      </c>
      <c r="D118" s="29"/>
      <c r="E118" s="29"/>
      <c r="F118" s="29"/>
      <c r="G118" s="29"/>
      <c r="H118" s="29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30" customHeight="1">
      <c r="A119" s="29"/>
      <c r="B119" s="30"/>
      <c r="C119" s="29"/>
      <c r="D119" s="29"/>
      <c r="E119" s="181" t="str">
        <f>E9</f>
        <v>01 - SO 01 Vybudovanie lesnej akumulačnej nádrže v katastri obce Jakubany</v>
      </c>
      <c r="F119" s="213"/>
      <c r="G119" s="213"/>
      <c r="H119" s="213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19</v>
      </c>
      <c r="D121" s="29"/>
      <c r="E121" s="29"/>
      <c r="F121" s="22" t="str">
        <f>F12</f>
        <v>KN C 2806 JAKUBANY</v>
      </c>
      <c r="G121" s="29"/>
      <c r="H121" s="29"/>
      <c r="I121" s="24" t="s">
        <v>21</v>
      </c>
      <c r="J121" s="53" t="str">
        <f>IF(J12="","",J12)</f>
        <v>27. 4. 2023</v>
      </c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23</v>
      </c>
      <c r="D123" s="29"/>
      <c r="E123" s="29"/>
      <c r="F123" s="22" t="str">
        <f>E15</f>
        <v>Urbárska spoločnosť obce Jakubany, Jakubany 71</v>
      </c>
      <c r="G123" s="29"/>
      <c r="H123" s="29"/>
      <c r="I123" s="24" t="s">
        <v>29</v>
      </c>
      <c r="J123" s="27" t="str">
        <f>E21</f>
        <v>Ing. Alžbeta Volařiková</v>
      </c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27</v>
      </c>
      <c r="D124" s="29"/>
      <c r="E124" s="29"/>
      <c r="F124" s="22" t="str">
        <f>IF(E18="","",E18)</f>
        <v>Vyplň údaj</v>
      </c>
      <c r="G124" s="29"/>
      <c r="H124" s="29"/>
      <c r="I124" s="24" t="s">
        <v>32</v>
      </c>
      <c r="J124" s="27" t="str">
        <f>E24</f>
        <v/>
      </c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0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18"/>
      <c r="B126" s="119"/>
      <c r="C126" s="120" t="s">
        <v>104</v>
      </c>
      <c r="D126" s="121" t="s">
        <v>60</v>
      </c>
      <c r="E126" s="121" t="s">
        <v>56</v>
      </c>
      <c r="F126" s="121" t="s">
        <v>57</v>
      </c>
      <c r="G126" s="121" t="s">
        <v>105</v>
      </c>
      <c r="H126" s="121" t="s">
        <v>106</v>
      </c>
      <c r="I126" s="121" t="s">
        <v>107</v>
      </c>
      <c r="J126" s="122" t="s">
        <v>89</v>
      </c>
      <c r="K126" s="123" t="s">
        <v>108</v>
      </c>
      <c r="L126" s="124"/>
      <c r="M126" s="60" t="s">
        <v>1</v>
      </c>
      <c r="N126" s="61" t="s">
        <v>39</v>
      </c>
      <c r="O126" s="61" t="s">
        <v>109</v>
      </c>
      <c r="P126" s="61" t="s">
        <v>110</v>
      </c>
      <c r="Q126" s="61" t="s">
        <v>111</v>
      </c>
      <c r="R126" s="61" t="s">
        <v>112</v>
      </c>
      <c r="S126" s="61" t="s">
        <v>113</v>
      </c>
      <c r="T126" s="62" t="s">
        <v>114</v>
      </c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</row>
    <row r="127" spans="1:63" s="2" customFormat="1" ht="22.9" customHeight="1">
      <c r="A127" s="29"/>
      <c r="B127" s="30"/>
      <c r="C127" s="67" t="s">
        <v>90</v>
      </c>
      <c r="D127" s="29"/>
      <c r="E127" s="29"/>
      <c r="F127" s="29"/>
      <c r="G127" s="29"/>
      <c r="H127" s="29"/>
      <c r="I127" s="29"/>
      <c r="J127" s="125">
        <f>BK127</f>
        <v>0</v>
      </c>
      <c r="K127" s="29"/>
      <c r="L127" s="30"/>
      <c r="M127" s="63"/>
      <c r="N127" s="54"/>
      <c r="O127" s="64"/>
      <c r="P127" s="126">
        <f>P128+P203+P209</f>
        <v>0</v>
      </c>
      <c r="Q127" s="64"/>
      <c r="R127" s="126">
        <f>R128+R203+R209</f>
        <v>532.86890388212009</v>
      </c>
      <c r="S127" s="64"/>
      <c r="T127" s="127">
        <f>T128+T203+T209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74</v>
      </c>
      <c r="AU127" s="14" t="s">
        <v>91</v>
      </c>
      <c r="BK127" s="128">
        <f>BK128+BK203+BK209</f>
        <v>0</v>
      </c>
    </row>
    <row r="128" spans="1:63" s="12" customFormat="1" ht="25.9" customHeight="1">
      <c r="B128" s="129"/>
      <c r="D128" s="130" t="s">
        <v>74</v>
      </c>
      <c r="E128" s="131" t="s">
        <v>115</v>
      </c>
      <c r="F128" s="131" t="s">
        <v>116</v>
      </c>
      <c r="I128" s="132"/>
      <c r="J128" s="133">
        <f>BK128</f>
        <v>0</v>
      </c>
      <c r="L128" s="129"/>
      <c r="M128" s="134"/>
      <c r="N128" s="135"/>
      <c r="O128" s="135"/>
      <c r="P128" s="136">
        <f>P129+P167+P172+P178+P193+P196+P198</f>
        <v>0</v>
      </c>
      <c r="Q128" s="135"/>
      <c r="R128" s="136">
        <f>R129+R167+R172+R178+R193+R196+R198</f>
        <v>532.05474128212006</v>
      </c>
      <c r="S128" s="135"/>
      <c r="T128" s="137">
        <f>T129+T167+T172+T178+T193+T196+T198</f>
        <v>0</v>
      </c>
      <c r="AR128" s="130" t="s">
        <v>83</v>
      </c>
      <c r="AT128" s="138" t="s">
        <v>74</v>
      </c>
      <c r="AU128" s="138" t="s">
        <v>75</v>
      </c>
      <c r="AY128" s="130" t="s">
        <v>117</v>
      </c>
      <c r="BK128" s="139">
        <f>BK129+BK167+BK172+BK178+BK193+BK196+BK198</f>
        <v>0</v>
      </c>
    </row>
    <row r="129" spans="1:65" s="12" customFormat="1" ht="22.9" customHeight="1">
      <c r="B129" s="129"/>
      <c r="D129" s="130" t="s">
        <v>74</v>
      </c>
      <c r="E129" s="140" t="s">
        <v>83</v>
      </c>
      <c r="F129" s="140" t="s">
        <v>118</v>
      </c>
      <c r="I129" s="132"/>
      <c r="J129" s="141">
        <f>BK129</f>
        <v>0</v>
      </c>
      <c r="L129" s="129"/>
      <c r="M129" s="134"/>
      <c r="N129" s="135"/>
      <c r="O129" s="135"/>
      <c r="P129" s="136">
        <f>SUM(P130:P166)</f>
        <v>0</v>
      </c>
      <c r="Q129" s="135"/>
      <c r="R129" s="136">
        <f>SUM(R130:R166)</f>
        <v>3.0037299599999998</v>
      </c>
      <c r="S129" s="135"/>
      <c r="T129" s="137">
        <f>SUM(T130:T166)</f>
        <v>0</v>
      </c>
      <c r="AR129" s="130" t="s">
        <v>83</v>
      </c>
      <c r="AT129" s="138" t="s">
        <v>74</v>
      </c>
      <c r="AU129" s="138" t="s">
        <v>83</v>
      </c>
      <c r="AY129" s="130" t="s">
        <v>117</v>
      </c>
      <c r="BK129" s="139">
        <f>SUM(BK130:BK166)</f>
        <v>0</v>
      </c>
    </row>
    <row r="130" spans="1:65" s="2" customFormat="1" ht="37.9" customHeight="1">
      <c r="A130" s="29"/>
      <c r="B130" s="142"/>
      <c r="C130" s="143" t="s">
        <v>83</v>
      </c>
      <c r="D130" s="143" t="s">
        <v>119</v>
      </c>
      <c r="E130" s="144" t="s">
        <v>120</v>
      </c>
      <c r="F130" s="145" t="s">
        <v>121</v>
      </c>
      <c r="G130" s="146" t="s">
        <v>122</v>
      </c>
      <c r="H130" s="147">
        <v>6841</v>
      </c>
      <c r="I130" s="148"/>
      <c r="J130" s="149">
        <f t="shared" ref="J130:J166" si="0">ROUND(I130*H130,2)</f>
        <v>0</v>
      </c>
      <c r="K130" s="150"/>
      <c r="L130" s="30"/>
      <c r="M130" s="151" t="s">
        <v>1</v>
      </c>
      <c r="N130" s="152" t="s">
        <v>41</v>
      </c>
      <c r="O130" s="56"/>
      <c r="P130" s="153">
        <f t="shared" ref="P130:P166" si="1">O130*H130</f>
        <v>0</v>
      </c>
      <c r="Q130" s="153">
        <v>0</v>
      </c>
      <c r="R130" s="153">
        <f t="shared" ref="R130:R166" si="2">Q130*H130</f>
        <v>0</v>
      </c>
      <c r="S130" s="153">
        <v>0</v>
      </c>
      <c r="T130" s="154">
        <f t="shared" ref="T130:T166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5" t="s">
        <v>123</v>
      </c>
      <c r="AT130" s="155" t="s">
        <v>119</v>
      </c>
      <c r="AU130" s="155" t="s">
        <v>124</v>
      </c>
      <c r="AY130" s="14" t="s">
        <v>117</v>
      </c>
      <c r="BE130" s="156">
        <f t="shared" ref="BE130:BE166" si="4">IF(N130="základná",J130,0)</f>
        <v>0</v>
      </c>
      <c r="BF130" s="156">
        <f t="shared" ref="BF130:BF166" si="5">IF(N130="znížená",J130,0)</f>
        <v>0</v>
      </c>
      <c r="BG130" s="156">
        <f t="shared" ref="BG130:BG166" si="6">IF(N130="zákl. prenesená",J130,0)</f>
        <v>0</v>
      </c>
      <c r="BH130" s="156">
        <f t="shared" ref="BH130:BH166" si="7">IF(N130="zníž. prenesená",J130,0)</f>
        <v>0</v>
      </c>
      <c r="BI130" s="156">
        <f t="shared" ref="BI130:BI166" si="8">IF(N130="nulová",J130,0)</f>
        <v>0</v>
      </c>
      <c r="BJ130" s="14" t="s">
        <v>124</v>
      </c>
      <c r="BK130" s="156">
        <f t="shared" ref="BK130:BK166" si="9">ROUND(I130*H130,2)</f>
        <v>0</v>
      </c>
      <c r="BL130" s="14" t="s">
        <v>123</v>
      </c>
      <c r="BM130" s="155" t="s">
        <v>125</v>
      </c>
    </row>
    <row r="131" spans="1:65" s="2" customFormat="1" ht="24.2" customHeight="1">
      <c r="A131" s="29"/>
      <c r="B131" s="142"/>
      <c r="C131" s="143" t="s">
        <v>124</v>
      </c>
      <c r="D131" s="143" t="s">
        <v>119</v>
      </c>
      <c r="E131" s="144" t="s">
        <v>126</v>
      </c>
      <c r="F131" s="145" t="s">
        <v>127</v>
      </c>
      <c r="G131" s="146" t="s">
        <v>122</v>
      </c>
      <c r="H131" s="147">
        <v>505</v>
      </c>
      <c r="I131" s="148"/>
      <c r="J131" s="149">
        <f t="shared" si="0"/>
        <v>0</v>
      </c>
      <c r="K131" s="150"/>
      <c r="L131" s="30"/>
      <c r="M131" s="151" t="s">
        <v>1</v>
      </c>
      <c r="N131" s="152" t="s">
        <v>41</v>
      </c>
      <c r="O131" s="56"/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5" t="s">
        <v>123</v>
      </c>
      <c r="AT131" s="155" t="s">
        <v>119</v>
      </c>
      <c r="AU131" s="155" t="s">
        <v>124</v>
      </c>
      <c r="AY131" s="14" t="s">
        <v>117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124</v>
      </c>
      <c r="BK131" s="156">
        <f t="shared" si="9"/>
        <v>0</v>
      </c>
      <c r="BL131" s="14" t="s">
        <v>123</v>
      </c>
      <c r="BM131" s="155" t="s">
        <v>128</v>
      </c>
    </row>
    <row r="132" spans="1:65" s="2" customFormat="1" ht="24.2" customHeight="1">
      <c r="A132" s="29"/>
      <c r="B132" s="142"/>
      <c r="C132" s="143" t="s">
        <v>129</v>
      </c>
      <c r="D132" s="143" t="s">
        <v>119</v>
      </c>
      <c r="E132" s="144" t="s">
        <v>130</v>
      </c>
      <c r="F132" s="145" t="s">
        <v>131</v>
      </c>
      <c r="G132" s="146" t="s">
        <v>122</v>
      </c>
      <c r="H132" s="147">
        <v>684.1</v>
      </c>
      <c r="I132" s="148"/>
      <c r="J132" s="149">
        <f t="shared" si="0"/>
        <v>0</v>
      </c>
      <c r="K132" s="150"/>
      <c r="L132" s="30"/>
      <c r="M132" s="151" t="s">
        <v>1</v>
      </c>
      <c r="N132" s="152" t="s">
        <v>41</v>
      </c>
      <c r="O132" s="56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5" t="s">
        <v>123</v>
      </c>
      <c r="AT132" s="155" t="s">
        <v>119</v>
      </c>
      <c r="AU132" s="155" t="s">
        <v>124</v>
      </c>
      <c r="AY132" s="14" t="s">
        <v>117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124</v>
      </c>
      <c r="BK132" s="156">
        <f t="shared" si="9"/>
        <v>0</v>
      </c>
      <c r="BL132" s="14" t="s">
        <v>123</v>
      </c>
      <c r="BM132" s="155" t="s">
        <v>132</v>
      </c>
    </row>
    <row r="133" spans="1:65" s="2" customFormat="1" ht="37.9" customHeight="1">
      <c r="A133" s="29"/>
      <c r="B133" s="142"/>
      <c r="C133" s="143" t="s">
        <v>123</v>
      </c>
      <c r="D133" s="143" t="s">
        <v>119</v>
      </c>
      <c r="E133" s="144" t="s">
        <v>133</v>
      </c>
      <c r="F133" s="145" t="s">
        <v>134</v>
      </c>
      <c r="G133" s="146" t="s">
        <v>122</v>
      </c>
      <c r="H133" s="147">
        <v>684.1</v>
      </c>
      <c r="I133" s="148"/>
      <c r="J133" s="149">
        <f t="shared" si="0"/>
        <v>0</v>
      </c>
      <c r="K133" s="150"/>
      <c r="L133" s="30"/>
      <c r="M133" s="151" t="s">
        <v>1</v>
      </c>
      <c r="N133" s="152" t="s">
        <v>41</v>
      </c>
      <c r="O133" s="56"/>
      <c r="P133" s="153">
        <f t="shared" si="1"/>
        <v>0</v>
      </c>
      <c r="Q133" s="153">
        <v>5.3199999999999999E-5</v>
      </c>
      <c r="R133" s="153">
        <f t="shared" si="2"/>
        <v>3.6394120000000002E-2</v>
      </c>
      <c r="S133" s="153">
        <v>0</v>
      </c>
      <c r="T133" s="15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5" t="s">
        <v>123</v>
      </c>
      <c r="AT133" s="155" t="s">
        <v>119</v>
      </c>
      <c r="AU133" s="155" t="s">
        <v>124</v>
      </c>
      <c r="AY133" s="14" t="s">
        <v>117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124</v>
      </c>
      <c r="BK133" s="156">
        <f t="shared" si="9"/>
        <v>0</v>
      </c>
      <c r="BL133" s="14" t="s">
        <v>123</v>
      </c>
      <c r="BM133" s="155" t="s">
        <v>135</v>
      </c>
    </row>
    <row r="134" spans="1:65" s="2" customFormat="1" ht="37.9" customHeight="1">
      <c r="A134" s="29"/>
      <c r="B134" s="142"/>
      <c r="C134" s="143" t="s">
        <v>136</v>
      </c>
      <c r="D134" s="143" t="s">
        <v>119</v>
      </c>
      <c r="E134" s="144" t="s">
        <v>137</v>
      </c>
      <c r="F134" s="145" t="s">
        <v>138</v>
      </c>
      <c r="G134" s="146" t="s">
        <v>139</v>
      </c>
      <c r="H134" s="147">
        <v>14</v>
      </c>
      <c r="I134" s="148"/>
      <c r="J134" s="149">
        <f t="shared" si="0"/>
        <v>0</v>
      </c>
      <c r="K134" s="150"/>
      <c r="L134" s="30"/>
      <c r="M134" s="151" t="s">
        <v>1</v>
      </c>
      <c r="N134" s="152" t="s">
        <v>41</v>
      </c>
      <c r="O134" s="56"/>
      <c r="P134" s="153">
        <f t="shared" si="1"/>
        <v>0</v>
      </c>
      <c r="Q134" s="153">
        <v>3.17906E-3</v>
      </c>
      <c r="R134" s="153">
        <f t="shared" si="2"/>
        <v>4.4506839999999999E-2</v>
      </c>
      <c r="S134" s="153">
        <v>0</v>
      </c>
      <c r="T134" s="15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123</v>
      </c>
      <c r="AT134" s="155" t="s">
        <v>119</v>
      </c>
      <c r="AU134" s="155" t="s">
        <v>124</v>
      </c>
      <c r="AY134" s="14" t="s">
        <v>117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124</v>
      </c>
      <c r="BK134" s="156">
        <f t="shared" si="9"/>
        <v>0</v>
      </c>
      <c r="BL134" s="14" t="s">
        <v>123</v>
      </c>
      <c r="BM134" s="155" t="s">
        <v>140</v>
      </c>
    </row>
    <row r="135" spans="1:65" s="2" customFormat="1" ht="24.2" customHeight="1">
      <c r="A135" s="29"/>
      <c r="B135" s="142"/>
      <c r="C135" s="143" t="s">
        <v>141</v>
      </c>
      <c r="D135" s="143" t="s">
        <v>119</v>
      </c>
      <c r="E135" s="144" t="s">
        <v>142</v>
      </c>
      <c r="F135" s="145" t="s">
        <v>143</v>
      </c>
      <c r="G135" s="146" t="s">
        <v>139</v>
      </c>
      <c r="H135" s="147">
        <v>7</v>
      </c>
      <c r="I135" s="148"/>
      <c r="J135" s="149">
        <f t="shared" si="0"/>
        <v>0</v>
      </c>
      <c r="K135" s="150"/>
      <c r="L135" s="30"/>
      <c r="M135" s="151" t="s">
        <v>1</v>
      </c>
      <c r="N135" s="152" t="s">
        <v>41</v>
      </c>
      <c r="O135" s="56"/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5" t="s">
        <v>123</v>
      </c>
      <c r="AT135" s="155" t="s">
        <v>119</v>
      </c>
      <c r="AU135" s="155" t="s">
        <v>124</v>
      </c>
      <c r="AY135" s="14" t="s">
        <v>117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124</v>
      </c>
      <c r="BK135" s="156">
        <f t="shared" si="9"/>
        <v>0</v>
      </c>
      <c r="BL135" s="14" t="s">
        <v>123</v>
      </c>
      <c r="BM135" s="155" t="s">
        <v>144</v>
      </c>
    </row>
    <row r="136" spans="1:65" s="2" customFormat="1" ht="24.2" customHeight="1">
      <c r="A136" s="29"/>
      <c r="B136" s="142"/>
      <c r="C136" s="143" t="s">
        <v>145</v>
      </c>
      <c r="D136" s="143" t="s">
        <v>119</v>
      </c>
      <c r="E136" s="144" t="s">
        <v>146</v>
      </c>
      <c r="F136" s="145" t="s">
        <v>147</v>
      </c>
      <c r="G136" s="146" t="s">
        <v>139</v>
      </c>
      <c r="H136" s="147">
        <v>23</v>
      </c>
      <c r="I136" s="148"/>
      <c r="J136" s="149">
        <f t="shared" si="0"/>
        <v>0</v>
      </c>
      <c r="K136" s="150"/>
      <c r="L136" s="30"/>
      <c r="M136" s="151" t="s">
        <v>1</v>
      </c>
      <c r="N136" s="152" t="s">
        <v>41</v>
      </c>
      <c r="O136" s="56"/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123</v>
      </c>
      <c r="AT136" s="155" t="s">
        <v>119</v>
      </c>
      <c r="AU136" s="155" t="s">
        <v>124</v>
      </c>
      <c r="AY136" s="14" t="s">
        <v>117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124</v>
      </c>
      <c r="BK136" s="156">
        <f t="shared" si="9"/>
        <v>0</v>
      </c>
      <c r="BL136" s="14" t="s">
        <v>123</v>
      </c>
      <c r="BM136" s="155" t="s">
        <v>148</v>
      </c>
    </row>
    <row r="137" spans="1:65" s="2" customFormat="1" ht="24.2" customHeight="1">
      <c r="A137" s="29"/>
      <c r="B137" s="142"/>
      <c r="C137" s="143" t="s">
        <v>149</v>
      </c>
      <c r="D137" s="143" t="s">
        <v>119</v>
      </c>
      <c r="E137" s="144" t="s">
        <v>150</v>
      </c>
      <c r="F137" s="145" t="s">
        <v>151</v>
      </c>
      <c r="G137" s="146" t="s">
        <v>139</v>
      </c>
      <c r="H137" s="147">
        <v>30</v>
      </c>
      <c r="I137" s="148"/>
      <c r="J137" s="149">
        <f t="shared" si="0"/>
        <v>0</v>
      </c>
      <c r="K137" s="150"/>
      <c r="L137" s="30"/>
      <c r="M137" s="151" t="s">
        <v>1</v>
      </c>
      <c r="N137" s="152" t="s">
        <v>41</v>
      </c>
      <c r="O137" s="56"/>
      <c r="P137" s="153">
        <f t="shared" si="1"/>
        <v>0</v>
      </c>
      <c r="Q137" s="153">
        <v>1.52E-5</v>
      </c>
      <c r="R137" s="153">
        <f t="shared" si="2"/>
        <v>4.5600000000000003E-4</v>
      </c>
      <c r="S137" s="153">
        <v>0</v>
      </c>
      <c r="T137" s="15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5" t="s">
        <v>123</v>
      </c>
      <c r="AT137" s="155" t="s">
        <v>119</v>
      </c>
      <c r="AU137" s="155" t="s">
        <v>124</v>
      </c>
      <c r="AY137" s="14" t="s">
        <v>117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124</v>
      </c>
      <c r="BK137" s="156">
        <f t="shared" si="9"/>
        <v>0</v>
      </c>
      <c r="BL137" s="14" t="s">
        <v>123</v>
      </c>
      <c r="BM137" s="155" t="s">
        <v>152</v>
      </c>
    </row>
    <row r="138" spans="1:65" s="2" customFormat="1" ht="24.2" customHeight="1">
      <c r="A138" s="29"/>
      <c r="B138" s="142"/>
      <c r="C138" s="143" t="s">
        <v>153</v>
      </c>
      <c r="D138" s="143" t="s">
        <v>119</v>
      </c>
      <c r="E138" s="144" t="s">
        <v>154</v>
      </c>
      <c r="F138" s="145" t="s">
        <v>155</v>
      </c>
      <c r="G138" s="146" t="s">
        <v>156</v>
      </c>
      <c r="H138" s="147">
        <v>135</v>
      </c>
      <c r="I138" s="148"/>
      <c r="J138" s="149">
        <f t="shared" si="0"/>
        <v>0</v>
      </c>
      <c r="K138" s="150"/>
      <c r="L138" s="30"/>
      <c r="M138" s="151" t="s">
        <v>1</v>
      </c>
      <c r="N138" s="152" t="s">
        <v>41</v>
      </c>
      <c r="O138" s="56"/>
      <c r="P138" s="153">
        <f t="shared" si="1"/>
        <v>0</v>
      </c>
      <c r="Q138" s="153">
        <v>1.53928E-2</v>
      </c>
      <c r="R138" s="153">
        <f t="shared" si="2"/>
        <v>2.0780279999999998</v>
      </c>
      <c r="S138" s="153">
        <v>0</v>
      </c>
      <c r="T138" s="15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123</v>
      </c>
      <c r="AT138" s="155" t="s">
        <v>119</v>
      </c>
      <c r="AU138" s="155" t="s">
        <v>124</v>
      </c>
      <c r="AY138" s="14" t="s">
        <v>117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124</v>
      </c>
      <c r="BK138" s="156">
        <f t="shared" si="9"/>
        <v>0</v>
      </c>
      <c r="BL138" s="14" t="s">
        <v>123</v>
      </c>
      <c r="BM138" s="155" t="s">
        <v>157</v>
      </c>
    </row>
    <row r="139" spans="1:65" s="2" customFormat="1" ht="24.2" customHeight="1">
      <c r="A139" s="29"/>
      <c r="B139" s="142"/>
      <c r="C139" s="143" t="s">
        <v>158</v>
      </c>
      <c r="D139" s="143" t="s">
        <v>119</v>
      </c>
      <c r="E139" s="144" t="s">
        <v>159</v>
      </c>
      <c r="F139" s="145" t="s">
        <v>160</v>
      </c>
      <c r="G139" s="146" t="s">
        <v>161</v>
      </c>
      <c r="H139" s="147">
        <v>240</v>
      </c>
      <c r="I139" s="148"/>
      <c r="J139" s="149">
        <f t="shared" si="0"/>
        <v>0</v>
      </c>
      <c r="K139" s="150"/>
      <c r="L139" s="30"/>
      <c r="M139" s="151" t="s">
        <v>1</v>
      </c>
      <c r="N139" s="152" t="s">
        <v>41</v>
      </c>
      <c r="O139" s="56"/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5" t="s">
        <v>123</v>
      </c>
      <c r="AT139" s="155" t="s">
        <v>119</v>
      </c>
      <c r="AU139" s="155" t="s">
        <v>124</v>
      </c>
      <c r="AY139" s="14" t="s">
        <v>117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124</v>
      </c>
      <c r="BK139" s="156">
        <f t="shared" si="9"/>
        <v>0</v>
      </c>
      <c r="BL139" s="14" t="s">
        <v>123</v>
      </c>
      <c r="BM139" s="155" t="s">
        <v>162</v>
      </c>
    </row>
    <row r="140" spans="1:65" s="2" customFormat="1" ht="33" customHeight="1">
      <c r="A140" s="29"/>
      <c r="B140" s="142"/>
      <c r="C140" s="143" t="s">
        <v>163</v>
      </c>
      <c r="D140" s="143" t="s">
        <v>119</v>
      </c>
      <c r="E140" s="144" t="s">
        <v>164</v>
      </c>
      <c r="F140" s="145" t="s">
        <v>165</v>
      </c>
      <c r="G140" s="146" t="s">
        <v>166</v>
      </c>
      <c r="H140" s="147">
        <v>2052.3000000000002</v>
      </c>
      <c r="I140" s="148"/>
      <c r="J140" s="149">
        <f t="shared" si="0"/>
        <v>0</v>
      </c>
      <c r="K140" s="150"/>
      <c r="L140" s="30"/>
      <c r="M140" s="151" t="s">
        <v>1</v>
      </c>
      <c r="N140" s="152" t="s">
        <v>41</v>
      </c>
      <c r="O140" s="56"/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5" t="s">
        <v>123</v>
      </c>
      <c r="AT140" s="155" t="s">
        <v>119</v>
      </c>
      <c r="AU140" s="155" t="s">
        <v>124</v>
      </c>
      <c r="AY140" s="14" t="s">
        <v>117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124</v>
      </c>
      <c r="BK140" s="156">
        <f t="shared" si="9"/>
        <v>0</v>
      </c>
      <c r="BL140" s="14" t="s">
        <v>123</v>
      </c>
      <c r="BM140" s="155" t="s">
        <v>167</v>
      </c>
    </row>
    <row r="141" spans="1:65" s="2" customFormat="1" ht="33" customHeight="1">
      <c r="A141" s="29"/>
      <c r="B141" s="142"/>
      <c r="C141" s="143" t="s">
        <v>168</v>
      </c>
      <c r="D141" s="143" t="s">
        <v>119</v>
      </c>
      <c r="E141" s="144" t="s">
        <v>169</v>
      </c>
      <c r="F141" s="145" t="s">
        <v>170</v>
      </c>
      <c r="G141" s="146" t="s">
        <v>166</v>
      </c>
      <c r="H141" s="147">
        <v>250.5</v>
      </c>
      <c r="I141" s="148"/>
      <c r="J141" s="149">
        <f t="shared" si="0"/>
        <v>0</v>
      </c>
      <c r="K141" s="150"/>
      <c r="L141" s="30"/>
      <c r="M141" s="151" t="s">
        <v>1</v>
      </c>
      <c r="N141" s="152" t="s">
        <v>41</v>
      </c>
      <c r="O141" s="56"/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5" t="s">
        <v>123</v>
      </c>
      <c r="AT141" s="155" t="s">
        <v>119</v>
      </c>
      <c r="AU141" s="155" t="s">
        <v>124</v>
      </c>
      <c r="AY141" s="14" t="s">
        <v>117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124</v>
      </c>
      <c r="BK141" s="156">
        <f t="shared" si="9"/>
        <v>0</v>
      </c>
      <c r="BL141" s="14" t="s">
        <v>123</v>
      </c>
      <c r="BM141" s="155" t="s">
        <v>171</v>
      </c>
    </row>
    <row r="142" spans="1:65" s="2" customFormat="1" ht="21.75" customHeight="1">
      <c r="A142" s="29"/>
      <c r="B142" s="142"/>
      <c r="C142" s="143" t="s">
        <v>172</v>
      </c>
      <c r="D142" s="143" t="s">
        <v>119</v>
      </c>
      <c r="E142" s="144" t="s">
        <v>173</v>
      </c>
      <c r="F142" s="145" t="s">
        <v>174</v>
      </c>
      <c r="G142" s="146" t="s">
        <v>166</v>
      </c>
      <c r="H142" s="147">
        <v>2346.5</v>
      </c>
      <c r="I142" s="148"/>
      <c r="J142" s="149">
        <f t="shared" si="0"/>
        <v>0</v>
      </c>
      <c r="K142" s="150"/>
      <c r="L142" s="30"/>
      <c r="M142" s="151" t="s">
        <v>1</v>
      </c>
      <c r="N142" s="152" t="s">
        <v>41</v>
      </c>
      <c r="O142" s="56"/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5" t="s">
        <v>123</v>
      </c>
      <c r="AT142" s="155" t="s">
        <v>119</v>
      </c>
      <c r="AU142" s="155" t="s">
        <v>124</v>
      </c>
      <c r="AY142" s="14" t="s">
        <v>117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124</v>
      </c>
      <c r="BK142" s="156">
        <f t="shared" si="9"/>
        <v>0</v>
      </c>
      <c r="BL142" s="14" t="s">
        <v>123</v>
      </c>
      <c r="BM142" s="155" t="s">
        <v>175</v>
      </c>
    </row>
    <row r="143" spans="1:65" s="2" customFormat="1" ht="24.2" customHeight="1">
      <c r="A143" s="29"/>
      <c r="B143" s="142"/>
      <c r="C143" s="143" t="s">
        <v>176</v>
      </c>
      <c r="D143" s="143" t="s">
        <v>119</v>
      </c>
      <c r="E143" s="144" t="s">
        <v>177</v>
      </c>
      <c r="F143" s="145" t="s">
        <v>178</v>
      </c>
      <c r="G143" s="146" t="s">
        <v>166</v>
      </c>
      <c r="H143" s="147">
        <v>1173.25</v>
      </c>
      <c r="I143" s="148"/>
      <c r="J143" s="149">
        <f t="shared" si="0"/>
        <v>0</v>
      </c>
      <c r="K143" s="150"/>
      <c r="L143" s="30"/>
      <c r="M143" s="151" t="s">
        <v>1</v>
      </c>
      <c r="N143" s="152" t="s">
        <v>41</v>
      </c>
      <c r="O143" s="56"/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5" t="s">
        <v>123</v>
      </c>
      <c r="AT143" s="155" t="s">
        <v>119</v>
      </c>
      <c r="AU143" s="155" t="s">
        <v>124</v>
      </c>
      <c r="AY143" s="14" t="s">
        <v>117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124</v>
      </c>
      <c r="BK143" s="156">
        <f t="shared" si="9"/>
        <v>0</v>
      </c>
      <c r="BL143" s="14" t="s">
        <v>123</v>
      </c>
      <c r="BM143" s="155" t="s">
        <v>179</v>
      </c>
    </row>
    <row r="144" spans="1:65" s="2" customFormat="1" ht="21.75" customHeight="1">
      <c r="A144" s="29"/>
      <c r="B144" s="142"/>
      <c r="C144" s="143" t="s">
        <v>180</v>
      </c>
      <c r="D144" s="143" t="s">
        <v>119</v>
      </c>
      <c r="E144" s="144" t="s">
        <v>181</v>
      </c>
      <c r="F144" s="145" t="s">
        <v>182</v>
      </c>
      <c r="G144" s="146" t="s">
        <v>166</v>
      </c>
      <c r="H144" s="147">
        <v>234.65</v>
      </c>
      <c r="I144" s="148"/>
      <c r="J144" s="149">
        <f t="shared" si="0"/>
        <v>0</v>
      </c>
      <c r="K144" s="150"/>
      <c r="L144" s="30"/>
      <c r="M144" s="151" t="s">
        <v>1</v>
      </c>
      <c r="N144" s="152" t="s">
        <v>41</v>
      </c>
      <c r="O144" s="56"/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5" t="s">
        <v>123</v>
      </c>
      <c r="AT144" s="155" t="s">
        <v>119</v>
      </c>
      <c r="AU144" s="155" t="s">
        <v>124</v>
      </c>
      <c r="AY144" s="14" t="s">
        <v>117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124</v>
      </c>
      <c r="BK144" s="156">
        <f t="shared" si="9"/>
        <v>0</v>
      </c>
      <c r="BL144" s="14" t="s">
        <v>123</v>
      </c>
      <c r="BM144" s="155" t="s">
        <v>183</v>
      </c>
    </row>
    <row r="145" spans="1:65" s="2" customFormat="1" ht="21.75" customHeight="1">
      <c r="A145" s="29"/>
      <c r="B145" s="142"/>
      <c r="C145" s="143" t="s">
        <v>184</v>
      </c>
      <c r="D145" s="143" t="s">
        <v>119</v>
      </c>
      <c r="E145" s="144" t="s">
        <v>185</v>
      </c>
      <c r="F145" s="145" t="s">
        <v>186</v>
      </c>
      <c r="G145" s="146" t="s">
        <v>166</v>
      </c>
      <c r="H145" s="147">
        <v>2346.5</v>
      </c>
      <c r="I145" s="148"/>
      <c r="J145" s="149">
        <f t="shared" si="0"/>
        <v>0</v>
      </c>
      <c r="K145" s="150"/>
      <c r="L145" s="30"/>
      <c r="M145" s="151" t="s">
        <v>1</v>
      </c>
      <c r="N145" s="152" t="s">
        <v>41</v>
      </c>
      <c r="O145" s="56"/>
      <c r="P145" s="153">
        <f t="shared" si="1"/>
        <v>0</v>
      </c>
      <c r="Q145" s="153">
        <v>3.4000000000000002E-4</v>
      </c>
      <c r="R145" s="153">
        <f t="shared" si="2"/>
        <v>0.79781000000000002</v>
      </c>
      <c r="S145" s="153">
        <v>0</v>
      </c>
      <c r="T145" s="15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5" t="s">
        <v>123</v>
      </c>
      <c r="AT145" s="155" t="s">
        <v>119</v>
      </c>
      <c r="AU145" s="155" t="s">
        <v>124</v>
      </c>
      <c r="AY145" s="14" t="s">
        <v>117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124</v>
      </c>
      <c r="BK145" s="156">
        <f t="shared" si="9"/>
        <v>0</v>
      </c>
      <c r="BL145" s="14" t="s">
        <v>123</v>
      </c>
      <c r="BM145" s="155" t="s">
        <v>187</v>
      </c>
    </row>
    <row r="146" spans="1:65" s="2" customFormat="1" ht="21.75" customHeight="1">
      <c r="A146" s="29"/>
      <c r="B146" s="142"/>
      <c r="C146" s="143" t="s">
        <v>188</v>
      </c>
      <c r="D146" s="143" t="s">
        <v>119</v>
      </c>
      <c r="E146" s="144" t="s">
        <v>189</v>
      </c>
      <c r="F146" s="145" t="s">
        <v>190</v>
      </c>
      <c r="G146" s="146" t="s">
        <v>166</v>
      </c>
      <c r="H146" s="147">
        <v>234.65</v>
      </c>
      <c r="I146" s="148"/>
      <c r="J146" s="149">
        <f t="shared" si="0"/>
        <v>0</v>
      </c>
      <c r="K146" s="150"/>
      <c r="L146" s="30"/>
      <c r="M146" s="151" t="s">
        <v>1</v>
      </c>
      <c r="N146" s="152" t="s">
        <v>41</v>
      </c>
      <c r="O146" s="56"/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5" t="s">
        <v>123</v>
      </c>
      <c r="AT146" s="155" t="s">
        <v>119</v>
      </c>
      <c r="AU146" s="155" t="s">
        <v>124</v>
      </c>
      <c r="AY146" s="14" t="s">
        <v>117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124</v>
      </c>
      <c r="BK146" s="156">
        <f t="shared" si="9"/>
        <v>0</v>
      </c>
      <c r="BL146" s="14" t="s">
        <v>123</v>
      </c>
      <c r="BM146" s="155" t="s">
        <v>191</v>
      </c>
    </row>
    <row r="147" spans="1:65" s="2" customFormat="1" ht="24.2" customHeight="1">
      <c r="A147" s="29"/>
      <c r="B147" s="142"/>
      <c r="C147" s="143" t="s">
        <v>192</v>
      </c>
      <c r="D147" s="143" t="s">
        <v>119</v>
      </c>
      <c r="E147" s="144" t="s">
        <v>193</v>
      </c>
      <c r="F147" s="145" t="s">
        <v>194</v>
      </c>
      <c r="G147" s="146" t="s">
        <v>166</v>
      </c>
      <c r="H147" s="147">
        <v>12.6</v>
      </c>
      <c r="I147" s="148"/>
      <c r="J147" s="149">
        <f t="shared" si="0"/>
        <v>0</v>
      </c>
      <c r="K147" s="150"/>
      <c r="L147" s="30"/>
      <c r="M147" s="151" t="s">
        <v>1</v>
      </c>
      <c r="N147" s="152" t="s">
        <v>41</v>
      </c>
      <c r="O147" s="56"/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5" t="s">
        <v>123</v>
      </c>
      <c r="AT147" s="155" t="s">
        <v>119</v>
      </c>
      <c r="AU147" s="155" t="s">
        <v>124</v>
      </c>
      <c r="AY147" s="14" t="s">
        <v>117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124</v>
      </c>
      <c r="BK147" s="156">
        <f t="shared" si="9"/>
        <v>0</v>
      </c>
      <c r="BL147" s="14" t="s">
        <v>123</v>
      </c>
      <c r="BM147" s="155" t="s">
        <v>195</v>
      </c>
    </row>
    <row r="148" spans="1:65" s="2" customFormat="1" ht="21.75" customHeight="1">
      <c r="A148" s="29"/>
      <c r="B148" s="142"/>
      <c r="C148" s="143" t="s">
        <v>196</v>
      </c>
      <c r="D148" s="143" t="s">
        <v>119</v>
      </c>
      <c r="E148" s="144" t="s">
        <v>197</v>
      </c>
      <c r="F148" s="145" t="s">
        <v>198</v>
      </c>
      <c r="G148" s="146" t="s">
        <v>166</v>
      </c>
      <c r="H148" s="147">
        <v>0.38400000000000001</v>
      </c>
      <c r="I148" s="148"/>
      <c r="J148" s="149">
        <f t="shared" si="0"/>
        <v>0</v>
      </c>
      <c r="K148" s="150"/>
      <c r="L148" s="30"/>
      <c r="M148" s="151" t="s">
        <v>1</v>
      </c>
      <c r="N148" s="152" t="s">
        <v>41</v>
      </c>
      <c r="O148" s="56"/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5" t="s">
        <v>123</v>
      </c>
      <c r="AT148" s="155" t="s">
        <v>119</v>
      </c>
      <c r="AU148" s="155" t="s">
        <v>124</v>
      </c>
      <c r="AY148" s="14" t="s">
        <v>117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124</v>
      </c>
      <c r="BK148" s="156">
        <f t="shared" si="9"/>
        <v>0</v>
      </c>
      <c r="BL148" s="14" t="s">
        <v>123</v>
      </c>
      <c r="BM148" s="155" t="s">
        <v>199</v>
      </c>
    </row>
    <row r="149" spans="1:65" s="2" customFormat="1" ht="37.9" customHeight="1">
      <c r="A149" s="29"/>
      <c r="B149" s="142"/>
      <c r="C149" s="143" t="s">
        <v>7</v>
      </c>
      <c r="D149" s="143" t="s">
        <v>119</v>
      </c>
      <c r="E149" s="144" t="s">
        <v>200</v>
      </c>
      <c r="F149" s="145" t="s">
        <v>201</v>
      </c>
      <c r="G149" s="146" t="s">
        <v>166</v>
      </c>
      <c r="H149" s="147">
        <v>0.38400000000000001</v>
      </c>
      <c r="I149" s="148"/>
      <c r="J149" s="149">
        <f t="shared" si="0"/>
        <v>0</v>
      </c>
      <c r="K149" s="150"/>
      <c r="L149" s="30"/>
      <c r="M149" s="151" t="s">
        <v>1</v>
      </c>
      <c r="N149" s="152" t="s">
        <v>41</v>
      </c>
      <c r="O149" s="56"/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5" t="s">
        <v>123</v>
      </c>
      <c r="AT149" s="155" t="s">
        <v>119</v>
      </c>
      <c r="AU149" s="155" t="s">
        <v>124</v>
      </c>
      <c r="AY149" s="14" t="s">
        <v>117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124</v>
      </c>
      <c r="BK149" s="156">
        <f t="shared" si="9"/>
        <v>0</v>
      </c>
      <c r="BL149" s="14" t="s">
        <v>123</v>
      </c>
      <c r="BM149" s="155" t="s">
        <v>202</v>
      </c>
    </row>
    <row r="150" spans="1:65" s="2" customFormat="1" ht="24.2" customHeight="1">
      <c r="A150" s="29"/>
      <c r="B150" s="142"/>
      <c r="C150" s="143" t="s">
        <v>203</v>
      </c>
      <c r="D150" s="143" t="s">
        <v>119</v>
      </c>
      <c r="E150" s="144" t="s">
        <v>204</v>
      </c>
      <c r="F150" s="145" t="s">
        <v>205</v>
      </c>
      <c r="G150" s="146" t="s">
        <v>166</v>
      </c>
      <c r="H150" s="147">
        <v>4.625</v>
      </c>
      <c r="I150" s="148"/>
      <c r="J150" s="149">
        <f t="shared" si="0"/>
        <v>0</v>
      </c>
      <c r="K150" s="150"/>
      <c r="L150" s="30"/>
      <c r="M150" s="151" t="s">
        <v>1</v>
      </c>
      <c r="N150" s="152" t="s">
        <v>41</v>
      </c>
      <c r="O150" s="56"/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5" t="s">
        <v>123</v>
      </c>
      <c r="AT150" s="155" t="s">
        <v>119</v>
      </c>
      <c r="AU150" s="155" t="s">
        <v>124</v>
      </c>
      <c r="AY150" s="14" t="s">
        <v>117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124</v>
      </c>
      <c r="BK150" s="156">
        <f t="shared" si="9"/>
        <v>0</v>
      </c>
      <c r="BL150" s="14" t="s">
        <v>123</v>
      </c>
      <c r="BM150" s="155" t="s">
        <v>206</v>
      </c>
    </row>
    <row r="151" spans="1:65" s="2" customFormat="1" ht="21.75" customHeight="1">
      <c r="A151" s="29"/>
      <c r="B151" s="142"/>
      <c r="C151" s="143" t="s">
        <v>207</v>
      </c>
      <c r="D151" s="143" t="s">
        <v>119</v>
      </c>
      <c r="E151" s="144" t="s">
        <v>208</v>
      </c>
      <c r="F151" s="145" t="s">
        <v>209</v>
      </c>
      <c r="G151" s="146" t="s">
        <v>166</v>
      </c>
      <c r="H151" s="147">
        <v>4.625</v>
      </c>
      <c r="I151" s="148"/>
      <c r="J151" s="149">
        <f t="shared" si="0"/>
        <v>0</v>
      </c>
      <c r="K151" s="150"/>
      <c r="L151" s="30"/>
      <c r="M151" s="151" t="s">
        <v>1</v>
      </c>
      <c r="N151" s="152" t="s">
        <v>41</v>
      </c>
      <c r="O151" s="56"/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5" t="s">
        <v>123</v>
      </c>
      <c r="AT151" s="155" t="s">
        <v>119</v>
      </c>
      <c r="AU151" s="155" t="s">
        <v>124</v>
      </c>
      <c r="AY151" s="14" t="s">
        <v>117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124</v>
      </c>
      <c r="BK151" s="156">
        <f t="shared" si="9"/>
        <v>0</v>
      </c>
      <c r="BL151" s="14" t="s">
        <v>123</v>
      </c>
      <c r="BM151" s="155" t="s">
        <v>210</v>
      </c>
    </row>
    <row r="152" spans="1:65" s="2" customFormat="1" ht="24.2" customHeight="1">
      <c r="A152" s="29"/>
      <c r="B152" s="142"/>
      <c r="C152" s="143" t="s">
        <v>211</v>
      </c>
      <c r="D152" s="143" t="s">
        <v>119</v>
      </c>
      <c r="E152" s="144" t="s">
        <v>212</v>
      </c>
      <c r="F152" s="145" t="s">
        <v>213</v>
      </c>
      <c r="G152" s="146" t="s">
        <v>139</v>
      </c>
      <c r="H152" s="147">
        <v>30</v>
      </c>
      <c r="I152" s="148"/>
      <c r="J152" s="149">
        <f t="shared" si="0"/>
        <v>0</v>
      </c>
      <c r="K152" s="150"/>
      <c r="L152" s="30"/>
      <c r="M152" s="151" t="s">
        <v>1</v>
      </c>
      <c r="N152" s="152" t="s">
        <v>41</v>
      </c>
      <c r="O152" s="56"/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5" t="s">
        <v>123</v>
      </c>
      <c r="AT152" s="155" t="s">
        <v>119</v>
      </c>
      <c r="AU152" s="155" t="s">
        <v>124</v>
      </c>
      <c r="AY152" s="14" t="s">
        <v>117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124</v>
      </c>
      <c r="BK152" s="156">
        <f t="shared" si="9"/>
        <v>0</v>
      </c>
      <c r="BL152" s="14" t="s">
        <v>123</v>
      </c>
      <c r="BM152" s="155" t="s">
        <v>214</v>
      </c>
    </row>
    <row r="153" spans="1:65" s="2" customFormat="1" ht="24.2" customHeight="1">
      <c r="A153" s="29"/>
      <c r="B153" s="142"/>
      <c r="C153" s="143" t="s">
        <v>215</v>
      </c>
      <c r="D153" s="143" t="s">
        <v>119</v>
      </c>
      <c r="E153" s="144" t="s">
        <v>216</v>
      </c>
      <c r="F153" s="145" t="s">
        <v>217</v>
      </c>
      <c r="G153" s="146" t="s">
        <v>166</v>
      </c>
      <c r="H153" s="147">
        <v>250.5</v>
      </c>
      <c r="I153" s="148"/>
      <c r="J153" s="149">
        <f t="shared" si="0"/>
        <v>0</v>
      </c>
      <c r="K153" s="150"/>
      <c r="L153" s="30"/>
      <c r="M153" s="151" t="s">
        <v>1</v>
      </c>
      <c r="N153" s="152" t="s">
        <v>41</v>
      </c>
      <c r="O153" s="56"/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5" t="s">
        <v>123</v>
      </c>
      <c r="AT153" s="155" t="s">
        <v>119</v>
      </c>
      <c r="AU153" s="155" t="s">
        <v>124</v>
      </c>
      <c r="AY153" s="14" t="s">
        <v>117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124</v>
      </c>
      <c r="BK153" s="156">
        <f t="shared" si="9"/>
        <v>0</v>
      </c>
      <c r="BL153" s="14" t="s">
        <v>123</v>
      </c>
      <c r="BM153" s="155" t="s">
        <v>218</v>
      </c>
    </row>
    <row r="154" spans="1:65" s="2" customFormat="1" ht="24.2" customHeight="1">
      <c r="A154" s="29"/>
      <c r="B154" s="142"/>
      <c r="C154" s="143" t="s">
        <v>219</v>
      </c>
      <c r="D154" s="143" t="s">
        <v>119</v>
      </c>
      <c r="E154" s="144" t="s">
        <v>220</v>
      </c>
      <c r="F154" s="145" t="s">
        <v>221</v>
      </c>
      <c r="G154" s="146" t="s">
        <v>166</v>
      </c>
      <c r="H154" s="147">
        <v>250.5</v>
      </c>
      <c r="I154" s="148"/>
      <c r="J154" s="149">
        <f t="shared" si="0"/>
        <v>0</v>
      </c>
      <c r="K154" s="150"/>
      <c r="L154" s="30"/>
      <c r="M154" s="151" t="s">
        <v>1</v>
      </c>
      <c r="N154" s="152" t="s">
        <v>41</v>
      </c>
      <c r="O154" s="56"/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5" t="s">
        <v>123</v>
      </c>
      <c r="AT154" s="155" t="s">
        <v>119</v>
      </c>
      <c r="AU154" s="155" t="s">
        <v>124</v>
      </c>
      <c r="AY154" s="14" t="s">
        <v>117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124</v>
      </c>
      <c r="BK154" s="156">
        <f t="shared" si="9"/>
        <v>0</v>
      </c>
      <c r="BL154" s="14" t="s">
        <v>123</v>
      </c>
      <c r="BM154" s="155" t="s">
        <v>222</v>
      </c>
    </row>
    <row r="155" spans="1:65" s="2" customFormat="1" ht="44.25" customHeight="1">
      <c r="A155" s="29"/>
      <c r="B155" s="142"/>
      <c r="C155" s="143" t="s">
        <v>223</v>
      </c>
      <c r="D155" s="143" t="s">
        <v>119</v>
      </c>
      <c r="E155" s="144" t="s">
        <v>224</v>
      </c>
      <c r="F155" s="145" t="s">
        <v>225</v>
      </c>
      <c r="G155" s="146" t="s">
        <v>166</v>
      </c>
      <c r="H155" s="147">
        <v>1834.8</v>
      </c>
      <c r="I155" s="148"/>
      <c r="J155" s="149">
        <f t="shared" si="0"/>
        <v>0</v>
      </c>
      <c r="K155" s="150"/>
      <c r="L155" s="30"/>
      <c r="M155" s="151" t="s">
        <v>1</v>
      </c>
      <c r="N155" s="152" t="s">
        <v>41</v>
      </c>
      <c r="O155" s="56"/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5" t="s">
        <v>123</v>
      </c>
      <c r="AT155" s="155" t="s">
        <v>119</v>
      </c>
      <c r="AU155" s="155" t="s">
        <v>124</v>
      </c>
      <c r="AY155" s="14" t="s">
        <v>117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124</v>
      </c>
      <c r="BK155" s="156">
        <f t="shared" si="9"/>
        <v>0</v>
      </c>
      <c r="BL155" s="14" t="s">
        <v>123</v>
      </c>
      <c r="BM155" s="155" t="s">
        <v>226</v>
      </c>
    </row>
    <row r="156" spans="1:65" s="2" customFormat="1" ht="33" customHeight="1">
      <c r="A156" s="29"/>
      <c r="B156" s="142"/>
      <c r="C156" s="143" t="s">
        <v>227</v>
      </c>
      <c r="D156" s="143" t="s">
        <v>119</v>
      </c>
      <c r="E156" s="144" t="s">
        <v>228</v>
      </c>
      <c r="F156" s="145" t="s">
        <v>229</v>
      </c>
      <c r="G156" s="146" t="s">
        <v>166</v>
      </c>
      <c r="H156" s="147">
        <v>448.2</v>
      </c>
      <c r="I156" s="148"/>
      <c r="J156" s="149">
        <f t="shared" si="0"/>
        <v>0</v>
      </c>
      <c r="K156" s="150"/>
      <c r="L156" s="30"/>
      <c r="M156" s="151" t="s">
        <v>1</v>
      </c>
      <c r="N156" s="152" t="s">
        <v>41</v>
      </c>
      <c r="O156" s="56"/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5" t="s">
        <v>123</v>
      </c>
      <c r="AT156" s="155" t="s">
        <v>119</v>
      </c>
      <c r="AU156" s="155" t="s">
        <v>124</v>
      </c>
      <c r="AY156" s="14" t="s">
        <v>117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124</v>
      </c>
      <c r="BK156" s="156">
        <f t="shared" si="9"/>
        <v>0</v>
      </c>
      <c r="BL156" s="14" t="s">
        <v>123</v>
      </c>
      <c r="BM156" s="155" t="s">
        <v>230</v>
      </c>
    </row>
    <row r="157" spans="1:65" s="2" customFormat="1" ht="24.2" customHeight="1">
      <c r="A157" s="29"/>
      <c r="B157" s="142"/>
      <c r="C157" s="143" t="s">
        <v>231</v>
      </c>
      <c r="D157" s="143" t="s">
        <v>119</v>
      </c>
      <c r="E157" s="144" t="s">
        <v>232</v>
      </c>
      <c r="F157" s="145" t="s">
        <v>233</v>
      </c>
      <c r="G157" s="146" t="s">
        <v>166</v>
      </c>
      <c r="H157" s="147">
        <v>2415</v>
      </c>
      <c r="I157" s="148"/>
      <c r="J157" s="149">
        <f t="shared" si="0"/>
        <v>0</v>
      </c>
      <c r="K157" s="150"/>
      <c r="L157" s="30"/>
      <c r="M157" s="151" t="s">
        <v>1</v>
      </c>
      <c r="N157" s="152" t="s">
        <v>41</v>
      </c>
      <c r="O157" s="56"/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5" t="s">
        <v>123</v>
      </c>
      <c r="AT157" s="155" t="s">
        <v>119</v>
      </c>
      <c r="AU157" s="155" t="s">
        <v>124</v>
      </c>
      <c r="AY157" s="14" t="s">
        <v>117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124</v>
      </c>
      <c r="BK157" s="156">
        <f t="shared" si="9"/>
        <v>0</v>
      </c>
      <c r="BL157" s="14" t="s">
        <v>123</v>
      </c>
      <c r="BM157" s="155" t="s">
        <v>234</v>
      </c>
    </row>
    <row r="158" spans="1:65" s="2" customFormat="1" ht="21.75" customHeight="1">
      <c r="A158" s="29"/>
      <c r="B158" s="142"/>
      <c r="C158" s="143" t="s">
        <v>235</v>
      </c>
      <c r="D158" s="143" t="s">
        <v>119</v>
      </c>
      <c r="E158" s="144" t="s">
        <v>236</v>
      </c>
      <c r="F158" s="145" t="s">
        <v>237</v>
      </c>
      <c r="G158" s="146" t="s">
        <v>122</v>
      </c>
      <c r="H158" s="147">
        <v>2298</v>
      </c>
      <c r="I158" s="148"/>
      <c r="J158" s="149">
        <f t="shared" si="0"/>
        <v>0</v>
      </c>
      <c r="K158" s="150"/>
      <c r="L158" s="30"/>
      <c r="M158" s="151" t="s">
        <v>1</v>
      </c>
      <c r="N158" s="152" t="s">
        <v>41</v>
      </c>
      <c r="O158" s="56"/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5" t="s">
        <v>123</v>
      </c>
      <c r="AT158" s="155" t="s">
        <v>119</v>
      </c>
      <c r="AU158" s="155" t="s">
        <v>124</v>
      </c>
      <c r="AY158" s="14" t="s">
        <v>117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124</v>
      </c>
      <c r="BK158" s="156">
        <f t="shared" si="9"/>
        <v>0</v>
      </c>
      <c r="BL158" s="14" t="s">
        <v>123</v>
      </c>
      <c r="BM158" s="155" t="s">
        <v>238</v>
      </c>
    </row>
    <row r="159" spans="1:65" s="2" customFormat="1" ht="33" customHeight="1">
      <c r="A159" s="29"/>
      <c r="B159" s="142"/>
      <c r="C159" s="143" t="s">
        <v>239</v>
      </c>
      <c r="D159" s="143" t="s">
        <v>119</v>
      </c>
      <c r="E159" s="144" t="s">
        <v>240</v>
      </c>
      <c r="F159" s="145" t="s">
        <v>241</v>
      </c>
      <c r="G159" s="146" t="s">
        <v>166</v>
      </c>
      <c r="H159" s="147">
        <v>1834.8</v>
      </c>
      <c r="I159" s="148"/>
      <c r="J159" s="149">
        <f t="shared" si="0"/>
        <v>0</v>
      </c>
      <c r="K159" s="150"/>
      <c r="L159" s="30"/>
      <c r="M159" s="151" t="s">
        <v>1</v>
      </c>
      <c r="N159" s="152" t="s">
        <v>41</v>
      </c>
      <c r="O159" s="56"/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5" t="s">
        <v>123</v>
      </c>
      <c r="AT159" s="155" t="s">
        <v>119</v>
      </c>
      <c r="AU159" s="155" t="s">
        <v>124</v>
      </c>
      <c r="AY159" s="14" t="s">
        <v>117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124</v>
      </c>
      <c r="BK159" s="156">
        <f t="shared" si="9"/>
        <v>0</v>
      </c>
      <c r="BL159" s="14" t="s">
        <v>123</v>
      </c>
      <c r="BM159" s="155" t="s">
        <v>242</v>
      </c>
    </row>
    <row r="160" spans="1:65" s="2" customFormat="1" ht="24.2" customHeight="1">
      <c r="A160" s="29"/>
      <c r="B160" s="142"/>
      <c r="C160" s="143" t="s">
        <v>243</v>
      </c>
      <c r="D160" s="143" t="s">
        <v>119</v>
      </c>
      <c r="E160" s="144" t="s">
        <v>244</v>
      </c>
      <c r="F160" s="145" t="s">
        <v>245</v>
      </c>
      <c r="G160" s="146" t="s">
        <v>122</v>
      </c>
      <c r="H160" s="147">
        <v>1506</v>
      </c>
      <c r="I160" s="148"/>
      <c r="J160" s="149">
        <f t="shared" si="0"/>
        <v>0</v>
      </c>
      <c r="K160" s="150"/>
      <c r="L160" s="30"/>
      <c r="M160" s="151" t="s">
        <v>1</v>
      </c>
      <c r="N160" s="152" t="s">
        <v>41</v>
      </c>
      <c r="O160" s="56"/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5" t="s">
        <v>123</v>
      </c>
      <c r="AT160" s="155" t="s">
        <v>119</v>
      </c>
      <c r="AU160" s="155" t="s">
        <v>124</v>
      </c>
      <c r="AY160" s="14" t="s">
        <v>117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124</v>
      </c>
      <c r="BK160" s="156">
        <f t="shared" si="9"/>
        <v>0</v>
      </c>
      <c r="BL160" s="14" t="s">
        <v>123</v>
      </c>
      <c r="BM160" s="155" t="s">
        <v>246</v>
      </c>
    </row>
    <row r="161" spans="1:65" s="2" customFormat="1" ht="49.15" customHeight="1">
      <c r="A161" s="29"/>
      <c r="B161" s="142"/>
      <c r="C161" s="157" t="s">
        <v>247</v>
      </c>
      <c r="D161" s="157" t="s">
        <v>248</v>
      </c>
      <c r="E161" s="158" t="s">
        <v>249</v>
      </c>
      <c r="F161" s="159" t="s">
        <v>250</v>
      </c>
      <c r="G161" s="160" t="s">
        <v>251</v>
      </c>
      <c r="H161" s="161">
        <v>46.534999999999997</v>
      </c>
      <c r="I161" s="162"/>
      <c r="J161" s="163">
        <f t="shared" si="0"/>
        <v>0</v>
      </c>
      <c r="K161" s="164"/>
      <c r="L161" s="165"/>
      <c r="M161" s="166" t="s">
        <v>1</v>
      </c>
      <c r="N161" s="167" t="s">
        <v>41</v>
      </c>
      <c r="O161" s="56"/>
      <c r="P161" s="153">
        <f t="shared" si="1"/>
        <v>0</v>
      </c>
      <c r="Q161" s="153">
        <v>1E-3</v>
      </c>
      <c r="R161" s="153">
        <f t="shared" si="2"/>
        <v>4.6535E-2</v>
      </c>
      <c r="S161" s="153">
        <v>0</v>
      </c>
      <c r="T161" s="154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5" t="s">
        <v>149</v>
      </c>
      <c r="AT161" s="155" t="s">
        <v>248</v>
      </c>
      <c r="AU161" s="155" t="s">
        <v>124</v>
      </c>
      <c r="AY161" s="14" t="s">
        <v>117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124</v>
      </c>
      <c r="BK161" s="156">
        <f t="shared" si="9"/>
        <v>0</v>
      </c>
      <c r="BL161" s="14" t="s">
        <v>123</v>
      </c>
      <c r="BM161" s="155" t="s">
        <v>252</v>
      </c>
    </row>
    <row r="162" spans="1:65" s="2" customFormat="1" ht="21.75" customHeight="1">
      <c r="A162" s="29"/>
      <c r="B162" s="142"/>
      <c r="C162" s="143" t="s">
        <v>253</v>
      </c>
      <c r="D162" s="143" t="s">
        <v>119</v>
      </c>
      <c r="E162" s="144" t="s">
        <v>254</v>
      </c>
      <c r="F162" s="145" t="s">
        <v>255</v>
      </c>
      <c r="G162" s="146" t="s">
        <v>122</v>
      </c>
      <c r="H162" s="147">
        <v>2664</v>
      </c>
      <c r="I162" s="148"/>
      <c r="J162" s="149">
        <f t="shared" si="0"/>
        <v>0</v>
      </c>
      <c r="K162" s="150"/>
      <c r="L162" s="30"/>
      <c r="M162" s="151" t="s">
        <v>1</v>
      </c>
      <c r="N162" s="152" t="s">
        <v>41</v>
      </c>
      <c r="O162" s="56"/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5" t="s">
        <v>123</v>
      </c>
      <c r="AT162" s="155" t="s">
        <v>119</v>
      </c>
      <c r="AU162" s="155" t="s">
        <v>124</v>
      </c>
      <c r="AY162" s="14" t="s">
        <v>117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124</v>
      </c>
      <c r="BK162" s="156">
        <f t="shared" si="9"/>
        <v>0</v>
      </c>
      <c r="BL162" s="14" t="s">
        <v>123</v>
      </c>
      <c r="BM162" s="155" t="s">
        <v>256</v>
      </c>
    </row>
    <row r="163" spans="1:65" s="2" customFormat="1" ht="21.75" customHeight="1">
      <c r="A163" s="29"/>
      <c r="B163" s="142"/>
      <c r="C163" s="143" t="s">
        <v>257</v>
      </c>
      <c r="D163" s="143" t="s">
        <v>119</v>
      </c>
      <c r="E163" s="144" t="s">
        <v>258</v>
      </c>
      <c r="F163" s="145" t="s">
        <v>259</v>
      </c>
      <c r="G163" s="146" t="s">
        <v>122</v>
      </c>
      <c r="H163" s="147">
        <v>4534</v>
      </c>
      <c r="I163" s="148"/>
      <c r="J163" s="149">
        <f t="shared" si="0"/>
        <v>0</v>
      </c>
      <c r="K163" s="150"/>
      <c r="L163" s="30"/>
      <c r="M163" s="151" t="s">
        <v>1</v>
      </c>
      <c r="N163" s="152" t="s">
        <v>41</v>
      </c>
      <c r="O163" s="56"/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5" t="s">
        <v>123</v>
      </c>
      <c r="AT163" s="155" t="s">
        <v>119</v>
      </c>
      <c r="AU163" s="155" t="s">
        <v>124</v>
      </c>
      <c r="AY163" s="14" t="s">
        <v>117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4" t="s">
        <v>124</v>
      </c>
      <c r="BK163" s="156">
        <f t="shared" si="9"/>
        <v>0</v>
      </c>
      <c r="BL163" s="14" t="s">
        <v>123</v>
      </c>
      <c r="BM163" s="155" t="s">
        <v>260</v>
      </c>
    </row>
    <row r="164" spans="1:65" s="2" customFormat="1" ht="24.2" customHeight="1">
      <c r="A164" s="29"/>
      <c r="B164" s="142"/>
      <c r="C164" s="143" t="s">
        <v>261</v>
      </c>
      <c r="D164" s="143" t="s">
        <v>119</v>
      </c>
      <c r="E164" s="144" t="s">
        <v>262</v>
      </c>
      <c r="F164" s="145" t="s">
        <v>263</v>
      </c>
      <c r="G164" s="146" t="s">
        <v>122</v>
      </c>
      <c r="H164" s="147">
        <v>1728</v>
      </c>
      <c r="I164" s="148"/>
      <c r="J164" s="149">
        <f t="shared" si="0"/>
        <v>0</v>
      </c>
      <c r="K164" s="150"/>
      <c r="L164" s="30"/>
      <c r="M164" s="151" t="s">
        <v>1</v>
      </c>
      <c r="N164" s="152" t="s">
        <v>41</v>
      </c>
      <c r="O164" s="56"/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5" t="s">
        <v>123</v>
      </c>
      <c r="AT164" s="155" t="s">
        <v>119</v>
      </c>
      <c r="AU164" s="155" t="s">
        <v>124</v>
      </c>
      <c r="AY164" s="14" t="s">
        <v>117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4" t="s">
        <v>124</v>
      </c>
      <c r="BK164" s="156">
        <f t="shared" si="9"/>
        <v>0</v>
      </c>
      <c r="BL164" s="14" t="s">
        <v>123</v>
      </c>
      <c r="BM164" s="155" t="s">
        <v>264</v>
      </c>
    </row>
    <row r="165" spans="1:65" s="2" customFormat="1" ht="24.2" customHeight="1">
      <c r="A165" s="29"/>
      <c r="B165" s="142"/>
      <c r="C165" s="143" t="s">
        <v>265</v>
      </c>
      <c r="D165" s="143" t="s">
        <v>119</v>
      </c>
      <c r="E165" s="144" t="s">
        <v>266</v>
      </c>
      <c r="F165" s="145" t="s">
        <v>267</v>
      </c>
      <c r="G165" s="146" t="s">
        <v>122</v>
      </c>
      <c r="H165" s="147">
        <v>1728</v>
      </c>
      <c r="I165" s="148"/>
      <c r="J165" s="149">
        <f t="shared" si="0"/>
        <v>0</v>
      </c>
      <c r="K165" s="150"/>
      <c r="L165" s="30"/>
      <c r="M165" s="151" t="s">
        <v>1</v>
      </c>
      <c r="N165" s="152" t="s">
        <v>41</v>
      </c>
      <c r="O165" s="56"/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5" t="s">
        <v>123</v>
      </c>
      <c r="AT165" s="155" t="s">
        <v>119</v>
      </c>
      <c r="AU165" s="155" t="s">
        <v>124</v>
      </c>
      <c r="AY165" s="14" t="s">
        <v>117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124</v>
      </c>
      <c r="BK165" s="156">
        <f t="shared" si="9"/>
        <v>0</v>
      </c>
      <c r="BL165" s="14" t="s">
        <v>123</v>
      </c>
      <c r="BM165" s="155" t="s">
        <v>268</v>
      </c>
    </row>
    <row r="166" spans="1:65" s="2" customFormat="1" ht="37.9" customHeight="1">
      <c r="A166" s="29"/>
      <c r="B166" s="142"/>
      <c r="C166" s="143" t="s">
        <v>269</v>
      </c>
      <c r="D166" s="143" t="s">
        <v>119</v>
      </c>
      <c r="E166" s="144" t="s">
        <v>270</v>
      </c>
      <c r="F166" s="145" t="s">
        <v>271</v>
      </c>
      <c r="G166" s="146" t="s">
        <v>122</v>
      </c>
      <c r="H166" s="147">
        <v>1506</v>
      </c>
      <c r="I166" s="148"/>
      <c r="J166" s="149">
        <f t="shared" si="0"/>
        <v>0</v>
      </c>
      <c r="K166" s="150"/>
      <c r="L166" s="30"/>
      <c r="M166" s="151" t="s">
        <v>1</v>
      </c>
      <c r="N166" s="152" t="s">
        <v>41</v>
      </c>
      <c r="O166" s="56"/>
      <c r="P166" s="153">
        <f t="shared" si="1"/>
        <v>0</v>
      </c>
      <c r="Q166" s="153">
        <v>0</v>
      </c>
      <c r="R166" s="153">
        <f t="shared" si="2"/>
        <v>0</v>
      </c>
      <c r="S166" s="153">
        <v>0</v>
      </c>
      <c r="T166" s="154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5" t="s">
        <v>123</v>
      </c>
      <c r="AT166" s="155" t="s">
        <v>119</v>
      </c>
      <c r="AU166" s="155" t="s">
        <v>124</v>
      </c>
      <c r="AY166" s="14" t="s">
        <v>117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4" t="s">
        <v>124</v>
      </c>
      <c r="BK166" s="156">
        <f t="shared" si="9"/>
        <v>0</v>
      </c>
      <c r="BL166" s="14" t="s">
        <v>123</v>
      </c>
      <c r="BM166" s="155" t="s">
        <v>272</v>
      </c>
    </row>
    <row r="167" spans="1:65" s="12" customFormat="1" ht="22.9" customHeight="1">
      <c r="B167" s="129"/>
      <c r="D167" s="130" t="s">
        <v>74</v>
      </c>
      <c r="E167" s="140" t="s">
        <v>124</v>
      </c>
      <c r="F167" s="140" t="s">
        <v>273</v>
      </c>
      <c r="I167" s="132"/>
      <c r="J167" s="141">
        <f>BK167</f>
        <v>0</v>
      </c>
      <c r="L167" s="129"/>
      <c r="M167" s="134"/>
      <c r="N167" s="135"/>
      <c r="O167" s="135"/>
      <c r="P167" s="136">
        <f>SUM(P168:P171)</f>
        <v>0</v>
      </c>
      <c r="Q167" s="135"/>
      <c r="R167" s="136">
        <f>SUM(R168:R171)</f>
        <v>41.103111499999997</v>
      </c>
      <c r="S167" s="135"/>
      <c r="T167" s="137">
        <f>SUM(T168:T171)</f>
        <v>0</v>
      </c>
      <c r="AR167" s="130" t="s">
        <v>83</v>
      </c>
      <c r="AT167" s="138" t="s">
        <v>74</v>
      </c>
      <c r="AU167" s="138" t="s">
        <v>83</v>
      </c>
      <c r="AY167" s="130" t="s">
        <v>117</v>
      </c>
      <c r="BK167" s="139">
        <f>SUM(BK168:BK171)</f>
        <v>0</v>
      </c>
    </row>
    <row r="168" spans="1:65" s="2" customFormat="1" ht="33" customHeight="1">
      <c r="A168" s="29"/>
      <c r="B168" s="142"/>
      <c r="C168" s="143" t="s">
        <v>274</v>
      </c>
      <c r="D168" s="143" t="s">
        <v>119</v>
      </c>
      <c r="E168" s="144" t="s">
        <v>275</v>
      </c>
      <c r="F168" s="145" t="s">
        <v>276</v>
      </c>
      <c r="G168" s="146" t="s">
        <v>122</v>
      </c>
      <c r="H168" s="147">
        <v>4534</v>
      </c>
      <c r="I168" s="148"/>
      <c r="J168" s="149">
        <f>ROUND(I168*H168,2)</f>
        <v>0</v>
      </c>
      <c r="K168" s="150"/>
      <c r="L168" s="30"/>
      <c r="M168" s="151" t="s">
        <v>1</v>
      </c>
      <c r="N168" s="152" t="s">
        <v>41</v>
      </c>
      <c r="O168" s="56"/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5" t="s">
        <v>123</v>
      </c>
      <c r="AT168" s="155" t="s">
        <v>119</v>
      </c>
      <c r="AU168" s="155" t="s">
        <v>124</v>
      </c>
      <c r="AY168" s="14" t="s">
        <v>117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124</v>
      </c>
      <c r="BK168" s="156">
        <f>ROUND(I168*H168,2)</f>
        <v>0</v>
      </c>
      <c r="BL168" s="14" t="s">
        <v>123</v>
      </c>
      <c r="BM168" s="155" t="s">
        <v>277</v>
      </c>
    </row>
    <row r="169" spans="1:65" s="2" customFormat="1" ht="24.2" customHeight="1">
      <c r="A169" s="29"/>
      <c r="B169" s="142"/>
      <c r="C169" s="143" t="s">
        <v>278</v>
      </c>
      <c r="D169" s="143" t="s">
        <v>119</v>
      </c>
      <c r="E169" s="144" t="s">
        <v>279</v>
      </c>
      <c r="F169" s="145" t="s">
        <v>280</v>
      </c>
      <c r="G169" s="146" t="s">
        <v>166</v>
      </c>
      <c r="H169" s="147">
        <v>13.2</v>
      </c>
      <c r="I169" s="148"/>
      <c r="J169" s="149">
        <f>ROUND(I169*H169,2)</f>
        <v>0</v>
      </c>
      <c r="K169" s="150"/>
      <c r="L169" s="30"/>
      <c r="M169" s="151" t="s">
        <v>1</v>
      </c>
      <c r="N169" s="152" t="s">
        <v>41</v>
      </c>
      <c r="O169" s="56"/>
      <c r="P169" s="153">
        <f>O169*H169</f>
        <v>0</v>
      </c>
      <c r="Q169" s="153">
        <v>2.0699999999999998</v>
      </c>
      <c r="R169" s="153">
        <f>Q169*H169</f>
        <v>27.323999999999998</v>
      </c>
      <c r="S169" s="153">
        <v>0</v>
      </c>
      <c r="T169" s="154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5" t="s">
        <v>123</v>
      </c>
      <c r="AT169" s="155" t="s">
        <v>119</v>
      </c>
      <c r="AU169" s="155" t="s">
        <v>124</v>
      </c>
      <c r="AY169" s="14" t="s">
        <v>117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4" t="s">
        <v>124</v>
      </c>
      <c r="BK169" s="156">
        <f>ROUND(I169*H169,2)</f>
        <v>0</v>
      </c>
      <c r="BL169" s="14" t="s">
        <v>123</v>
      </c>
      <c r="BM169" s="155" t="s">
        <v>281</v>
      </c>
    </row>
    <row r="170" spans="1:65" s="2" customFormat="1" ht="33" customHeight="1">
      <c r="A170" s="29"/>
      <c r="B170" s="142"/>
      <c r="C170" s="143" t="s">
        <v>282</v>
      </c>
      <c r="D170" s="143" t="s">
        <v>119</v>
      </c>
      <c r="E170" s="144" t="s">
        <v>283</v>
      </c>
      <c r="F170" s="145" t="s">
        <v>284</v>
      </c>
      <c r="G170" s="146" t="s">
        <v>166</v>
      </c>
      <c r="H170" s="147">
        <v>5.774</v>
      </c>
      <c r="I170" s="148"/>
      <c r="J170" s="149">
        <f>ROUND(I170*H170,2)</f>
        <v>0</v>
      </c>
      <c r="K170" s="150"/>
      <c r="L170" s="30"/>
      <c r="M170" s="151" t="s">
        <v>1</v>
      </c>
      <c r="N170" s="152" t="s">
        <v>41</v>
      </c>
      <c r="O170" s="56"/>
      <c r="P170" s="153">
        <f>O170*H170</f>
        <v>0</v>
      </c>
      <c r="Q170" s="153">
        <v>2.2922500000000001</v>
      </c>
      <c r="R170" s="153">
        <f>Q170*H170</f>
        <v>13.2354515</v>
      </c>
      <c r="S170" s="153">
        <v>0</v>
      </c>
      <c r="T170" s="154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5" t="s">
        <v>123</v>
      </c>
      <c r="AT170" s="155" t="s">
        <v>119</v>
      </c>
      <c r="AU170" s="155" t="s">
        <v>124</v>
      </c>
      <c r="AY170" s="14" t="s">
        <v>117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4" t="s">
        <v>124</v>
      </c>
      <c r="BK170" s="156">
        <f>ROUND(I170*H170,2)</f>
        <v>0</v>
      </c>
      <c r="BL170" s="14" t="s">
        <v>123</v>
      </c>
      <c r="BM170" s="155" t="s">
        <v>285</v>
      </c>
    </row>
    <row r="171" spans="1:65" s="2" customFormat="1" ht="24.2" customHeight="1">
      <c r="A171" s="29"/>
      <c r="B171" s="142"/>
      <c r="C171" s="143" t="s">
        <v>286</v>
      </c>
      <c r="D171" s="143" t="s">
        <v>119</v>
      </c>
      <c r="E171" s="144" t="s">
        <v>287</v>
      </c>
      <c r="F171" s="145" t="s">
        <v>288</v>
      </c>
      <c r="G171" s="146" t="s">
        <v>122</v>
      </c>
      <c r="H171" s="147">
        <v>24.6</v>
      </c>
      <c r="I171" s="148"/>
      <c r="J171" s="149">
        <f>ROUND(I171*H171,2)</f>
        <v>0</v>
      </c>
      <c r="K171" s="150"/>
      <c r="L171" s="30"/>
      <c r="M171" s="151" t="s">
        <v>1</v>
      </c>
      <c r="N171" s="152" t="s">
        <v>41</v>
      </c>
      <c r="O171" s="56"/>
      <c r="P171" s="153">
        <f>O171*H171</f>
        <v>0</v>
      </c>
      <c r="Q171" s="153">
        <v>2.2100000000000002E-2</v>
      </c>
      <c r="R171" s="153">
        <f>Q171*H171</f>
        <v>0.54366000000000003</v>
      </c>
      <c r="S171" s="153">
        <v>0</v>
      </c>
      <c r="T171" s="154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5" t="s">
        <v>123</v>
      </c>
      <c r="AT171" s="155" t="s">
        <v>119</v>
      </c>
      <c r="AU171" s="155" t="s">
        <v>124</v>
      </c>
      <c r="AY171" s="14" t="s">
        <v>117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4" t="s">
        <v>124</v>
      </c>
      <c r="BK171" s="156">
        <f>ROUND(I171*H171,2)</f>
        <v>0</v>
      </c>
      <c r="BL171" s="14" t="s">
        <v>123</v>
      </c>
      <c r="BM171" s="155" t="s">
        <v>289</v>
      </c>
    </row>
    <row r="172" spans="1:65" s="12" customFormat="1" ht="22.9" customHeight="1">
      <c r="B172" s="129"/>
      <c r="D172" s="130" t="s">
        <v>74</v>
      </c>
      <c r="E172" s="140" t="s">
        <v>129</v>
      </c>
      <c r="F172" s="140" t="s">
        <v>290</v>
      </c>
      <c r="I172" s="132"/>
      <c r="J172" s="141">
        <f>BK172</f>
        <v>0</v>
      </c>
      <c r="L172" s="129"/>
      <c r="M172" s="134"/>
      <c r="N172" s="135"/>
      <c r="O172" s="135"/>
      <c r="P172" s="136">
        <f>SUM(P173:P177)</f>
        <v>0</v>
      </c>
      <c r="Q172" s="135"/>
      <c r="R172" s="136">
        <f>SUM(R173:R177)</f>
        <v>9.2979529421200002</v>
      </c>
      <c r="S172" s="135"/>
      <c r="T172" s="137">
        <f>SUM(T173:T177)</f>
        <v>0</v>
      </c>
      <c r="AR172" s="130" t="s">
        <v>83</v>
      </c>
      <c r="AT172" s="138" t="s">
        <v>74</v>
      </c>
      <c r="AU172" s="138" t="s">
        <v>83</v>
      </c>
      <c r="AY172" s="130" t="s">
        <v>117</v>
      </c>
      <c r="BK172" s="139">
        <f>SUM(BK173:BK177)</f>
        <v>0</v>
      </c>
    </row>
    <row r="173" spans="1:65" s="2" customFormat="1" ht="37.9" customHeight="1">
      <c r="A173" s="29"/>
      <c r="B173" s="142"/>
      <c r="C173" s="143" t="s">
        <v>291</v>
      </c>
      <c r="D173" s="143" t="s">
        <v>119</v>
      </c>
      <c r="E173" s="144" t="s">
        <v>292</v>
      </c>
      <c r="F173" s="145" t="s">
        <v>293</v>
      </c>
      <c r="G173" s="146" t="s">
        <v>166</v>
      </c>
      <c r="H173" s="147">
        <v>2.8380000000000001</v>
      </c>
      <c r="I173" s="148"/>
      <c r="J173" s="149">
        <f>ROUND(I173*H173,2)</f>
        <v>0</v>
      </c>
      <c r="K173" s="150"/>
      <c r="L173" s="30"/>
      <c r="M173" s="151" t="s">
        <v>1</v>
      </c>
      <c r="N173" s="152" t="s">
        <v>41</v>
      </c>
      <c r="O173" s="56"/>
      <c r="P173" s="153">
        <f>O173*H173</f>
        <v>0</v>
      </c>
      <c r="Q173" s="153">
        <v>2.69002922</v>
      </c>
      <c r="R173" s="153">
        <f>Q173*H173</f>
        <v>7.6343029263600002</v>
      </c>
      <c r="S173" s="153">
        <v>0</v>
      </c>
      <c r="T173" s="154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5" t="s">
        <v>123</v>
      </c>
      <c r="AT173" s="155" t="s">
        <v>119</v>
      </c>
      <c r="AU173" s="155" t="s">
        <v>124</v>
      </c>
      <c r="AY173" s="14" t="s">
        <v>117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124</v>
      </c>
      <c r="BK173" s="156">
        <f>ROUND(I173*H173,2)</f>
        <v>0</v>
      </c>
      <c r="BL173" s="14" t="s">
        <v>123</v>
      </c>
      <c r="BM173" s="155" t="s">
        <v>294</v>
      </c>
    </row>
    <row r="174" spans="1:65" s="2" customFormat="1" ht="21.75" customHeight="1">
      <c r="A174" s="29"/>
      <c r="B174" s="142"/>
      <c r="C174" s="143" t="s">
        <v>295</v>
      </c>
      <c r="D174" s="143" t="s">
        <v>119</v>
      </c>
      <c r="E174" s="144" t="s">
        <v>296</v>
      </c>
      <c r="F174" s="145" t="s">
        <v>297</v>
      </c>
      <c r="G174" s="146" t="s">
        <v>122</v>
      </c>
      <c r="H174" s="147">
        <v>18.82</v>
      </c>
      <c r="I174" s="148"/>
      <c r="J174" s="149">
        <f>ROUND(I174*H174,2)</f>
        <v>0</v>
      </c>
      <c r="K174" s="150"/>
      <c r="L174" s="30"/>
      <c r="M174" s="151" t="s">
        <v>1</v>
      </c>
      <c r="N174" s="152" t="s">
        <v>41</v>
      </c>
      <c r="O174" s="56"/>
      <c r="P174" s="153">
        <f>O174*H174</f>
        <v>0</v>
      </c>
      <c r="Q174" s="153">
        <v>1.4019999999999999E-2</v>
      </c>
      <c r="R174" s="153">
        <f>Q174*H174</f>
        <v>0.26385639999999999</v>
      </c>
      <c r="S174" s="153">
        <v>0</v>
      </c>
      <c r="T174" s="154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5" t="s">
        <v>123</v>
      </c>
      <c r="AT174" s="155" t="s">
        <v>119</v>
      </c>
      <c r="AU174" s="155" t="s">
        <v>124</v>
      </c>
      <c r="AY174" s="14" t="s">
        <v>117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124</v>
      </c>
      <c r="BK174" s="156">
        <f>ROUND(I174*H174,2)</f>
        <v>0</v>
      </c>
      <c r="BL174" s="14" t="s">
        <v>123</v>
      </c>
      <c r="BM174" s="155" t="s">
        <v>298</v>
      </c>
    </row>
    <row r="175" spans="1:65" s="2" customFormat="1" ht="21.75" customHeight="1">
      <c r="A175" s="29"/>
      <c r="B175" s="142"/>
      <c r="C175" s="143" t="s">
        <v>299</v>
      </c>
      <c r="D175" s="143" t="s">
        <v>119</v>
      </c>
      <c r="E175" s="144" t="s">
        <v>300</v>
      </c>
      <c r="F175" s="145" t="s">
        <v>301</v>
      </c>
      <c r="G175" s="146" t="s">
        <v>122</v>
      </c>
      <c r="H175" s="147">
        <v>18.82</v>
      </c>
      <c r="I175" s="148"/>
      <c r="J175" s="149">
        <f>ROUND(I175*H175,2)</f>
        <v>0</v>
      </c>
      <c r="K175" s="150"/>
      <c r="L175" s="30"/>
      <c r="M175" s="151" t="s">
        <v>1</v>
      </c>
      <c r="N175" s="152" t="s">
        <v>41</v>
      </c>
      <c r="O175" s="56"/>
      <c r="P175" s="153">
        <f>O175*H175</f>
        <v>0</v>
      </c>
      <c r="Q175" s="153">
        <v>9.8021999999999996E-4</v>
      </c>
      <c r="R175" s="153">
        <f>Q175*H175</f>
        <v>1.8447740399999999E-2</v>
      </c>
      <c r="S175" s="153">
        <v>0</v>
      </c>
      <c r="T175" s="154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5" t="s">
        <v>123</v>
      </c>
      <c r="AT175" s="155" t="s">
        <v>119</v>
      </c>
      <c r="AU175" s="155" t="s">
        <v>124</v>
      </c>
      <c r="AY175" s="14" t="s">
        <v>117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124</v>
      </c>
      <c r="BK175" s="156">
        <f>ROUND(I175*H175,2)</f>
        <v>0</v>
      </c>
      <c r="BL175" s="14" t="s">
        <v>123</v>
      </c>
      <c r="BM175" s="155" t="s">
        <v>302</v>
      </c>
    </row>
    <row r="176" spans="1:65" s="2" customFormat="1" ht="37.9" customHeight="1">
      <c r="A176" s="29"/>
      <c r="B176" s="142"/>
      <c r="C176" s="143" t="s">
        <v>303</v>
      </c>
      <c r="D176" s="143" t="s">
        <v>119</v>
      </c>
      <c r="E176" s="144" t="s">
        <v>304</v>
      </c>
      <c r="F176" s="145" t="s">
        <v>305</v>
      </c>
      <c r="G176" s="146" t="s">
        <v>306</v>
      </c>
      <c r="H176" s="147">
        <v>0.46400000000000002</v>
      </c>
      <c r="I176" s="148"/>
      <c r="J176" s="149">
        <f>ROUND(I176*H176,2)</f>
        <v>0</v>
      </c>
      <c r="K176" s="150"/>
      <c r="L176" s="30"/>
      <c r="M176" s="151" t="s">
        <v>1</v>
      </c>
      <c r="N176" s="152" t="s">
        <v>41</v>
      </c>
      <c r="O176" s="56"/>
      <c r="P176" s="153">
        <f>O176*H176</f>
        <v>0</v>
      </c>
      <c r="Q176" s="153">
        <v>1.0302324899999999</v>
      </c>
      <c r="R176" s="153">
        <f>Q176*H176</f>
        <v>0.47802787536000002</v>
      </c>
      <c r="S176" s="153">
        <v>0</v>
      </c>
      <c r="T176" s="154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5" t="s">
        <v>123</v>
      </c>
      <c r="AT176" s="155" t="s">
        <v>119</v>
      </c>
      <c r="AU176" s="155" t="s">
        <v>124</v>
      </c>
      <c r="AY176" s="14" t="s">
        <v>117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4" t="s">
        <v>124</v>
      </c>
      <c r="BK176" s="156">
        <f>ROUND(I176*H176,2)</f>
        <v>0</v>
      </c>
      <c r="BL176" s="14" t="s">
        <v>123</v>
      </c>
      <c r="BM176" s="155" t="s">
        <v>307</v>
      </c>
    </row>
    <row r="177" spans="1:65" s="2" customFormat="1" ht="37.9" customHeight="1">
      <c r="A177" s="29"/>
      <c r="B177" s="142"/>
      <c r="C177" s="143" t="s">
        <v>308</v>
      </c>
      <c r="D177" s="143" t="s">
        <v>119</v>
      </c>
      <c r="E177" s="144" t="s">
        <v>309</v>
      </c>
      <c r="F177" s="145" t="s">
        <v>310</v>
      </c>
      <c r="G177" s="146" t="s">
        <v>156</v>
      </c>
      <c r="H177" s="147">
        <v>22.2</v>
      </c>
      <c r="I177" s="148"/>
      <c r="J177" s="149">
        <f>ROUND(I177*H177,2)</f>
        <v>0</v>
      </c>
      <c r="K177" s="150"/>
      <c r="L177" s="30"/>
      <c r="M177" s="151" t="s">
        <v>1</v>
      </c>
      <c r="N177" s="152" t="s">
        <v>41</v>
      </c>
      <c r="O177" s="56"/>
      <c r="P177" s="153">
        <f>O177*H177</f>
        <v>0</v>
      </c>
      <c r="Q177" s="153">
        <v>4.0689999999999997E-2</v>
      </c>
      <c r="R177" s="153">
        <f>Q177*H177</f>
        <v>0.90331799999999995</v>
      </c>
      <c r="S177" s="153">
        <v>0</v>
      </c>
      <c r="T177" s="154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5" t="s">
        <v>123</v>
      </c>
      <c r="AT177" s="155" t="s">
        <v>119</v>
      </c>
      <c r="AU177" s="155" t="s">
        <v>124</v>
      </c>
      <c r="AY177" s="14" t="s">
        <v>117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124</v>
      </c>
      <c r="BK177" s="156">
        <f>ROUND(I177*H177,2)</f>
        <v>0</v>
      </c>
      <c r="BL177" s="14" t="s">
        <v>123</v>
      </c>
      <c r="BM177" s="155" t="s">
        <v>311</v>
      </c>
    </row>
    <row r="178" spans="1:65" s="12" customFormat="1" ht="22.9" customHeight="1">
      <c r="B178" s="129"/>
      <c r="D178" s="130" t="s">
        <v>74</v>
      </c>
      <c r="E178" s="140" t="s">
        <v>123</v>
      </c>
      <c r="F178" s="140" t="s">
        <v>312</v>
      </c>
      <c r="I178" s="132"/>
      <c r="J178" s="141">
        <f>BK178</f>
        <v>0</v>
      </c>
      <c r="L178" s="129"/>
      <c r="M178" s="134"/>
      <c r="N178" s="135"/>
      <c r="O178" s="135"/>
      <c r="P178" s="136">
        <f>SUM(P179:P192)</f>
        <v>0</v>
      </c>
      <c r="Q178" s="135"/>
      <c r="R178" s="136">
        <f>SUM(R179:R192)</f>
        <v>478.40635899999995</v>
      </c>
      <c r="S178" s="135"/>
      <c r="T178" s="137">
        <f>SUM(T179:T192)</f>
        <v>0</v>
      </c>
      <c r="AR178" s="130" t="s">
        <v>83</v>
      </c>
      <c r="AT178" s="138" t="s">
        <v>74</v>
      </c>
      <c r="AU178" s="138" t="s">
        <v>83</v>
      </c>
      <c r="AY178" s="130" t="s">
        <v>117</v>
      </c>
      <c r="BK178" s="139">
        <f>SUM(BK179:BK192)</f>
        <v>0</v>
      </c>
    </row>
    <row r="179" spans="1:65" s="2" customFormat="1" ht="33" customHeight="1">
      <c r="A179" s="29"/>
      <c r="B179" s="142"/>
      <c r="C179" s="143" t="s">
        <v>313</v>
      </c>
      <c r="D179" s="143" t="s">
        <v>119</v>
      </c>
      <c r="E179" s="144" t="s">
        <v>314</v>
      </c>
      <c r="F179" s="145" t="s">
        <v>315</v>
      </c>
      <c r="G179" s="146" t="s">
        <v>122</v>
      </c>
      <c r="H179" s="147">
        <v>32</v>
      </c>
      <c r="I179" s="148"/>
      <c r="J179" s="149">
        <f t="shared" ref="J179:J192" si="10">ROUND(I179*H179,2)</f>
        <v>0</v>
      </c>
      <c r="K179" s="150"/>
      <c r="L179" s="30"/>
      <c r="M179" s="151" t="s">
        <v>1</v>
      </c>
      <c r="N179" s="152" t="s">
        <v>41</v>
      </c>
      <c r="O179" s="56"/>
      <c r="P179" s="153">
        <f t="shared" ref="P179:P192" si="11">O179*H179</f>
        <v>0</v>
      </c>
      <c r="Q179" s="153">
        <v>0.23367225</v>
      </c>
      <c r="R179" s="153">
        <f t="shared" ref="R179:R192" si="12">Q179*H179</f>
        <v>7.4775119999999999</v>
      </c>
      <c r="S179" s="153">
        <v>0</v>
      </c>
      <c r="T179" s="154">
        <f t="shared" ref="T179:T192" si="1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5" t="s">
        <v>123</v>
      </c>
      <c r="AT179" s="155" t="s">
        <v>119</v>
      </c>
      <c r="AU179" s="155" t="s">
        <v>124</v>
      </c>
      <c r="AY179" s="14" t="s">
        <v>117</v>
      </c>
      <c r="BE179" s="156">
        <f t="shared" ref="BE179:BE192" si="14">IF(N179="základná",J179,0)</f>
        <v>0</v>
      </c>
      <c r="BF179" s="156">
        <f t="shared" ref="BF179:BF192" si="15">IF(N179="znížená",J179,0)</f>
        <v>0</v>
      </c>
      <c r="BG179" s="156">
        <f t="shared" ref="BG179:BG192" si="16">IF(N179="zákl. prenesená",J179,0)</f>
        <v>0</v>
      </c>
      <c r="BH179" s="156">
        <f t="shared" ref="BH179:BH192" si="17">IF(N179="zníž. prenesená",J179,0)</f>
        <v>0</v>
      </c>
      <c r="BI179" s="156">
        <f t="shared" ref="BI179:BI192" si="18">IF(N179="nulová",J179,0)</f>
        <v>0</v>
      </c>
      <c r="BJ179" s="14" t="s">
        <v>124</v>
      </c>
      <c r="BK179" s="156">
        <f t="shared" ref="BK179:BK192" si="19">ROUND(I179*H179,2)</f>
        <v>0</v>
      </c>
      <c r="BL179" s="14" t="s">
        <v>123</v>
      </c>
      <c r="BM179" s="155" t="s">
        <v>316</v>
      </c>
    </row>
    <row r="180" spans="1:65" s="2" customFormat="1" ht="37.9" customHeight="1">
      <c r="A180" s="29"/>
      <c r="B180" s="142"/>
      <c r="C180" s="143" t="s">
        <v>317</v>
      </c>
      <c r="D180" s="143" t="s">
        <v>119</v>
      </c>
      <c r="E180" s="144" t="s">
        <v>318</v>
      </c>
      <c r="F180" s="145" t="s">
        <v>319</v>
      </c>
      <c r="G180" s="146" t="s">
        <v>122</v>
      </c>
      <c r="H180" s="147">
        <v>5952</v>
      </c>
      <c r="I180" s="148"/>
      <c r="J180" s="149">
        <f t="shared" si="10"/>
        <v>0</v>
      </c>
      <c r="K180" s="150"/>
      <c r="L180" s="30"/>
      <c r="M180" s="151" t="s">
        <v>1</v>
      </c>
      <c r="N180" s="152" t="s">
        <v>41</v>
      </c>
      <c r="O180" s="56"/>
      <c r="P180" s="153">
        <f t="shared" si="11"/>
        <v>0</v>
      </c>
      <c r="Q180" s="153">
        <v>2.7999999999999998E-4</v>
      </c>
      <c r="R180" s="153">
        <f t="shared" si="12"/>
        <v>1.6665599999999998</v>
      </c>
      <c r="S180" s="153">
        <v>0</v>
      </c>
      <c r="T180" s="15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5" t="s">
        <v>123</v>
      </c>
      <c r="AT180" s="155" t="s">
        <v>119</v>
      </c>
      <c r="AU180" s="155" t="s">
        <v>124</v>
      </c>
      <c r="AY180" s="14" t="s">
        <v>117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124</v>
      </c>
      <c r="BK180" s="156">
        <f t="shared" si="19"/>
        <v>0</v>
      </c>
      <c r="BL180" s="14" t="s">
        <v>123</v>
      </c>
      <c r="BM180" s="155" t="s">
        <v>320</v>
      </c>
    </row>
    <row r="181" spans="1:65" s="2" customFormat="1" ht="37.9" customHeight="1">
      <c r="A181" s="29"/>
      <c r="B181" s="142"/>
      <c r="C181" s="143" t="s">
        <v>321</v>
      </c>
      <c r="D181" s="143" t="s">
        <v>119</v>
      </c>
      <c r="E181" s="144" t="s">
        <v>322</v>
      </c>
      <c r="F181" s="145" t="s">
        <v>323</v>
      </c>
      <c r="G181" s="146" t="s">
        <v>122</v>
      </c>
      <c r="H181" s="147">
        <v>2976</v>
      </c>
      <c r="I181" s="148"/>
      <c r="J181" s="149">
        <f t="shared" si="10"/>
        <v>0</v>
      </c>
      <c r="K181" s="150"/>
      <c r="L181" s="30"/>
      <c r="M181" s="151" t="s">
        <v>1</v>
      </c>
      <c r="N181" s="152" t="s">
        <v>41</v>
      </c>
      <c r="O181" s="56"/>
      <c r="P181" s="153">
        <f t="shared" si="11"/>
        <v>0</v>
      </c>
      <c r="Q181" s="153">
        <v>2.3000000000000001E-4</v>
      </c>
      <c r="R181" s="153">
        <f t="shared" si="12"/>
        <v>0.68447999999999998</v>
      </c>
      <c r="S181" s="153">
        <v>0</v>
      </c>
      <c r="T181" s="154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5" t="s">
        <v>123</v>
      </c>
      <c r="AT181" s="155" t="s">
        <v>119</v>
      </c>
      <c r="AU181" s="155" t="s">
        <v>124</v>
      </c>
      <c r="AY181" s="14" t="s">
        <v>117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124</v>
      </c>
      <c r="BK181" s="156">
        <f t="shared" si="19"/>
        <v>0</v>
      </c>
      <c r="BL181" s="14" t="s">
        <v>123</v>
      </c>
      <c r="BM181" s="155" t="s">
        <v>324</v>
      </c>
    </row>
    <row r="182" spans="1:65" s="2" customFormat="1" ht="37.9" customHeight="1">
      <c r="A182" s="29"/>
      <c r="B182" s="142"/>
      <c r="C182" s="143" t="s">
        <v>325</v>
      </c>
      <c r="D182" s="143" t="s">
        <v>119</v>
      </c>
      <c r="E182" s="144" t="s">
        <v>326</v>
      </c>
      <c r="F182" s="145" t="s">
        <v>327</v>
      </c>
      <c r="G182" s="146" t="s">
        <v>122</v>
      </c>
      <c r="H182" s="147">
        <v>3012</v>
      </c>
      <c r="I182" s="148"/>
      <c r="J182" s="149">
        <f t="shared" si="10"/>
        <v>0</v>
      </c>
      <c r="K182" s="150"/>
      <c r="L182" s="30"/>
      <c r="M182" s="151" t="s">
        <v>1</v>
      </c>
      <c r="N182" s="152" t="s">
        <v>41</v>
      </c>
      <c r="O182" s="56"/>
      <c r="P182" s="153">
        <f t="shared" si="11"/>
        <v>0</v>
      </c>
      <c r="Q182" s="153">
        <v>2.7999999999999998E-4</v>
      </c>
      <c r="R182" s="153">
        <f t="shared" si="12"/>
        <v>0.84335999999999989</v>
      </c>
      <c r="S182" s="153">
        <v>0</v>
      </c>
      <c r="T182" s="154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5" t="s">
        <v>123</v>
      </c>
      <c r="AT182" s="155" t="s">
        <v>119</v>
      </c>
      <c r="AU182" s="155" t="s">
        <v>124</v>
      </c>
      <c r="AY182" s="14" t="s">
        <v>117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124</v>
      </c>
      <c r="BK182" s="156">
        <f t="shared" si="19"/>
        <v>0</v>
      </c>
      <c r="BL182" s="14" t="s">
        <v>123</v>
      </c>
      <c r="BM182" s="155" t="s">
        <v>328</v>
      </c>
    </row>
    <row r="183" spans="1:65" s="2" customFormat="1" ht="37.9" customHeight="1">
      <c r="A183" s="29"/>
      <c r="B183" s="142"/>
      <c r="C183" s="143" t="s">
        <v>329</v>
      </c>
      <c r="D183" s="143" t="s">
        <v>119</v>
      </c>
      <c r="E183" s="144" t="s">
        <v>330</v>
      </c>
      <c r="F183" s="145" t="s">
        <v>331</v>
      </c>
      <c r="G183" s="146" t="s">
        <v>122</v>
      </c>
      <c r="H183" s="147">
        <v>1506</v>
      </c>
      <c r="I183" s="148"/>
      <c r="J183" s="149">
        <f t="shared" si="10"/>
        <v>0</v>
      </c>
      <c r="K183" s="150"/>
      <c r="L183" s="30"/>
      <c r="M183" s="151" t="s">
        <v>1</v>
      </c>
      <c r="N183" s="152" t="s">
        <v>41</v>
      </c>
      <c r="O183" s="56"/>
      <c r="P183" s="153">
        <f t="shared" si="11"/>
        <v>0</v>
      </c>
      <c r="Q183" s="153">
        <v>2.3000000000000001E-4</v>
      </c>
      <c r="R183" s="153">
        <f t="shared" si="12"/>
        <v>0.34638000000000002</v>
      </c>
      <c r="S183" s="153">
        <v>0</v>
      </c>
      <c r="T183" s="154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5" t="s">
        <v>123</v>
      </c>
      <c r="AT183" s="155" t="s">
        <v>119</v>
      </c>
      <c r="AU183" s="155" t="s">
        <v>124</v>
      </c>
      <c r="AY183" s="14" t="s">
        <v>117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124</v>
      </c>
      <c r="BK183" s="156">
        <f t="shared" si="19"/>
        <v>0</v>
      </c>
      <c r="BL183" s="14" t="s">
        <v>123</v>
      </c>
      <c r="BM183" s="155" t="s">
        <v>332</v>
      </c>
    </row>
    <row r="184" spans="1:65" s="2" customFormat="1" ht="24.2" customHeight="1">
      <c r="A184" s="29"/>
      <c r="B184" s="142"/>
      <c r="C184" s="157" t="s">
        <v>333</v>
      </c>
      <c r="D184" s="157" t="s">
        <v>248</v>
      </c>
      <c r="E184" s="158" t="s">
        <v>334</v>
      </c>
      <c r="F184" s="159" t="s">
        <v>335</v>
      </c>
      <c r="G184" s="160" t="s">
        <v>122</v>
      </c>
      <c r="H184" s="161">
        <v>9860.4</v>
      </c>
      <c r="I184" s="162"/>
      <c r="J184" s="163">
        <f t="shared" si="10"/>
        <v>0</v>
      </c>
      <c r="K184" s="164"/>
      <c r="L184" s="165"/>
      <c r="M184" s="166" t="s">
        <v>1</v>
      </c>
      <c r="N184" s="167" t="s">
        <v>41</v>
      </c>
      <c r="O184" s="56"/>
      <c r="P184" s="153">
        <f t="shared" si="11"/>
        <v>0</v>
      </c>
      <c r="Q184" s="153">
        <v>1.4999999999999999E-4</v>
      </c>
      <c r="R184" s="153">
        <f t="shared" si="12"/>
        <v>1.4790599999999998</v>
      </c>
      <c r="S184" s="153">
        <v>0</v>
      </c>
      <c r="T184" s="154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5" t="s">
        <v>149</v>
      </c>
      <c r="AT184" s="155" t="s">
        <v>248</v>
      </c>
      <c r="AU184" s="155" t="s">
        <v>124</v>
      </c>
      <c r="AY184" s="14" t="s">
        <v>117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4" t="s">
        <v>124</v>
      </c>
      <c r="BK184" s="156">
        <f t="shared" si="19"/>
        <v>0</v>
      </c>
      <c r="BL184" s="14" t="s">
        <v>123</v>
      </c>
      <c r="BM184" s="155" t="s">
        <v>336</v>
      </c>
    </row>
    <row r="185" spans="1:65" s="2" customFormat="1" ht="37.9" customHeight="1">
      <c r="A185" s="29"/>
      <c r="B185" s="142"/>
      <c r="C185" s="143" t="s">
        <v>337</v>
      </c>
      <c r="D185" s="143" t="s">
        <v>119</v>
      </c>
      <c r="E185" s="144" t="s">
        <v>338</v>
      </c>
      <c r="F185" s="145" t="s">
        <v>339</v>
      </c>
      <c r="G185" s="146" t="s">
        <v>166</v>
      </c>
      <c r="H185" s="147">
        <v>14.25</v>
      </c>
      <c r="I185" s="148"/>
      <c r="J185" s="149">
        <f t="shared" si="10"/>
        <v>0</v>
      </c>
      <c r="K185" s="150"/>
      <c r="L185" s="30"/>
      <c r="M185" s="151" t="s">
        <v>1</v>
      </c>
      <c r="N185" s="152" t="s">
        <v>41</v>
      </c>
      <c r="O185" s="56"/>
      <c r="P185" s="153">
        <f t="shared" si="11"/>
        <v>0</v>
      </c>
      <c r="Q185" s="153">
        <v>1.7175800000000001</v>
      </c>
      <c r="R185" s="153">
        <f t="shared" si="12"/>
        <v>24.475515000000001</v>
      </c>
      <c r="S185" s="153">
        <v>0</v>
      </c>
      <c r="T185" s="154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5" t="s">
        <v>123</v>
      </c>
      <c r="AT185" s="155" t="s">
        <v>119</v>
      </c>
      <c r="AU185" s="155" t="s">
        <v>124</v>
      </c>
      <c r="AY185" s="14" t="s">
        <v>117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4" t="s">
        <v>124</v>
      </c>
      <c r="BK185" s="156">
        <f t="shared" si="19"/>
        <v>0</v>
      </c>
      <c r="BL185" s="14" t="s">
        <v>123</v>
      </c>
      <c r="BM185" s="155" t="s">
        <v>340</v>
      </c>
    </row>
    <row r="186" spans="1:65" s="2" customFormat="1" ht="33" customHeight="1">
      <c r="A186" s="29"/>
      <c r="B186" s="142"/>
      <c r="C186" s="143" t="s">
        <v>341</v>
      </c>
      <c r="D186" s="143" t="s">
        <v>119</v>
      </c>
      <c r="E186" s="144" t="s">
        <v>342</v>
      </c>
      <c r="F186" s="145" t="s">
        <v>343</v>
      </c>
      <c r="G186" s="146" t="s">
        <v>166</v>
      </c>
      <c r="H186" s="147">
        <v>42.6</v>
      </c>
      <c r="I186" s="148"/>
      <c r="J186" s="149">
        <f t="shared" si="10"/>
        <v>0</v>
      </c>
      <c r="K186" s="150"/>
      <c r="L186" s="30"/>
      <c r="M186" s="151" t="s">
        <v>1</v>
      </c>
      <c r="N186" s="152" t="s">
        <v>41</v>
      </c>
      <c r="O186" s="56"/>
      <c r="P186" s="153">
        <f t="shared" si="11"/>
        <v>0</v>
      </c>
      <c r="Q186" s="153">
        <v>2.0032199999999998</v>
      </c>
      <c r="R186" s="153">
        <f t="shared" si="12"/>
        <v>85.337171999999995</v>
      </c>
      <c r="S186" s="153">
        <v>0</v>
      </c>
      <c r="T186" s="154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5" t="s">
        <v>123</v>
      </c>
      <c r="AT186" s="155" t="s">
        <v>119</v>
      </c>
      <c r="AU186" s="155" t="s">
        <v>124</v>
      </c>
      <c r="AY186" s="14" t="s">
        <v>117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4" t="s">
        <v>124</v>
      </c>
      <c r="BK186" s="156">
        <f t="shared" si="19"/>
        <v>0</v>
      </c>
      <c r="BL186" s="14" t="s">
        <v>123</v>
      </c>
      <c r="BM186" s="155" t="s">
        <v>344</v>
      </c>
    </row>
    <row r="187" spans="1:65" s="2" customFormat="1" ht="37.9" customHeight="1">
      <c r="A187" s="29"/>
      <c r="B187" s="142"/>
      <c r="C187" s="143" t="s">
        <v>345</v>
      </c>
      <c r="D187" s="143" t="s">
        <v>119</v>
      </c>
      <c r="E187" s="144" t="s">
        <v>346</v>
      </c>
      <c r="F187" s="145" t="s">
        <v>347</v>
      </c>
      <c r="G187" s="146" t="s">
        <v>122</v>
      </c>
      <c r="H187" s="147">
        <v>142</v>
      </c>
      <c r="I187" s="148"/>
      <c r="J187" s="149">
        <f t="shared" si="10"/>
        <v>0</v>
      </c>
      <c r="K187" s="150"/>
      <c r="L187" s="30"/>
      <c r="M187" s="151" t="s">
        <v>1</v>
      </c>
      <c r="N187" s="152" t="s">
        <v>41</v>
      </c>
      <c r="O187" s="56"/>
      <c r="P187" s="153">
        <f t="shared" si="11"/>
        <v>0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5" t="s">
        <v>123</v>
      </c>
      <c r="AT187" s="155" t="s">
        <v>119</v>
      </c>
      <c r="AU187" s="155" t="s">
        <v>124</v>
      </c>
      <c r="AY187" s="14" t="s">
        <v>117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4" t="s">
        <v>124</v>
      </c>
      <c r="BK187" s="156">
        <f t="shared" si="19"/>
        <v>0</v>
      </c>
      <c r="BL187" s="14" t="s">
        <v>123</v>
      </c>
      <c r="BM187" s="155" t="s">
        <v>348</v>
      </c>
    </row>
    <row r="188" spans="1:65" s="2" customFormat="1" ht="37.9" customHeight="1">
      <c r="A188" s="29"/>
      <c r="B188" s="142"/>
      <c r="C188" s="143" t="s">
        <v>349</v>
      </c>
      <c r="D188" s="143" t="s">
        <v>119</v>
      </c>
      <c r="E188" s="144" t="s">
        <v>350</v>
      </c>
      <c r="F188" s="145" t="s">
        <v>351</v>
      </c>
      <c r="G188" s="146" t="s">
        <v>166</v>
      </c>
      <c r="H188" s="147">
        <v>297.60000000000002</v>
      </c>
      <c r="I188" s="148"/>
      <c r="J188" s="149">
        <f t="shared" si="10"/>
        <v>0</v>
      </c>
      <c r="K188" s="150"/>
      <c r="L188" s="30"/>
      <c r="M188" s="151" t="s">
        <v>1</v>
      </c>
      <c r="N188" s="152" t="s">
        <v>41</v>
      </c>
      <c r="O188" s="56"/>
      <c r="P188" s="153">
        <f t="shared" si="11"/>
        <v>0</v>
      </c>
      <c r="Q188" s="153">
        <v>1.002</v>
      </c>
      <c r="R188" s="153">
        <f t="shared" si="12"/>
        <v>298.1952</v>
      </c>
      <c r="S188" s="153">
        <v>0</v>
      </c>
      <c r="T188" s="154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5" t="s">
        <v>123</v>
      </c>
      <c r="AT188" s="155" t="s">
        <v>119</v>
      </c>
      <c r="AU188" s="155" t="s">
        <v>124</v>
      </c>
      <c r="AY188" s="14" t="s">
        <v>117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4" t="s">
        <v>124</v>
      </c>
      <c r="BK188" s="156">
        <f t="shared" si="19"/>
        <v>0</v>
      </c>
      <c r="BL188" s="14" t="s">
        <v>123</v>
      </c>
      <c r="BM188" s="155" t="s">
        <v>352</v>
      </c>
    </row>
    <row r="189" spans="1:65" s="2" customFormat="1" ht="37.9" customHeight="1">
      <c r="A189" s="29"/>
      <c r="B189" s="142"/>
      <c r="C189" s="143" t="s">
        <v>353</v>
      </c>
      <c r="D189" s="143" t="s">
        <v>119</v>
      </c>
      <c r="E189" s="144" t="s">
        <v>354</v>
      </c>
      <c r="F189" s="145" t="s">
        <v>355</v>
      </c>
      <c r="G189" s="146" t="s">
        <v>122</v>
      </c>
      <c r="H189" s="147">
        <v>32</v>
      </c>
      <c r="I189" s="148"/>
      <c r="J189" s="149">
        <f t="shared" si="10"/>
        <v>0</v>
      </c>
      <c r="K189" s="150"/>
      <c r="L189" s="30"/>
      <c r="M189" s="151" t="s">
        <v>1</v>
      </c>
      <c r="N189" s="152" t="s">
        <v>41</v>
      </c>
      <c r="O189" s="56"/>
      <c r="P189" s="153">
        <f t="shared" si="11"/>
        <v>0</v>
      </c>
      <c r="Q189" s="153">
        <v>0.78771999999999998</v>
      </c>
      <c r="R189" s="153">
        <f t="shared" si="12"/>
        <v>25.207039999999999</v>
      </c>
      <c r="S189" s="153">
        <v>0</v>
      </c>
      <c r="T189" s="154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5" t="s">
        <v>123</v>
      </c>
      <c r="AT189" s="155" t="s">
        <v>119</v>
      </c>
      <c r="AU189" s="155" t="s">
        <v>124</v>
      </c>
      <c r="AY189" s="14" t="s">
        <v>117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4" t="s">
        <v>124</v>
      </c>
      <c r="BK189" s="156">
        <f t="shared" si="19"/>
        <v>0</v>
      </c>
      <c r="BL189" s="14" t="s">
        <v>123</v>
      </c>
      <c r="BM189" s="155" t="s">
        <v>356</v>
      </c>
    </row>
    <row r="190" spans="1:65" s="2" customFormat="1" ht="24.2" customHeight="1">
      <c r="A190" s="29"/>
      <c r="B190" s="142"/>
      <c r="C190" s="143" t="s">
        <v>357</v>
      </c>
      <c r="D190" s="143" t="s">
        <v>119</v>
      </c>
      <c r="E190" s="144" t="s">
        <v>358</v>
      </c>
      <c r="F190" s="145" t="s">
        <v>359</v>
      </c>
      <c r="G190" s="146" t="s">
        <v>156</v>
      </c>
      <c r="H190" s="147">
        <v>106</v>
      </c>
      <c r="I190" s="148"/>
      <c r="J190" s="149">
        <f t="shared" si="10"/>
        <v>0</v>
      </c>
      <c r="K190" s="150"/>
      <c r="L190" s="30"/>
      <c r="M190" s="151" t="s">
        <v>1</v>
      </c>
      <c r="N190" s="152" t="s">
        <v>41</v>
      </c>
      <c r="O190" s="56"/>
      <c r="P190" s="153">
        <f t="shared" si="11"/>
        <v>0</v>
      </c>
      <c r="Q190" s="153">
        <v>2.3869999999999999E-2</v>
      </c>
      <c r="R190" s="153">
        <f t="shared" si="12"/>
        <v>2.5302199999999999</v>
      </c>
      <c r="S190" s="153">
        <v>0</v>
      </c>
      <c r="T190" s="154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5" t="s">
        <v>123</v>
      </c>
      <c r="AT190" s="155" t="s">
        <v>119</v>
      </c>
      <c r="AU190" s="155" t="s">
        <v>124</v>
      </c>
      <c r="AY190" s="14" t="s">
        <v>117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4" t="s">
        <v>124</v>
      </c>
      <c r="BK190" s="156">
        <f t="shared" si="19"/>
        <v>0</v>
      </c>
      <c r="BL190" s="14" t="s">
        <v>123</v>
      </c>
      <c r="BM190" s="155" t="s">
        <v>360</v>
      </c>
    </row>
    <row r="191" spans="1:65" s="2" customFormat="1" ht="33" customHeight="1">
      <c r="A191" s="29"/>
      <c r="B191" s="142"/>
      <c r="C191" s="143" t="s">
        <v>361</v>
      </c>
      <c r="D191" s="143" t="s">
        <v>119</v>
      </c>
      <c r="E191" s="144" t="s">
        <v>362</v>
      </c>
      <c r="F191" s="145" t="s">
        <v>363</v>
      </c>
      <c r="G191" s="146" t="s">
        <v>122</v>
      </c>
      <c r="H191" s="147">
        <v>4482</v>
      </c>
      <c r="I191" s="148"/>
      <c r="J191" s="149">
        <f t="shared" si="10"/>
        <v>0</v>
      </c>
      <c r="K191" s="150"/>
      <c r="L191" s="30"/>
      <c r="M191" s="151" t="s">
        <v>1</v>
      </c>
      <c r="N191" s="152" t="s">
        <v>41</v>
      </c>
      <c r="O191" s="56"/>
      <c r="P191" s="153">
        <f t="shared" si="11"/>
        <v>0</v>
      </c>
      <c r="Q191" s="153">
        <v>2.1299999999999999E-3</v>
      </c>
      <c r="R191" s="153">
        <f t="shared" si="12"/>
        <v>9.5466599999999993</v>
      </c>
      <c r="S191" s="153">
        <v>0</v>
      </c>
      <c r="T191" s="154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5" t="s">
        <v>123</v>
      </c>
      <c r="AT191" s="155" t="s">
        <v>119</v>
      </c>
      <c r="AU191" s="155" t="s">
        <v>124</v>
      </c>
      <c r="AY191" s="14" t="s">
        <v>117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4" t="s">
        <v>124</v>
      </c>
      <c r="BK191" s="156">
        <f t="shared" si="19"/>
        <v>0</v>
      </c>
      <c r="BL191" s="14" t="s">
        <v>123</v>
      </c>
      <c r="BM191" s="155" t="s">
        <v>364</v>
      </c>
    </row>
    <row r="192" spans="1:65" s="2" customFormat="1" ht="44.25" customHeight="1">
      <c r="A192" s="29"/>
      <c r="B192" s="142"/>
      <c r="C192" s="157" t="s">
        <v>365</v>
      </c>
      <c r="D192" s="157" t="s">
        <v>248</v>
      </c>
      <c r="E192" s="158" t="s">
        <v>366</v>
      </c>
      <c r="F192" s="159" t="s">
        <v>367</v>
      </c>
      <c r="G192" s="160" t="s">
        <v>122</v>
      </c>
      <c r="H192" s="161">
        <v>5154.3</v>
      </c>
      <c r="I192" s="162"/>
      <c r="J192" s="163">
        <f t="shared" si="10"/>
        <v>0</v>
      </c>
      <c r="K192" s="164"/>
      <c r="L192" s="165"/>
      <c r="M192" s="166" t="s">
        <v>1</v>
      </c>
      <c r="N192" s="167" t="s">
        <v>41</v>
      </c>
      <c r="O192" s="56"/>
      <c r="P192" s="153">
        <f t="shared" si="11"/>
        <v>0</v>
      </c>
      <c r="Q192" s="153">
        <v>4.0000000000000001E-3</v>
      </c>
      <c r="R192" s="153">
        <f t="shared" si="12"/>
        <v>20.6172</v>
      </c>
      <c r="S192" s="153">
        <v>0</v>
      </c>
      <c r="T192" s="154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5" t="s">
        <v>149</v>
      </c>
      <c r="AT192" s="155" t="s">
        <v>248</v>
      </c>
      <c r="AU192" s="155" t="s">
        <v>124</v>
      </c>
      <c r="AY192" s="14" t="s">
        <v>117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4" t="s">
        <v>124</v>
      </c>
      <c r="BK192" s="156">
        <f t="shared" si="19"/>
        <v>0</v>
      </c>
      <c r="BL192" s="14" t="s">
        <v>123</v>
      </c>
      <c r="BM192" s="155" t="s">
        <v>368</v>
      </c>
    </row>
    <row r="193" spans="1:65" s="12" customFormat="1" ht="22.9" customHeight="1">
      <c r="B193" s="129"/>
      <c r="D193" s="130" t="s">
        <v>74</v>
      </c>
      <c r="E193" s="140" t="s">
        <v>149</v>
      </c>
      <c r="F193" s="140" t="s">
        <v>369</v>
      </c>
      <c r="I193" s="132"/>
      <c r="J193" s="141">
        <f>BK193</f>
        <v>0</v>
      </c>
      <c r="L193" s="129"/>
      <c r="M193" s="134"/>
      <c r="N193" s="135"/>
      <c r="O193" s="135"/>
      <c r="P193" s="136">
        <f>SUM(P194:P195)</f>
        <v>0</v>
      </c>
      <c r="Q193" s="135"/>
      <c r="R193" s="136">
        <f>SUM(R194:R195)</f>
        <v>0.14080044</v>
      </c>
      <c r="S193" s="135"/>
      <c r="T193" s="137">
        <f>SUM(T194:T195)</f>
        <v>0</v>
      </c>
      <c r="AR193" s="130" t="s">
        <v>83</v>
      </c>
      <c r="AT193" s="138" t="s">
        <v>74</v>
      </c>
      <c r="AU193" s="138" t="s">
        <v>83</v>
      </c>
      <c r="AY193" s="130" t="s">
        <v>117</v>
      </c>
      <c r="BK193" s="139">
        <f>SUM(BK194:BK195)</f>
        <v>0</v>
      </c>
    </row>
    <row r="194" spans="1:65" s="2" customFormat="1" ht="24.2" customHeight="1">
      <c r="A194" s="29"/>
      <c r="B194" s="142"/>
      <c r="C194" s="143" t="s">
        <v>370</v>
      </c>
      <c r="D194" s="143" t="s">
        <v>119</v>
      </c>
      <c r="E194" s="144" t="s">
        <v>371</v>
      </c>
      <c r="F194" s="145" t="s">
        <v>372</v>
      </c>
      <c r="G194" s="146" t="s">
        <v>156</v>
      </c>
      <c r="H194" s="147">
        <v>18</v>
      </c>
      <c r="I194" s="148"/>
      <c r="J194" s="149">
        <f>ROUND(I194*H194,2)</f>
        <v>0</v>
      </c>
      <c r="K194" s="150"/>
      <c r="L194" s="30"/>
      <c r="M194" s="151" t="s">
        <v>1</v>
      </c>
      <c r="N194" s="152" t="s">
        <v>41</v>
      </c>
      <c r="O194" s="56"/>
      <c r="P194" s="153">
        <f>O194*H194</f>
        <v>0</v>
      </c>
      <c r="Q194" s="153">
        <v>5.6555800000000003E-3</v>
      </c>
      <c r="R194" s="153">
        <f>Q194*H194</f>
        <v>0.10180044000000001</v>
      </c>
      <c r="S194" s="153">
        <v>0</v>
      </c>
      <c r="T194" s="154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5" t="s">
        <v>123</v>
      </c>
      <c r="AT194" s="155" t="s">
        <v>119</v>
      </c>
      <c r="AU194" s="155" t="s">
        <v>124</v>
      </c>
      <c r="AY194" s="14" t="s">
        <v>117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124</v>
      </c>
      <c r="BK194" s="156">
        <f>ROUND(I194*H194,2)</f>
        <v>0</v>
      </c>
      <c r="BL194" s="14" t="s">
        <v>123</v>
      </c>
      <c r="BM194" s="155" t="s">
        <v>373</v>
      </c>
    </row>
    <row r="195" spans="1:65" s="2" customFormat="1" ht="33" customHeight="1">
      <c r="A195" s="29"/>
      <c r="B195" s="142"/>
      <c r="C195" s="143" t="s">
        <v>374</v>
      </c>
      <c r="D195" s="143" t="s">
        <v>119</v>
      </c>
      <c r="E195" s="144" t="s">
        <v>375</v>
      </c>
      <c r="F195" s="145" t="s">
        <v>376</v>
      </c>
      <c r="G195" s="146" t="s">
        <v>139</v>
      </c>
      <c r="H195" s="147">
        <v>6</v>
      </c>
      <c r="I195" s="148"/>
      <c r="J195" s="149">
        <f>ROUND(I195*H195,2)</f>
        <v>0</v>
      </c>
      <c r="K195" s="150"/>
      <c r="L195" s="30"/>
      <c r="M195" s="151" t="s">
        <v>1</v>
      </c>
      <c r="N195" s="152" t="s">
        <v>41</v>
      </c>
      <c r="O195" s="56"/>
      <c r="P195" s="153">
        <f>O195*H195</f>
        <v>0</v>
      </c>
      <c r="Q195" s="153">
        <v>6.4999999999999997E-3</v>
      </c>
      <c r="R195" s="153">
        <f>Q195*H195</f>
        <v>3.9E-2</v>
      </c>
      <c r="S195" s="153">
        <v>0</v>
      </c>
      <c r="T195" s="154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5" t="s">
        <v>123</v>
      </c>
      <c r="AT195" s="155" t="s">
        <v>119</v>
      </c>
      <c r="AU195" s="155" t="s">
        <v>124</v>
      </c>
      <c r="AY195" s="14" t="s">
        <v>117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124</v>
      </c>
      <c r="BK195" s="156">
        <f>ROUND(I195*H195,2)</f>
        <v>0</v>
      </c>
      <c r="BL195" s="14" t="s">
        <v>123</v>
      </c>
      <c r="BM195" s="155" t="s">
        <v>377</v>
      </c>
    </row>
    <row r="196" spans="1:65" s="12" customFormat="1" ht="22.9" customHeight="1">
      <c r="B196" s="129"/>
      <c r="D196" s="130" t="s">
        <v>74</v>
      </c>
      <c r="E196" s="140" t="s">
        <v>153</v>
      </c>
      <c r="F196" s="140" t="s">
        <v>378</v>
      </c>
      <c r="I196" s="132"/>
      <c r="J196" s="141">
        <f>BK196</f>
        <v>0</v>
      </c>
      <c r="L196" s="129"/>
      <c r="M196" s="134"/>
      <c r="N196" s="135"/>
      <c r="O196" s="135"/>
      <c r="P196" s="136">
        <f>P197</f>
        <v>0</v>
      </c>
      <c r="Q196" s="135"/>
      <c r="R196" s="136">
        <f>R197</f>
        <v>0.10278744000000001</v>
      </c>
      <c r="S196" s="135"/>
      <c r="T196" s="137">
        <f>T197</f>
        <v>0</v>
      </c>
      <c r="AR196" s="130" t="s">
        <v>83</v>
      </c>
      <c r="AT196" s="138" t="s">
        <v>74</v>
      </c>
      <c r="AU196" s="138" t="s">
        <v>83</v>
      </c>
      <c r="AY196" s="130" t="s">
        <v>117</v>
      </c>
      <c r="BK196" s="139">
        <f>BK197</f>
        <v>0</v>
      </c>
    </row>
    <row r="197" spans="1:65" s="2" customFormat="1" ht="33" customHeight="1">
      <c r="A197" s="29"/>
      <c r="B197" s="142"/>
      <c r="C197" s="143" t="s">
        <v>379</v>
      </c>
      <c r="D197" s="143" t="s">
        <v>119</v>
      </c>
      <c r="E197" s="144" t="s">
        <v>380</v>
      </c>
      <c r="F197" s="145" t="s">
        <v>381</v>
      </c>
      <c r="G197" s="146" t="s">
        <v>122</v>
      </c>
      <c r="H197" s="147">
        <v>1.1200000000000001</v>
      </c>
      <c r="I197" s="148"/>
      <c r="J197" s="149">
        <f>ROUND(I197*H197,2)</f>
        <v>0</v>
      </c>
      <c r="K197" s="150"/>
      <c r="L197" s="30"/>
      <c r="M197" s="151" t="s">
        <v>1</v>
      </c>
      <c r="N197" s="152" t="s">
        <v>41</v>
      </c>
      <c r="O197" s="56"/>
      <c r="P197" s="153">
        <f>O197*H197</f>
        <v>0</v>
      </c>
      <c r="Q197" s="153">
        <v>9.1774499999999995E-2</v>
      </c>
      <c r="R197" s="153">
        <f>Q197*H197</f>
        <v>0.10278744000000001</v>
      </c>
      <c r="S197" s="153">
        <v>0</v>
      </c>
      <c r="T197" s="154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5" t="s">
        <v>123</v>
      </c>
      <c r="AT197" s="155" t="s">
        <v>119</v>
      </c>
      <c r="AU197" s="155" t="s">
        <v>124</v>
      </c>
      <c r="AY197" s="14" t="s">
        <v>117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124</v>
      </c>
      <c r="BK197" s="156">
        <f>ROUND(I197*H197,2)</f>
        <v>0</v>
      </c>
      <c r="BL197" s="14" t="s">
        <v>123</v>
      </c>
      <c r="BM197" s="155" t="s">
        <v>382</v>
      </c>
    </row>
    <row r="198" spans="1:65" s="12" customFormat="1" ht="22.9" customHeight="1">
      <c r="B198" s="129"/>
      <c r="D198" s="130" t="s">
        <v>74</v>
      </c>
      <c r="E198" s="140" t="s">
        <v>383</v>
      </c>
      <c r="F198" s="140" t="s">
        <v>384</v>
      </c>
      <c r="I198" s="132"/>
      <c r="J198" s="141">
        <f>BK198</f>
        <v>0</v>
      </c>
      <c r="L198" s="129"/>
      <c r="M198" s="134"/>
      <c r="N198" s="135"/>
      <c r="O198" s="135"/>
      <c r="P198" s="136">
        <f>SUM(P199:P202)</f>
        <v>0</v>
      </c>
      <c r="Q198" s="135"/>
      <c r="R198" s="136">
        <f>SUM(R199:R202)</f>
        <v>0</v>
      </c>
      <c r="S198" s="135"/>
      <c r="T198" s="137">
        <f>SUM(T199:T202)</f>
        <v>0</v>
      </c>
      <c r="AR198" s="130" t="s">
        <v>83</v>
      </c>
      <c r="AT198" s="138" t="s">
        <v>74</v>
      </c>
      <c r="AU198" s="138" t="s">
        <v>83</v>
      </c>
      <c r="AY198" s="130" t="s">
        <v>117</v>
      </c>
      <c r="BK198" s="139">
        <f>SUM(BK199:BK202)</f>
        <v>0</v>
      </c>
    </row>
    <row r="199" spans="1:65" s="2" customFormat="1" ht="55.5" customHeight="1">
      <c r="A199" s="29"/>
      <c r="B199" s="142"/>
      <c r="C199" s="143" t="s">
        <v>385</v>
      </c>
      <c r="D199" s="143" t="s">
        <v>119</v>
      </c>
      <c r="E199" s="144" t="s">
        <v>386</v>
      </c>
      <c r="F199" s="145" t="s">
        <v>387</v>
      </c>
      <c r="G199" s="146" t="s">
        <v>306</v>
      </c>
      <c r="H199" s="147">
        <v>112.4</v>
      </c>
      <c r="I199" s="148"/>
      <c r="J199" s="149">
        <f>ROUND(I199*H199,2)</f>
        <v>0</v>
      </c>
      <c r="K199" s="150"/>
      <c r="L199" s="30"/>
      <c r="M199" s="151" t="s">
        <v>1</v>
      </c>
      <c r="N199" s="152" t="s">
        <v>41</v>
      </c>
      <c r="O199" s="56"/>
      <c r="P199" s="153">
        <f>O199*H199</f>
        <v>0</v>
      </c>
      <c r="Q199" s="153">
        <v>0</v>
      </c>
      <c r="R199" s="153">
        <f>Q199*H199</f>
        <v>0</v>
      </c>
      <c r="S199" s="153">
        <v>0</v>
      </c>
      <c r="T199" s="154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5" t="s">
        <v>123</v>
      </c>
      <c r="AT199" s="155" t="s">
        <v>119</v>
      </c>
      <c r="AU199" s="155" t="s">
        <v>124</v>
      </c>
      <c r="AY199" s="14" t="s">
        <v>117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124</v>
      </c>
      <c r="BK199" s="156">
        <f>ROUND(I199*H199,2)</f>
        <v>0</v>
      </c>
      <c r="BL199" s="14" t="s">
        <v>123</v>
      </c>
      <c r="BM199" s="155" t="s">
        <v>388</v>
      </c>
    </row>
    <row r="200" spans="1:65" s="2" customFormat="1" ht="49.15" customHeight="1">
      <c r="A200" s="29"/>
      <c r="B200" s="142"/>
      <c r="C200" s="143" t="s">
        <v>389</v>
      </c>
      <c r="D200" s="143" t="s">
        <v>119</v>
      </c>
      <c r="E200" s="144" t="s">
        <v>390</v>
      </c>
      <c r="F200" s="145" t="s">
        <v>391</v>
      </c>
      <c r="G200" s="146" t="s">
        <v>306</v>
      </c>
      <c r="H200" s="147">
        <v>112.4</v>
      </c>
      <c r="I200" s="148"/>
      <c r="J200" s="149">
        <f>ROUND(I200*H200,2)</f>
        <v>0</v>
      </c>
      <c r="K200" s="150"/>
      <c r="L200" s="30"/>
      <c r="M200" s="151" t="s">
        <v>1</v>
      </c>
      <c r="N200" s="152" t="s">
        <v>41</v>
      </c>
      <c r="O200" s="56"/>
      <c r="P200" s="153">
        <f>O200*H200</f>
        <v>0</v>
      </c>
      <c r="Q200" s="153">
        <v>0</v>
      </c>
      <c r="R200" s="153">
        <f>Q200*H200</f>
        <v>0</v>
      </c>
      <c r="S200" s="153">
        <v>0</v>
      </c>
      <c r="T200" s="154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5" t="s">
        <v>123</v>
      </c>
      <c r="AT200" s="155" t="s">
        <v>119</v>
      </c>
      <c r="AU200" s="155" t="s">
        <v>124</v>
      </c>
      <c r="AY200" s="14" t="s">
        <v>117</v>
      </c>
      <c r="BE200" s="156">
        <f>IF(N200="základná",J200,0)</f>
        <v>0</v>
      </c>
      <c r="BF200" s="156">
        <f>IF(N200="znížená",J200,0)</f>
        <v>0</v>
      </c>
      <c r="BG200" s="156">
        <f>IF(N200="zákl. prenesená",J200,0)</f>
        <v>0</v>
      </c>
      <c r="BH200" s="156">
        <f>IF(N200="zníž. prenesená",J200,0)</f>
        <v>0</v>
      </c>
      <c r="BI200" s="156">
        <f>IF(N200="nulová",J200,0)</f>
        <v>0</v>
      </c>
      <c r="BJ200" s="14" t="s">
        <v>124</v>
      </c>
      <c r="BK200" s="156">
        <f>ROUND(I200*H200,2)</f>
        <v>0</v>
      </c>
      <c r="BL200" s="14" t="s">
        <v>123</v>
      </c>
      <c r="BM200" s="155" t="s">
        <v>392</v>
      </c>
    </row>
    <row r="201" spans="1:65" s="2" customFormat="1" ht="49.15" customHeight="1">
      <c r="A201" s="29"/>
      <c r="B201" s="142"/>
      <c r="C201" s="143" t="s">
        <v>393</v>
      </c>
      <c r="D201" s="143" t="s">
        <v>119</v>
      </c>
      <c r="E201" s="144" t="s">
        <v>394</v>
      </c>
      <c r="F201" s="145" t="s">
        <v>395</v>
      </c>
      <c r="G201" s="146" t="s">
        <v>306</v>
      </c>
      <c r="H201" s="147">
        <v>419.65499999999997</v>
      </c>
      <c r="I201" s="148"/>
      <c r="J201" s="149">
        <f>ROUND(I201*H201,2)</f>
        <v>0</v>
      </c>
      <c r="K201" s="150"/>
      <c r="L201" s="30"/>
      <c r="M201" s="151" t="s">
        <v>1</v>
      </c>
      <c r="N201" s="152" t="s">
        <v>41</v>
      </c>
      <c r="O201" s="56"/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5" t="s">
        <v>123</v>
      </c>
      <c r="AT201" s="155" t="s">
        <v>119</v>
      </c>
      <c r="AU201" s="155" t="s">
        <v>124</v>
      </c>
      <c r="AY201" s="14" t="s">
        <v>117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4" t="s">
        <v>124</v>
      </c>
      <c r="BK201" s="156">
        <f>ROUND(I201*H201,2)</f>
        <v>0</v>
      </c>
      <c r="BL201" s="14" t="s">
        <v>123</v>
      </c>
      <c r="BM201" s="155" t="s">
        <v>396</v>
      </c>
    </row>
    <row r="202" spans="1:65" s="2" customFormat="1" ht="44.25" customHeight="1">
      <c r="A202" s="29"/>
      <c r="B202" s="142"/>
      <c r="C202" s="143" t="s">
        <v>397</v>
      </c>
      <c r="D202" s="143" t="s">
        <v>119</v>
      </c>
      <c r="E202" s="144" t="s">
        <v>398</v>
      </c>
      <c r="F202" s="145" t="s">
        <v>399</v>
      </c>
      <c r="G202" s="146" t="s">
        <v>306</v>
      </c>
      <c r="H202" s="147">
        <v>419.65499999999997</v>
      </c>
      <c r="I202" s="148"/>
      <c r="J202" s="149">
        <f>ROUND(I202*H202,2)</f>
        <v>0</v>
      </c>
      <c r="K202" s="150"/>
      <c r="L202" s="30"/>
      <c r="M202" s="151" t="s">
        <v>1</v>
      </c>
      <c r="N202" s="152" t="s">
        <v>41</v>
      </c>
      <c r="O202" s="56"/>
      <c r="P202" s="153">
        <f>O202*H202</f>
        <v>0</v>
      </c>
      <c r="Q202" s="153">
        <v>0</v>
      </c>
      <c r="R202" s="153">
        <f>Q202*H202</f>
        <v>0</v>
      </c>
      <c r="S202" s="153">
        <v>0</v>
      </c>
      <c r="T202" s="154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5" t="s">
        <v>123</v>
      </c>
      <c r="AT202" s="155" t="s">
        <v>119</v>
      </c>
      <c r="AU202" s="155" t="s">
        <v>124</v>
      </c>
      <c r="AY202" s="14" t="s">
        <v>117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4" t="s">
        <v>124</v>
      </c>
      <c r="BK202" s="156">
        <f>ROUND(I202*H202,2)</f>
        <v>0</v>
      </c>
      <c r="BL202" s="14" t="s">
        <v>123</v>
      </c>
      <c r="BM202" s="155" t="s">
        <v>400</v>
      </c>
    </row>
    <row r="203" spans="1:65" s="12" customFormat="1" ht="25.9" customHeight="1">
      <c r="B203" s="129"/>
      <c r="D203" s="130" t="s">
        <v>74</v>
      </c>
      <c r="E203" s="131" t="s">
        <v>401</v>
      </c>
      <c r="F203" s="131" t="s">
        <v>402</v>
      </c>
      <c r="I203" s="132"/>
      <c r="J203" s="133">
        <f>BK203</f>
        <v>0</v>
      </c>
      <c r="L203" s="129"/>
      <c r="M203" s="134"/>
      <c r="N203" s="135"/>
      <c r="O203" s="135"/>
      <c r="P203" s="136">
        <f>P204</f>
        <v>0</v>
      </c>
      <c r="Q203" s="135"/>
      <c r="R203" s="136">
        <f>R204</f>
        <v>0.81416259999999996</v>
      </c>
      <c r="S203" s="135"/>
      <c r="T203" s="137">
        <f>T204</f>
        <v>0</v>
      </c>
      <c r="AR203" s="130" t="s">
        <v>124</v>
      </c>
      <c r="AT203" s="138" t="s">
        <v>74</v>
      </c>
      <c r="AU203" s="138" t="s">
        <v>75</v>
      </c>
      <c r="AY203" s="130" t="s">
        <v>117</v>
      </c>
      <c r="BK203" s="139">
        <f>BK204</f>
        <v>0</v>
      </c>
    </row>
    <row r="204" spans="1:65" s="12" customFormat="1" ht="22.9" customHeight="1">
      <c r="B204" s="129"/>
      <c r="D204" s="130" t="s">
        <v>74</v>
      </c>
      <c r="E204" s="140" t="s">
        <v>403</v>
      </c>
      <c r="F204" s="140" t="s">
        <v>404</v>
      </c>
      <c r="I204" s="132"/>
      <c r="J204" s="141">
        <f>BK204</f>
        <v>0</v>
      </c>
      <c r="L204" s="129"/>
      <c r="M204" s="134"/>
      <c r="N204" s="135"/>
      <c r="O204" s="135"/>
      <c r="P204" s="136">
        <f>SUM(P205:P208)</f>
        <v>0</v>
      </c>
      <c r="Q204" s="135"/>
      <c r="R204" s="136">
        <f>SUM(R205:R208)</f>
        <v>0.81416259999999996</v>
      </c>
      <c r="S204" s="135"/>
      <c r="T204" s="137">
        <f>SUM(T205:T208)</f>
        <v>0</v>
      </c>
      <c r="AR204" s="130" t="s">
        <v>124</v>
      </c>
      <c r="AT204" s="138" t="s">
        <v>74</v>
      </c>
      <c r="AU204" s="138" t="s">
        <v>83</v>
      </c>
      <c r="AY204" s="130" t="s">
        <v>117</v>
      </c>
      <c r="BK204" s="139">
        <f>SUM(BK205:BK208)</f>
        <v>0</v>
      </c>
    </row>
    <row r="205" spans="1:65" s="2" customFormat="1" ht="33" customHeight="1">
      <c r="A205" s="29"/>
      <c r="B205" s="142"/>
      <c r="C205" s="143" t="s">
        <v>405</v>
      </c>
      <c r="D205" s="143" t="s">
        <v>119</v>
      </c>
      <c r="E205" s="144" t="s">
        <v>406</v>
      </c>
      <c r="F205" s="145" t="s">
        <v>407</v>
      </c>
      <c r="G205" s="146" t="s">
        <v>122</v>
      </c>
      <c r="H205" s="147">
        <v>14</v>
      </c>
      <c r="I205" s="148"/>
      <c r="J205" s="149">
        <f>ROUND(I205*H205,2)</f>
        <v>0</v>
      </c>
      <c r="K205" s="150"/>
      <c r="L205" s="30"/>
      <c r="M205" s="151" t="s">
        <v>1</v>
      </c>
      <c r="N205" s="152" t="s">
        <v>41</v>
      </c>
      <c r="O205" s="56"/>
      <c r="P205" s="153">
        <f>O205*H205</f>
        <v>0</v>
      </c>
      <c r="Q205" s="153">
        <v>6.0590000000000004E-4</v>
      </c>
      <c r="R205" s="153">
        <f>Q205*H205</f>
        <v>8.4825999999999999E-3</v>
      </c>
      <c r="S205" s="153">
        <v>0</v>
      </c>
      <c r="T205" s="154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5" t="s">
        <v>184</v>
      </c>
      <c r="AT205" s="155" t="s">
        <v>119</v>
      </c>
      <c r="AU205" s="155" t="s">
        <v>124</v>
      </c>
      <c r="AY205" s="14" t="s">
        <v>117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4" t="s">
        <v>124</v>
      </c>
      <c r="BK205" s="156">
        <f>ROUND(I205*H205,2)</f>
        <v>0</v>
      </c>
      <c r="BL205" s="14" t="s">
        <v>184</v>
      </c>
      <c r="BM205" s="155" t="s">
        <v>408</v>
      </c>
    </row>
    <row r="206" spans="1:65" s="2" customFormat="1" ht="24.2" customHeight="1">
      <c r="A206" s="29"/>
      <c r="B206" s="142"/>
      <c r="C206" s="157" t="s">
        <v>409</v>
      </c>
      <c r="D206" s="157" t="s">
        <v>248</v>
      </c>
      <c r="E206" s="158" t="s">
        <v>410</v>
      </c>
      <c r="F206" s="159" t="s">
        <v>411</v>
      </c>
      <c r="G206" s="160" t="s">
        <v>122</v>
      </c>
      <c r="H206" s="161">
        <v>14</v>
      </c>
      <c r="I206" s="162"/>
      <c r="J206" s="163">
        <f>ROUND(I206*H206,2)</f>
        <v>0</v>
      </c>
      <c r="K206" s="164"/>
      <c r="L206" s="165"/>
      <c r="M206" s="166" t="s">
        <v>1</v>
      </c>
      <c r="N206" s="167" t="s">
        <v>41</v>
      </c>
      <c r="O206" s="56"/>
      <c r="P206" s="153">
        <f>O206*H206</f>
        <v>0</v>
      </c>
      <c r="Q206" s="153">
        <v>2.7E-2</v>
      </c>
      <c r="R206" s="153">
        <f>Q206*H206</f>
        <v>0.378</v>
      </c>
      <c r="S206" s="153">
        <v>0</v>
      </c>
      <c r="T206" s="154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5" t="s">
        <v>247</v>
      </c>
      <c r="AT206" s="155" t="s">
        <v>248</v>
      </c>
      <c r="AU206" s="155" t="s">
        <v>124</v>
      </c>
      <c r="AY206" s="14" t="s">
        <v>117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4" t="s">
        <v>124</v>
      </c>
      <c r="BK206" s="156">
        <f>ROUND(I206*H206,2)</f>
        <v>0</v>
      </c>
      <c r="BL206" s="14" t="s">
        <v>184</v>
      </c>
      <c r="BM206" s="155" t="s">
        <v>412</v>
      </c>
    </row>
    <row r="207" spans="1:65" s="2" customFormat="1" ht="37.9" customHeight="1">
      <c r="A207" s="29"/>
      <c r="B207" s="142"/>
      <c r="C207" s="143" t="s">
        <v>413</v>
      </c>
      <c r="D207" s="143" t="s">
        <v>119</v>
      </c>
      <c r="E207" s="144" t="s">
        <v>414</v>
      </c>
      <c r="F207" s="145" t="s">
        <v>415</v>
      </c>
      <c r="G207" s="146" t="s">
        <v>251</v>
      </c>
      <c r="H207" s="147">
        <v>427.68</v>
      </c>
      <c r="I207" s="148"/>
      <c r="J207" s="149">
        <f>ROUND(I207*H207,2)</f>
        <v>0</v>
      </c>
      <c r="K207" s="150"/>
      <c r="L207" s="30"/>
      <c r="M207" s="151" t="s">
        <v>1</v>
      </c>
      <c r="N207" s="152" t="s">
        <v>41</v>
      </c>
      <c r="O207" s="56"/>
      <c r="P207" s="153">
        <f>O207*H207</f>
        <v>0</v>
      </c>
      <c r="Q207" s="153">
        <v>1E-3</v>
      </c>
      <c r="R207" s="153">
        <f>Q207*H207</f>
        <v>0.42768</v>
      </c>
      <c r="S207" s="153">
        <v>0</v>
      </c>
      <c r="T207" s="154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5" t="s">
        <v>184</v>
      </c>
      <c r="AT207" s="155" t="s">
        <v>119</v>
      </c>
      <c r="AU207" s="155" t="s">
        <v>124</v>
      </c>
      <c r="AY207" s="14" t="s">
        <v>117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4" t="s">
        <v>124</v>
      </c>
      <c r="BK207" s="156">
        <f>ROUND(I207*H207,2)</f>
        <v>0</v>
      </c>
      <c r="BL207" s="14" t="s">
        <v>184</v>
      </c>
      <c r="BM207" s="155" t="s">
        <v>416</v>
      </c>
    </row>
    <row r="208" spans="1:65" s="2" customFormat="1" ht="24.2" customHeight="1">
      <c r="A208" s="29"/>
      <c r="B208" s="142"/>
      <c r="C208" s="143" t="s">
        <v>417</v>
      </c>
      <c r="D208" s="143" t="s">
        <v>119</v>
      </c>
      <c r="E208" s="144" t="s">
        <v>418</v>
      </c>
      <c r="F208" s="145" t="s">
        <v>419</v>
      </c>
      <c r="G208" s="146" t="s">
        <v>306</v>
      </c>
      <c r="H208" s="147">
        <v>0.81399999999999995</v>
      </c>
      <c r="I208" s="148"/>
      <c r="J208" s="149">
        <f>ROUND(I208*H208,2)</f>
        <v>0</v>
      </c>
      <c r="K208" s="150"/>
      <c r="L208" s="30"/>
      <c r="M208" s="151" t="s">
        <v>1</v>
      </c>
      <c r="N208" s="152" t="s">
        <v>41</v>
      </c>
      <c r="O208" s="56"/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5" t="s">
        <v>184</v>
      </c>
      <c r="AT208" s="155" t="s">
        <v>119</v>
      </c>
      <c r="AU208" s="155" t="s">
        <v>124</v>
      </c>
      <c r="AY208" s="14" t="s">
        <v>117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124</v>
      </c>
      <c r="BK208" s="156">
        <f>ROUND(I208*H208,2)</f>
        <v>0</v>
      </c>
      <c r="BL208" s="14" t="s">
        <v>184</v>
      </c>
      <c r="BM208" s="155" t="s">
        <v>420</v>
      </c>
    </row>
    <row r="209" spans="1:65" s="12" customFormat="1" ht="25.9" customHeight="1">
      <c r="B209" s="129"/>
      <c r="D209" s="130" t="s">
        <v>74</v>
      </c>
      <c r="E209" s="131" t="s">
        <v>421</v>
      </c>
      <c r="F209" s="131" t="s">
        <v>422</v>
      </c>
      <c r="I209" s="132"/>
      <c r="J209" s="133">
        <f>BK209</f>
        <v>0</v>
      </c>
      <c r="L209" s="129"/>
      <c r="M209" s="134"/>
      <c r="N209" s="135"/>
      <c r="O209" s="135"/>
      <c r="P209" s="136">
        <f>P210</f>
        <v>0</v>
      </c>
      <c r="Q209" s="135"/>
      <c r="R209" s="136">
        <f>R210</f>
        <v>0</v>
      </c>
      <c r="S209" s="135"/>
      <c r="T209" s="137">
        <f>T210</f>
        <v>0</v>
      </c>
      <c r="AR209" s="130" t="s">
        <v>136</v>
      </c>
      <c r="AT209" s="138" t="s">
        <v>74</v>
      </c>
      <c r="AU209" s="138" t="s">
        <v>75</v>
      </c>
      <c r="AY209" s="130" t="s">
        <v>117</v>
      </c>
      <c r="BK209" s="139">
        <f>BK210</f>
        <v>0</v>
      </c>
    </row>
    <row r="210" spans="1:65" s="2" customFormat="1" ht="24.2" customHeight="1">
      <c r="A210" s="29"/>
      <c r="B210" s="142"/>
      <c r="C210" s="143" t="s">
        <v>423</v>
      </c>
      <c r="D210" s="143" t="s">
        <v>119</v>
      </c>
      <c r="E210" s="144" t="s">
        <v>424</v>
      </c>
      <c r="F210" s="145" t="s">
        <v>425</v>
      </c>
      <c r="G210" s="146" t="s">
        <v>426</v>
      </c>
      <c r="H210" s="147">
        <v>1</v>
      </c>
      <c r="I210" s="148"/>
      <c r="J210" s="149">
        <f>ROUND(I210*H210,2)</f>
        <v>0</v>
      </c>
      <c r="K210" s="150"/>
      <c r="L210" s="30"/>
      <c r="M210" s="168" t="s">
        <v>1</v>
      </c>
      <c r="N210" s="169" t="s">
        <v>41</v>
      </c>
      <c r="O210" s="170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5" t="s">
        <v>427</v>
      </c>
      <c r="AT210" s="155" t="s">
        <v>119</v>
      </c>
      <c r="AU210" s="155" t="s">
        <v>83</v>
      </c>
      <c r="AY210" s="14" t="s">
        <v>117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4" t="s">
        <v>124</v>
      </c>
      <c r="BK210" s="156">
        <f>ROUND(I210*H210,2)</f>
        <v>0</v>
      </c>
      <c r="BL210" s="14" t="s">
        <v>427</v>
      </c>
      <c r="BM210" s="155" t="s">
        <v>428</v>
      </c>
    </row>
    <row r="211" spans="1:65" s="2" customFormat="1" ht="6.95" customHeight="1">
      <c r="A211" s="29"/>
      <c r="B211" s="45"/>
      <c r="C211" s="46"/>
      <c r="D211" s="46"/>
      <c r="E211" s="46"/>
      <c r="F211" s="46"/>
      <c r="G211" s="46"/>
      <c r="H211" s="46"/>
      <c r="I211" s="46"/>
      <c r="J211" s="46"/>
      <c r="K211" s="46"/>
      <c r="L211" s="30"/>
      <c r="M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</row>
  </sheetData>
  <autoFilter ref="C126:K210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Vybudovanie lesnej akumulač..</vt:lpstr>
      <vt:lpstr>'Rekapitulácia stavby'!Názvy_tlače</vt:lpstr>
      <vt:lpstr>'Vybudovanie lesnej akumulač..'!Názvy_tlače</vt:lpstr>
      <vt:lpstr>'Rekapitulácia stavby'!Oblasť_tlače</vt:lpstr>
      <vt:lpstr>'Vybudovanie lesnej akumulač..'!Oblasť_tlače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JM\DODO</dc:creator>
  <cp:lastModifiedBy>Používateľ systému Windows</cp:lastModifiedBy>
  <dcterms:created xsi:type="dcterms:W3CDTF">2024-05-29T04:27:36Z</dcterms:created>
  <dcterms:modified xsi:type="dcterms:W3CDTF">2024-06-11T10:46:59Z</dcterms:modified>
</cp:coreProperties>
</file>