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E\PERSONAL\Zorka\Projekty EU\2014-2020\2023\PDK_2023_4.1._vyzva 65\Projekt_15082023\Final\Vykaz vymer\"/>
    </mc:Choice>
  </mc:AlternateContent>
  <xr:revisionPtr revIDLastSave="0" documentId="13_ncr:1_{D8A82076-ACE1-467C-8E44-23DDFC16894F}" xr6:coauthVersionLast="47" xr6:coauthVersionMax="47" xr10:uidLastSave="{00000000-0000-0000-0000-000000000000}"/>
  <bookViews>
    <workbookView xWindow="28692" yWindow="-108" windowWidth="38616" windowHeight="21096" activeTab="1" xr2:uid="{00000000-000D-0000-FFFF-FFFF00000000}"/>
  </bookViews>
  <sheets>
    <sheet name="Rekapitulácia stavby" sheetId="1" r:id="rId1"/>
    <sheet name="SO.01 - Zdravotechnika" sheetId="2" r:id="rId2"/>
  </sheets>
  <definedNames>
    <definedName name="_xlnm._FilterDatabase" localSheetId="1" hidden="1">'SO.01 - Zdravotechnika'!$C$123:$K$163</definedName>
    <definedName name="_xlnm.Print_Titles" localSheetId="0">'Rekapitulácia stavby'!$92:$92</definedName>
    <definedName name="_xlnm.Print_Titles" localSheetId="1">'SO.01 - Zdravotechnika'!$123:$123</definedName>
    <definedName name="_xlnm.Print_Area" localSheetId="0">'Rekapitulácia stavby'!$D$4:$AO$76,'Rekapitulácia stavby'!$C$82:$AQ$96</definedName>
    <definedName name="_xlnm.Print_Area" localSheetId="1">'SO.01 - Zdravotechnika'!$C$4:$J$76,'SO.01 - Zdravotechnika'!$C$82:$J$105,'SO.01 - Zdravotechnika'!$C$111:$J$163</definedName>
  </definedNames>
  <calcPr calcId="191029"/>
</workbook>
</file>

<file path=xl/calcChain.xml><?xml version="1.0" encoding="utf-8"?>
<calcChain xmlns="http://schemas.openxmlformats.org/spreadsheetml/2006/main">
  <c r="BK159" i="2" l="1"/>
  <c r="J37" i="2"/>
  <c r="J36" i="2"/>
  <c r="AY95" i="1" s="1"/>
  <c r="J35" i="2"/>
  <c r="AX95" i="1" s="1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T142" i="2" s="1"/>
  <c r="R143" i="2"/>
  <c r="R142" i="2" s="1"/>
  <c r="P143" i="2"/>
  <c r="P142" i="2" s="1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7" i="2"/>
  <c r="BH127" i="2"/>
  <c r="BG127" i="2"/>
  <c r="BE127" i="2"/>
  <c r="T127" i="2"/>
  <c r="R127" i="2"/>
  <c r="P127" i="2"/>
  <c r="F118" i="2"/>
  <c r="E116" i="2"/>
  <c r="F89" i="2"/>
  <c r="E87" i="2"/>
  <c r="J24" i="2"/>
  <c r="E24" i="2"/>
  <c r="J121" i="2" s="1"/>
  <c r="J23" i="2"/>
  <c r="J21" i="2"/>
  <c r="E21" i="2"/>
  <c r="J120" i="2" s="1"/>
  <c r="J20" i="2"/>
  <c r="J18" i="2"/>
  <c r="E18" i="2"/>
  <c r="F92" i="2" s="1"/>
  <c r="J17" i="2"/>
  <c r="J15" i="2"/>
  <c r="E15" i="2"/>
  <c r="F91" i="2" s="1"/>
  <c r="J14" i="2"/>
  <c r="J12" i="2"/>
  <c r="J118" i="2" s="1"/>
  <c r="E114" i="2"/>
  <c r="L90" i="1"/>
  <c r="AM90" i="1"/>
  <c r="AM89" i="1"/>
  <c r="L89" i="1"/>
  <c r="AM87" i="1"/>
  <c r="L85" i="1"/>
  <c r="BK156" i="2"/>
  <c r="BK153" i="2"/>
  <c r="BK130" i="2"/>
  <c r="BK161" i="2"/>
  <c r="BK147" i="2"/>
  <c r="BK134" i="2"/>
  <c r="BK163" i="2"/>
  <c r="BK146" i="2"/>
  <c r="BK143" i="2"/>
  <c r="BK137" i="2"/>
  <c r="BK135" i="2"/>
  <c r="BK132" i="2"/>
  <c r="AS94" i="1"/>
  <c r="BK131" i="2"/>
  <c r="BK127" i="2"/>
  <c r="BK157" i="2"/>
  <c r="BK149" i="2"/>
  <c r="BK140" i="2"/>
  <c r="BK139" i="2"/>
  <c r="BK133" i="2"/>
  <c r="BK162" i="2"/>
  <c r="BK155" i="2"/>
  <c r="BK136" i="2"/>
  <c r="P126" i="2" l="1"/>
  <c r="T126" i="2"/>
  <c r="P138" i="2"/>
  <c r="T138" i="2"/>
  <c r="BK145" i="2"/>
  <c r="P145" i="2"/>
  <c r="T145" i="2"/>
  <c r="P148" i="2"/>
  <c r="BK154" i="2"/>
  <c r="R154" i="2"/>
  <c r="BK126" i="2"/>
  <c r="R126" i="2"/>
  <c r="BK138" i="2"/>
  <c r="R138" i="2"/>
  <c r="R145" i="2"/>
  <c r="BK148" i="2"/>
  <c r="R148" i="2"/>
  <c r="T148" i="2"/>
  <c r="P154" i="2"/>
  <c r="T154" i="2"/>
  <c r="BK142" i="2"/>
  <c r="E85" i="2"/>
  <c r="J92" i="2"/>
  <c r="F120" i="2"/>
  <c r="BF127" i="2"/>
  <c r="BF131" i="2"/>
  <c r="BF139" i="2"/>
  <c r="BF140" i="2"/>
  <c r="BF153" i="2"/>
  <c r="BF155" i="2"/>
  <c r="BF157" i="2"/>
  <c r="BF162" i="2"/>
  <c r="BF163" i="2"/>
  <c r="J89" i="2"/>
  <c r="J91" i="2"/>
  <c r="F121" i="2"/>
  <c r="BF134" i="2"/>
  <c r="BF135" i="2"/>
  <c r="BF143" i="2"/>
  <c r="BF156" i="2"/>
  <c r="BF161" i="2"/>
  <c r="BF130" i="2"/>
  <c r="BF132" i="2"/>
  <c r="BF133" i="2"/>
  <c r="BF136" i="2"/>
  <c r="BF137" i="2"/>
  <c r="BF146" i="2"/>
  <c r="BF147" i="2"/>
  <c r="BF149" i="2"/>
  <c r="F33" i="2"/>
  <c r="AZ95" i="1" s="1"/>
  <c r="AZ94" i="1" s="1"/>
  <c r="W29" i="1" s="1"/>
  <c r="F36" i="2"/>
  <c r="BC95" i="1" s="1"/>
  <c r="BC94" i="1" s="1"/>
  <c r="W32" i="1" s="1"/>
  <c r="F37" i="2"/>
  <c r="BD95" i="1" s="1"/>
  <c r="BD94" i="1" s="1"/>
  <c r="W33" i="1" s="1"/>
  <c r="J33" i="2"/>
  <c r="AV95" i="1" s="1"/>
  <c r="F35" i="2"/>
  <c r="BB95" i="1" s="1"/>
  <c r="BB94" i="1" s="1"/>
  <c r="W31" i="1" s="1"/>
  <c r="T144" i="2" l="1"/>
  <c r="R144" i="2"/>
  <c r="R125" i="2"/>
  <c r="P144" i="2"/>
  <c r="T125" i="2"/>
  <c r="P125" i="2"/>
  <c r="BK125" i="2"/>
  <c r="BK144" i="2"/>
  <c r="AY94" i="1"/>
  <c r="AV94" i="1"/>
  <c r="AK29" i="1" s="1"/>
  <c r="AX94" i="1"/>
  <c r="P124" i="2" l="1"/>
  <c r="AU95" i="1" s="1"/>
  <c r="AU94" i="1" s="1"/>
  <c r="T124" i="2"/>
  <c r="R124" i="2"/>
  <c r="BK124" i="2"/>
  <c r="F34" i="2" l="1"/>
  <c r="J34" i="2" l="1"/>
  <c r="BA95" i="1"/>
  <c r="BA94" i="1" s="1"/>
  <c r="W30" i="1" l="1"/>
  <c r="AW94" i="1"/>
  <c r="AW95" i="1"/>
  <c r="AT95" i="1" s="1"/>
  <c r="J39" i="2"/>
  <c r="AT94" i="1" l="1"/>
</calcChain>
</file>

<file path=xl/sharedStrings.xml><?xml version="1.0" encoding="utf-8"?>
<sst xmlns="http://schemas.openxmlformats.org/spreadsheetml/2006/main" count="627" uniqueCount="221">
  <si>
    <t>Export Komplet</t>
  </si>
  <si>
    <t/>
  </si>
  <si>
    <t>2.0</t>
  </si>
  <si>
    <t>False</t>
  </si>
  <si>
    <t>{be4011ed-4168-49ba-9a5a-df89a44f1c23}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</si>
  <si>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</si>
  <si>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</si>
  <si>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</si>
  <si>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</si>
  <si>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</si>
  <si>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</si>
  <si>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</si>
  <si>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</si>
  <si>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</si>
  <si>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</si>
  <si>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</si>
  <si>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</si>
  <si>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</si>
  <si>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</si>
  <si>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</si>
  <si>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</si>
  <si>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</si>
  <si>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</si>
  <si>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</si>
  <si>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</si>
  <si>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</si>
  <si>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</si>
  <si>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</si>
  <si>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</si>
  <si>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</si>
  <si>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</si>
  <si>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</si>
  <si>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</si>
  <si>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</si>
  <si>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</si>
  <si>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</si>
  <si>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</si>
  <si>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</si>
  <si>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</si>
  <si>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</si>
  <si>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</si>
  <si>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</si>
  <si>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</si>
  <si>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</si>
  <si>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</si>
  <si>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</si>
  <si>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</si>
  <si>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</si>
  <si>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</si>
  <si>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</si>
  <si>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</si>
  <si>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</si>
  <si>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</si>
  <si>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</si>
  <si>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</si>
  <si>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</si>
  <si>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</si>
  <si>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</si>
  <si>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</si>
  <si>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</si>
  <si>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</si>
  <si>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</si>
  <si>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</si>
  <si>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</si>
  <si>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</si>
  <si>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</si>
  <si>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</si>
  <si>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</si>
  <si>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</si>
  <si>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</si>
  <si>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</si>
  <si>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Zdravotechnika</t>
  </si>
  <si>
    <t>STA</t>
  </si>
  <si>
    <t>1</t>
  </si>
  <si>
    <t>{45e43a38-75a7-4b51-b0c6-19a45a99634f}</t>
  </si>
  <si>
    <t>Objekt:</t>
  </si>
  <si>
    <t>SO.01 - Zdravotechnika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</si>
  <si>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</si>
  <si>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</si>
  <si>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</si>
  <si>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</si>
  <si>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</si>
  <si>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</si>
  <si>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</si>
  <si>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</si>
  <si>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</si>
  <si>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</si>
  <si>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</si>
  <si>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</si>
  <si>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</si>
  <si>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</si>
  <si>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</si>
  <si>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</si>
  <si>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</si>
  <si>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</si>
  <si>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</si>
  <si>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</si>
  <si>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</si>
  <si>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</si>
  <si>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</si>
  <si>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</si>
  <si>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</si>
  <si>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</si>
  <si>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</si>
  <si>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</si>
  <si>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113107132.S</t>
  </si>
  <si>
    <t>Odstránenie krytu v ploche do 200 m2 z betónu prostého, hr. vrstvy 150 do 300 mm,  -0,50000t</t>
  </si>
  <si>
    <t>m2</t>
  </si>
  <si>
    <t>4</t>
  </si>
  <si>
    <t>2</t>
  </si>
  <si>
    <t>-1128372806</t>
  </si>
  <si>
    <t>132201202.S</t>
  </si>
  <si>
    <t>Výkop ryhy šírky 600-2000mm horn.3 od 100 do 1000 m3</t>
  </si>
  <si>
    <t>m3</t>
  </si>
  <si>
    <t>843105668</t>
  </si>
  <si>
    <t>132201209.S</t>
  </si>
  <si>
    <t>Príplatok k cenám za lepivosť pri hĺbení rýh š. nad 600 do 2 000 mm zapaž. i nezapažených, s urovnaním dna v hornine 3</t>
  </si>
  <si>
    <t>-97693231</t>
  </si>
  <si>
    <t>161101601.S</t>
  </si>
  <si>
    <t>Vytiahnutie výkopku z priestoru pod základmi z horn. 1-4 z hĺbky nad 1 do 2 m</t>
  </si>
  <si>
    <t>-1730953541</t>
  </si>
  <si>
    <t>162501122.S</t>
  </si>
  <si>
    <t>Vodorovné premiestnenie výkopku po spevnenej ceste z horniny tr.1-4, nad 100 do 1000 m3 na vzdialenosť do 3000 m</t>
  </si>
  <si>
    <t>1176228256</t>
  </si>
  <si>
    <t>167101102.S</t>
  </si>
  <si>
    <t>Nakladanie neuľahnutého výkopku z hornín tr.1-4 nad 100 do 1000 m3</t>
  </si>
  <si>
    <t>113185434</t>
  </si>
  <si>
    <t>171201202.S</t>
  </si>
  <si>
    <t>Uloženie sypaniny na skládky nad 100 do 1000 m3</t>
  </si>
  <si>
    <t>1464606811</t>
  </si>
  <si>
    <t>8</t>
  </si>
  <si>
    <t>174101002.S</t>
  </si>
  <si>
    <t>Zásyp sypaninou so zhutnením jám, šachiet, rýh, zárezov alebo okolo objektov nad 100 do 1000 m3</t>
  </si>
  <si>
    <t>-1370176696</t>
  </si>
  <si>
    <t>175101102.S</t>
  </si>
  <si>
    <t>Obsyp potrubia sypaninou z vhodných hornín 1 až 4 s prehodením sypaniny</t>
  </si>
  <si>
    <t>559463099</t>
  </si>
  <si>
    <t>Vodorovné konštrukcie</t>
  </si>
  <si>
    <t>12</t>
  </si>
  <si>
    <t>451541111.S</t>
  </si>
  <si>
    <t>Lôžko pod potrubie, stoky a drobné objekty, v otvorenom výkope zo štrkodrvy 0-63 mm</t>
  </si>
  <si>
    <t>1057619159</t>
  </si>
  <si>
    <t>13</t>
  </si>
  <si>
    <t>M</t>
  </si>
  <si>
    <t>583310002700.S</t>
  </si>
  <si>
    <t>Štrkopiesok frakcia 0-8 mm</t>
  </si>
  <si>
    <t>t</t>
  </si>
  <si>
    <t>44360292</t>
  </si>
  <si>
    <t>Rúrové vedenie</t>
  </si>
  <si>
    <t>15</t>
  </si>
  <si>
    <t>CP vodič</t>
  </si>
  <si>
    <t>Vytyčovací vodič CY 4x2mm2 (D+M)</t>
  </si>
  <si>
    <t>m</t>
  </si>
  <si>
    <t>-1572446293</t>
  </si>
  <si>
    <t>PSV</t>
  </si>
  <si>
    <t>Práce a dodávky PSV</t>
  </si>
  <si>
    <t>713</t>
  </si>
  <si>
    <t>Izolácie tepelné</t>
  </si>
  <si>
    <t>16</t>
  </si>
  <si>
    <t>713482122.S</t>
  </si>
  <si>
    <t>Montáž trubíc z PE, hr.15-20 mm,vnút.priemer 39-70 mm</t>
  </si>
  <si>
    <t>2016201644</t>
  </si>
  <si>
    <t>283310004800.S</t>
  </si>
  <si>
    <t>Izolačná PE trubica dxhr. 28x20 mm, nadrezaná, na izolovanie rozvodov vody, kúrenia, zdravotechniky</t>
  </si>
  <si>
    <t>32</t>
  </si>
  <si>
    <t>1631819398</t>
  </si>
  <si>
    <t>721</t>
  </si>
  <si>
    <t>Zdravotechnika - vnútorná kanalizácia</t>
  </si>
  <si>
    <t>-1904113664</t>
  </si>
  <si>
    <t>998721201.S</t>
  </si>
  <si>
    <t>Presun hmôt pre vnútornú kanalizáciu v objektoch výšky do 6 m</t>
  </si>
  <si>
    <t>%</t>
  </si>
  <si>
    <t>-2012135955</t>
  </si>
  <si>
    <t>722</t>
  </si>
  <si>
    <t>Zdravotechnika - vnútorný vodovod</t>
  </si>
  <si>
    <t>CPHDPE</t>
  </si>
  <si>
    <t>Rúra HDPE na vodu PE100 PN10 SDR17 25x1,8</t>
  </si>
  <si>
    <t>538238056</t>
  </si>
  <si>
    <t>722221015.S</t>
  </si>
  <si>
    <t>Montáž guľového kohúta závitového priameho pre vodu G 3/4</t>
  </si>
  <si>
    <t>ks</t>
  </si>
  <si>
    <t>-2039512636</t>
  </si>
  <si>
    <t>25</t>
  </si>
  <si>
    <t>551110005000.S</t>
  </si>
  <si>
    <t>Guľový uzáver pre vodu 3/4", niklovaná mosadz</t>
  </si>
  <si>
    <t>1095943322</t>
  </si>
  <si>
    <t>28</t>
  </si>
  <si>
    <t>722290226.S</t>
  </si>
  <si>
    <t>Tlaková skúška vodovodného potrubia závitového do DN 50</t>
  </si>
  <si>
    <t>-1198920565</t>
  </si>
  <si>
    <t>29</t>
  </si>
  <si>
    <t>722290234.S</t>
  </si>
  <si>
    <t>Prepláchnutie a dezinfekcia vodovodného potrubia do DN 80</t>
  </si>
  <si>
    <t>848543455</t>
  </si>
  <si>
    <t>30</t>
  </si>
  <si>
    <t>998722101.S</t>
  </si>
  <si>
    <t>Presun hmôt pre vnútorný vodovod v objektoch výšky do 6 m</t>
  </si>
  <si>
    <t>1986177122</t>
  </si>
  <si>
    <t>Hospodársky dvor Lada</t>
  </si>
  <si>
    <t>Potrubie z PVC - U odpadové ležaté hrdlové D 300 mm - 5m</t>
  </si>
  <si>
    <t xml:space="preserve">Polyuretánová pena </t>
  </si>
  <si>
    <t>Modernizácia farmy dojníc - Lada</t>
  </si>
  <si>
    <t>vypúšťací ventil DN15</t>
  </si>
  <si>
    <t>721171110.S</t>
  </si>
  <si>
    <t>Potrubie z PVC - U odpadové ležaté hrdlové D 125 mm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</si>
  <si>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</si>
  <si>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</si>
  <si>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</si>
  <si>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</si>
  <si>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131201102.S</t>
  </si>
  <si>
    <t>Výkop nezapaženej jamy v hornine 3, nad 100 do 1000 m3</t>
  </si>
  <si>
    <t>131201109.S</t>
  </si>
  <si>
    <t>Hĺbenie nezapažených jám a zárezov. Príplatok za lepivosť horniny 3</t>
  </si>
  <si>
    <t>cp</t>
  </si>
  <si>
    <t>kpl</t>
  </si>
  <si>
    <t>vodomerná šachta 1200/900/1800 + doprava</t>
  </si>
  <si>
    <t>Podkladové a zabezpečovacie dosky z betónu triedy C12/15 v otvorenom výkope pod potrubie a drobné objekty VŠ</t>
  </si>
  <si>
    <t>KRYCÍ LIST VÝKAZ VÝMER</t>
  </si>
  <si>
    <t xml:space="preserve">REKAPITULÁCIA </t>
  </si>
  <si>
    <t>VÝKAZ VÝMER</t>
  </si>
  <si>
    <t xml:space="preserve">Náklady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</si>
</sst>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</font>
    <font>
      <i/>
      <sz val="9"/>
      <color rgb="FFFF000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3" workbookViewId="0">
      <selection activeCell="AN8" sqref="AN8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82" t="s">
        <v>5</v>
      </c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64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R5" s="16"/>
      <c r="BS5" s="13" t="s">
        <v>6</v>
      </c>
    </row>
    <row r="6" spans="1:74" ht="36.9" customHeight="1">
      <c r="B6" s="16"/>
      <c r="D6" s="21" t="s">
        <v>12</v>
      </c>
      <c r="K6" s="166" t="s">
        <v>201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R6" s="16"/>
      <c r="BS6" s="13" t="s">
        <v>6</v>
      </c>
    </row>
    <row r="7" spans="1:74" ht="12" customHeight="1">
      <c r="B7" s="16"/>
      <c r="D7" s="22" t="s">
        <v>13</v>
      </c>
      <c r="K7" s="20" t="s">
        <v>1</v>
      </c>
      <c r="AK7" s="22" t="s">
        <v>14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15</v>
      </c>
      <c r="K8" s="20" t="s">
        <v>198</v>
      </c>
      <c r="AK8" s="22" t="s">
        <v>16</v>
      </c>
      <c r="AN8" s="155"/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17</v>
      </c>
      <c r="AK10" s="22" t="s">
        <v>18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19</v>
      </c>
      <c r="AK11" s="22" t="s">
        <v>20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21</v>
      </c>
      <c r="AK13" s="22" t="s">
        <v>18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19</v>
      </c>
      <c r="AK14" s="22" t="s">
        <v>20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22</v>
      </c>
      <c r="AK16" s="22" t="s">
        <v>18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19</v>
      </c>
      <c r="AK17" s="22" t="s">
        <v>20</v>
      </c>
      <c r="AN17" s="20" t="s">
        <v>1</v>
      </c>
      <c r="AR17" s="16"/>
      <c r="BS17" s="13" t="s">
        <v>23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24</v>
      </c>
      <c r="AK19" s="22" t="s">
        <v>18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19</v>
      </c>
      <c r="AK20" s="22" t="s">
        <v>20</v>
      </c>
      <c r="AN20" s="20" t="s">
        <v>1</v>
      </c>
      <c r="AR20" s="16"/>
      <c r="BS20" s="13" t="s">
        <v>23</v>
      </c>
    </row>
    <row r="21" spans="2:71" ht="6.9" customHeight="1">
      <c r="B21" s="16"/>
      <c r="AR21" s="16"/>
    </row>
    <row r="22" spans="2:71" ht="12" customHeight="1">
      <c r="B22" s="16"/>
      <c r="D22" s="22" t="s">
        <v>25</v>
      </c>
      <c r="AR22" s="16"/>
    </row>
    <row r="23" spans="2:71" ht="16.5" customHeight="1">
      <c r="B23" s="16"/>
      <c r="E23" s="167" t="s">
        <v>1</v>
      </c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26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8"/>
      <c r="AL26" s="169"/>
      <c r="AM26" s="169"/>
      <c r="AN26" s="169"/>
      <c r="AO26" s="169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70" t="s">
        <v>27</v>
      </c>
      <c r="M28" s="170"/>
      <c r="N28" s="170"/>
      <c r="O28" s="170"/>
      <c r="P28" s="170"/>
      <c r="W28" s="170" t="s">
        <v>28</v>
      </c>
      <c r="X28" s="170"/>
      <c r="Y28" s="170"/>
      <c r="Z28" s="170"/>
      <c r="AA28" s="170"/>
      <c r="AB28" s="170"/>
      <c r="AC28" s="170"/>
      <c r="AD28" s="170"/>
      <c r="AE28" s="170"/>
      <c r="AK28" s="170" t="s">
        <v>29</v>
      </c>
      <c r="AL28" s="170"/>
      <c r="AM28" s="170"/>
      <c r="AN28" s="170"/>
      <c r="AO28" s="170"/>
      <c r="AR28" s="25"/>
    </row>
    <row r="29" spans="2:71" s="2" customFormat="1" ht="14.4" customHeight="1">
      <c r="B29" s="29"/>
      <c r="D29" s="22" t="s">
        <v>30</v>
      </c>
      <c r="F29" s="30" t="s">
        <v>31</v>
      </c>
      <c r="L29" s="173">
        <v>0.2</v>
      </c>
      <c r="M29" s="172"/>
      <c r="N29" s="172"/>
      <c r="O29" s="172"/>
      <c r="P29" s="172"/>
      <c r="Q29" s="31"/>
      <c r="R29" s="31"/>
      <c r="S29" s="31"/>
      <c r="T29" s="31"/>
      <c r="U29" s="31"/>
      <c r="V29" s="31"/>
      <c r="W29" s="171">
        <f>ROUND(AZ94, 2)</f>
        <v>0</v>
      </c>
      <c r="X29" s="172"/>
      <c r="Y29" s="172"/>
      <c r="Z29" s="172"/>
      <c r="AA29" s="172"/>
      <c r="AB29" s="172"/>
      <c r="AC29" s="172"/>
      <c r="AD29" s="172"/>
      <c r="AE29" s="172"/>
      <c r="AF29" s="31"/>
      <c r="AG29" s="31"/>
      <c r="AH29" s="31"/>
      <c r="AI29" s="31"/>
      <c r="AJ29" s="31"/>
      <c r="AK29" s="171">
        <f>ROUND(AV94, 2)</f>
        <v>0</v>
      </c>
      <c r="AL29" s="172"/>
      <c r="AM29" s="172"/>
      <c r="AN29" s="172"/>
      <c r="AO29" s="172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32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/>
      <c r="AL30" s="175"/>
      <c r="AM30" s="175"/>
      <c r="AN30" s="175"/>
      <c r="AO30" s="175"/>
      <c r="AR30" s="29"/>
    </row>
    <row r="31" spans="2:71" s="2" customFormat="1" ht="14.4" hidden="1" customHeight="1">
      <c r="B31" s="29"/>
      <c r="F31" s="22" t="s">
        <v>33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29"/>
    </row>
    <row r="32" spans="2:71" s="2" customFormat="1" ht="14.4" hidden="1" customHeight="1">
      <c r="B32" s="29"/>
      <c r="F32" s="22" t="s">
        <v>34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29"/>
    </row>
    <row r="33" spans="2:52" s="2" customFormat="1" ht="14.4" hidden="1" customHeight="1">
      <c r="B33" s="29"/>
      <c r="F33" s="30" t="s">
        <v>35</v>
      </c>
      <c r="L33" s="173">
        <v>0</v>
      </c>
      <c r="M33" s="172"/>
      <c r="N33" s="172"/>
      <c r="O33" s="172"/>
      <c r="P33" s="172"/>
      <c r="Q33" s="31"/>
      <c r="R33" s="31"/>
      <c r="S33" s="31"/>
      <c r="T33" s="31"/>
      <c r="U33" s="31"/>
      <c r="V33" s="31"/>
      <c r="W33" s="171">
        <f>ROUND(BD94, 2)</f>
        <v>0</v>
      </c>
      <c r="X33" s="172"/>
      <c r="Y33" s="172"/>
      <c r="Z33" s="172"/>
      <c r="AA33" s="172"/>
      <c r="AB33" s="172"/>
      <c r="AC33" s="172"/>
      <c r="AD33" s="172"/>
      <c r="AE33" s="172"/>
      <c r="AF33" s="31"/>
      <c r="AG33" s="31"/>
      <c r="AH33" s="31"/>
      <c r="AI33" s="31"/>
      <c r="AJ33" s="31"/>
      <c r="AK33" s="171">
        <v>0</v>
      </c>
      <c r="AL33" s="172"/>
      <c r="AM33" s="172"/>
      <c r="AN33" s="172"/>
      <c r="AO33" s="172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5.95" customHeight="1">
      <c r="B35" s="25"/>
      <c r="C35" s="33"/>
      <c r="D35" s="34" t="s">
        <v>36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37</v>
      </c>
      <c r="U35" s="35"/>
      <c r="V35" s="35"/>
      <c r="W35" s="35"/>
      <c r="X35" s="197" t="s">
        <v>38</v>
      </c>
      <c r="Y35" s="198"/>
      <c r="Z35" s="198"/>
      <c r="AA35" s="198"/>
      <c r="AB35" s="198"/>
      <c r="AC35" s="35"/>
      <c r="AD35" s="35"/>
      <c r="AE35" s="35"/>
      <c r="AF35" s="35"/>
      <c r="AG35" s="35"/>
      <c r="AH35" s="35"/>
      <c r="AI35" s="35"/>
      <c r="AJ35" s="35"/>
      <c r="AK35" s="199"/>
      <c r="AL35" s="198"/>
      <c r="AM35" s="198"/>
      <c r="AN35" s="198"/>
      <c r="AO35" s="200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9" t="s">
        <v>41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41</v>
      </c>
      <c r="AI60" s="27"/>
      <c r="AJ60" s="27"/>
      <c r="AK60" s="27"/>
      <c r="AL60" s="27"/>
      <c r="AM60" s="39" t="s">
        <v>42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7" t="s">
        <v>43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44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9" t="s">
        <v>41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41</v>
      </c>
      <c r="AI75" s="27"/>
      <c r="AJ75" s="27"/>
      <c r="AK75" s="27"/>
      <c r="AL75" s="27"/>
      <c r="AM75" s="39" t="s">
        <v>42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45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11</v>
      </c>
      <c r="AR84" s="44"/>
    </row>
    <row r="85" spans="1:91" s="4" customFormat="1" ht="36.9" customHeight="1">
      <c r="B85" s="45"/>
      <c r="C85" s="46" t="s">
        <v>12</v>
      </c>
      <c r="L85" s="188" t="str">
        <f>K6</f>
        <v>Modernizácia farmy dojníc - Lada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15</v>
      </c>
      <c r="L87" s="47" t="s">
        <v>198</v>
      </c>
      <c r="AI87" s="22" t="s">
        <v>16</v>
      </c>
      <c r="AM87" s="190" t="str">
        <f>IF(AN8= "","",AN8)</f>
        <v/>
      </c>
      <c r="AN87" s="190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17</v>
      </c>
      <c r="L89" s="3" t="str">
        <f>IF(E11= "","",E11)</f>
        <v xml:space="preserve"> </v>
      </c>
      <c r="AI89" s="22" t="s">
        <v>22</v>
      </c>
      <c r="AM89" s="191" t="str">
        <f>IF(E17="","",E17)</f>
        <v xml:space="preserve"> </v>
      </c>
      <c r="AN89" s="192"/>
      <c r="AO89" s="192"/>
      <c r="AP89" s="192"/>
      <c r="AR89" s="25"/>
      <c r="AS89" s="193" t="s">
        <v>46</v>
      </c>
      <c r="AT89" s="19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5"/>
      <c r="C90" s="22" t="s">
        <v>21</v>
      </c>
      <c r="L90" s="3" t="str">
        <f>IF(E14="","",E14)</f>
        <v xml:space="preserve"> </v>
      </c>
      <c r="AI90" s="22" t="s">
        <v>24</v>
      </c>
      <c r="AM90" s="191" t="str">
        <f>IF(E20="","",E20)</f>
        <v xml:space="preserve"> </v>
      </c>
      <c r="AN90" s="192"/>
      <c r="AO90" s="192"/>
      <c r="AP90" s="192"/>
      <c r="AR90" s="25"/>
      <c r="AS90" s="195"/>
      <c r="AT90" s="196"/>
      <c r="BD90" s="52"/>
    </row>
    <row r="91" spans="1:91" s="1" customFormat="1" ht="10.95" customHeight="1">
      <c r="B91" s="25"/>
      <c r="AR91" s="25"/>
      <c r="AS91" s="195"/>
      <c r="AT91" s="196"/>
      <c r="BD91" s="52"/>
    </row>
    <row r="92" spans="1:91" s="1" customFormat="1" ht="29.25" customHeight="1">
      <c r="B92" s="25"/>
      <c r="C92" s="183" t="s">
        <v>47</v>
      </c>
      <c r="D92" s="184"/>
      <c r="E92" s="184"/>
      <c r="F92" s="184"/>
      <c r="G92" s="184"/>
      <c r="H92" s="53"/>
      <c r="I92" s="185" t="s">
        <v>48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49</v>
      </c>
      <c r="AH92" s="184"/>
      <c r="AI92" s="184"/>
      <c r="AJ92" s="184"/>
      <c r="AK92" s="184"/>
      <c r="AL92" s="184"/>
      <c r="AM92" s="184"/>
      <c r="AN92" s="185" t="s">
        <v>50</v>
      </c>
      <c r="AO92" s="184"/>
      <c r="AP92" s="187"/>
      <c r="AQ92" s="54" t="s">
        <v>51</v>
      </c>
      <c r="AR92" s="25"/>
      <c r="AS92" s="55" t="s">
        <v>52</v>
      </c>
      <c r="AT92" s="56" t="s">
        <v>53</v>
      </c>
      <c r="AU92" s="56" t="s">
        <v>54</v>
      </c>
      <c r="AV92" s="56" t="s">
        <v>55</v>
      </c>
      <c r="AW92" s="56" t="s">
        <v>56</v>
      </c>
      <c r="AX92" s="56" t="s">
        <v>57</v>
      </c>
      <c r="AY92" s="56" t="s">
        <v>58</v>
      </c>
      <c r="AZ92" s="56" t="s">
        <v>59</v>
      </c>
      <c r="BA92" s="56" t="s">
        <v>60</v>
      </c>
      <c r="BB92" s="56" t="s">
        <v>61</v>
      </c>
      <c r="BC92" s="56" t="s">
        <v>62</v>
      </c>
      <c r="BD92" s="57" t="s">
        <v>63</v>
      </c>
    </row>
    <row r="93" spans="1:91" s="1" customFormat="1" ht="10.95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220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0"/>
      <c r="AH94" s="180"/>
      <c r="AI94" s="180"/>
      <c r="AJ94" s="180"/>
      <c r="AK94" s="180"/>
      <c r="AL94" s="180"/>
      <c r="AM94" s="180"/>
      <c r="AN94" s="181"/>
      <c r="AO94" s="181"/>
      <c r="AP94" s="181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 t="e">
        <f>ROUND(AU95,5)</f>
        <v>#REF!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64</v>
      </c>
      <c r="BT94" s="68" t="s">
        <v>65</v>
      </c>
      <c r="BU94" s="69" t="s">
        <v>66</v>
      </c>
      <c r="BV94" s="68" t="s">
        <v>67</v>
      </c>
      <c r="BW94" s="68" t="s">
        <v>4</v>
      </c>
      <c r="BX94" s="68" t="s">
        <v>68</v>
      </c>
      <c r="CL94" s="68" t="s">
        <v>1</v>
      </c>
    </row>
    <row r="95" spans="1:91" s="6" customFormat="1" ht="16.5" customHeight="1">
      <c r="A95" s="70" t="s">
        <v>69</v>
      </c>
      <c r="B95" s="71"/>
      <c r="C95" s="72"/>
      <c r="D95" s="179" t="s">
        <v>70</v>
      </c>
      <c r="E95" s="179"/>
      <c r="F95" s="179"/>
      <c r="G95" s="179"/>
      <c r="H95" s="179"/>
      <c r="I95" s="73"/>
      <c r="J95" s="179" t="s">
        <v>71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/>
      <c r="AH95" s="178"/>
      <c r="AI95" s="178"/>
      <c r="AJ95" s="178"/>
      <c r="AK95" s="178"/>
      <c r="AL95" s="178"/>
      <c r="AM95" s="178"/>
      <c r="AN95" s="177"/>
      <c r="AO95" s="178"/>
      <c r="AP95" s="178"/>
      <c r="AQ95" s="74" t="s">
        <v>72</v>
      </c>
      <c r="AR95" s="71"/>
      <c r="AS95" s="75">
        <v>0</v>
      </c>
      <c r="AT95" s="76">
        <f>ROUND(SUM(AV95:AW95),2)</f>
        <v>0</v>
      </c>
      <c r="AU95" s="77" t="e">
        <f>'SO.01 - Zdravotechnika'!P124</f>
        <v>#REF!</v>
      </c>
      <c r="AV95" s="76">
        <f>'SO.01 - Zdravotechnika'!J33</f>
        <v>0</v>
      </c>
      <c r="AW95" s="76">
        <f>'SO.01 - Zdravotechnika'!J34</f>
        <v>0</v>
      </c>
      <c r="AX95" s="76">
        <f>'SO.01 - Zdravotechnika'!J35</f>
        <v>0</v>
      </c>
      <c r="AY95" s="76">
        <f>'SO.01 - Zdravotechnika'!J36</f>
        <v>0</v>
      </c>
      <c r="AZ95" s="76">
        <f>'SO.01 - Zdravotechnika'!F33</f>
        <v>0</v>
      </c>
      <c r="BA95" s="76">
        <f>'SO.01 - Zdravotechnika'!F34</f>
        <v>0</v>
      </c>
      <c r="BB95" s="76">
        <f>'SO.01 - Zdravotechnika'!F35</f>
        <v>0</v>
      </c>
      <c r="BC95" s="76">
        <f>'SO.01 - Zdravotechnika'!F36</f>
        <v>0</v>
      </c>
      <c r="BD95" s="78">
        <f>'SO.01 - Zdravotechnika'!F37</f>
        <v>0</v>
      </c>
      <c r="BT95" s="79" t="s">
        <v>73</v>
      </c>
      <c r="BV95" s="79" t="s">
        <v>67</v>
      </c>
      <c r="BW95" s="79" t="s">
        <v>74</v>
      </c>
      <c r="BX95" s="79" t="s">
        <v>4</v>
      </c>
      <c r="CL95" s="79" t="s">
        <v>1</v>
      </c>
      <c r="CM95" s="79" t="s">
        <v>65</v>
      </c>
    </row>
    <row r="96" spans="1:91" s="1" customFormat="1" ht="30" customHeight="1">
      <c r="B96" s="25"/>
      <c r="AR96" s="25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.01 - Zdravotechnik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4"/>
  <sheetViews>
    <sheetView showGridLines="0" tabSelected="1" workbookViewId="0">
      <selection activeCell="V124" sqref="V12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82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74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65</v>
      </c>
    </row>
    <row r="4" spans="2:46" ht="24.9" customHeight="1">
      <c r="B4" s="16"/>
      <c r="D4" s="17" t="s">
        <v>217</v>
      </c>
      <c r="L4" s="16"/>
      <c r="M4" s="80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02" t="s">
        <v>201</v>
      </c>
      <c r="F7" s="203"/>
      <c r="G7" s="203"/>
      <c r="H7" s="203"/>
      <c r="L7" s="16"/>
    </row>
    <row r="8" spans="2:46" s="1" customFormat="1" ht="12" customHeight="1">
      <c r="B8" s="25"/>
      <c r="D8" s="22" t="s">
        <v>75</v>
      </c>
      <c r="L8" s="25"/>
    </row>
    <row r="9" spans="2:46" s="1" customFormat="1" ht="16.5" customHeight="1">
      <c r="B9" s="25"/>
      <c r="E9" s="188" t="s">
        <v>76</v>
      </c>
      <c r="F9" s="201"/>
      <c r="G9" s="201"/>
      <c r="H9" s="20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13</v>
      </c>
      <c r="F11" s="20" t="s">
        <v>1</v>
      </c>
      <c r="I11" s="22" t="s">
        <v>14</v>
      </c>
      <c r="J11" s="20" t="s">
        <v>1</v>
      </c>
      <c r="L11" s="25"/>
    </row>
    <row r="12" spans="2:46" s="1" customFormat="1" ht="12" customHeight="1">
      <c r="B12" s="25"/>
      <c r="D12" s="22" t="s">
        <v>15</v>
      </c>
      <c r="F12" s="20" t="s">
        <v>198</v>
      </c>
      <c r="I12" s="22" t="s">
        <v>16</v>
      </c>
      <c r="J12" s="48">
        <f>'Rekapitulácia stavby'!AN8</f>
        <v>0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20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18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4" t="str">
        <f>'Rekapitulácia stavby'!E14</f>
        <v xml:space="preserve"> </v>
      </c>
      <c r="F18" s="164"/>
      <c r="G18" s="164"/>
      <c r="H18" s="164"/>
      <c r="I18" s="22" t="s">
        <v>20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18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20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24</v>
      </c>
      <c r="I23" s="22" t="s">
        <v>18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20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25</v>
      </c>
      <c r="L26" s="25"/>
    </row>
    <row r="27" spans="2:12" s="7" customFormat="1" ht="16.5" customHeight="1">
      <c r="B27" s="81"/>
      <c r="E27" s="167" t="s">
        <v>1</v>
      </c>
      <c r="F27" s="167"/>
      <c r="G27" s="167"/>
      <c r="H27" s="167"/>
      <c r="L27" s="81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2" t="s">
        <v>26</v>
      </c>
      <c r="J30" s="62"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28</v>
      </c>
      <c r="I32" s="28" t="s">
        <v>27</v>
      </c>
      <c r="J32" s="28" t="s">
        <v>29</v>
      </c>
      <c r="L32" s="25"/>
    </row>
    <row r="33" spans="2:12" s="1" customFormat="1" ht="14.4" customHeight="1">
      <c r="B33" s="25"/>
      <c r="D33" s="51" t="s">
        <v>30</v>
      </c>
      <c r="E33" s="30" t="s">
        <v>31</v>
      </c>
      <c r="F33" s="83">
        <f>ROUND((SUM(BE124:BE163)),  2)</f>
        <v>0</v>
      </c>
      <c r="G33" s="84"/>
      <c r="H33" s="84"/>
      <c r="I33" s="85">
        <v>0.2</v>
      </c>
      <c r="J33" s="83">
        <f>ROUND(((SUM(BE124:BE163))*I33),  2)</f>
        <v>0</v>
      </c>
      <c r="L33" s="25"/>
    </row>
    <row r="34" spans="2:12" s="1" customFormat="1" ht="14.4" customHeight="1">
      <c r="B34" s="25"/>
      <c r="E34" s="30" t="s">
        <v>32</v>
      </c>
      <c r="F34" s="86">
        <f>J30</f>
        <v>0</v>
      </c>
      <c r="I34" s="87">
        <v>0.2</v>
      </c>
      <c r="J34" s="86">
        <f>F34*0.2</f>
        <v>0</v>
      </c>
      <c r="L34" s="25"/>
    </row>
    <row r="35" spans="2:12" s="1" customFormat="1" ht="14.4" hidden="1" customHeight="1">
      <c r="B35" s="25"/>
      <c r="E35" s="22" t="s">
        <v>33</v>
      </c>
      <c r="F35" s="86">
        <f>ROUND((SUM(BG124:BG163)),  2)</f>
        <v>0</v>
      </c>
      <c r="I35" s="87">
        <v>0.2</v>
      </c>
      <c r="J35" s="86">
        <f>0</f>
        <v>0</v>
      </c>
      <c r="L35" s="25"/>
    </row>
    <row r="36" spans="2:12" s="1" customFormat="1" ht="14.4" hidden="1" customHeight="1">
      <c r="B36" s="25"/>
      <c r="E36" s="22" t="s">
        <v>34</v>
      </c>
      <c r="F36" s="86">
        <f>ROUND((SUM(BH124:BH163)),  2)</f>
        <v>0</v>
      </c>
      <c r="I36" s="87">
        <v>0.2</v>
      </c>
      <c r="J36" s="86">
        <f>0</f>
        <v>0</v>
      </c>
      <c r="L36" s="25"/>
    </row>
    <row r="37" spans="2:12" s="1" customFormat="1" ht="14.4" hidden="1" customHeight="1">
      <c r="B37" s="25"/>
      <c r="E37" s="30" t="s">
        <v>35</v>
      </c>
      <c r="F37" s="83">
        <f>ROUND((SUM(BI124:BI163)),  2)</f>
        <v>0</v>
      </c>
      <c r="G37" s="84"/>
      <c r="H37" s="84"/>
      <c r="I37" s="85">
        <v>0</v>
      </c>
      <c r="J37" s="83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88"/>
      <c r="D39" s="89" t="s">
        <v>36</v>
      </c>
      <c r="E39" s="53"/>
      <c r="F39" s="53"/>
      <c r="G39" s="90" t="s">
        <v>37</v>
      </c>
      <c r="H39" s="91" t="s">
        <v>38</v>
      </c>
      <c r="I39" s="53"/>
      <c r="J39" s="92">
        <f>SUM(J30:J37)</f>
        <v>0</v>
      </c>
      <c r="K39" s="93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41</v>
      </c>
      <c r="E61" s="27"/>
      <c r="F61" s="94" t="s">
        <v>42</v>
      </c>
      <c r="G61" s="39" t="s">
        <v>41</v>
      </c>
      <c r="H61" s="27"/>
      <c r="I61" s="27"/>
      <c r="J61" s="95" t="s">
        <v>42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43</v>
      </c>
      <c r="E65" s="38"/>
      <c r="F65" s="38"/>
      <c r="G65" s="37" t="s">
        <v>44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41</v>
      </c>
      <c r="E76" s="27"/>
      <c r="F76" s="94" t="s">
        <v>42</v>
      </c>
      <c r="G76" s="39" t="s">
        <v>41</v>
      </c>
      <c r="H76" s="27"/>
      <c r="I76" s="27"/>
      <c r="J76" s="95" t="s">
        <v>42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218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202" t="str">
        <f>E7</f>
        <v>Modernizácia farmy dojníc - Lada</v>
      </c>
      <c r="F85" s="203"/>
      <c r="G85" s="203"/>
      <c r="H85" s="203"/>
      <c r="L85" s="25"/>
    </row>
    <row r="86" spans="2:47" s="1" customFormat="1" ht="12" customHeight="1">
      <c r="B86" s="25"/>
      <c r="C86" s="22" t="s">
        <v>75</v>
      </c>
      <c r="L86" s="25"/>
    </row>
    <row r="87" spans="2:47" s="1" customFormat="1" ht="16.5" customHeight="1">
      <c r="B87" s="25"/>
      <c r="E87" s="188" t="str">
        <f>E9</f>
        <v>SO.01 - Zdravotechnika</v>
      </c>
      <c r="F87" s="201"/>
      <c r="G87" s="201"/>
      <c r="H87" s="201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15</v>
      </c>
      <c r="F89" s="20" t="str">
        <f>F12</f>
        <v>Hospodársky dvor Lada</v>
      </c>
      <c r="I89" s="22" t="s">
        <v>16</v>
      </c>
      <c r="J89" s="48">
        <f>IF(J12="","",J12)</f>
        <v>0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17</v>
      </c>
      <c r="F91" s="20" t="str">
        <f>E15</f>
        <v xml:space="preserve"> </v>
      </c>
      <c r="I91" s="22" t="s">
        <v>22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21</v>
      </c>
      <c r="F92" s="20" t="str">
        <f>IF(E18="","",E18)</f>
        <v xml:space="preserve"> </v>
      </c>
      <c r="I92" s="22" t="s">
        <v>24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6" t="s">
        <v>77</v>
      </c>
      <c r="D94" s="88"/>
      <c r="E94" s="88"/>
      <c r="F94" s="88"/>
      <c r="G94" s="88"/>
      <c r="H94" s="88"/>
      <c r="I94" s="88"/>
      <c r="J94" s="97" t="s">
        <v>78</v>
      </c>
      <c r="K94" s="88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98" t="s">
        <v>79</v>
      </c>
      <c r="J96" s="62">
        <v>0</v>
      </c>
      <c r="L96" s="25"/>
      <c r="AU96" s="13" t="s">
        <v>80</v>
      </c>
    </row>
    <row r="97" spans="2:12" s="8" customFormat="1" ht="24.9" customHeight="1">
      <c r="B97" s="99"/>
      <c r="D97" s="100" t="s">
        <v>81</v>
      </c>
      <c r="E97" s="101"/>
      <c r="F97" s="101"/>
      <c r="G97" s="101"/>
      <c r="H97" s="101"/>
      <c r="I97" s="101"/>
      <c r="J97" s="102">
        <v>0</v>
      </c>
      <c r="L97" s="99"/>
    </row>
    <row r="98" spans="2:12" s="9" customFormat="1" ht="19.95" customHeight="1">
      <c r="B98" s="103"/>
      <c r="D98" s="104" t="s">
        <v>82</v>
      </c>
      <c r="E98" s="105"/>
      <c r="F98" s="105"/>
      <c r="G98" s="105"/>
      <c r="H98" s="105"/>
      <c r="I98" s="105"/>
      <c r="J98" s="106">
        <v>0</v>
      </c>
      <c r="L98" s="103"/>
    </row>
    <row r="99" spans="2:12" s="9" customFormat="1" ht="19.95" customHeight="1">
      <c r="B99" s="103"/>
      <c r="D99" s="104" t="s">
        <v>83</v>
      </c>
      <c r="E99" s="105"/>
      <c r="F99" s="105"/>
      <c r="G99" s="105"/>
      <c r="H99" s="105"/>
      <c r="I99" s="105"/>
      <c r="J99" s="106">
        <v>0</v>
      </c>
      <c r="L99" s="103"/>
    </row>
    <row r="100" spans="2:12" s="9" customFormat="1" ht="19.95" customHeight="1">
      <c r="B100" s="103"/>
      <c r="D100" s="104" t="s">
        <v>84</v>
      </c>
      <c r="E100" s="105"/>
      <c r="F100" s="105"/>
      <c r="G100" s="105"/>
      <c r="H100" s="105"/>
      <c r="I100" s="105"/>
      <c r="J100" s="106">
        <v>0</v>
      </c>
      <c r="L100" s="103"/>
    </row>
    <row r="101" spans="2:12" s="8" customFormat="1" ht="24.9" customHeight="1">
      <c r="B101" s="99"/>
      <c r="D101" s="100" t="s">
        <v>85</v>
      </c>
      <c r="E101" s="101"/>
      <c r="F101" s="101"/>
      <c r="G101" s="101"/>
      <c r="H101" s="101"/>
      <c r="I101" s="101"/>
      <c r="J101" s="102">
        <v>0</v>
      </c>
      <c r="L101" s="99"/>
    </row>
    <row r="102" spans="2:12" s="9" customFormat="1" ht="19.95" customHeight="1">
      <c r="B102" s="103"/>
      <c r="D102" s="104" t="s">
        <v>86</v>
      </c>
      <c r="E102" s="105"/>
      <c r="F102" s="105"/>
      <c r="G102" s="105"/>
      <c r="H102" s="105"/>
      <c r="I102" s="105"/>
      <c r="J102" s="106">
        <v>0</v>
      </c>
      <c r="L102" s="103"/>
    </row>
    <row r="103" spans="2:12" s="9" customFormat="1" ht="19.95" customHeight="1">
      <c r="B103" s="103"/>
      <c r="D103" s="104" t="s">
        <v>87</v>
      </c>
      <c r="E103" s="105"/>
      <c r="F103" s="105"/>
      <c r="G103" s="105"/>
      <c r="H103" s="105"/>
      <c r="I103" s="105"/>
      <c r="J103" s="106">
        <v>0</v>
      </c>
      <c r="L103" s="103"/>
    </row>
    <row r="104" spans="2:12" s="9" customFormat="1" ht="19.95" customHeight="1">
      <c r="B104" s="103"/>
      <c r="D104" s="104" t="s">
        <v>88</v>
      </c>
      <c r="E104" s="105"/>
      <c r="F104" s="105"/>
      <c r="G104" s="105"/>
      <c r="H104" s="105"/>
      <c r="I104" s="105"/>
      <c r="J104" s="106">
        <v>0</v>
      </c>
      <c r="L104" s="103"/>
    </row>
    <row r="105" spans="2:12" s="1" customFormat="1" ht="21.75" customHeight="1">
      <c r="B105" s="25"/>
      <c r="L105" s="25"/>
    </row>
    <row r="106" spans="2:12" s="1" customFormat="1" ht="6.9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10" spans="2:12" s="1" customFormat="1" ht="6.9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" customHeight="1">
      <c r="B111" s="25"/>
      <c r="C111" s="17" t="s">
        <v>219</v>
      </c>
      <c r="L111" s="25"/>
    </row>
    <row r="112" spans="2:12" s="1" customFormat="1" ht="6.9" customHeight="1">
      <c r="B112" s="25"/>
      <c r="L112" s="25"/>
    </row>
    <row r="113" spans="2:65" s="1" customFormat="1" ht="12" customHeight="1">
      <c r="B113" s="25"/>
      <c r="C113" s="22" t="s">
        <v>12</v>
      </c>
      <c r="L113" s="25"/>
    </row>
    <row r="114" spans="2:65" s="1" customFormat="1" ht="16.5" customHeight="1">
      <c r="B114" s="25"/>
      <c r="E114" s="202" t="str">
        <f>E7</f>
        <v>Modernizácia farmy dojníc - Lada</v>
      </c>
      <c r="F114" s="203"/>
      <c r="G114" s="203"/>
      <c r="H114" s="203"/>
      <c r="L114" s="25"/>
    </row>
    <row r="115" spans="2:65" s="1" customFormat="1" ht="12" customHeight="1">
      <c r="B115" s="25"/>
      <c r="C115" s="22" t="s">
        <v>75</v>
      </c>
      <c r="L115" s="25"/>
    </row>
    <row r="116" spans="2:65" s="1" customFormat="1" ht="16.5" customHeight="1">
      <c r="B116" s="25"/>
      <c r="E116" s="188" t="str">
        <f>E9</f>
        <v>SO.01 - Zdravotechnika</v>
      </c>
      <c r="F116" s="201"/>
      <c r="G116" s="201"/>
      <c r="H116" s="201"/>
      <c r="L116" s="25"/>
    </row>
    <row r="117" spans="2:65" s="1" customFormat="1" ht="6.9" customHeight="1">
      <c r="B117" s="25"/>
      <c r="L117" s="25"/>
    </row>
    <row r="118" spans="2:65" s="1" customFormat="1" ht="12" customHeight="1">
      <c r="B118" s="25"/>
      <c r="C118" s="22" t="s">
        <v>15</v>
      </c>
      <c r="F118" s="20" t="str">
        <f>F12</f>
        <v>Hospodársky dvor Lada</v>
      </c>
      <c r="I118" s="22" t="s">
        <v>16</v>
      </c>
      <c r="J118" s="48">
        <f>IF(J12="","",J12)</f>
        <v>0</v>
      </c>
      <c r="L118" s="25"/>
    </row>
    <row r="119" spans="2:65" s="1" customFormat="1" ht="6.9" customHeight="1">
      <c r="B119" s="25"/>
      <c r="L119" s="25"/>
    </row>
    <row r="120" spans="2:65" s="1" customFormat="1" ht="15.15" customHeight="1">
      <c r="B120" s="25"/>
      <c r="C120" s="22" t="s">
        <v>17</v>
      </c>
      <c r="F120" s="20" t="str">
        <f>E15</f>
        <v xml:space="preserve"> </v>
      </c>
      <c r="I120" s="22" t="s">
        <v>22</v>
      </c>
      <c r="J120" s="23" t="str">
        <f>E21</f>
        <v xml:space="preserve"> </v>
      </c>
      <c r="L120" s="25"/>
    </row>
    <row r="121" spans="2:65" s="1" customFormat="1" ht="15.15" customHeight="1">
      <c r="B121" s="25"/>
      <c r="C121" s="22" t="s">
        <v>21</v>
      </c>
      <c r="F121" s="20" t="str">
        <f>IF(E18="","",E18)</f>
        <v xml:space="preserve"> </v>
      </c>
      <c r="I121" s="22" t="s">
        <v>24</v>
      </c>
      <c r="J121" s="23" t="str">
        <f>E24</f>
        <v xml:space="preserve"> 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07"/>
      <c r="C123" s="108" t="s">
        <v>89</v>
      </c>
      <c r="D123" s="109" t="s">
        <v>51</v>
      </c>
      <c r="E123" s="109" t="s">
        <v>47</v>
      </c>
      <c r="F123" s="109" t="s">
        <v>48</v>
      </c>
      <c r="G123" s="109" t="s">
        <v>90</v>
      </c>
      <c r="H123" s="109" t="s">
        <v>91</v>
      </c>
      <c r="I123" s="109" t="s">
        <v>92</v>
      </c>
      <c r="J123" s="110" t="s">
        <v>78</v>
      </c>
      <c r="K123" s="111" t="s">
        <v>93</v>
      </c>
      <c r="L123" s="107"/>
      <c r="M123" s="55" t="s">
        <v>1</v>
      </c>
      <c r="N123" s="56" t="s">
        <v>30</v>
      </c>
      <c r="O123" s="56" t="s">
        <v>94</v>
      </c>
      <c r="P123" s="56" t="s">
        <v>95</v>
      </c>
      <c r="Q123" s="56" t="s">
        <v>96</v>
      </c>
      <c r="R123" s="56" t="s">
        <v>97</v>
      </c>
      <c r="S123" s="56" t="s">
        <v>98</v>
      </c>
      <c r="T123" s="57" t="s">
        <v>99</v>
      </c>
    </row>
    <row r="124" spans="2:65" s="1" customFormat="1" ht="22.95" customHeight="1">
      <c r="B124" s="25"/>
      <c r="C124" s="60" t="s">
        <v>220</v>
      </c>
      <c r="J124" s="112">
        <v>0</v>
      </c>
      <c r="L124" s="25"/>
      <c r="M124" s="58"/>
      <c r="N124" s="49"/>
      <c r="O124" s="49"/>
      <c r="P124" s="113" t="e">
        <f>P125+P144</f>
        <v>#REF!</v>
      </c>
      <c r="Q124" s="49"/>
      <c r="R124" s="113" t="e">
        <f>R125+R144</f>
        <v>#REF!</v>
      </c>
      <c r="S124" s="49"/>
      <c r="T124" s="114" t="e">
        <f>T125+T144</f>
        <v>#REF!</v>
      </c>
      <c r="AT124" s="13" t="s">
        <v>64</v>
      </c>
      <c r="AU124" s="13" t="s">
        <v>80</v>
      </c>
      <c r="BK124" s="115" t="e">
        <f>BK125+BK144</f>
        <v>#REF!</v>
      </c>
    </row>
    <row r="125" spans="2:65" s="11" customFormat="1" ht="25.95" customHeight="1">
      <c r="B125" s="116"/>
      <c r="D125" s="117" t="s">
        <v>64</v>
      </c>
      <c r="E125" s="118" t="s">
        <v>100</v>
      </c>
      <c r="F125" s="118" t="s">
        <v>101</v>
      </c>
      <c r="J125" s="119">
        <v>0</v>
      </c>
      <c r="L125" s="116"/>
      <c r="M125" s="120"/>
      <c r="P125" s="121" t="e">
        <f>P126+P138+#REF!+P142</f>
        <v>#REF!</v>
      </c>
      <c r="R125" s="121" t="e">
        <f>R126+R138+#REF!+R142</f>
        <v>#REF!</v>
      </c>
      <c r="T125" s="122" t="e">
        <f>T126+T138+#REF!+T142</f>
        <v>#REF!</v>
      </c>
      <c r="AR125" s="117" t="s">
        <v>73</v>
      </c>
      <c r="AT125" s="123" t="s">
        <v>64</v>
      </c>
      <c r="AU125" s="123" t="s">
        <v>65</v>
      </c>
      <c r="AY125" s="117" t="s">
        <v>102</v>
      </c>
      <c r="BK125" s="124" t="e">
        <f>BK126+BK138+#REF!+BK142</f>
        <v>#REF!</v>
      </c>
    </row>
    <row r="126" spans="2:65" s="11" customFormat="1" ht="22.95" customHeight="1">
      <c r="B126" s="116"/>
      <c r="D126" s="117" t="s">
        <v>64</v>
      </c>
      <c r="E126" s="125" t="s">
        <v>73</v>
      </c>
      <c r="F126" s="125" t="s">
        <v>103</v>
      </c>
      <c r="J126" s="126">
        <v>0</v>
      </c>
      <c r="L126" s="116"/>
      <c r="M126" s="120"/>
      <c r="P126" s="121">
        <f>SUM(P127:P137)</f>
        <v>71.908460000000005</v>
      </c>
      <c r="R126" s="121">
        <f>SUM(R127:R137)</f>
        <v>0</v>
      </c>
      <c r="T126" s="122">
        <f>SUM(T127:T137)</f>
        <v>1.9950000000000001</v>
      </c>
      <c r="AR126" s="117" t="s">
        <v>73</v>
      </c>
      <c r="AT126" s="123" t="s">
        <v>64</v>
      </c>
      <c r="AU126" s="123" t="s">
        <v>73</v>
      </c>
      <c r="AY126" s="117" t="s">
        <v>102</v>
      </c>
      <c r="BK126" s="124">
        <f>SUM(BK127:BK137)</f>
        <v>0</v>
      </c>
    </row>
    <row r="127" spans="2:65" s="1" customFormat="1" ht="33" customHeight="1">
      <c r="B127" s="127"/>
      <c r="C127" s="128" t="s">
        <v>73</v>
      </c>
      <c r="D127" s="128" t="s">
        <v>104</v>
      </c>
      <c r="E127" s="129" t="s">
        <v>105</v>
      </c>
      <c r="F127" s="130" t="s">
        <v>106</v>
      </c>
      <c r="G127" s="131" t="s">
        <v>107</v>
      </c>
      <c r="H127" s="132">
        <v>3.99</v>
      </c>
      <c r="I127" s="133">
        <v>0</v>
      </c>
      <c r="J127" s="133">
        <v>0</v>
      </c>
      <c r="K127" s="134"/>
      <c r="L127" s="25"/>
      <c r="M127" s="135" t="s">
        <v>1</v>
      </c>
      <c r="N127" s="136" t="s">
        <v>32</v>
      </c>
      <c r="O127" s="137">
        <v>1.97</v>
      </c>
      <c r="P127" s="137">
        <f t="shared" ref="P127:P137" si="0">O127*H127</f>
        <v>7.8603000000000005</v>
      </c>
      <c r="Q127" s="137">
        <v>0</v>
      </c>
      <c r="R127" s="137">
        <f t="shared" ref="R127:R137" si="1">Q127*H127</f>
        <v>0</v>
      </c>
      <c r="S127" s="137">
        <v>0.5</v>
      </c>
      <c r="T127" s="138">
        <f t="shared" ref="T127:T137" si="2">S127*H127</f>
        <v>1.9950000000000001</v>
      </c>
      <c r="AR127" s="139" t="s">
        <v>108</v>
      </c>
      <c r="AT127" s="139" t="s">
        <v>104</v>
      </c>
      <c r="AU127" s="139" t="s">
        <v>109</v>
      </c>
      <c r="AY127" s="13" t="s">
        <v>102</v>
      </c>
      <c r="BE127" s="140">
        <f t="shared" ref="BE127:BE137" si="3">IF(N127="základná",J127,0)</f>
        <v>0</v>
      </c>
      <c r="BF127" s="140">
        <f t="shared" ref="BF127:BF137" si="4">IF(N127="znížená",J127,0)</f>
        <v>0</v>
      </c>
      <c r="BG127" s="140">
        <f t="shared" ref="BG127:BG137" si="5">IF(N127="zákl. prenesená",J127,0)</f>
        <v>0</v>
      </c>
      <c r="BH127" s="140">
        <f t="shared" ref="BH127:BH137" si="6">IF(N127="zníž. prenesená",J127,0)</f>
        <v>0</v>
      </c>
      <c r="BI127" s="140">
        <f t="shared" ref="BI127:BI137" si="7">IF(N127="nulová",J127,0)</f>
        <v>0</v>
      </c>
      <c r="BJ127" s="13" t="s">
        <v>109</v>
      </c>
      <c r="BK127" s="140">
        <f t="shared" ref="BK127:BK137" si="8">ROUND(I127*H127,2)</f>
        <v>0</v>
      </c>
      <c r="BL127" s="13" t="s">
        <v>108</v>
      </c>
      <c r="BM127" s="139" t="s">
        <v>110</v>
      </c>
    </row>
    <row r="128" spans="2:65" s="1" customFormat="1" ht="33" customHeight="1">
      <c r="B128" s="127"/>
      <c r="C128" s="128">
        <v>2</v>
      </c>
      <c r="D128" s="128" t="s">
        <v>104</v>
      </c>
      <c r="E128" s="129" t="s">
        <v>209</v>
      </c>
      <c r="F128" s="130" t="s">
        <v>210</v>
      </c>
      <c r="G128" s="131" t="s">
        <v>113</v>
      </c>
      <c r="H128" s="132">
        <v>17.850000000000001</v>
      </c>
      <c r="I128" s="133">
        <v>0</v>
      </c>
      <c r="J128" s="133">
        <v>0</v>
      </c>
      <c r="K128" s="134"/>
      <c r="L128" s="25"/>
      <c r="M128" s="135"/>
      <c r="N128" s="136"/>
      <c r="O128" s="137"/>
      <c r="P128" s="137"/>
      <c r="Q128" s="137"/>
      <c r="R128" s="137"/>
      <c r="S128" s="137"/>
      <c r="T128" s="138"/>
      <c r="AR128" s="139"/>
      <c r="AT128" s="139"/>
      <c r="AU128" s="139"/>
      <c r="AY128" s="13"/>
      <c r="BE128" s="140"/>
      <c r="BF128" s="140"/>
      <c r="BG128" s="140"/>
      <c r="BH128" s="140"/>
      <c r="BI128" s="140"/>
      <c r="BJ128" s="13"/>
      <c r="BK128" s="140"/>
      <c r="BL128" s="13"/>
      <c r="BM128" s="139"/>
    </row>
    <row r="129" spans="2:65" s="1" customFormat="1" ht="33" customHeight="1">
      <c r="B129" s="127"/>
      <c r="C129" s="128">
        <v>3</v>
      </c>
      <c r="D129" s="128" t="s">
        <v>104</v>
      </c>
      <c r="E129" s="129" t="s">
        <v>211</v>
      </c>
      <c r="F129" s="130" t="s">
        <v>212</v>
      </c>
      <c r="G129" s="131" t="s">
        <v>113</v>
      </c>
      <c r="H129" s="132">
        <v>17.850000000000001</v>
      </c>
      <c r="I129" s="133">
        <v>0</v>
      </c>
      <c r="J129" s="133">
        <v>0</v>
      </c>
      <c r="K129" s="134"/>
      <c r="L129" s="25"/>
      <c r="M129" s="135"/>
      <c r="N129" s="136"/>
      <c r="O129" s="137"/>
      <c r="P129" s="137"/>
      <c r="Q129" s="137"/>
      <c r="R129" s="137"/>
      <c r="S129" s="137"/>
      <c r="T129" s="138"/>
      <c r="AR129" s="139"/>
      <c r="AT129" s="139"/>
      <c r="AU129" s="139"/>
      <c r="AY129" s="13"/>
      <c r="BE129" s="140"/>
      <c r="BF129" s="140"/>
      <c r="BG129" s="140"/>
      <c r="BH129" s="140"/>
      <c r="BI129" s="140"/>
      <c r="BJ129" s="13"/>
      <c r="BK129" s="140"/>
      <c r="BL129" s="13"/>
      <c r="BM129" s="139"/>
    </row>
    <row r="130" spans="2:65" s="1" customFormat="1" ht="24.15" customHeight="1">
      <c r="B130" s="127"/>
      <c r="C130" s="128">
        <v>4</v>
      </c>
      <c r="D130" s="128" t="s">
        <v>104</v>
      </c>
      <c r="E130" s="129" t="s">
        <v>111</v>
      </c>
      <c r="F130" s="130" t="s">
        <v>112</v>
      </c>
      <c r="G130" s="131" t="s">
        <v>113</v>
      </c>
      <c r="H130" s="132">
        <v>33</v>
      </c>
      <c r="I130" s="133">
        <v>0</v>
      </c>
      <c r="J130" s="133">
        <v>0</v>
      </c>
      <c r="K130" s="134"/>
      <c r="L130" s="25"/>
      <c r="M130" s="135" t="s">
        <v>1</v>
      </c>
      <c r="N130" s="136" t="s">
        <v>32</v>
      </c>
      <c r="O130" s="137">
        <v>0.81100000000000005</v>
      </c>
      <c r="P130" s="137">
        <f t="shared" si="0"/>
        <v>26.763000000000002</v>
      </c>
      <c r="Q130" s="137">
        <v>0</v>
      </c>
      <c r="R130" s="137">
        <f t="shared" si="1"/>
        <v>0</v>
      </c>
      <c r="S130" s="137">
        <v>0</v>
      </c>
      <c r="T130" s="138">
        <f t="shared" si="2"/>
        <v>0</v>
      </c>
      <c r="AR130" s="139" t="s">
        <v>108</v>
      </c>
      <c r="AT130" s="139" t="s">
        <v>104</v>
      </c>
      <c r="AU130" s="139" t="s">
        <v>109</v>
      </c>
      <c r="AY130" s="13" t="s">
        <v>102</v>
      </c>
      <c r="BE130" s="140">
        <f t="shared" si="3"/>
        <v>0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3" t="s">
        <v>109</v>
      </c>
      <c r="BK130" s="140">
        <f t="shared" si="8"/>
        <v>0</v>
      </c>
      <c r="BL130" s="13" t="s">
        <v>108</v>
      </c>
      <c r="BM130" s="139" t="s">
        <v>114</v>
      </c>
    </row>
    <row r="131" spans="2:65" s="1" customFormat="1" ht="37.950000000000003" customHeight="1">
      <c r="B131" s="127"/>
      <c r="C131" s="128">
        <v>5</v>
      </c>
      <c r="D131" s="128" t="s">
        <v>104</v>
      </c>
      <c r="E131" s="129" t="s">
        <v>115</v>
      </c>
      <c r="F131" s="130" t="s">
        <v>116</v>
      </c>
      <c r="G131" s="131" t="s">
        <v>113</v>
      </c>
      <c r="H131" s="132">
        <v>33</v>
      </c>
      <c r="I131" s="133">
        <v>0</v>
      </c>
      <c r="J131" s="133">
        <v>0</v>
      </c>
      <c r="K131" s="134"/>
      <c r="L131" s="25"/>
      <c r="M131" s="135" t="s">
        <v>1</v>
      </c>
      <c r="N131" s="136" t="s">
        <v>32</v>
      </c>
      <c r="O131" s="137">
        <v>0.08</v>
      </c>
      <c r="P131" s="137">
        <f t="shared" si="0"/>
        <v>2.64</v>
      </c>
      <c r="Q131" s="137">
        <v>0</v>
      </c>
      <c r="R131" s="137">
        <f t="shared" si="1"/>
        <v>0</v>
      </c>
      <c r="S131" s="137">
        <v>0</v>
      </c>
      <c r="T131" s="138">
        <f t="shared" si="2"/>
        <v>0</v>
      </c>
      <c r="AR131" s="139" t="s">
        <v>108</v>
      </c>
      <c r="AT131" s="139" t="s">
        <v>104</v>
      </c>
      <c r="AU131" s="139" t="s">
        <v>109</v>
      </c>
      <c r="AY131" s="13" t="s">
        <v>102</v>
      </c>
      <c r="BE131" s="140">
        <f t="shared" si="3"/>
        <v>0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3" t="s">
        <v>109</v>
      </c>
      <c r="BK131" s="140">
        <f t="shared" si="8"/>
        <v>0</v>
      </c>
      <c r="BL131" s="13" t="s">
        <v>108</v>
      </c>
      <c r="BM131" s="139" t="s">
        <v>117</v>
      </c>
    </row>
    <row r="132" spans="2:65" s="1" customFormat="1" ht="24.15" customHeight="1">
      <c r="B132" s="127"/>
      <c r="C132" s="128">
        <v>6</v>
      </c>
      <c r="D132" s="128" t="s">
        <v>104</v>
      </c>
      <c r="E132" s="129" t="s">
        <v>118</v>
      </c>
      <c r="F132" s="130" t="s">
        <v>119</v>
      </c>
      <c r="G132" s="131" t="s">
        <v>113</v>
      </c>
      <c r="H132" s="132">
        <v>12.65</v>
      </c>
      <c r="I132" s="133">
        <v>0</v>
      </c>
      <c r="J132" s="133">
        <v>0</v>
      </c>
      <c r="K132" s="134"/>
      <c r="L132" s="25"/>
      <c r="M132" s="135" t="s">
        <v>1</v>
      </c>
      <c r="N132" s="136" t="s">
        <v>32</v>
      </c>
      <c r="O132" s="137">
        <v>0.97399999999999998</v>
      </c>
      <c r="P132" s="137">
        <f t="shared" si="0"/>
        <v>12.321099999999999</v>
      </c>
      <c r="Q132" s="137">
        <v>0</v>
      </c>
      <c r="R132" s="137">
        <f t="shared" si="1"/>
        <v>0</v>
      </c>
      <c r="S132" s="137">
        <v>0</v>
      </c>
      <c r="T132" s="138">
        <f t="shared" si="2"/>
        <v>0</v>
      </c>
      <c r="AR132" s="139" t="s">
        <v>108</v>
      </c>
      <c r="AT132" s="139" t="s">
        <v>104</v>
      </c>
      <c r="AU132" s="139" t="s">
        <v>109</v>
      </c>
      <c r="AY132" s="13" t="s">
        <v>102</v>
      </c>
      <c r="BE132" s="140">
        <f t="shared" si="3"/>
        <v>0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3" t="s">
        <v>109</v>
      </c>
      <c r="BK132" s="140">
        <f t="shared" si="8"/>
        <v>0</v>
      </c>
      <c r="BL132" s="13" t="s">
        <v>108</v>
      </c>
      <c r="BM132" s="139" t="s">
        <v>120</v>
      </c>
    </row>
    <row r="133" spans="2:65" s="1" customFormat="1" ht="37.950000000000003" customHeight="1">
      <c r="B133" s="127"/>
      <c r="C133" s="128">
        <v>7</v>
      </c>
      <c r="D133" s="128" t="s">
        <v>104</v>
      </c>
      <c r="E133" s="129" t="s">
        <v>121</v>
      </c>
      <c r="F133" s="130" t="s">
        <v>122</v>
      </c>
      <c r="G133" s="131" t="s">
        <v>113</v>
      </c>
      <c r="H133" s="132">
        <v>12.65</v>
      </c>
      <c r="I133" s="133">
        <v>0</v>
      </c>
      <c r="J133" s="133">
        <v>0</v>
      </c>
      <c r="K133" s="134"/>
      <c r="L133" s="25"/>
      <c r="M133" s="135" t="s">
        <v>1</v>
      </c>
      <c r="N133" s="136" t="s">
        <v>32</v>
      </c>
      <c r="O133" s="137">
        <v>5.4399999999999997E-2</v>
      </c>
      <c r="P133" s="137">
        <f t="shared" si="0"/>
        <v>0.68815999999999999</v>
      </c>
      <c r="Q133" s="137">
        <v>0</v>
      </c>
      <c r="R133" s="137">
        <f t="shared" si="1"/>
        <v>0</v>
      </c>
      <c r="S133" s="137">
        <v>0</v>
      </c>
      <c r="T133" s="138">
        <f t="shared" si="2"/>
        <v>0</v>
      </c>
      <c r="AR133" s="139" t="s">
        <v>108</v>
      </c>
      <c r="AT133" s="139" t="s">
        <v>104</v>
      </c>
      <c r="AU133" s="139" t="s">
        <v>109</v>
      </c>
      <c r="AY133" s="13" t="s">
        <v>102</v>
      </c>
      <c r="BE133" s="140">
        <f t="shared" si="3"/>
        <v>0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3" t="s">
        <v>109</v>
      </c>
      <c r="BK133" s="140">
        <f t="shared" si="8"/>
        <v>0</v>
      </c>
      <c r="BL133" s="13" t="s">
        <v>108</v>
      </c>
      <c r="BM133" s="139" t="s">
        <v>123</v>
      </c>
    </row>
    <row r="134" spans="2:65" s="1" customFormat="1" ht="24.15" customHeight="1">
      <c r="B134" s="127"/>
      <c r="C134" s="128">
        <v>8</v>
      </c>
      <c r="D134" s="128" t="s">
        <v>104</v>
      </c>
      <c r="E134" s="129" t="s">
        <v>124</v>
      </c>
      <c r="F134" s="130" t="s">
        <v>125</v>
      </c>
      <c r="G134" s="131" t="s">
        <v>113</v>
      </c>
      <c r="H134" s="132">
        <v>12.65</v>
      </c>
      <c r="I134" s="133">
        <v>0</v>
      </c>
      <c r="J134" s="133">
        <v>0</v>
      </c>
      <c r="K134" s="134"/>
      <c r="L134" s="25"/>
      <c r="M134" s="135" t="s">
        <v>1</v>
      </c>
      <c r="N134" s="136" t="s">
        <v>32</v>
      </c>
      <c r="O134" s="137">
        <v>8.6999999999999994E-2</v>
      </c>
      <c r="P134" s="137">
        <f t="shared" si="0"/>
        <v>1.1005499999999999</v>
      </c>
      <c r="Q134" s="137">
        <v>0</v>
      </c>
      <c r="R134" s="137">
        <f t="shared" si="1"/>
        <v>0</v>
      </c>
      <c r="S134" s="137">
        <v>0</v>
      </c>
      <c r="T134" s="138">
        <f t="shared" si="2"/>
        <v>0</v>
      </c>
      <c r="AR134" s="139" t="s">
        <v>108</v>
      </c>
      <c r="AT134" s="139" t="s">
        <v>104</v>
      </c>
      <c r="AU134" s="139" t="s">
        <v>109</v>
      </c>
      <c r="AY134" s="13" t="s">
        <v>102</v>
      </c>
      <c r="BE134" s="140">
        <f t="shared" si="3"/>
        <v>0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3" t="s">
        <v>109</v>
      </c>
      <c r="BK134" s="140">
        <f t="shared" si="8"/>
        <v>0</v>
      </c>
      <c r="BL134" s="13" t="s">
        <v>108</v>
      </c>
      <c r="BM134" s="139" t="s">
        <v>126</v>
      </c>
    </row>
    <row r="135" spans="2:65" s="1" customFormat="1" ht="21.75" customHeight="1">
      <c r="B135" s="127"/>
      <c r="C135" s="128">
        <v>9</v>
      </c>
      <c r="D135" s="128" t="s">
        <v>104</v>
      </c>
      <c r="E135" s="129" t="s">
        <v>127</v>
      </c>
      <c r="F135" s="130" t="s">
        <v>128</v>
      </c>
      <c r="G135" s="131" t="s">
        <v>113</v>
      </c>
      <c r="H135" s="132">
        <v>12.65</v>
      </c>
      <c r="I135" s="133">
        <v>0</v>
      </c>
      <c r="J135" s="133">
        <v>0</v>
      </c>
      <c r="K135" s="134"/>
      <c r="L135" s="25"/>
      <c r="M135" s="135" t="s">
        <v>1</v>
      </c>
      <c r="N135" s="136" t="s">
        <v>32</v>
      </c>
      <c r="O135" s="137">
        <v>8.0000000000000002E-3</v>
      </c>
      <c r="P135" s="137">
        <f t="shared" si="0"/>
        <v>0.1012</v>
      </c>
      <c r="Q135" s="137">
        <v>0</v>
      </c>
      <c r="R135" s="137">
        <f t="shared" si="1"/>
        <v>0</v>
      </c>
      <c r="S135" s="137">
        <v>0</v>
      </c>
      <c r="T135" s="138">
        <f t="shared" si="2"/>
        <v>0</v>
      </c>
      <c r="AR135" s="139" t="s">
        <v>108</v>
      </c>
      <c r="AT135" s="139" t="s">
        <v>104</v>
      </c>
      <c r="AU135" s="139" t="s">
        <v>109</v>
      </c>
      <c r="AY135" s="13" t="s">
        <v>102</v>
      </c>
      <c r="BE135" s="140">
        <f t="shared" si="3"/>
        <v>0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3" t="s">
        <v>109</v>
      </c>
      <c r="BK135" s="140">
        <f t="shared" si="8"/>
        <v>0</v>
      </c>
      <c r="BL135" s="13" t="s">
        <v>108</v>
      </c>
      <c r="BM135" s="139" t="s">
        <v>129</v>
      </c>
    </row>
    <row r="136" spans="2:65" s="1" customFormat="1" ht="33" customHeight="1">
      <c r="B136" s="127"/>
      <c r="C136" s="128">
        <v>10</v>
      </c>
      <c r="D136" s="128" t="s">
        <v>104</v>
      </c>
      <c r="E136" s="129" t="s">
        <v>131</v>
      </c>
      <c r="F136" s="130" t="s">
        <v>132</v>
      </c>
      <c r="G136" s="131" t="s">
        <v>113</v>
      </c>
      <c r="H136" s="132">
        <v>20.350000000000001</v>
      </c>
      <c r="I136" s="133">
        <v>0</v>
      </c>
      <c r="J136" s="133">
        <v>0</v>
      </c>
      <c r="K136" s="134"/>
      <c r="L136" s="25"/>
      <c r="M136" s="135" t="s">
        <v>1</v>
      </c>
      <c r="N136" s="136" t="s">
        <v>32</v>
      </c>
      <c r="O136" s="137">
        <v>0.22900000000000001</v>
      </c>
      <c r="P136" s="137">
        <f t="shared" si="0"/>
        <v>4.6601500000000007</v>
      </c>
      <c r="Q136" s="137">
        <v>0</v>
      </c>
      <c r="R136" s="137">
        <f t="shared" si="1"/>
        <v>0</v>
      </c>
      <c r="S136" s="137">
        <v>0</v>
      </c>
      <c r="T136" s="138">
        <f t="shared" si="2"/>
        <v>0</v>
      </c>
      <c r="AR136" s="139" t="s">
        <v>108</v>
      </c>
      <c r="AT136" s="139" t="s">
        <v>104</v>
      </c>
      <c r="AU136" s="139" t="s">
        <v>109</v>
      </c>
      <c r="AY136" s="13" t="s">
        <v>102</v>
      </c>
      <c r="BE136" s="140">
        <f t="shared" si="3"/>
        <v>0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3" t="s">
        <v>109</v>
      </c>
      <c r="BK136" s="140">
        <f t="shared" si="8"/>
        <v>0</v>
      </c>
      <c r="BL136" s="13" t="s">
        <v>108</v>
      </c>
      <c r="BM136" s="139" t="s">
        <v>133</v>
      </c>
    </row>
    <row r="137" spans="2:65" s="1" customFormat="1" ht="24.15" customHeight="1">
      <c r="B137" s="127"/>
      <c r="C137" s="128">
        <v>11</v>
      </c>
      <c r="D137" s="128" t="s">
        <v>104</v>
      </c>
      <c r="E137" s="129" t="s">
        <v>134</v>
      </c>
      <c r="F137" s="130" t="s">
        <v>135</v>
      </c>
      <c r="G137" s="131" t="s">
        <v>113</v>
      </c>
      <c r="H137" s="132">
        <v>6.6</v>
      </c>
      <c r="I137" s="133">
        <v>0</v>
      </c>
      <c r="J137" s="133">
        <v>0</v>
      </c>
      <c r="K137" s="134"/>
      <c r="L137" s="25"/>
      <c r="M137" s="135" t="s">
        <v>1</v>
      </c>
      <c r="N137" s="136" t="s">
        <v>32</v>
      </c>
      <c r="O137" s="137">
        <v>2.39</v>
      </c>
      <c r="P137" s="137">
        <f t="shared" si="0"/>
        <v>15.773999999999999</v>
      </c>
      <c r="Q137" s="137">
        <v>0</v>
      </c>
      <c r="R137" s="137">
        <f t="shared" si="1"/>
        <v>0</v>
      </c>
      <c r="S137" s="137">
        <v>0</v>
      </c>
      <c r="T137" s="138">
        <f t="shared" si="2"/>
        <v>0</v>
      </c>
      <c r="AR137" s="139" t="s">
        <v>108</v>
      </c>
      <c r="AT137" s="139" t="s">
        <v>104</v>
      </c>
      <c r="AU137" s="139" t="s">
        <v>109</v>
      </c>
      <c r="AY137" s="13" t="s">
        <v>102</v>
      </c>
      <c r="BE137" s="140">
        <f t="shared" si="3"/>
        <v>0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3" t="s">
        <v>109</v>
      </c>
      <c r="BK137" s="140">
        <f t="shared" si="8"/>
        <v>0</v>
      </c>
      <c r="BL137" s="13" t="s">
        <v>108</v>
      </c>
      <c r="BM137" s="139" t="s">
        <v>136</v>
      </c>
    </row>
    <row r="138" spans="2:65" s="11" customFormat="1" ht="22.95" customHeight="1">
      <c r="B138" s="116"/>
      <c r="D138" s="117" t="s">
        <v>64</v>
      </c>
      <c r="E138" s="125" t="s">
        <v>108</v>
      </c>
      <c r="F138" s="125" t="s">
        <v>137</v>
      </c>
      <c r="J138" s="126">
        <v>0</v>
      </c>
      <c r="L138" s="116"/>
      <c r="M138" s="120"/>
      <c r="P138" s="121">
        <f>SUM(P139:P140)</f>
        <v>4.578112</v>
      </c>
      <c r="R138" s="121">
        <f>SUM(R139:R140)</f>
        <v>12.269834400000001</v>
      </c>
      <c r="T138" s="122">
        <f>SUM(T139:T140)</f>
        <v>0</v>
      </c>
      <c r="AR138" s="117" t="s">
        <v>73</v>
      </c>
      <c r="AT138" s="123" t="s">
        <v>64</v>
      </c>
      <c r="AU138" s="123" t="s">
        <v>73</v>
      </c>
      <c r="AY138" s="117" t="s">
        <v>102</v>
      </c>
      <c r="BK138" s="124">
        <f>SUM(BK139:BK140)</f>
        <v>0</v>
      </c>
    </row>
    <row r="139" spans="2:65" s="1" customFormat="1" ht="24.15" customHeight="1">
      <c r="B139" s="127"/>
      <c r="C139" s="128" t="s">
        <v>138</v>
      </c>
      <c r="D139" s="128" t="s">
        <v>104</v>
      </c>
      <c r="E139" s="129" t="s">
        <v>139</v>
      </c>
      <c r="F139" s="130" t="s">
        <v>140</v>
      </c>
      <c r="G139" s="131" t="s">
        <v>113</v>
      </c>
      <c r="H139" s="132">
        <v>3.7160000000000002</v>
      </c>
      <c r="I139" s="133">
        <v>0</v>
      </c>
      <c r="J139" s="133">
        <v>0</v>
      </c>
      <c r="K139" s="134"/>
      <c r="L139" s="25"/>
      <c r="M139" s="135" t="s">
        <v>1</v>
      </c>
      <c r="N139" s="136" t="s">
        <v>32</v>
      </c>
      <c r="O139" s="137">
        <v>1.232</v>
      </c>
      <c r="P139" s="137">
        <f>O139*H139</f>
        <v>4.578112</v>
      </c>
      <c r="Q139" s="137">
        <v>1.7034</v>
      </c>
      <c r="R139" s="137">
        <f>Q139*H139</f>
        <v>6.3298344000000002</v>
      </c>
      <c r="S139" s="137">
        <v>0</v>
      </c>
      <c r="T139" s="138">
        <f>S139*H139</f>
        <v>0</v>
      </c>
      <c r="AR139" s="139" t="s">
        <v>108</v>
      </c>
      <c r="AT139" s="139" t="s">
        <v>104</v>
      </c>
      <c r="AU139" s="139" t="s">
        <v>109</v>
      </c>
      <c r="AY139" s="13" t="s">
        <v>102</v>
      </c>
      <c r="BE139" s="140">
        <f>IF(N139="základná",J139,0)</f>
        <v>0</v>
      </c>
      <c r="BF139" s="140">
        <f>IF(N139="znížená",J139,0)</f>
        <v>0</v>
      </c>
      <c r="BG139" s="140">
        <f>IF(N139="zákl. prenesená",J139,0)</f>
        <v>0</v>
      </c>
      <c r="BH139" s="140">
        <f>IF(N139="zníž. prenesená",J139,0)</f>
        <v>0</v>
      </c>
      <c r="BI139" s="140">
        <f>IF(N139="nulová",J139,0)</f>
        <v>0</v>
      </c>
      <c r="BJ139" s="13" t="s">
        <v>109</v>
      </c>
      <c r="BK139" s="140">
        <f>ROUND(I139*H139,2)</f>
        <v>0</v>
      </c>
      <c r="BL139" s="13" t="s">
        <v>108</v>
      </c>
      <c r="BM139" s="139" t="s">
        <v>141</v>
      </c>
    </row>
    <row r="140" spans="2:65" s="1" customFormat="1" ht="16.5" customHeight="1">
      <c r="B140" s="127"/>
      <c r="C140" s="141" t="s">
        <v>142</v>
      </c>
      <c r="D140" s="141" t="s">
        <v>143</v>
      </c>
      <c r="E140" s="142" t="s">
        <v>144</v>
      </c>
      <c r="F140" s="143" t="s">
        <v>145</v>
      </c>
      <c r="G140" s="144" t="s">
        <v>146</v>
      </c>
      <c r="H140" s="145">
        <v>5.94</v>
      </c>
      <c r="I140" s="146">
        <v>0</v>
      </c>
      <c r="J140" s="146">
        <v>0</v>
      </c>
      <c r="K140" s="147"/>
      <c r="L140" s="148"/>
      <c r="M140" s="149" t="s">
        <v>1</v>
      </c>
      <c r="N140" s="150" t="s">
        <v>32</v>
      </c>
      <c r="O140" s="137">
        <v>0</v>
      </c>
      <c r="P140" s="137">
        <f>O140*H140</f>
        <v>0</v>
      </c>
      <c r="Q140" s="137">
        <v>1</v>
      </c>
      <c r="R140" s="137">
        <f>Q140*H140</f>
        <v>5.94</v>
      </c>
      <c r="S140" s="137">
        <v>0</v>
      </c>
      <c r="T140" s="138">
        <f>S140*H140</f>
        <v>0</v>
      </c>
      <c r="AR140" s="139" t="s">
        <v>130</v>
      </c>
      <c r="AT140" s="139" t="s">
        <v>143</v>
      </c>
      <c r="AU140" s="139" t="s">
        <v>109</v>
      </c>
      <c r="AY140" s="13" t="s">
        <v>102</v>
      </c>
      <c r="BE140" s="140">
        <f>IF(N140="základná",J140,0)</f>
        <v>0</v>
      </c>
      <c r="BF140" s="140">
        <f>IF(N140="znížená",J140,0)</f>
        <v>0</v>
      </c>
      <c r="BG140" s="140">
        <f>IF(N140="zákl. prenesená",J140,0)</f>
        <v>0</v>
      </c>
      <c r="BH140" s="140">
        <f>IF(N140="zníž. prenesená",J140,0)</f>
        <v>0</v>
      </c>
      <c r="BI140" s="140">
        <f>IF(N140="nulová",J140,0)</f>
        <v>0</v>
      </c>
      <c r="BJ140" s="13" t="s">
        <v>109</v>
      </c>
      <c r="BK140" s="140">
        <f>ROUND(I140*H140,2)</f>
        <v>0</v>
      </c>
      <c r="BL140" s="13" t="s">
        <v>108</v>
      </c>
      <c r="BM140" s="139" t="s">
        <v>147</v>
      </c>
    </row>
    <row r="141" spans="2:65" s="1" customFormat="1" ht="42.75" customHeight="1">
      <c r="B141" s="127"/>
      <c r="C141" s="141">
        <v>14</v>
      </c>
      <c r="D141" s="141" t="s">
        <v>143</v>
      </c>
      <c r="E141" s="142"/>
      <c r="F141" s="143" t="s">
        <v>216</v>
      </c>
      <c r="G141" s="144" t="s">
        <v>113</v>
      </c>
      <c r="H141" s="145">
        <v>0.312</v>
      </c>
      <c r="I141" s="146">
        <v>0</v>
      </c>
      <c r="J141" s="146">
        <v>0</v>
      </c>
      <c r="K141" s="163"/>
      <c r="L141" s="148"/>
      <c r="M141" s="149"/>
      <c r="N141" s="150"/>
      <c r="O141" s="137"/>
      <c r="P141" s="137"/>
      <c r="Q141" s="137"/>
      <c r="R141" s="137"/>
      <c r="S141" s="137"/>
      <c r="T141" s="138"/>
      <c r="AR141" s="139"/>
      <c r="AT141" s="139"/>
      <c r="AU141" s="139"/>
      <c r="AY141" s="13"/>
      <c r="BE141" s="140"/>
      <c r="BF141" s="140"/>
      <c r="BG141" s="140"/>
      <c r="BH141" s="140"/>
      <c r="BI141" s="140"/>
      <c r="BJ141" s="13"/>
      <c r="BK141" s="140"/>
      <c r="BL141" s="13"/>
      <c r="BM141" s="139"/>
    </row>
    <row r="142" spans="2:65" s="11" customFormat="1" ht="22.95" customHeight="1">
      <c r="B142" s="116"/>
      <c r="D142" s="117" t="s">
        <v>64</v>
      </c>
      <c r="E142" s="125" t="s">
        <v>130</v>
      </c>
      <c r="F142" s="125" t="s">
        <v>148</v>
      </c>
      <c r="J142" s="126">
        <v>0</v>
      </c>
      <c r="L142" s="116"/>
      <c r="M142" s="120"/>
      <c r="P142" s="121">
        <f>P143</f>
        <v>0</v>
      </c>
      <c r="R142" s="121">
        <f>R143</f>
        <v>0</v>
      </c>
      <c r="T142" s="122">
        <f>T143</f>
        <v>0</v>
      </c>
      <c r="AR142" s="117" t="s">
        <v>73</v>
      </c>
      <c r="AT142" s="123" t="s">
        <v>64</v>
      </c>
      <c r="AU142" s="123" t="s">
        <v>73</v>
      </c>
      <c r="AY142" s="117" t="s">
        <v>102</v>
      </c>
      <c r="BK142" s="124">
        <f>BK143</f>
        <v>0</v>
      </c>
    </row>
    <row r="143" spans="2:65" s="1" customFormat="1" ht="16.5" customHeight="1">
      <c r="B143" s="127"/>
      <c r="C143" s="141" t="s">
        <v>149</v>
      </c>
      <c r="D143" s="141" t="s">
        <v>143</v>
      </c>
      <c r="E143" s="142" t="s">
        <v>150</v>
      </c>
      <c r="F143" s="143" t="s">
        <v>151</v>
      </c>
      <c r="G143" s="144" t="s">
        <v>152</v>
      </c>
      <c r="H143" s="145">
        <v>15</v>
      </c>
      <c r="I143" s="146">
        <v>0</v>
      </c>
      <c r="J143" s="146">
        <v>0</v>
      </c>
      <c r="K143" s="147"/>
      <c r="L143" s="148"/>
      <c r="M143" s="149" t="s">
        <v>1</v>
      </c>
      <c r="N143" s="150" t="s">
        <v>32</v>
      </c>
      <c r="O143" s="137">
        <v>0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130</v>
      </c>
      <c r="AT143" s="139" t="s">
        <v>143</v>
      </c>
      <c r="AU143" s="139" t="s">
        <v>109</v>
      </c>
      <c r="AY143" s="13" t="s">
        <v>102</v>
      </c>
      <c r="BE143" s="140">
        <f>IF(N143="základná",J143,0)</f>
        <v>0</v>
      </c>
      <c r="BF143" s="140">
        <f>IF(N143="znížená",J143,0)</f>
        <v>0</v>
      </c>
      <c r="BG143" s="140">
        <f>IF(N143="zákl. prenesená",J143,0)</f>
        <v>0</v>
      </c>
      <c r="BH143" s="140">
        <f>IF(N143="zníž. prenesená",J143,0)</f>
        <v>0</v>
      </c>
      <c r="BI143" s="140">
        <f>IF(N143="nulová",J143,0)</f>
        <v>0</v>
      </c>
      <c r="BJ143" s="13" t="s">
        <v>109</v>
      </c>
      <c r="BK143" s="140">
        <f>ROUND(I143*H143,2)</f>
        <v>0</v>
      </c>
      <c r="BL143" s="13" t="s">
        <v>108</v>
      </c>
      <c r="BM143" s="139" t="s">
        <v>153</v>
      </c>
    </row>
    <row r="144" spans="2:65" s="11" customFormat="1" ht="25.95" customHeight="1">
      <c r="B144" s="116"/>
      <c r="D144" s="117" t="s">
        <v>64</v>
      </c>
      <c r="E144" s="118" t="s">
        <v>154</v>
      </c>
      <c r="F144" s="118" t="s">
        <v>155</v>
      </c>
      <c r="J144" s="119">
        <v>0</v>
      </c>
      <c r="L144" s="116"/>
      <c r="M144" s="120"/>
      <c r="P144" s="121">
        <f>P145+P148+P154</f>
        <v>4.1872340000000001</v>
      </c>
      <c r="R144" s="121">
        <f>R145+R148+R154</f>
        <v>6.2299999999999994E-3</v>
      </c>
      <c r="T144" s="122">
        <f>T145+T148+T154</f>
        <v>0</v>
      </c>
      <c r="AR144" s="117" t="s">
        <v>109</v>
      </c>
      <c r="AT144" s="123" t="s">
        <v>64</v>
      </c>
      <c r="AU144" s="123" t="s">
        <v>65</v>
      </c>
      <c r="AY144" s="117" t="s">
        <v>102</v>
      </c>
      <c r="BK144" s="124">
        <f>BK145+BK148+BK154</f>
        <v>0</v>
      </c>
    </row>
    <row r="145" spans="2:65" s="11" customFormat="1" ht="22.95" customHeight="1">
      <c r="B145" s="116"/>
      <c r="D145" s="117" t="s">
        <v>64</v>
      </c>
      <c r="E145" s="125" t="s">
        <v>156</v>
      </c>
      <c r="F145" s="125" t="s">
        <v>157</v>
      </c>
      <c r="J145" s="126">
        <v>0</v>
      </c>
      <c r="L145" s="116"/>
      <c r="M145" s="120"/>
      <c r="P145" s="121">
        <f>SUM(P146:P147)</f>
        <v>0.45308999999999999</v>
      </c>
      <c r="R145" s="121">
        <f>SUM(R146:R147)</f>
        <v>1.2000000000000002E-4</v>
      </c>
      <c r="T145" s="122">
        <f>SUM(T146:T147)</f>
        <v>0</v>
      </c>
      <c r="AR145" s="117" t="s">
        <v>109</v>
      </c>
      <c r="AT145" s="123" t="s">
        <v>64</v>
      </c>
      <c r="AU145" s="123" t="s">
        <v>73</v>
      </c>
      <c r="AY145" s="117" t="s">
        <v>102</v>
      </c>
      <c r="BK145" s="124">
        <f>SUM(BK146:BK147)</f>
        <v>0</v>
      </c>
    </row>
    <row r="146" spans="2:65" s="1" customFormat="1" ht="24.15" customHeight="1">
      <c r="B146" s="127"/>
      <c r="C146" s="128" t="s">
        <v>158</v>
      </c>
      <c r="D146" s="128" t="s">
        <v>104</v>
      </c>
      <c r="E146" s="129" t="s">
        <v>159</v>
      </c>
      <c r="F146" s="130" t="s">
        <v>160</v>
      </c>
      <c r="G146" s="131" t="s">
        <v>152</v>
      </c>
      <c r="H146" s="132">
        <v>3</v>
      </c>
      <c r="I146" s="133">
        <v>0</v>
      </c>
      <c r="J146" s="133">
        <v>0</v>
      </c>
      <c r="K146" s="134"/>
      <c r="L146" s="25"/>
      <c r="M146" s="135" t="s">
        <v>1</v>
      </c>
      <c r="N146" s="136" t="s">
        <v>32</v>
      </c>
      <c r="O146" s="137">
        <v>0.15103</v>
      </c>
      <c r="P146" s="137">
        <f>O146*H146</f>
        <v>0.45308999999999999</v>
      </c>
      <c r="Q146" s="137">
        <v>2.0000000000000002E-5</v>
      </c>
      <c r="R146" s="137">
        <f>Q146*H146</f>
        <v>6.0000000000000008E-5</v>
      </c>
      <c r="S146" s="137">
        <v>0</v>
      </c>
      <c r="T146" s="138">
        <f>S146*H146</f>
        <v>0</v>
      </c>
      <c r="AR146" s="139" t="s">
        <v>158</v>
      </c>
      <c r="AT146" s="139" t="s">
        <v>104</v>
      </c>
      <c r="AU146" s="139" t="s">
        <v>109</v>
      </c>
      <c r="AY146" s="13" t="s">
        <v>102</v>
      </c>
      <c r="BE146" s="140">
        <f>IF(N146="základná",J146,0)</f>
        <v>0</v>
      </c>
      <c r="BF146" s="140">
        <f>IF(N146="znížená",J146,0)</f>
        <v>0</v>
      </c>
      <c r="BG146" s="140">
        <f>IF(N146="zákl. prenesená",J146,0)</f>
        <v>0</v>
      </c>
      <c r="BH146" s="140">
        <f>IF(N146="zníž. prenesená",J146,0)</f>
        <v>0</v>
      </c>
      <c r="BI146" s="140">
        <f>IF(N146="nulová",J146,0)</f>
        <v>0</v>
      </c>
      <c r="BJ146" s="13" t="s">
        <v>109</v>
      </c>
      <c r="BK146" s="140">
        <f>ROUND(I146*H146,2)</f>
        <v>0</v>
      </c>
      <c r="BL146" s="13" t="s">
        <v>158</v>
      </c>
      <c r="BM146" s="139" t="s">
        <v>161</v>
      </c>
    </row>
    <row r="147" spans="2:65" s="1" customFormat="1" ht="33" customHeight="1">
      <c r="B147" s="127"/>
      <c r="C147" s="141">
        <v>17</v>
      </c>
      <c r="D147" s="141" t="s">
        <v>143</v>
      </c>
      <c r="E147" s="142" t="s">
        <v>162</v>
      </c>
      <c r="F147" s="143" t="s">
        <v>163</v>
      </c>
      <c r="G147" s="144" t="s">
        <v>152</v>
      </c>
      <c r="H147" s="145">
        <v>3</v>
      </c>
      <c r="I147" s="146">
        <v>0</v>
      </c>
      <c r="J147" s="146">
        <v>0</v>
      </c>
      <c r="K147" s="147"/>
      <c r="L147" s="148"/>
      <c r="M147" s="149" t="s">
        <v>1</v>
      </c>
      <c r="N147" s="150" t="s">
        <v>32</v>
      </c>
      <c r="O147" s="137">
        <v>0</v>
      </c>
      <c r="P147" s="137">
        <f>O147*H147</f>
        <v>0</v>
      </c>
      <c r="Q147" s="137">
        <v>2.0000000000000002E-5</v>
      </c>
      <c r="R147" s="137">
        <f>Q147*H147</f>
        <v>6.0000000000000008E-5</v>
      </c>
      <c r="S147" s="137">
        <v>0</v>
      </c>
      <c r="T147" s="138">
        <f>S147*H147</f>
        <v>0</v>
      </c>
      <c r="AR147" s="139" t="s">
        <v>164</v>
      </c>
      <c r="AT147" s="139" t="s">
        <v>143</v>
      </c>
      <c r="AU147" s="139" t="s">
        <v>109</v>
      </c>
      <c r="AY147" s="13" t="s">
        <v>102</v>
      </c>
      <c r="BE147" s="140">
        <f>IF(N147="základná",J147,0)</f>
        <v>0</v>
      </c>
      <c r="BF147" s="140">
        <f>IF(N147="znížená",J147,0)</f>
        <v>0</v>
      </c>
      <c r="BG147" s="140">
        <f>IF(N147="zákl. prenesená",J147,0)</f>
        <v>0</v>
      </c>
      <c r="BH147" s="140">
        <f>IF(N147="zníž. prenesená",J147,0)</f>
        <v>0</v>
      </c>
      <c r="BI147" s="140">
        <f>IF(N147="nulová",J147,0)</f>
        <v>0</v>
      </c>
      <c r="BJ147" s="13" t="s">
        <v>109</v>
      </c>
      <c r="BK147" s="140">
        <f>ROUND(I147*H147,2)</f>
        <v>0</v>
      </c>
      <c r="BL147" s="13" t="s">
        <v>158</v>
      </c>
      <c r="BM147" s="139" t="s">
        <v>165</v>
      </c>
    </row>
    <row r="148" spans="2:65" s="11" customFormat="1" ht="22.95" customHeight="1">
      <c r="B148" s="116"/>
      <c r="D148" s="117" t="s">
        <v>64</v>
      </c>
      <c r="E148" s="125" t="s">
        <v>166</v>
      </c>
      <c r="F148" s="125" t="s">
        <v>167</v>
      </c>
      <c r="J148" s="126">
        <v>0</v>
      </c>
      <c r="L148" s="116"/>
      <c r="M148" s="120"/>
      <c r="P148" s="121">
        <f>SUM(P149:P153)</f>
        <v>0.64219999999999999</v>
      </c>
      <c r="R148" s="121">
        <f>SUM(R149:R153)</f>
        <v>1.89E-3</v>
      </c>
      <c r="T148" s="122">
        <f>SUM(T149:T153)</f>
        <v>0</v>
      </c>
      <c r="AR148" s="117" t="s">
        <v>109</v>
      </c>
      <c r="AT148" s="123" t="s">
        <v>64</v>
      </c>
      <c r="AU148" s="123" t="s">
        <v>73</v>
      </c>
      <c r="AY148" s="117" t="s">
        <v>102</v>
      </c>
      <c r="BK148" s="124">
        <f>SUM(BK149:BK153)</f>
        <v>0</v>
      </c>
    </row>
    <row r="149" spans="2:65" s="1" customFormat="1" ht="21.75" customHeight="1">
      <c r="B149" s="127"/>
      <c r="C149" s="128">
        <v>18</v>
      </c>
      <c r="D149" s="128" t="s">
        <v>104</v>
      </c>
      <c r="E149" s="129"/>
      <c r="F149" s="130" t="s">
        <v>199</v>
      </c>
      <c r="G149" s="131" t="s">
        <v>180</v>
      </c>
      <c r="H149" s="132">
        <v>1</v>
      </c>
      <c r="I149" s="133">
        <v>0</v>
      </c>
      <c r="J149" s="133">
        <v>0</v>
      </c>
      <c r="K149" s="134"/>
      <c r="L149" s="25"/>
      <c r="M149" s="135" t="s">
        <v>1</v>
      </c>
      <c r="N149" s="136" t="s">
        <v>32</v>
      </c>
      <c r="O149" s="137">
        <v>0.64219999999999999</v>
      </c>
      <c r="P149" s="137">
        <f>O149*H149</f>
        <v>0.64219999999999999</v>
      </c>
      <c r="Q149" s="137">
        <v>1.89E-3</v>
      </c>
      <c r="R149" s="137">
        <f>Q149*H149</f>
        <v>1.89E-3</v>
      </c>
      <c r="S149" s="137">
        <v>0</v>
      </c>
      <c r="T149" s="138">
        <f>S149*H149</f>
        <v>0</v>
      </c>
      <c r="AR149" s="139" t="s">
        <v>158</v>
      </c>
      <c r="AT149" s="139" t="s">
        <v>104</v>
      </c>
      <c r="AU149" s="139" t="s">
        <v>109</v>
      </c>
      <c r="AY149" s="13" t="s">
        <v>102</v>
      </c>
      <c r="BE149" s="140">
        <f>IF(N149="základná",J149,0)</f>
        <v>0</v>
      </c>
      <c r="BF149" s="140">
        <f>IF(N149="znížená",J149,0)</f>
        <v>0</v>
      </c>
      <c r="BG149" s="140">
        <f>IF(N149="zákl. prenesená",J149,0)</f>
        <v>0</v>
      </c>
      <c r="BH149" s="140">
        <f>IF(N149="zníž. prenesená",J149,0)</f>
        <v>0</v>
      </c>
      <c r="BI149" s="140">
        <f>IF(N149="nulová",J149,0)</f>
        <v>0</v>
      </c>
      <c r="BJ149" s="13" t="s">
        <v>109</v>
      </c>
      <c r="BK149" s="140">
        <f>ROUND(I149*H149,2)</f>
        <v>0</v>
      </c>
      <c r="BL149" s="13" t="s">
        <v>158</v>
      </c>
      <c r="BM149" s="139" t="s">
        <v>168</v>
      </c>
    </row>
    <row r="150" spans="2:65" s="1" customFormat="1" ht="21.75" customHeight="1">
      <c r="B150" s="127"/>
      <c r="C150" s="128">
        <v>19</v>
      </c>
      <c r="D150" s="128" t="s">
        <v>104</v>
      </c>
      <c r="E150" s="129" t="s">
        <v>203</v>
      </c>
      <c r="F150" s="130" t="s">
        <v>204</v>
      </c>
      <c r="G150" s="131" t="s">
        <v>152</v>
      </c>
      <c r="H150" s="132">
        <v>21</v>
      </c>
      <c r="I150" s="133">
        <v>0</v>
      </c>
      <c r="J150" s="133">
        <v>0</v>
      </c>
      <c r="K150" s="134"/>
      <c r="L150" s="25"/>
      <c r="M150" s="135"/>
      <c r="N150" s="136"/>
      <c r="O150" s="137"/>
      <c r="P150" s="137"/>
      <c r="Q150" s="137"/>
      <c r="R150" s="137"/>
      <c r="S150" s="137"/>
      <c r="T150" s="138"/>
      <c r="AR150" s="139"/>
      <c r="AT150" s="139"/>
      <c r="AU150" s="139"/>
      <c r="AY150" s="13"/>
      <c r="BE150" s="140"/>
      <c r="BF150" s="140"/>
      <c r="BG150" s="140"/>
      <c r="BH150" s="140"/>
      <c r="BI150" s="140"/>
      <c r="BJ150" s="13"/>
      <c r="BK150" s="140"/>
      <c r="BL150" s="13"/>
      <c r="BM150" s="139"/>
    </row>
    <row r="151" spans="2:65" s="1" customFormat="1" ht="25.5" customHeight="1">
      <c r="B151" s="127"/>
      <c r="C151" s="128">
        <v>20</v>
      </c>
      <c r="D151" s="128" t="s">
        <v>104</v>
      </c>
      <c r="E151" s="129" t="s">
        <v>205</v>
      </c>
      <c r="F151" s="130" t="s">
        <v>206</v>
      </c>
      <c r="G151" s="131" t="s">
        <v>152</v>
      </c>
      <c r="H151" s="132">
        <v>21</v>
      </c>
      <c r="I151" s="133">
        <v>0</v>
      </c>
      <c r="J151" s="133">
        <v>0</v>
      </c>
      <c r="K151" s="134"/>
      <c r="L151" s="25"/>
      <c r="M151" s="135"/>
      <c r="N151" s="136"/>
      <c r="O151" s="137"/>
      <c r="P151" s="137"/>
      <c r="Q151" s="137"/>
      <c r="R151" s="137"/>
      <c r="S151" s="137"/>
      <c r="T151" s="138"/>
      <c r="AR151" s="139"/>
      <c r="AT151" s="139"/>
      <c r="AU151" s="139"/>
      <c r="AY151" s="13"/>
      <c r="BE151" s="140"/>
      <c r="BF151" s="140"/>
      <c r="BG151" s="140"/>
      <c r="BH151" s="140"/>
      <c r="BI151" s="140"/>
      <c r="BJ151" s="13"/>
      <c r="BK151" s="140"/>
      <c r="BL151" s="13"/>
      <c r="BM151" s="139"/>
    </row>
    <row r="152" spans="2:65" s="1" customFormat="1" ht="24.75" customHeight="1">
      <c r="B152" s="127"/>
      <c r="C152" s="128">
        <v>21</v>
      </c>
      <c r="D152" s="128" t="s">
        <v>104</v>
      </c>
      <c r="E152" s="129" t="s">
        <v>207</v>
      </c>
      <c r="F152" s="130" t="s">
        <v>208</v>
      </c>
      <c r="G152" s="131" t="s">
        <v>152</v>
      </c>
      <c r="H152" s="132">
        <v>21</v>
      </c>
      <c r="I152" s="133">
        <v>0</v>
      </c>
      <c r="J152" s="133">
        <v>0</v>
      </c>
      <c r="K152" s="134"/>
      <c r="L152" s="25"/>
      <c r="M152" s="135"/>
      <c r="N152" s="136"/>
      <c r="O152" s="137"/>
      <c r="P152" s="137"/>
      <c r="Q152" s="137"/>
      <c r="R152" s="137"/>
      <c r="S152" s="137"/>
      <c r="T152" s="138"/>
      <c r="AR152" s="139"/>
      <c r="AT152" s="139"/>
      <c r="AU152" s="139"/>
      <c r="AY152" s="13"/>
      <c r="BE152" s="140"/>
      <c r="BF152" s="140"/>
      <c r="BG152" s="140"/>
      <c r="BH152" s="140"/>
      <c r="BI152" s="140"/>
      <c r="BJ152" s="13"/>
      <c r="BK152" s="140"/>
      <c r="BL152" s="13"/>
      <c r="BM152" s="139"/>
    </row>
    <row r="153" spans="2:65" s="1" customFormat="1" ht="24.15" customHeight="1">
      <c r="B153" s="127"/>
      <c r="C153" s="128">
        <v>22</v>
      </c>
      <c r="D153" s="128" t="s">
        <v>104</v>
      </c>
      <c r="E153" s="129" t="s">
        <v>169</v>
      </c>
      <c r="F153" s="130" t="s">
        <v>170</v>
      </c>
      <c r="G153" s="131" t="s">
        <v>171</v>
      </c>
      <c r="H153" s="132">
        <v>1.41</v>
      </c>
      <c r="I153" s="133">
        <v>0</v>
      </c>
      <c r="J153" s="133">
        <v>0</v>
      </c>
      <c r="K153" s="134"/>
      <c r="L153" s="25"/>
      <c r="M153" s="135" t="s">
        <v>1</v>
      </c>
      <c r="N153" s="136" t="s">
        <v>32</v>
      </c>
      <c r="O153" s="137">
        <v>0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158</v>
      </c>
      <c r="AT153" s="139" t="s">
        <v>104</v>
      </c>
      <c r="AU153" s="139" t="s">
        <v>109</v>
      </c>
      <c r="AY153" s="13" t="s">
        <v>102</v>
      </c>
      <c r="BE153" s="140">
        <f>IF(N153="základná",J153,0)</f>
        <v>0</v>
      </c>
      <c r="BF153" s="140">
        <f>IF(N153="znížená",J153,0)</f>
        <v>0</v>
      </c>
      <c r="BG153" s="140">
        <f>IF(N153="zákl. prenesená",J153,0)</f>
        <v>0</v>
      </c>
      <c r="BH153" s="140">
        <f>IF(N153="zníž. prenesená",J153,0)</f>
        <v>0</v>
      </c>
      <c r="BI153" s="140">
        <f>IF(N153="nulová",J153,0)</f>
        <v>0</v>
      </c>
      <c r="BJ153" s="13" t="s">
        <v>109</v>
      </c>
      <c r="BK153" s="140">
        <f>ROUND(I153*H153,2)</f>
        <v>0</v>
      </c>
      <c r="BL153" s="13" t="s">
        <v>158</v>
      </c>
      <c r="BM153" s="139" t="s">
        <v>172</v>
      </c>
    </row>
    <row r="154" spans="2:65" s="11" customFormat="1" ht="22.95" customHeight="1">
      <c r="B154" s="116"/>
      <c r="D154" s="117" t="s">
        <v>64</v>
      </c>
      <c r="E154" s="125" t="s">
        <v>173</v>
      </c>
      <c r="F154" s="125" t="s">
        <v>174</v>
      </c>
      <c r="J154" s="126">
        <v>0</v>
      </c>
      <c r="L154" s="116"/>
      <c r="M154" s="120"/>
      <c r="P154" s="121">
        <f>SUM(P155:P163)</f>
        <v>3.0919440000000002</v>
      </c>
      <c r="R154" s="121">
        <f>SUM(R155:R163)</f>
        <v>4.2199999999999998E-3</v>
      </c>
      <c r="T154" s="122">
        <f>SUM(T155:T163)</f>
        <v>0</v>
      </c>
      <c r="AR154" s="117" t="s">
        <v>109</v>
      </c>
      <c r="AT154" s="123" t="s">
        <v>64</v>
      </c>
      <c r="AU154" s="123" t="s">
        <v>73</v>
      </c>
      <c r="AY154" s="117" t="s">
        <v>102</v>
      </c>
      <c r="BK154" s="124">
        <f>SUM(BK155:BK163)</f>
        <v>0</v>
      </c>
    </row>
    <row r="155" spans="2:65" s="1" customFormat="1" ht="21.75" customHeight="1">
      <c r="B155" s="127"/>
      <c r="C155" s="141">
        <v>23</v>
      </c>
      <c r="D155" s="141" t="s">
        <v>143</v>
      </c>
      <c r="E155" s="142" t="s">
        <v>175</v>
      </c>
      <c r="F155" s="143" t="s">
        <v>176</v>
      </c>
      <c r="G155" s="144" t="s">
        <v>152</v>
      </c>
      <c r="H155" s="145">
        <v>20</v>
      </c>
      <c r="I155" s="146">
        <v>0</v>
      </c>
      <c r="J155" s="146">
        <v>0</v>
      </c>
      <c r="K155" s="147"/>
      <c r="L155" s="148"/>
      <c r="M155" s="149" t="s">
        <v>1</v>
      </c>
      <c r="N155" s="150" t="s">
        <v>32</v>
      </c>
      <c r="O155" s="137">
        <v>0</v>
      </c>
      <c r="P155" s="137">
        <f t="shared" ref="P155:P163" si="9">O155*H155</f>
        <v>0</v>
      </c>
      <c r="Q155" s="137">
        <v>0</v>
      </c>
      <c r="R155" s="137">
        <f t="shared" ref="R155:R163" si="10">Q155*H155</f>
        <v>0</v>
      </c>
      <c r="S155" s="137">
        <v>0</v>
      </c>
      <c r="T155" s="138">
        <f t="shared" ref="T155:T163" si="11">S155*H155</f>
        <v>0</v>
      </c>
      <c r="AR155" s="139" t="s">
        <v>164</v>
      </c>
      <c r="AT155" s="139" t="s">
        <v>143</v>
      </c>
      <c r="AU155" s="139" t="s">
        <v>109</v>
      </c>
      <c r="AY155" s="13" t="s">
        <v>102</v>
      </c>
      <c r="BE155" s="140">
        <f t="shared" ref="BE155:BE163" si="12">IF(N155="základná",J155,0)</f>
        <v>0</v>
      </c>
      <c r="BF155" s="140">
        <f t="shared" ref="BF155:BF163" si="13">IF(N155="znížená",J155,0)</f>
        <v>0</v>
      </c>
      <c r="BG155" s="140">
        <f t="shared" ref="BG155:BG163" si="14">IF(N155="zákl. prenesená",J155,0)</f>
        <v>0</v>
      </c>
      <c r="BH155" s="140">
        <f t="shared" ref="BH155:BH163" si="15">IF(N155="zníž. prenesená",J155,0)</f>
        <v>0</v>
      </c>
      <c r="BI155" s="140">
        <f t="shared" ref="BI155:BI163" si="16">IF(N155="nulová",J155,0)</f>
        <v>0</v>
      </c>
      <c r="BJ155" s="13" t="s">
        <v>109</v>
      </c>
      <c r="BK155" s="140">
        <f t="shared" ref="BK155:BK163" si="17">ROUND(I155*H155,2)</f>
        <v>0</v>
      </c>
      <c r="BL155" s="13" t="s">
        <v>158</v>
      </c>
      <c r="BM155" s="139" t="s">
        <v>177</v>
      </c>
    </row>
    <row r="156" spans="2:65" s="1" customFormat="1" ht="24.15" customHeight="1">
      <c r="B156" s="127"/>
      <c r="C156" s="128">
        <v>24</v>
      </c>
      <c r="D156" s="128" t="s">
        <v>104</v>
      </c>
      <c r="E156" s="129" t="s">
        <v>178</v>
      </c>
      <c r="F156" s="130" t="s">
        <v>179</v>
      </c>
      <c r="G156" s="131" t="s">
        <v>180</v>
      </c>
      <c r="H156" s="132">
        <v>3</v>
      </c>
      <c r="I156" s="133">
        <v>0</v>
      </c>
      <c r="J156" s="133">
        <v>0</v>
      </c>
      <c r="K156" s="134"/>
      <c r="L156" s="25"/>
      <c r="M156" s="135" t="s">
        <v>1</v>
      </c>
      <c r="N156" s="136" t="s">
        <v>32</v>
      </c>
      <c r="O156" s="137">
        <v>0.20627000000000001</v>
      </c>
      <c r="P156" s="137">
        <f t="shared" si="9"/>
        <v>0.61881000000000008</v>
      </c>
      <c r="Q156" s="137">
        <v>4.0000000000000003E-5</v>
      </c>
      <c r="R156" s="137">
        <f t="shared" si="10"/>
        <v>1.2000000000000002E-4</v>
      </c>
      <c r="S156" s="137">
        <v>0</v>
      </c>
      <c r="T156" s="138">
        <f t="shared" si="11"/>
        <v>0</v>
      </c>
      <c r="AR156" s="139" t="s">
        <v>158</v>
      </c>
      <c r="AT156" s="139" t="s">
        <v>104</v>
      </c>
      <c r="AU156" s="139" t="s">
        <v>109</v>
      </c>
      <c r="AY156" s="13" t="s">
        <v>102</v>
      </c>
      <c r="BE156" s="140">
        <f t="shared" si="12"/>
        <v>0</v>
      </c>
      <c r="BF156" s="140">
        <f t="shared" si="13"/>
        <v>0</v>
      </c>
      <c r="BG156" s="140">
        <f t="shared" si="14"/>
        <v>0</v>
      </c>
      <c r="BH156" s="140">
        <f t="shared" si="15"/>
        <v>0</v>
      </c>
      <c r="BI156" s="140">
        <f t="shared" si="16"/>
        <v>0</v>
      </c>
      <c r="BJ156" s="13" t="s">
        <v>109</v>
      </c>
      <c r="BK156" s="140">
        <f t="shared" si="17"/>
        <v>0</v>
      </c>
      <c r="BL156" s="13" t="s">
        <v>158</v>
      </c>
      <c r="BM156" s="139" t="s">
        <v>181</v>
      </c>
    </row>
    <row r="157" spans="2:65" s="1" customFormat="1" ht="16.5" customHeight="1">
      <c r="B157" s="127"/>
      <c r="C157" s="141" t="s">
        <v>182</v>
      </c>
      <c r="D157" s="141" t="s">
        <v>143</v>
      </c>
      <c r="E157" s="142" t="s">
        <v>183</v>
      </c>
      <c r="F157" s="143" t="s">
        <v>184</v>
      </c>
      <c r="G157" s="144" t="s">
        <v>180</v>
      </c>
      <c r="H157" s="145">
        <v>3</v>
      </c>
      <c r="I157" s="146">
        <v>0</v>
      </c>
      <c r="J157" s="146">
        <v>0</v>
      </c>
      <c r="K157" s="147"/>
      <c r="L157" s="148"/>
      <c r="M157" s="149" t="s">
        <v>1</v>
      </c>
      <c r="N157" s="150" t="s">
        <v>32</v>
      </c>
      <c r="O157" s="137">
        <v>0</v>
      </c>
      <c r="P157" s="137">
        <f t="shared" si="9"/>
        <v>0</v>
      </c>
      <c r="Q157" s="137">
        <v>1E-4</v>
      </c>
      <c r="R157" s="137">
        <f t="shared" si="10"/>
        <v>3.0000000000000003E-4</v>
      </c>
      <c r="S157" s="137">
        <v>0</v>
      </c>
      <c r="T157" s="138">
        <f t="shared" si="11"/>
        <v>0</v>
      </c>
      <c r="AR157" s="139" t="s">
        <v>164</v>
      </c>
      <c r="AT157" s="139" t="s">
        <v>143</v>
      </c>
      <c r="AU157" s="139" t="s">
        <v>109</v>
      </c>
      <c r="AY157" s="13" t="s">
        <v>102</v>
      </c>
      <c r="BE157" s="140">
        <f t="shared" si="12"/>
        <v>0</v>
      </c>
      <c r="BF157" s="140">
        <f t="shared" si="13"/>
        <v>0</v>
      </c>
      <c r="BG157" s="140">
        <f t="shared" si="14"/>
        <v>0</v>
      </c>
      <c r="BH157" s="140">
        <f t="shared" si="15"/>
        <v>0</v>
      </c>
      <c r="BI157" s="140">
        <f t="shared" si="16"/>
        <v>0</v>
      </c>
      <c r="BJ157" s="13" t="s">
        <v>109</v>
      </c>
      <c r="BK157" s="140">
        <f t="shared" si="17"/>
        <v>0</v>
      </c>
      <c r="BL157" s="13" t="s">
        <v>158</v>
      </c>
      <c r="BM157" s="139" t="s">
        <v>185</v>
      </c>
    </row>
    <row r="158" spans="2:65" s="1" customFormat="1" ht="16.5" customHeight="1">
      <c r="B158" s="127"/>
      <c r="C158" s="156">
        <v>26</v>
      </c>
      <c r="D158" s="156" t="s">
        <v>143</v>
      </c>
      <c r="E158" s="157"/>
      <c r="F158" s="158" t="s">
        <v>202</v>
      </c>
      <c r="G158" s="144" t="s">
        <v>180</v>
      </c>
      <c r="H158" s="145">
        <v>1</v>
      </c>
      <c r="I158" s="146">
        <v>0</v>
      </c>
      <c r="J158" s="146">
        <v>0</v>
      </c>
      <c r="K158" s="147"/>
      <c r="L158" s="148"/>
      <c r="M158" s="149"/>
      <c r="N158" s="150"/>
      <c r="O158" s="137"/>
      <c r="P158" s="137"/>
      <c r="Q158" s="137"/>
      <c r="R158" s="137"/>
      <c r="S158" s="137"/>
      <c r="T158" s="138"/>
      <c r="AR158" s="139"/>
      <c r="AT158" s="139"/>
      <c r="AU158" s="139"/>
      <c r="AY158" s="13"/>
      <c r="BE158" s="140"/>
      <c r="BF158" s="140"/>
      <c r="BG158" s="140"/>
      <c r="BH158" s="140"/>
      <c r="BI158" s="140"/>
      <c r="BJ158" s="13"/>
      <c r="BK158" s="140"/>
      <c r="BL158" s="13"/>
      <c r="BM158" s="139"/>
    </row>
    <row r="159" spans="2:65" s="1" customFormat="1" ht="24.15" customHeight="1">
      <c r="B159" s="127"/>
      <c r="C159" s="141"/>
      <c r="D159" s="141"/>
      <c r="E159" s="142"/>
      <c r="F159" s="143" t="s">
        <v>200</v>
      </c>
      <c r="G159" s="144" t="s">
        <v>180</v>
      </c>
      <c r="H159" s="145">
        <v>5</v>
      </c>
      <c r="I159" s="146">
        <v>0</v>
      </c>
      <c r="J159" s="146">
        <v>0</v>
      </c>
      <c r="K159" s="147"/>
      <c r="L159" s="148"/>
      <c r="M159" s="149"/>
      <c r="N159" s="150"/>
      <c r="O159" s="137"/>
      <c r="P159" s="137"/>
      <c r="Q159" s="137"/>
      <c r="R159" s="137"/>
      <c r="S159" s="137"/>
      <c r="T159" s="138"/>
      <c r="AR159" s="139"/>
      <c r="AT159" s="139"/>
      <c r="AU159" s="139"/>
      <c r="AY159" s="13"/>
      <c r="BE159" s="140"/>
      <c r="BF159" s="140"/>
      <c r="BG159" s="140"/>
      <c r="BH159" s="140"/>
      <c r="BI159" s="140"/>
      <c r="BJ159" s="13"/>
      <c r="BK159" s="140">
        <f t="shared" si="17"/>
        <v>0</v>
      </c>
      <c r="BL159" s="13"/>
      <c r="BM159" s="139"/>
    </row>
    <row r="160" spans="2:65" s="1" customFormat="1" ht="24.15" customHeight="1">
      <c r="B160" s="127"/>
      <c r="C160" s="156">
        <v>27</v>
      </c>
      <c r="D160" s="156" t="s">
        <v>143</v>
      </c>
      <c r="E160" s="159" t="s">
        <v>213</v>
      </c>
      <c r="F160" s="158" t="s">
        <v>215</v>
      </c>
      <c r="G160" s="160" t="s">
        <v>214</v>
      </c>
      <c r="H160" s="161">
        <v>1</v>
      </c>
      <c r="I160" s="162">
        <v>0</v>
      </c>
      <c r="J160" s="162">
        <v>0</v>
      </c>
      <c r="K160" s="147"/>
      <c r="L160" s="148"/>
      <c r="M160" s="149"/>
      <c r="N160" s="150"/>
      <c r="O160" s="137"/>
      <c r="P160" s="137"/>
      <c r="Q160" s="137"/>
      <c r="R160" s="137"/>
      <c r="S160" s="137"/>
      <c r="T160" s="138"/>
      <c r="AR160" s="139"/>
      <c r="AT160" s="139"/>
      <c r="AU160" s="139"/>
      <c r="AY160" s="13"/>
      <c r="BE160" s="140"/>
      <c r="BF160" s="140"/>
      <c r="BG160" s="140"/>
      <c r="BH160" s="140"/>
      <c r="BI160" s="140"/>
      <c r="BJ160" s="13"/>
      <c r="BK160" s="140"/>
      <c r="BL160" s="13"/>
      <c r="BM160" s="139"/>
    </row>
    <row r="161" spans="2:65" s="1" customFormat="1" ht="24.15" customHeight="1">
      <c r="B161" s="127"/>
      <c r="C161" s="128" t="s">
        <v>186</v>
      </c>
      <c r="D161" s="128" t="s">
        <v>104</v>
      </c>
      <c r="E161" s="129" t="s">
        <v>187</v>
      </c>
      <c r="F161" s="130" t="s">
        <v>188</v>
      </c>
      <c r="G161" s="131" t="s">
        <v>152</v>
      </c>
      <c r="H161" s="132">
        <v>20</v>
      </c>
      <c r="I161" s="133">
        <v>0</v>
      </c>
      <c r="J161" s="133">
        <v>0</v>
      </c>
      <c r="K161" s="134"/>
      <c r="L161" s="25"/>
      <c r="M161" s="135" t="s">
        <v>1</v>
      </c>
      <c r="N161" s="136" t="s">
        <v>32</v>
      </c>
      <c r="O161" s="137">
        <v>6.3969999999999999E-2</v>
      </c>
      <c r="P161" s="137">
        <f t="shared" si="9"/>
        <v>1.2793999999999999</v>
      </c>
      <c r="Q161" s="137">
        <v>1.8000000000000001E-4</v>
      </c>
      <c r="R161" s="137">
        <f t="shared" si="10"/>
        <v>3.6000000000000003E-3</v>
      </c>
      <c r="S161" s="137">
        <v>0</v>
      </c>
      <c r="T161" s="138">
        <f t="shared" si="11"/>
        <v>0</v>
      </c>
      <c r="AR161" s="139" t="s">
        <v>158</v>
      </c>
      <c r="AT161" s="139" t="s">
        <v>104</v>
      </c>
      <c r="AU161" s="139" t="s">
        <v>109</v>
      </c>
      <c r="AY161" s="13" t="s">
        <v>102</v>
      </c>
      <c r="BE161" s="140">
        <f t="shared" si="12"/>
        <v>0</v>
      </c>
      <c r="BF161" s="140">
        <f t="shared" si="13"/>
        <v>0</v>
      </c>
      <c r="BG161" s="140">
        <f t="shared" si="14"/>
        <v>0</v>
      </c>
      <c r="BH161" s="140">
        <f t="shared" si="15"/>
        <v>0</v>
      </c>
      <c r="BI161" s="140">
        <f t="shared" si="16"/>
        <v>0</v>
      </c>
      <c r="BJ161" s="13" t="s">
        <v>109</v>
      </c>
      <c r="BK161" s="140">
        <f t="shared" si="17"/>
        <v>0</v>
      </c>
      <c r="BL161" s="13" t="s">
        <v>158</v>
      </c>
      <c r="BM161" s="139" t="s">
        <v>189</v>
      </c>
    </row>
    <row r="162" spans="2:65" s="1" customFormat="1" ht="24.15" customHeight="1">
      <c r="B162" s="127"/>
      <c r="C162" s="128" t="s">
        <v>190</v>
      </c>
      <c r="D162" s="128" t="s">
        <v>104</v>
      </c>
      <c r="E162" s="129" t="s">
        <v>191</v>
      </c>
      <c r="F162" s="130" t="s">
        <v>192</v>
      </c>
      <c r="G162" s="131" t="s">
        <v>152</v>
      </c>
      <c r="H162" s="132">
        <v>20</v>
      </c>
      <c r="I162" s="133">
        <v>0</v>
      </c>
      <c r="J162" s="133">
        <v>0</v>
      </c>
      <c r="K162" s="134"/>
      <c r="L162" s="25"/>
      <c r="M162" s="135" t="s">
        <v>1</v>
      </c>
      <c r="N162" s="136" t="s">
        <v>32</v>
      </c>
      <c r="O162" s="137">
        <v>5.8049999999999997E-2</v>
      </c>
      <c r="P162" s="137">
        <f t="shared" si="9"/>
        <v>1.161</v>
      </c>
      <c r="Q162" s="137">
        <v>1.0000000000000001E-5</v>
      </c>
      <c r="R162" s="137">
        <f t="shared" si="10"/>
        <v>2.0000000000000001E-4</v>
      </c>
      <c r="S162" s="137">
        <v>0</v>
      </c>
      <c r="T162" s="138">
        <f t="shared" si="11"/>
        <v>0</v>
      </c>
      <c r="AR162" s="139" t="s">
        <v>158</v>
      </c>
      <c r="AT162" s="139" t="s">
        <v>104</v>
      </c>
      <c r="AU162" s="139" t="s">
        <v>109</v>
      </c>
      <c r="AY162" s="13" t="s">
        <v>102</v>
      </c>
      <c r="BE162" s="140">
        <f t="shared" si="12"/>
        <v>0</v>
      </c>
      <c r="BF162" s="140">
        <f t="shared" si="13"/>
        <v>0</v>
      </c>
      <c r="BG162" s="140">
        <f t="shared" si="14"/>
        <v>0</v>
      </c>
      <c r="BH162" s="140">
        <f t="shared" si="15"/>
        <v>0</v>
      </c>
      <c r="BI162" s="140">
        <f t="shared" si="16"/>
        <v>0</v>
      </c>
      <c r="BJ162" s="13" t="s">
        <v>109</v>
      </c>
      <c r="BK162" s="140">
        <f t="shared" si="17"/>
        <v>0</v>
      </c>
      <c r="BL162" s="13" t="s">
        <v>158</v>
      </c>
      <c r="BM162" s="139" t="s">
        <v>193</v>
      </c>
    </row>
    <row r="163" spans="2:65" s="1" customFormat="1" ht="24.15" customHeight="1">
      <c r="B163" s="127"/>
      <c r="C163" s="128" t="s">
        <v>194</v>
      </c>
      <c r="D163" s="128" t="s">
        <v>104</v>
      </c>
      <c r="E163" s="129" t="s">
        <v>195</v>
      </c>
      <c r="F163" s="130" t="s">
        <v>196</v>
      </c>
      <c r="G163" s="131" t="s">
        <v>146</v>
      </c>
      <c r="H163" s="132">
        <v>2.5999999999999999E-2</v>
      </c>
      <c r="I163" s="133">
        <v>0</v>
      </c>
      <c r="J163" s="133">
        <v>0</v>
      </c>
      <c r="K163" s="134"/>
      <c r="L163" s="25"/>
      <c r="M163" s="151" t="s">
        <v>1</v>
      </c>
      <c r="N163" s="152" t="s">
        <v>32</v>
      </c>
      <c r="O163" s="153">
        <v>1.2589999999999999</v>
      </c>
      <c r="P163" s="153">
        <f t="shared" si="9"/>
        <v>3.2733999999999999E-2</v>
      </c>
      <c r="Q163" s="153">
        <v>0</v>
      </c>
      <c r="R163" s="153">
        <f t="shared" si="10"/>
        <v>0</v>
      </c>
      <c r="S163" s="153">
        <v>0</v>
      </c>
      <c r="T163" s="154">
        <f t="shared" si="11"/>
        <v>0</v>
      </c>
      <c r="AR163" s="139" t="s">
        <v>158</v>
      </c>
      <c r="AT163" s="139" t="s">
        <v>104</v>
      </c>
      <c r="AU163" s="139" t="s">
        <v>109</v>
      </c>
      <c r="AY163" s="13" t="s">
        <v>102</v>
      </c>
      <c r="BE163" s="140">
        <f t="shared" si="12"/>
        <v>0</v>
      </c>
      <c r="BF163" s="140">
        <f t="shared" si="13"/>
        <v>0</v>
      </c>
      <c r="BG163" s="140">
        <f t="shared" si="14"/>
        <v>0</v>
      </c>
      <c r="BH163" s="140">
        <f t="shared" si="15"/>
        <v>0</v>
      </c>
      <c r="BI163" s="140">
        <f t="shared" si="16"/>
        <v>0</v>
      </c>
      <c r="BJ163" s="13" t="s">
        <v>109</v>
      </c>
      <c r="BK163" s="140">
        <f t="shared" si="17"/>
        <v>0</v>
      </c>
      <c r="BL163" s="13" t="s">
        <v>158</v>
      </c>
      <c r="BM163" s="139" t="s">
        <v>197</v>
      </c>
    </row>
    <row r="164" spans="2:65" s="1" customFormat="1" ht="6.9" customHeight="1">
      <c r="B164" s="40"/>
      <c r="C164" s="41"/>
      <c r="D164" s="41"/>
      <c r="E164" s="41"/>
      <c r="F164" s="41"/>
      <c r="G164" s="41"/>
      <c r="H164" s="41"/>
      <c r="I164" s="41"/>
      <c r="J164" s="41"/>
      <c r="K164" s="41"/>
      <c r="L164" s="25"/>
    </row>
  </sheetData>
  <autoFilter ref="C123:K163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Rekapitulácia stavby</vt:lpstr>
      <vt:lpstr>SO.01 - Zdravotechnika</vt:lpstr>
      <vt:lpstr>'Rekapitulácia stavby'!Názvy_tisku</vt:lpstr>
      <vt:lpstr>'SO.01 - Zdravotechnika'!Názvy_tisku</vt:lpstr>
      <vt:lpstr>'Rekapitulácia stavby'!Oblast_tisku</vt:lpstr>
      <vt:lpstr>'SO.01 - Zdravotechnika'!Oblast_tisku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DESKTOP-M7FLBQJ\Zuzankaaa</dc:creator>
  <cp:lastModifiedBy>Radovan Miscik</cp:lastModifiedBy>
  <dcterms:created xsi:type="dcterms:W3CDTF">2022-06-01T05:22:16Z</dcterms:created>
  <dcterms:modified xsi:type="dcterms:W3CDTF">2024-06-10T17:18:19Z</dcterms:modified>
</cp:coreProperties>
</file>