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SUPCON\PPA\VO\52PRV2022\DÁVID\RD TAPESOVO\STAVBA\vyzva\"/>
    </mc:Choice>
  </mc:AlternateContent>
  <xr:revisionPtr revIDLastSave="0" documentId="13_ncr:1_{8E57BD1C-A9E8-4DEC-877A-B2470EA9B19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Rekapitulácia" sheetId="1" state="veryHidden" r:id="rId1"/>
    <sheet name="Kryci_list 28405" sheetId="3" r:id="rId2"/>
    <sheet name="Rekap 28405" sheetId="4" r:id="rId3"/>
    <sheet name="SO 28405" sheetId="5" r:id="rId4"/>
  </sheets>
  <definedNames>
    <definedName name="_xlnm.Print_Titles" localSheetId="2">'Rekap 28405'!$7:$7</definedName>
    <definedName name="_xlnm.Print_Titles" localSheetId="3">'SO 28405'!$8:$8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4" l="1"/>
  <c r="F8" i="1"/>
  <c r="J18" i="3"/>
  <c r="D7" i="1" s="1"/>
  <c r="D8" i="1" s="1"/>
  <c r="J17" i="3"/>
  <c r="E7" i="1" s="1"/>
  <c r="E8" i="1" s="1"/>
  <c r="I30" i="3"/>
  <c r="J30" i="3" s="1"/>
  <c r="Y147" i="5"/>
  <c r="Z147" i="5"/>
  <c r="V144" i="5"/>
  <c r="F32" i="4" s="1"/>
  <c r="K143" i="5"/>
  <c r="J143" i="5"/>
  <c r="S143" i="5"/>
  <c r="M143" i="5"/>
  <c r="L143" i="5"/>
  <c r="I143" i="5"/>
  <c r="K142" i="5"/>
  <c r="J142" i="5"/>
  <c r="S142" i="5"/>
  <c r="M142" i="5"/>
  <c r="L142" i="5"/>
  <c r="I142" i="5"/>
  <c r="K141" i="5"/>
  <c r="J141" i="5"/>
  <c r="S141" i="5"/>
  <c r="S144" i="5" s="1"/>
  <c r="E32" i="4" s="1"/>
  <c r="M141" i="5"/>
  <c r="L141" i="5"/>
  <c r="I141" i="5"/>
  <c r="K140" i="5"/>
  <c r="J140" i="5"/>
  <c r="S140" i="5"/>
  <c r="M140" i="5"/>
  <c r="L140" i="5"/>
  <c r="G144" i="5" s="1"/>
  <c r="I140" i="5"/>
  <c r="V137" i="5"/>
  <c r="F31" i="4" s="1"/>
  <c r="K136" i="5"/>
  <c r="J136" i="5"/>
  <c r="S136" i="5"/>
  <c r="M136" i="5"/>
  <c r="M137" i="5" s="1"/>
  <c r="C31" i="4" s="1"/>
  <c r="L136" i="5"/>
  <c r="I136" i="5"/>
  <c r="V130" i="5"/>
  <c r="F27" i="4" s="1"/>
  <c r="K129" i="5"/>
  <c r="J129" i="5"/>
  <c r="S129" i="5"/>
  <c r="S130" i="5" s="1"/>
  <c r="E27" i="4" s="1"/>
  <c r="M129" i="5"/>
  <c r="L129" i="5"/>
  <c r="I129" i="5"/>
  <c r="K128" i="5"/>
  <c r="J128" i="5"/>
  <c r="S128" i="5"/>
  <c r="M128" i="5"/>
  <c r="L128" i="5"/>
  <c r="I128" i="5"/>
  <c r="V125" i="5"/>
  <c r="F26" i="4" s="1"/>
  <c r="K124" i="5"/>
  <c r="J124" i="5"/>
  <c r="S124" i="5"/>
  <c r="M124" i="5"/>
  <c r="L124" i="5"/>
  <c r="I124" i="5"/>
  <c r="K123" i="5"/>
  <c r="J123" i="5"/>
  <c r="S123" i="5"/>
  <c r="S125" i="5" s="1"/>
  <c r="E26" i="4" s="1"/>
  <c r="M123" i="5"/>
  <c r="H125" i="5" s="1"/>
  <c r="L123" i="5"/>
  <c r="I123" i="5"/>
  <c r="V120" i="5"/>
  <c r="F25" i="4" s="1"/>
  <c r="K119" i="5"/>
  <c r="J119" i="5"/>
  <c r="S119" i="5"/>
  <c r="S120" i="5" s="1"/>
  <c r="E25" i="4" s="1"/>
  <c r="M119" i="5"/>
  <c r="H120" i="5" s="1"/>
  <c r="L119" i="5"/>
  <c r="G120" i="5" s="1"/>
  <c r="I119" i="5"/>
  <c r="I120" i="5" s="1"/>
  <c r="D25" i="4" s="1"/>
  <c r="V116" i="5"/>
  <c r="F24" i="4" s="1"/>
  <c r="K115" i="5"/>
  <c r="J115" i="5"/>
  <c r="S115" i="5"/>
  <c r="S116" i="5" s="1"/>
  <c r="E24" i="4" s="1"/>
  <c r="M115" i="5"/>
  <c r="M116" i="5" s="1"/>
  <c r="C24" i="4" s="1"/>
  <c r="L115" i="5"/>
  <c r="L116" i="5" s="1"/>
  <c r="B24" i="4" s="1"/>
  <c r="I115" i="5"/>
  <c r="I116" i="5" s="1"/>
  <c r="D24" i="4" s="1"/>
  <c r="V112" i="5"/>
  <c r="F23" i="4" s="1"/>
  <c r="K111" i="5"/>
  <c r="J111" i="5"/>
  <c r="S111" i="5"/>
  <c r="M111" i="5"/>
  <c r="L111" i="5"/>
  <c r="I111" i="5"/>
  <c r="K110" i="5"/>
  <c r="J110" i="5"/>
  <c r="S110" i="5"/>
  <c r="M110" i="5"/>
  <c r="L110" i="5"/>
  <c r="I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5" i="5"/>
  <c r="J105" i="5"/>
  <c r="S105" i="5"/>
  <c r="M105" i="5"/>
  <c r="L105" i="5"/>
  <c r="I105" i="5"/>
  <c r="K104" i="5"/>
  <c r="J104" i="5"/>
  <c r="S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S112" i="5" s="1"/>
  <c r="E23" i="4" s="1"/>
  <c r="M100" i="5"/>
  <c r="L100" i="5"/>
  <c r="I100" i="5"/>
  <c r="V97" i="5"/>
  <c r="F22" i="4" s="1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S97" i="5" s="1"/>
  <c r="E22" i="4" s="1"/>
  <c r="M94" i="5"/>
  <c r="L94" i="5"/>
  <c r="I94" i="5"/>
  <c r="F21" i="4"/>
  <c r="V91" i="5"/>
  <c r="K90" i="5"/>
  <c r="J90" i="5"/>
  <c r="S90" i="5"/>
  <c r="M90" i="5"/>
  <c r="L90" i="5"/>
  <c r="I90" i="5"/>
  <c r="K89" i="5"/>
  <c r="J89" i="5"/>
  <c r="S89" i="5"/>
  <c r="M89" i="5"/>
  <c r="L89" i="5"/>
  <c r="I89" i="5"/>
  <c r="K88" i="5"/>
  <c r="J88" i="5"/>
  <c r="S88" i="5"/>
  <c r="M88" i="5"/>
  <c r="L88" i="5"/>
  <c r="I88" i="5"/>
  <c r="K87" i="5"/>
  <c r="J87" i="5"/>
  <c r="S87" i="5"/>
  <c r="M87" i="5"/>
  <c r="L87" i="5"/>
  <c r="I87" i="5"/>
  <c r="V81" i="5"/>
  <c r="F17" i="4" s="1"/>
  <c r="K80" i="5"/>
  <c r="J80" i="5"/>
  <c r="S80" i="5"/>
  <c r="S81" i="5" s="1"/>
  <c r="E17" i="4" s="1"/>
  <c r="M80" i="5"/>
  <c r="H81" i="5" s="1"/>
  <c r="L80" i="5"/>
  <c r="L81" i="5" s="1"/>
  <c r="B17" i="4" s="1"/>
  <c r="I80" i="5"/>
  <c r="I81" i="5" s="1"/>
  <c r="D17" i="4" s="1"/>
  <c r="V77" i="5"/>
  <c r="F16" i="4" s="1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S77" i="5" s="1"/>
  <c r="E16" i="4" s="1"/>
  <c r="M74" i="5"/>
  <c r="L74" i="5"/>
  <c r="I74" i="5"/>
  <c r="K73" i="5"/>
  <c r="J73" i="5"/>
  <c r="S73" i="5"/>
  <c r="M73" i="5"/>
  <c r="M77" i="5" s="1"/>
  <c r="C16" i="4" s="1"/>
  <c r="L73" i="5"/>
  <c r="I73" i="5"/>
  <c r="V70" i="5"/>
  <c r="F15" i="4" s="1"/>
  <c r="K69" i="5"/>
  <c r="J69" i="5"/>
  <c r="S69" i="5"/>
  <c r="S70" i="5" s="1"/>
  <c r="E15" i="4" s="1"/>
  <c r="M69" i="5"/>
  <c r="H70" i="5" s="1"/>
  <c r="L69" i="5"/>
  <c r="G70" i="5" s="1"/>
  <c r="I69" i="5"/>
  <c r="I70" i="5" s="1"/>
  <c r="D15" i="4" s="1"/>
  <c r="V66" i="5"/>
  <c r="F14" i="4" s="1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S66" i="5" s="1"/>
  <c r="E14" i="4" s="1"/>
  <c r="M55" i="5"/>
  <c r="M66" i="5" s="1"/>
  <c r="C14" i="4" s="1"/>
  <c r="L55" i="5"/>
  <c r="I55" i="5"/>
  <c r="V52" i="5"/>
  <c r="F13" i="4" s="1"/>
  <c r="K51" i="5"/>
  <c r="J51" i="5"/>
  <c r="S51" i="5"/>
  <c r="M51" i="5"/>
  <c r="L51" i="5"/>
  <c r="I51" i="5"/>
  <c r="K50" i="5"/>
  <c r="J50" i="5"/>
  <c r="S50" i="5"/>
  <c r="M50" i="5"/>
  <c r="L50" i="5"/>
  <c r="I50" i="5"/>
  <c r="I52" i="5" s="1"/>
  <c r="D13" i="4" s="1"/>
  <c r="K49" i="5"/>
  <c r="J49" i="5"/>
  <c r="S49" i="5"/>
  <c r="S52" i="5" s="1"/>
  <c r="E13" i="4" s="1"/>
  <c r="M49" i="5"/>
  <c r="H52" i="5" s="1"/>
  <c r="L49" i="5"/>
  <c r="I49" i="5"/>
  <c r="K45" i="5"/>
  <c r="J45" i="5"/>
  <c r="V45" i="5"/>
  <c r="V46" i="5" s="1"/>
  <c r="F12" i="4" s="1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S46" i="5" s="1"/>
  <c r="E12" i="4" s="1"/>
  <c r="M42" i="5"/>
  <c r="H46" i="5" s="1"/>
  <c r="L42" i="5"/>
  <c r="I42" i="5"/>
  <c r="K38" i="5"/>
  <c r="J38" i="5"/>
  <c r="V38" i="5"/>
  <c r="V39" i="5" s="1"/>
  <c r="F11" i="4" s="1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M39" i="5" s="1"/>
  <c r="C11" i="4" s="1"/>
  <c r="L33" i="5"/>
  <c r="I33" i="5"/>
  <c r="K29" i="5"/>
  <c r="J29" i="5"/>
  <c r="V29" i="5"/>
  <c r="V30" i="5" s="1"/>
  <c r="F10" i="4" s="1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M30" i="5" s="1"/>
  <c r="C10" i="4" s="1"/>
  <c r="L20" i="5"/>
  <c r="I20" i="5"/>
  <c r="V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J11" i="5"/>
  <c r="S11" i="5"/>
  <c r="M11" i="5"/>
  <c r="L11" i="5"/>
  <c r="I11" i="5"/>
  <c r="J20" i="3"/>
  <c r="H144" i="5" l="1"/>
  <c r="I130" i="5"/>
  <c r="D27" i="4" s="1"/>
  <c r="G130" i="5"/>
  <c r="I112" i="5"/>
  <c r="D23" i="4" s="1"/>
  <c r="G77" i="5"/>
  <c r="I46" i="5"/>
  <c r="D12" i="4" s="1"/>
  <c r="L39" i="5"/>
  <c r="B11" i="4" s="1"/>
  <c r="I30" i="5"/>
  <c r="D10" i="4" s="1"/>
  <c r="G30" i="5"/>
  <c r="G39" i="5"/>
  <c r="M46" i="5"/>
  <c r="C12" i="4" s="1"/>
  <c r="I17" i="5"/>
  <c r="D9" i="4" s="1"/>
  <c r="S30" i="5"/>
  <c r="E10" i="4" s="1"/>
  <c r="H30" i="5"/>
  <c r="V146" i="5"/>
  <c r="F33" i="4" s="1"/>
  <c r="S39" i="5"/>
  <c r="E11" i="4" s="1"/>
  <c r="K147" i="5"/>
  <c r="K7" i="1" s="1"/>
  <c r="I39" i="5"/>
  <c r="D11" i="4" s="1"/>
  <c r="I66" i="5"/>
  <c r="D14" i="4" s="1"/>
  <c r="V132" i="5"/>
  <c r="F28" i="4" s="1"/>
  <c r="G97" i="5"/>
  <c r="G112" i="5"/>
  <c r="I125" i="5"/>
  <c r="D26" i="4" s="1"/>
  <c r="H130" i="5"/>
  <c r="S137" i="5"/>
  <c r="E31" i="4" s="1"/>
  <c r="L46" i="5"/>
  <c r="B12" i="4" s="1"/>
  <c r="G52" i="5"/>
  <c r="L66" i="5"/>
  <c r="B14" i="4" s="1"/>
  <c r="I77" i="5"/>
  <c r="D16" i="4" s="1"/>
  <c r="H77" i="5"/>
  <c r="M81" i="5"/>
  <c r="C17" i="4" s="1"/>
  <c r="S91" i="5"/>
  <c r="E21" i="4" s="1"/>
  <c r="H97" i="5"/>
  <c r="I97" i="5"/>
  <c r="D22" i="4" s="1"/>
  <c r="H112" i="5"/>
  <c r="G125" i="5"/>
  <c r="I144" i="5"/>
  <c r="D32" i="4" s="1"/>
  <c r="L17" i="5"/>
  <c r="B9" i="4" s="1"/>
  <c r="M17" i="5"/>
  <c r="C9" i="4" s="1"/>
  <c r="S17" i="5"/>
  <c r="E9" i="4" s="1"/>
  <c r="L30" i="5"/>
  <c r="B10" i="4" s="1"/>
  <c r="H39" i="5"/>
  <c r="G46" i="5"/>
  <c r="L52" i="5"/>
  <c r="B13" i="4" s="1"/>
  <c r="G66" i="5"/>
  <c r="L70" i="5"/>
  <c r="B15" i="4" s="1"/>
  <c r="L77" i="5"/>
  <c r="B16" i="4" s="1"/>
  <c r="G81" i="5"/>
  <c r="G91" i="5"/>
  <c r="L97" i="5"/>
  <c r="B22" i="4" s="1"/>
  <c r="L112" i="5"/>
  <c r="B23" i="4" s="1"/>
  <c r="G116" i="5"/>
  <c r="L120" i="5"/>
  <c r="B25" i="4" s="1"/>
  <c r="L125" i="5"/>
  <c r="B26" i="4" s="1"/>
  <c r="L130" i="5"/>
  <c r="B27" i="4" s="1"/>
  <c r="G137" i="5"/>
  <c r="L144" i="5"/>
  <c r="B32" i="4" s="1"/>
  <c r="G17" i="5"/>
  <c r="M52" i="5"/>
  <c r="C13" i="4" s="1"/>
  <c r="H66" i="5"/>
  <c r="M70" i="5"/>
  <c r="C15" i="4" s="1"/>
  <c r="I91" i="5"/>
  <c r="D21" i="4" s="1"/>
  <c r="H91" i="5"/>
  <c r="M97" i="5"/>
  <c r="C22" i="4" s="1"/>
  <c r="M112" i="5"/>
  <c r="C23" i="4" s="1"/>
  <c r="H116" i="5"/>
  <c r="M120" i="5"/>
  <c r="C25" i="4" s="1"/>
  <c r="M125" i="5"/>
  <c r="C26" i="4" s="1"/>
  <c r="M130" i="5"/>
  <c r="C27" i="4" s="1"/>
  <c r="I137" i="5"/>
  <c r="D31" i="4" s="1"/>
  <c r="H137" i="5"/>
  <c r="M144" i="5"/>
  <c r="C32" i="4" s="1"/>
  <c r="F9" i="4"/>
  <c r="H17" i="5"/>
  <c r="V83" i="5"/>
  <c r="F18" i="4" s="1"/>
  <c r="L91" i="5"/>
  <c r="B21" i="4" s="1"/>
  <c r="L137" i="5"/>
  <c r="B31" i="4" s="1"/>
  <c r="M91" i="5"/>
  <c r="C21" i="4" s="1"/>
  <c r="I83" i="5" l="1"/>
  <c r="D18" i="4" s="1"/>
  <c r="H83" i="5"/>
  <c r="L83" i="5"/>
  <c r="B18" i="4" s="1"/>
  <c r="S146" i="5"/>
  <c r="E33" i="4" s="1"/>
  <c r="G83" i="5"/>
  <c r="S132" i="5"/>
  <c r="E28" i="4" s="1"/>
  <c r="M132" i="5"/>
  <c r="C28" i="4" s="1"/>
  <c r="E16" i="3" s="1"/>
  <c r="G132" i="5"/>
  <c r="G146" i="5"/>
  <c r="S83" i="5"/>
  <c r="M146" i="5"/>
  <c r="C33" i="4" s="1"/>
  <c r="E17" i="3" s="1"/>
  <c r="H132" i="5"/>
  <c r="L146" i="5"/>
  <c r="B33" i="4" s="1"/>
  <c r="D17" i="3" s="1"/>
  <c r="I146" i="5"/>
  <c r="D33" i="4" s="1"/>
  <c r="F17" i="3" s="1"/>
  <c r="V147" i="5"/>
  <c r="F35" i="4" s="1"/>
  <c r="L132" i="5"/>
  <c r="B28" i="4" s="1"/>
  <c r="D16" i="3" s="1"/>
  <c r="M83" i="5"/>
  <c r="I132" i="5"/>
  <c r="H146" i="5"/>
  <c r="H147" i="5" l="1"/>
  <c r="L147" i="5"/>
  <c r="B35" i="4" s="1"/>
  <c r="D28" i="4"/>
  <c r="F16" i="3" s="1"/>
  <c r="I147" i="5"/>
  <c r="E18" i="4"/>
  <c r="S147" i="5"/>
  <c r="E35" i="4" s="1"/>
  <c r="M147" i="5"/>
  <c r="C35" i="4" s="1"/>
  <c r="G147" i="5"/>
  <c r="D35" i="4" l="1"/>
  <c r="B7" i="1"/>
  <c r="F22" i="3"/>
  <c r="F24" i="3"/>
  <c r="F20" i="3"/>
  <c r="J24" i="3"/>
  <c r="J23" i="3"/>
  <c r="J22" i="3"/>
  <c r="F23" i="3"/>
  <c r="B8" i="1" l="1"/>
  <c r="J26" i="3"/>
  <c r="J28" i="3" l="1"/>
  <c r="I29" i="3" s="1"/>
  <c r="J29" i="3" s="1"/>
  <c r="J31" i="3" s="1"/>
  <c r="C7" i="1"/>
  <c r="C8" i="1" l="1"/>
  <c r="G7" i="1"/>
  <c r="G8" i="1" s="1"/>
  <c r="B9" i="1" l="1"/>
  <c r="G9" i="1" s="1"/>
  <c r="B10" i="1" l="1"/>
  <c r="G10" i="1" s="1"/>
  <c r="G11" i="1" s="1"/>
</calcChain>
</file>

<file path=xl/sharedStrings.xml><?xml version="1.0" encoding="utf-8"?>
<sst xmlns="http://schemas.openxmlformats.org/spreadsheetml/2006/main" count="481" uniqueCount="258">
  <si>
    <t>Rekapitulácia rozpočtu</t>
  </si>
  <si>
    <t>Stavba Kravín s dojárňou,Tapešovo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</si>
  <si>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</si>
  <si>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</si>
  <si>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</si>
  <si>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</si>
  <si>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</si>
  <si>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</si>
  <si>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</si>
  <si>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</si>
  <si>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</si>
  <si>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</si>
  <si>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Kravín</t>
  </si>
  <si>
    <t>Krycí list rozpočtu</t>
  </si>
  <si>
    <t xml:space="preserve">Ks: </t>
  </si>
  <si>
    <t xml:space="preserve">Zákazka: </t>
  </si>
  <si>
    <t xml:space="preserve">Spracoval: </t>
  </si>
  <si>
    <t xml:space="preserve">Dňa </t>
  </si>
  <si>
    <t>Odberateľ: Roľnícke družstvo Vavrečka - Tapešovo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</si>
  <si>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</si>
  <si>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</si>
  <si>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</si>
  <si>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</si>
  <si>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</si>
  <si>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</si>
  <si>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</si>
  <si>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</si>
  <si>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</si>
  <si>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</si>
  <si>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</si>
  <si>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</si>
  <si>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</si>
  <si>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</si>
  <si>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</si>
  <si>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</si>
  <si>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</si>
  <si>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</si>
  <si>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</si>
  <si>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</si>
  <si>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</si>
  <si>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</si>
  <si>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</si>
  <si>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</si>
  <si>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</si>
  <si>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</si>
  <si>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</si>
  <si>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</si>
  <si>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</si>
  <si>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</si>
  <si>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</si>
  <si>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</si>
  <si>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</si>
  <si>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</si>
  <si>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</si>
  <si>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</si>
  <si>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</si>
  <si>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</si>
  <si>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</si>
  <si>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</si>
  <si>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</si>
  <si>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</si>
  <si>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</si>
  <si>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</si>
  <si>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</si>
  <si>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</si>
  <si>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</si>
  <si>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</si>
  <si>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</si>
  <si>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Potrubné rozvody</t>
  </si>
  <si>
    <t>OSTATNÉ PRÁCE</t>
  </si>
  <si>
    <t>PRESUNY HMÔT</t>
  </si>
  <si>
    <t>Práce PSV</t>
  </si>
  <si>
    <t>ZTI - VNÚTORNÝ VODOVOD</t>
  </si>
  <si>
    <t>KONŠTRUKCIE KLAMPIARSKE</t>
  </si>
  <si>
    <t>KOVOVÉ DOPLNKOVÉ KONŠTRUKCIE</t>
  </si>
  <si>
    <t>PODLAHY A DLAŽBY KERAMICKÉ</t>
  </si>
  <si>
    <t>OBKLADY KERAMICKÉ</t>
  </si>
  <si>
    <t>NÁTERY</t>
  </si>
  <si>
    <t>MAĽBY</t>
  </si>
  <si>
    <t>Montážne práce</t>
  </si>
  <si>
    <t>M-21 ELEKTROMONTÁŽE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</si>
  <si>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</si>
  <si>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</si>
  <si>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</si>
  <si>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</si>
  <si>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</si>
  <si>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</si>
  <si>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</si>
  <si>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</si>
  <si>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</si>
  <si>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</si>
  <si>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</si>
  <si>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</si>
  <si>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Dátum: </t>
  </si>
  <si>
    <t xml:space="preserve">  1/A 1</t>
  </si>
  <si>
    <t xml:space="preserve"> 132101101</t>
  </si>
  <si>
    <t xml:space="preserve">Výkop ryhy do šírky 600 mm v horn.3 do 100 m3 </t>
  </si>
  <si>
    <t>m3</t>
  </si>
  <si>
    <t>1 A 1</t>
  </si>
  <si>
    <t xml:space="preserve"> 180000000</t>
  </si>
  <si>
    <t>Terénne úpravy</t>
  </si>
  <si>
    <t>kpl</t>
  </si>
  <si>
    <t xml:space="preserve"> 181101102</t>
  </si>
  <si>
    <t>Úprava pláne  so zhutnením</t>
  </si>
  <si>
    <t>m2</t>
  </si>
  <si>
    <t>Výkop ryhy do šírky 600 mm v horn.3 do  100 m3-hnojová koncovka</t>
  </si>
  <si>
    <t xml:space="preserve"> 133111101</t>
  </si>
  <si>
    <t>Hĺbenie pätiek  v  horninách tr. 3</t>
  </si>
  <si>
    <t xml:space="preserve"> 11/A 1</t>
  </si>
  <si>
    <t xml:space="preserve"> 274313611</t>
  </si>
  <si>
    <t>Betón základových pásov, prostý tr.C 16/20</t>
  </si>
  <si>
    <t xml:space="preserve"> 271573001</t>
  </si>
  <si>
    <t xml:space="preserve">Násyp pod zákl. konštr. so zhutnením zo štrkopiesku fr. 0-32 mm hr. 150 mm - </t>
  </si>
  <si>
    <t xml:space="preserve">Násyp pod zákl. konštr. so zhutnením zo štrkopiesku fr. 0-32 mm hr. 150 mm </t>
  </si>
  <si>
    <t>1/A 1</t>
  </si>
  <si>
    <t xml:space="preserve"> 279000000</t>
  </si>
  <si>
    <t>Kotevné otvory 150x150/250 mm pod stlpami</t>
  </si>
  <si>
    <t>ks</t>
  </si>
  <si>
    <t>Zálievka vodostavebným betónom</t>
  </si>
  <si>
    <t>Betón základových pásov, prostý tr.C 16/20 s kryštl. hydroizol.- hnojová koncovka</t>
  </si>
  <si>
    <t>Násyp pod zákl. konštr. so zhutnením zo štrkopiesku fr. 0-32 mm, hr. 150 mm - hnojová koncovka</t>
  </si>
  <si>
    <t>Násyp zhutnený makadam  hr. 300 mm - hnojová koncovka</t>
  </si>
  <si>
    <t xml:space="preserve"> 275313611</t>
  </si>
  <si>
    <t>Betón základových pätiek, prostý tr.C 16/20</t>
  </si>
  <si>
    <t xml:space="preserve"> 275321312</t>
  </si>
  <si>
    <t>Beton zákl. pätiek, železový tr. C 20/25</t>
  </si>
  <si>
    <t xml:space="preserve"> 14/C 1</t>
  </si>
  <si>
    <t xml:space="preserve"> 310238211</t>
  </si>
  <si>
    <t>Murivo obvodové  Termobrik TD 300PD brusená tehla  240x380x249 mm</t>
  </si>
  <si>
    <t xml:space="preserve"> 317941121</t>
  </si>
  <si>
    <t>Osadenie oceľových valcovaných nosníkov U 50 vodiaci profil  reťaze lopaty</t>
  </si>
  <si>
    <t>m</t>
  </si>
  <si>
    <t xml:space="preserve"> 345321313</t>
  </si>
  <si>
    <t>Betón múrikov parapet., atik., schodisk., zábradl., železový (bez výstuže) tr.C 16/20- hnojová koncovka</t>
  </si>
  <si>
    <t xml:space="preserve"> 345351101</t>
  </si>
  <si>
    <t>Debnenie múrikov parapet., atik., zábradl., plnostenných- zhotovenie</t>
  </si>
  <si>
    <t xml:space="preserve"> 345351102</t>
  </si>
  <si>
    <t>Debnenie múrikov parapet., atik., zábradl., plnostenných- odstránenie</t>
  </si>
  <si>
    <t xml:space="preserve"> 345361821</t>
  </si>
  <si>
    <t>Výstuž múrikov parapet., atik., schdisk., zábradl., z betonárskej ocele 10505</t>
  </si>
  <si>
    <t>t</t>
  </si>
  <si>
    <t xml:space="preserve"> 417321313</t>
  </si>
  <si>
    <t>Betón stužujúcich pásov a vencov železový tr. C 16/20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</si>
  <si>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</si>
  <si>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</si>
  <si>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</si>
  <si>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</si>
  <si>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417361821</t>
  </si>
  <si>
    <t>Výstuž stužujúcich pásov a vencov z betonárskej ocele 10505</t>
  </si>
  <si>
    <t xml:space="preserve"> 564000000</t>
  </si>
  <si>
    <t>obslužné a príjazdové komunikácie</t>
  </si>
  <si>
    <t>okapové chodníky</t>
  </si>
  <si>
    <t>221/A 1</t>
  </si>
  <si>
    <t xml:space="preserve"> 564681111</t>
  </si>
  <si>
    <t>Podklad z kameniva hrubého drveného veľ.63-125 mm s rozprestrením a zhutnením, po zhutnení hr.300 mm</t>
  </si>
  <si>
    <t xml:space="preserve"> 631313611</t>
  </si>
  <si>
    <t xml:space="preserve">Mazanina z betónu hr. 200 mm s prísadou BETOKRETE  CL 170P </t>
  </si>
  <si>
    <t xml:space="preserve"> 631362422</t>
  </si>
  <si>
    <t>Výstuž mazanín z betónov (z kameniva) a z ľahkých betónov, zo zváraných sietí KARI, priemer drôtu 6/6 mm, veľkosť oka 150x150 mm</t>
  </si>
  <si>
    <t xml:space="preserve"> 612464212</t>
  </si>
  <si>
    <t>Vnútorná omietka stien vapennoštuková</t>
  </si>
  <si>
    <t xml:space="preserve"> 612460312</t>
  </si>
  <si>
    <t>Vnutorná omietka pálená do 1850 mm</t>
  </si>
  <si>
    <t xml:space="preserve"> m2</t>
  </si>
  <si>
    <t xml:space="preserve"> 612460121</t>
  </si>
  <si>
    <t>príprava vn. podkladu stien penetráciou zákl.</t>
  </si>
  <si>
    <t xml:space="preserve"> 631000000</t>
  </si>
  <si>
    <t>osadenie + dodávka - L  50/50/5 do podlahy</t>
  </si>
  <si>
    <t xml:space="preserve"> 632000000</t>
  </si>
  <si>
    <t>V podlahe krmoviska oc.prof. na vedenie pri vyhrňaní hnoja</t>
  </si>
  <si>
    <t xml:space="preserve"> 612481119</t>
  </si>
  <si>
    <t>Potiahnutie vnútorných stien, sklotextílnou mriežkou</t>
  </si>
  <si>
    <t xml:space="preserve"> 622466201</t>
  </si>
  <si>
    <t xml:space="preserve">Vonkajšia omietka vápennocementová </t>
  </si>
  <si>
    <t xml:space="preserve"> 622481119</t>
  </si>
  <si>
    <t>Potiahnutie vonkajších stien, sklotextílnou mriežkou</t>
  </si>
  <si>
    <t>izolácia voči vplyvom močovky</t>
  </si>
  <si>
    <t>271/A 1</t>
  </si>
  <si>
    <t xml:space="preserve"> 871241111</t>
  </si>
  <si>
    <t>Daždová kanalizácia - Montáž a dodávka potrubia z  PVC 150</t>
  </si>
  <si>
    <t xml:space="preserve">  3/A 1</t>
  </si>
  <si>
    <t xml:space="preserve"> 941941031</t>
  </si>
  <si>
    <t>Montáž lešenia ľahkého pracovného radového s podlahami šírky od 0, 80 do 1,00 m a výšky do 10 m</t>
  </si>
  <si>
    <t xml:space="preserve"> 941941191</t>
  </si>
  <si>
    <t>Príplatok za prvý a každý ďalší i začatý mesiac použitia lešenia k cene -1031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</si>
  <si>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</si>
  <si>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</si>
  <si>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</si>
  <si>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952901311</t>
  </si>
  <si>
    <t>Vyčistenie budov poľnohospodárskych objektov akejkoľvek výšky</t>
  </si>
  <si>
    <t xml:space="preserve"> 998021021</t>
  </si>
  <si>
    <t>Presun hmôt pre haly 802, 811 zvislá konštr.z tehál,tvárnic,blokov alebo kovová do výšky 20 m</t>
  </si>
  <si>
    <t xml:space="preserve"> 722000000</t>
  </si>
  <si>
    <t>Vodovod z rur PE pod podlahou k   napajačkám - tlakové rury PE,DN20,DN25,DN32,DN40</t>
  </si>
  <si>
    <t>M+D - vypušťací ventil DN15</t>
  </si>
  <si>
    <t>M+D - guľový ventil DN15</t>
  </si>
  <si>
    <t>Tlaková skúška,preplach,dezinfekcia</t>
  </si>
  <si>
    <t>764/A 6</t>
  </si>
  <si>
    <t xml:space="preserve"> 764175701</t>
  </si>
  <si>
    <t>Krytina strešná z trapézového plechu T50  hrúbky 0,6 mm pozink so sklonom do 30°</t>
  </si>
  <si>
    <t xml:space="preserve"> 764000000</t>
  </si>
  <si>
    <t xml:space="preserve">Daždový zvod DN 120 zvedený do daždovej kanalizácie </t>
  </si>
  <si>
    <t>Lapač strešných splavenín</t>
  </si>
  <si>
    <t>P/PC</t>
  </si>
  <si>
    <t xml:space="preserve"> 767000000</t>
  </si>
  <si>
    <t xml:space="preserve">M+D - oceľové stlpy         </t>
  </si>
  <si>
    <t>M+D - oceľový nosník valcovaný</t>
  </si>
  <si>
    <t>767/A 2</t>
  </si>
  <si>
    <t xml:space="preserve"> 767397101</t>
  </si>
  <si>
    <t>Montáž strešných PUR panelov hr. 60 mm</t>
  </si>
  <si>
    <t>strešný PUR panel  hr. 60 mm</t>
  </si>
  <si>
    <t>kotviaci materiál</t>
  </si>
  <si>
    <t>žeriav + montažná plošina</t>
  </si>
  <si>
    <t>Montáž + dodávka - vetracia štrbina</t>
  </si>
  <si>
    <t xml:space="preserve">M+D - bočná rolovacia plachta </t>
  </si>
  <si>
    <t>M+D - rura DN 40 po celej dlžke požľabnice</t>
  </si>
  <si>
    <t>PUR panel hr. 100 mm</t>
  </si>
  <si>
    <t>M + D - rolovacie vráta</t>
  </si>
  <si>
    <t>M+D - výplne otvorov / okna,dvere/</t>
  </si>
  <si>
    <t xml:space="preserve"> 771000000</t>
  </si>
  <si>
    <t>Montáž + dodávka  - keramická dlažba</t>
  </si>
  <si>
    <t xml:space="preserve"> 781000000</t>
  </si>
  <si>
    <t>Montáž + dodávka - keramický obklad</t>
  </si>
  <si>
    <t>783/A 1</t>
  </si>
  <si>
    <t xml:space="preserve"> 783226100</t>
  </si>
  <si>
    <t>Nátery kov.stav.doplnk.konštr. syntetické  na vzduchu schnúce základný</t>
  </si>
  <si>
    <t xml:space="preserve"> 783225600</t>
  </si>
  <si>
    <t>Nátery kov.stav.doplnk.konštr. syntetické  na vzduchu schnúce 2x emailovaním</t>
  </si>
  <si>
    <t>784/A 1</t>
  </si>
  <si>
    <t xml:space="preserve"> 784412410</t>
  </si>
  <si>
    <t>Pačokovanie jednonásobné  podkladov do 3,8 m</t>
  </si>
  <si>
    <t xml:space="preserve"> 784452274</t>
  </si>
  <si>
    <t>Maľby z maliar. zmesí tekutých Primalex jednofar. dvojnás. s výš. podl. do 3,80 m</t>
  </si>
  <si>
    <t xml:space="preserve"> 210000000</t>
  </si>
  <si>
    <t>M+D - elektroinštalácia</t>
  </si>
  <si>
    <t xml:space="preserve"> 943000000</t>
  </si>
  <si>
    <t>Montáž OK</t>
  </si>
  <si>
    <t>kg</t>
  </si>
  <si>
    <t>Montáž väzníc</t>
  </si>
  <si>
    <t>dodávka OK</t>
  </si>
  <si>
    <t>dodávka väzníc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</si>
  <si>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</si>
  <si>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</si>
  <si>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</si>
  <si>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</si>
  <si>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Odberateľ:     Roľnícke družstvo Vavrečka - Ťapešovo, Ťapešovo</t>
  </si>
  <si>
    <t xml:space="preserve">Projektant:    </t>
  </si>
  <si>
    <t>Stavba:           Kravín s dojárňou</t>
  </si>
  <si>
    <t xml:space="preserve">Objekt:          SO-01 Kravín </t>
  </si>
  <si>
    <t>Projektant:</t>
  </si>
  <si>
    <t>Odberateľ:       Roľnícke družstvo Vavrečka - Tapešovo, Ťapešovo</t>
  </si>
  <si>
    <t>Stavba:             Kravín s dojárňou</t>
  </si>
  <si>
    <t>Objekt             SO - 01 Kravín</t>
  </si>
  <si>
    <t>Stavebná časť celkom v EUR</t>
  </si>
  <si>
    <t>Práce HSV - Technologická časť</t>
  </si>
  <si>
    <t>Objekt      SO 01 Kravín</t>
  </si>
  <si>
    <t>Stavba      Kravín s dojárňou</t>
  </si>
  <si>
    <t>Miesto:  Ťapešovo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</si>
</sst>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 ###\ ##0.00"/>
    <numFmt numFmtId="165" formatCode="###\ ###\ ##0.000"/>
    <numFmt numFmtId="166" formatCode="###\ ###\ ##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/>
    </xf>
    <xf numFmtId="166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6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6" fontId="5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5" fontId="5" fillId="0" borderId="70" xfId="0" applyNumberFormat="1" applyFont="1" applyBorder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5" fontId="12" fillId="0" borderId="0" xfId="0" applyNumberFormat="1" applyFont="1"/>
    <xf numFmtId="165" fontId="4" fillId="0" borderId="0" xfId="0" applyNumberFormat="1" applyFont="1"/>
    <xf numFmtId="0" fontId="14" fillId="0" borderId="0" xfId="0" applyFont="1" applyAlignment="1">
      <alignment wrapText="1"/>
    </xf>
    <xf numFmtId="165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5" fontId="1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5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1" fillId="0" borderId="1" xfId="0" applyFont="1" applyBorder="1"/>
    <xf numFmtId="43" fontId="5" fillId="0" borderId="71" xfId="1" applyFont="1" applyFill="1" applyBorder="1"/>
    <xf numFmtId="43" fontId="5" fillId="0" borderId="66" xfId="1" applyFont="1" applyFill="1" applyBorder="1"/>
    <xf numFmtId="43" fontId="5" fillId="0" borderId="52" xfId="1" applyFont="1" applyFill="1" applyBorder="1"/>
    <xf numFmtId="43" fontId="5" fillId="0" borderId="72" xfId="1" applyFont="1" applyFill="1" applyBorder="1"/>
    <xf numFmtId="43" fontId="5" fillId="0" borderId="67" xfId="1" applyFont="1" applyFill="1" applyBorder="1"/>
    <xf numFmtId="43" fontId="5" fillId="0" borderId="50" xfId="1" applyFont="1" applyFill="1" applyBorder="1"/>
    <xf numFmtId="43" fontId="5" fillId="0" borderId="70" xfId="1" applyFont="1" applyFill="1" applyBorder="1"/>
    <xf numFmtId="43" fontId="5" fillId="0" borderId="65" xfId="1" applyFont="1" applyFill="1" applyBorder="1"/>
    <xf numFmtId="43" fontId="5" fillId="0" borderId="0" xfId="1" applyFont="1" applyFill="1" applyBorder="1"/>
    <xf numFmtId="0" fontId="4" fillId="0" borderId="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0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5" width="8.7109375" customWidth="1"/>
    <col min="6" max="6" width="16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184" t="s">
        <v>1</v>
      </c>
      <c r="B3" s="184"/>
      <c r="C3" s="184"/>
      <c r="D3" s="184"/>
      <c r="E3" s="184"/>
      <c r="F3" s="7" t="s">
        <v>3</v>
      </c>
      <c r="G3" s="7" t="s">
        <v>4</v>
      </c>
    </row>
    <row r="4" spans="1:26" x14ac:dyDescent="0.25">
      <c r="A4" s="184"/>
      <c r="B4" s="184"/>
      <c r="C4" s="184"/>
      <c r="D4" s="184"/>
      <c r="E4" s="184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69" t="s">
        <v>12</v>
      </c>
      <c r="B7" s="64">
        <f>'SO 28405'!I147-Rekapitulácia!D7</f>
        <v>0</v>
      </c>
      <c r="C7" s="64">
        <f>'Kryci_list 28405'!J26</f>
        <v>0</v>
      </c>
      <c r="D7" s="64">
        <f>'Kryci_list 28405'!J18</f>
        <v>0</v>
      </c>
      <c r="E7" s="64">
        <f>'Kryci_list 28405'!J17</f>
        <v>0</v>
      </c>
      <c r="F7" s="64">
        <v>0</v>
      </c>
      <c r="G7" s="64">
        <f>B7+C7+D7+E7+F7</f>
        <v>0</v>
      </c>
      <c r="K7">
        <f>'SO 28405'!K147</f>
        <v>0</v>
      </c>
      <c r="Q7">
        <v>30.126000000000001</v>
      </c>
    </row>
    <row r="8" spans="1:26" x14ac:dyDescent="0.25">
      <c r="A8" s="172" t="s">
        <v>241</v>
      </c>
      <c r="B8" s="173">
        <f>SUM(B7:B7)</f>
        <v>0</v>
      </c>
      <c r="C8" s="173">
        <f>SUM(C7:C7)</f>
        <v>0</v>
      </c>
      <c r="D8" s="173">
        <f>SUM(D7:D7)</f>
        <v>0</v>
      </c>
      <c r="E8" s="173">
        <f>SUM(E7:E7)</f>
        <v>0</v>
      </c>
      <c r="F8" s="173">
        <f>SUM(F7:F7)</f>
        <v>0</v>
      </c>
      <c r="G8" s="173">
        <f>SUM(G7:G7)-SUM(Z7:Z7)</f>
        <v>0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x14ac:dyDescent="0.25">
      <c r="A9" s="170" t="s">
        <v>242</v>
      </c>
      <c r="B9" s="171">
        <f>G8-SUM(Rekapitulácia!K7:'Rekapitulácia'!K7)*1</f>
        <v>0</v>
      </c>
      <c r="C9" s="171"/>
      <c r="D9" s="171"/>
      <c r="E9" s="171"/>
      <c r="F9" s="171"/>
      <c r="G9" s="171">
        <f>ROUND(((ROUND(B9,2)*20)/100),2)*1</f>
        <v>0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x14ac:dyDescent="0.25">
      <c r="A10" s="5" t="s">
        <v>243</v>
      </c>
      <c r="B10" s="167">
        <f>(G8-B9)</f>
        <v>0</v>
      </c>
      <c r="C10" s="167"/>
      <c r="D10" s="167"/>
      <c r="E10" s="167"/>
      <c r="F10" s="167"/>
      <c r="G10" s="167">
        <f>ROUND(((ROUND(B10,2)*0)/100),2)</f>
        <v>0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x14ac:dyDescent="0.25">
      <c r="A11" s="5" t="s">
        <v>244</v>
      </c>
      <c r="B11" s="167"/>
      <c r="C11" s="167"/>
      <c r="D11" s="167"/>
      <c r="E11" s="167"/>
      <c r="F11" s="167"/>
      <c r="G11" s="167">
        <f>SUM(G8:G10)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x14ac:dyDescent="0.25">
      <c r="A12" s="10"/>
      <c r="B12" s="168"/>
      <c r="C12" s="168"/>
      <c r="D12" s="168"/>
      <c r="E12" s="168"/>
      <c r="F12" s="168"/>
      <c r="G12" s="168"/>
    </row>
    <row r="13" spans="1:26" x14ac:dyDescent="0.25">
      <c r="A13" s="10"/>
      <c r="B13" s="168"/>
      <c r="C13" s="168"/>
      <c r="D13" s="168"/>
      <c r="E13" s="168"/>
      <c r="F13" s="168"/>
      <c r="G13" s="168"/>
    </row>
    <row r="14" spans="1:26" x14ac:dyDescent="0.25">
      <c r="A14" s="10"/>
      <c r="B14" s="168"/>
      <c r="C14" s="168"/>
      <c r="D14" s="168"/>
      <c r="E14" s="168"/>
      <c r="F14" s="168"/>
      <c r="G14" s="168"/>
    </row>
    <row r="15" spans="1:26" x14ac:dyDescent="0.25">
      <c r="A15" s="10"/>
      <c r="B15" s="168"/>
      <c r="C15" s="168"/>
      <c r="D15" s="168"/>
      <c r="E15" s="168"/>
      <c r="F15" s="168"/>
      <c r="G15" s="168"/>
    </row>
    <row r="16" spans="1:26" x14ac:dyDescent="0.25">
      <c r="A16" s="10"/>
      <c r="B16" s="168"/>
      <c r="C16" s="168"/>
      <c r="D16" s="168"/>
      <c r="E16" s="168"/>
      <c r="F16" s="168"/>
      <c r="G16" s="168"/>
    </row>
    <row r="17" spans="1:7" x14ac:dyDescent="0.25">
      <c r="A17" s="10"/>
      <c r="B17" s="168"/>
      <c r="C17" s="168"/>
      <c r="D17" s="168"/>
      <c r="E17" s="168"/>
      <c r="F17" s="168"/>
      <c r="G17" s="168"/>
    </row>
    <row r="18" spans="1:7" x14ac:dyDescent="0.25">
      <c r="A18" s="10"/>
      <c r="B18" s="168"/>
      <c r="C18" s="168"/>
      <c r="D18" s="168"/>
      <c r="E18" s="168"/>
      <c r="F18" s="168"/>
      <c r="G18" s="168"/>
    </row>
    <row r="19" spans="1:7" x14ac:dyDescent="0.25">
      <c r="A19" s="10"/>
      <c r="B19" s="168"/>
      <c r="C19" s="168"/>
      <c r="D19" s="168"/>
      <c r="E19" s="168"/>
      <c r="F19" s="168"/>
      <c r="G19" s="168"/>
    </row>
    <row r="20" spans="1:7" x14ac:dyDescent="0.25">
      <c r="A20" s="10"/>
      <c r="B20" s="168"/>
      <c r="C20" s="168"/>
      <c r="D20" s="168"/>
      <c r="E20" s="168"/>
      <c r="F20" s="168"/>
      <c r="G20" s="168"/>
    </row>
    <row r="21" spans="1:7" x14ac:dyDescent="0.25">
      <c r="A21" s="10"/>
      <c r="B21" s="168"/>
      <c r="C21" s="168"/>
      <c r="D21" s="168"/>
      <c r="E21" s="168"/>
      <c r="F21" s="168"/>
      <c r="G21" s="168"/>
    </row>
    <row r="22" spans="1:7" x14ac:dyDescent="0.25">
      <c r="A22" s="10"/>
      <c r="B22" s="168"/>
      <c r="C22" s="168"/>
      <c r="D22" s="168"/>
      <c r="E22" s="168"/>
      <c r="F22" s="168"/>
      <c r="G22" s="168"/>
    </row>
    <row r="23" spans="1:7" x14ac:dyDescent="0.25">
      <c r="A23" s="10"/>
      <c r="B23" s="168"/>
      <c r="C23" s="168"/>
      <c r="D23" s="168"/>
      <c r="E23" s="168"/>
      <c r="F23" s="168"/>
      <c r="G23" s="168"/>
    </row>
    <row r="24" spans="1:7" x14ac:dyDescent="0.25">
      <c r="A24" s="10"/>
      <c r="B24" s="168"/>
      <c r="C24" s="168"/>
      <c r="D24" s="168"/>
      <c r="E24" s="168"/>
      <c r="F24" s="168"/>
      <c r="G24" s="168"/>
    </row>
    <row r="25" spans="1:7" x14ac:dyDescent="0.25">
      <c r="A25" s="10"/>
      <c r="B25" s="168"/>
      <c r="C25" s="168"/>
      <c r="D25" s="168"/>
      <c r="E25" s="168"/>
      <c r="F25" s="168"/>
      <c r="G25" s="168"/>
    </row>
    <row r="26" spans="1:7" x14ac:dyDescent="0.25">
      <c r="A26" s="10"/>
      <c r="B26" s="168"/>
      <c r="C26" s="168"/>
      <c r="D26" s="168"/>
      <c r="E26" s="168"/>
      <c r="F26" s="168"/>
      <c r="G26" s="168"/>
    </row>
    <row r="27" spans="1:7" x14ac:dyDescent="0.25">
      <c r="A27" s="10"/>
      <c r="B27" s="168"/>
      <c r="C27" s="168"/>
      <c r="D27" s="168"/>
      <c r="E27" s="168"/>
      <c r="F27" s="168"/>
      <c r="G27" s="168"/>
    </row>
    <row r="28" spans="1:7" x14ac:dyDescent="0.25">
      <c r="A28" s="10"/>
      <c r="B28" s="168"/>
      <c r="C28" s="168"/>
      <c r="D28" s="168"/>
      <c r="E28" s="168"/>
      <c r="F28" s="168"/>
      <c r="G28" s="168"/>
    </row>
    <row r="29" spans="1:7" x14ac:dyDescent="0.25">
      <c r="A29" s="10"/>
      <c r="B29" s="168"/>
      <c r="C29" s="168"/>
      <c r="D29" s="168"/>
      <c r="E29" s="168"/>
      <c r="F29" s="168"/>
      <c r="G29" s="168"/>
    </row>
    <row r="30" spans="1:7" x14ac:dyDescent="0.25">
      <c r="A30" s="10"/>
      <c r="B30" s="168"/>
      <c r="C30" s="168"/>
      <c r="D30" s="168"/>
      <c r="E30" s="168"/>
      <c r="F30" s="168"/>
      <c r="G30" s="168"/>
    </row>
    <row r="31" spans="1:7" x14ac:dyDescent="0.25">
      <c r="A31" s="10"/>
      <c r="B31" s="168"/>
      <c r="C31" s="168"/>
      <c r="D31" s="168"/>
      <c r="E31" s="168"/>
      <c r="F31" s="168"/>
      <c r="G31" s="168"/>
    </row>
    <row r="32" spans="1:7" x14ac:dyDescent="0.25">
      <c r="A32" s="10"/>
      <c r="B32" s="168"/>
      <c r="C32" s="168"/>
      <c r="D32" s="168"/>
      <c r="E32" s="168"/>
      <c r="F32" s="168"/>
      <c r="G32" s="168"/>
    </row>
    <row r="33" spans="1:7" x14ac:dyDescent="0.25">
      <c r="A33" s="10"/>
      <c r="B33" s="168"/>
      <c r="C33" s="168"/>
      <c r="D33" s="168"/>
      <c r="E33" s="168"/>
      <c r="F33" s="168"/>
      <c r="G33" s="168"/>
    </row>
    <row r="34" spans="1:7" x14ac:dyDescent="0.25">
      <c r="A34" s="1"/>
      <c r="B34" s="126"/>
      <c r="C34" s="126"/>
      <c r="D34" s="126"/>
      <c r="E34" s="126"/>
      <c r="F34" s="126"/>
      <c r="G34" s="126"/>
    </row>
    <row r="35" spans="1:7" x14ac:dyDescent="0.25">
      <c r="A35" s="1"/>
      <c r="B35" s="126"/>
      <c r="C35" s="126"/>
      <c r="D35" s="126"/>
      <c r="E35" s="126"/>
      <c r="F35" s="126"/>
      <c r="G35" s="126"/>
    </row>
    <row r="36" spans="1:7" x14ac:dyDescent="0.25">
      <c r="A36" s="1"/>
      <c r="B36" s="126"/>
      <c r="C36" s="126"/>
      <c r="D36" s="126"/>
      <c r="E36" s="126"/>
      <c r="F36" s="126"/>
      <c r="G36" s="126"/>
    </row>
    <row r="37" spans="1:7" x14ac:dyDescent="0.25">
      <c r="A37" s="1"/>
      <c r="B37" s="126"/>
      <c r="C37" s="126"/>
      <c r="D37" s="126"/>
      <c r="E37" s="126"/>
      <c r="F37" s="126"/>
      <c r="G37" s="126"/>
    </row>
    <row r="38" spans="1:7" x14ac:dyDescent="0.25">
      <c r="A38" s="1"/>
      <c r="B38" s="126"/>
      <c r="C38" s="126"/>
      <c r="D38" s="126"/>
      <c r="E38" s="126"/>
      <c r="F38" s="126"/>
      <c r="G38" s="126"/>
    </row>
    <row r="39" spans="1:7" x14ac:dyDescent="0.25">
      <c r="A39" s="1"/>
      <c r="B39" s="126"/>
      <c r="C39" s="126"/>
      <c r="D39" s="126"/>
      <c r="E39" s="126"/>
      <c r="F39" s="126"/>
      <c r="G39" s="126"/>
    </row>
    <row r="40" spans="1:7" x14ac:dyDescent="0.25">
      <c r="A40" s="1"/>
      <c r="B40" s="126"/>
      <c r="C40" s="126"/>
      <c r="D40" s="126"/>
      <c r="E40" s="126"/>
      <c r="F40" s="126"/>
      <c r="G40" s="126"/>
    </row>
    <row r="41" spans="1:7" x14ac:dyDescent="0.25">
      <c r="A41" s="1"/>
      <c r="B41" s="126"/>
      <c r="C41" s="126"/>
      <c r="D41" s="126"/>
      <c r="E41" s="126"/>
      <c r="F41" s="126"/>
      <c r="G41" s="126"/>
    </row>
    <row r="42" spans="1:7" x14ac:dyDescent="0.25">
      <c r="A42" s="1"/>
      <c r="B42" s="126"/>
      <c r="C42" s="126"/>
      <c r="D42" s="126"/>
      <c r="E42" s="126"/>
      <c r="F42" s="126"/>
      <c r="G42" s="126"/>
    </row>
    <row r="43" spans="1:7" x14ac:dyDescent="0.25">
      <c r="A43" s="1"/>
      <c r="B43" s="126"/>
      <c r="C43" s="126"/>
      <c r="D43" s="126"/>
      <c r="E43" s="126"/>
      <c r="F43" s="126"/>
      <c r="G43" s="126"/>
    </row>
    <row r="44" spans="1:7" x14ac:dyDescent="0.25">
      <c r="A44" s="1"/>
      <c r="B44" s="126"/>
      <c r="C44" s="126"/>
      <c r="D44" s="126"/>
      <c r="E44" s="126"/>
      <c r="F44" s="126"/>
      <c r="G44" s="126"/>
    </row>
    <row r="45" spans="1:7" x14ac:dyDescent="0.25">
      <c r="A45" s="1"/>
      <c r="B45" s="126"/>
      <c r="C45" s="126"/>
      <c r="D45" s="126"/>
      <c r="E45" s="126"/>
      <c r="F45" s="126"/>
      <c r="G45" s="126"/>
    </row>
    <row r="46" spans="1:7" x14ac:dyDescent="0.25">
      <c r="A46" s="1"/>
      <c r="B46" s="126"/>
      <c r="C46" s="126"/>
      <c r="D46" s="126"/>
      <c r="E46" s="126"/>
      <c r="F46" s="126"/>
      <c r="G46" s="126"/>
    </row>
    <row r="47" spans="1:7" x14ac:dyDescent="0.25">
      <c r="A47" s="1"/>
      <c r="B47" s="126"/>
      <c r="C47" s="126"/>
      <c r="D47" s="126"/>
      <c r="E47" s="126"/>
      <c r="F47" s="126"/>
      <c r="G47" s="126"/>
    </row>
    <row r="48" spans="1:7" x14ac:dyDescent="0.25">
      <c r="A48" s="1"/>
      <c r="B48" s="126"/>
      <c r="C48" s="126"/>
      <c r="D48" s="126"/>
      <c r="E48" s="126"/>
      <c r="F48" s="126"/>
      <c r="G48" s="126"/>
    </row>
    <row r="49" spans="1:7" x14ac:dyDescent="0.25">
      <c r="A49" s="1"/>
      <c r="B49" s="126"/>
      <c r="C49" s="126"/>
      <c r="D49" s="126"/>
      <c r="E49" s="126"/>
      <c r="F49" s="126"/>
      <c r="G49" s="126"/>
    </row>
    <row r="50" spans="1:7" x14ac:dyDescent="0.25">
      <c r="A50" s="1"/>
      <c r="B50" s="126"/>
      <c r="C50" s="126"/>
      <c r="D50" s="126"/>
      <c r="E50" s="126"/>
      <c r="F50" s="126"/>
      <c r="G50" s="126"/>
    </row>
    <row r="51" spans="1:7" x14ac:dyDescent="0.25">
      <c r="B51" s="162"/>
      <c r="C51" s="162"/>
      <c r="D51" s="162"/>
      <c r="E51" s="162"/>
      <c r="F51" s="162"/>
      <c r="G51" s="162"/>
    </row>
    <row r="52" spans="1:7" x14ac:dyDescent="0.25">
      <c r="B52" s="162"/>
      <c r="C52" s="162"/>
      <c r="D52" s="162"/>
      <c r="E52" s="162"/>
      <c r="F52" s="162"/>
      <c r="G52" s="162"/>
    </row>
    <row r="53" spans="1:7" x14ac:dyDescent="0.25">
      <c r="B53" s="162"/>
      <c r="C53" s="162"/>
      <c r="D53" s="162"/>
      <c r="E53" s="162"/>
      <c r="F53" s="162"/>
      <c r="G53" s="162"/>
    </row>
    <row r="54" spans="1:7" x14ac:dyDescent="0.25">
      <c r="B54" s="162"/>
      <c r="C54" s="162"/>
      <c r="D54" s="162"/>
      <c r="E54" s="162"/>
      <c r="F54" s="162"/>
      <c r="G54" s="162"/>
    </row>
    <row r="55" spans="1:7" x14ac:dyDescent="0.25">
      <c r="B55" s="162"/>
      <c r="C55" s="162"/>
      <c r="D55" s="162"/>
      <c r="E55" s="162"/>
      <c r="F55" s="162"/>
      <c r="G55" s="162"/>
    </row>
    <row r="56" spans="1:7" x14ac:dyDescent="0.25">
      <c r="B56" s="162"/>
      <c r="C56" s="162"/>
      <c r="D56" s="162"/>
      <c r="E56" s="162"/>
      <c r="F56" s="162"/>
      <c r="G56" s="162"/>
    </row>
    <row r="57" spans="1:7" x14ac:dyDescent="0.25">
      <c r="B57" s="162"/>
      <c r="C57" s="162"/>
      <c r="D57" s="162"/>
      <c r="E57" s="162"/>
      <c r="F57" s="162"/>
      <c r="G57" s="162"/>
    </row>
    <row r="58" spans="1:7" x14ac:dyDescent="0.25">
      <c r="B58" s="162"/>
      <c r="C58" s="162"/>
      <c r="D58" s="162"/>
      <c r="E58" s="162"/>
      <c r="F58" s="162"/>
      <c r="G58" s="162"/>
    </row>
    <row r="59" spans="1:7" x14ac:dyDescent="0.25">
      <c r="B59" s="162"/>
      <c r="C59" s="162"/>
      <c r="D59" s="162"/>
      <c r="E59" s="162"/>
      <c r="F59" s="162"/>
      <c r="G59" s="162"/>
    </row>
    <row r="60" spans="1:7" x14ac:dyDescent="0.25">
      <c r="B60" s="162"/>
      <c r="C60" s="162"/>
      <c r="D60" s="162"/>
      <c r="E60" s="162"/>
      <c r="F60" s="162"/>
      <c r="G60" s="162"/>
    </row>
    <row r="61" spans="1:7" x14ac:dyDescent="0.25">
      <c r="B61" s="162"/>
      <c r="C61" s="162"/>
      <c r="D61" s="162"/>
      <c r="E61" s="162"/>
      <c r="F61" s="162"/>
      <c r="G61" s="162"/>
    </row>
    <row r="62" spans="1:7" x14ac:dyDescent="0.25">
      <c r="B62" s="162"/>
      <c r="C62" s="162"/>
      <c r="D62" s="162"/>
      <c r="E62" s="162"/>
      <c r="F62" s="162"/>
      <c r="G62" s="162"/>
    </row>
    <row r="63" spans="1:7" x14ac:dyDescent="0.25">
      <c r="B63" s="162"/>
      <c r="C63" s="162"/>
      <c r="D63" s="162"/>
      <c r="E63" s="162"/>
      <c r="F63" s="162"/>
      <c r="G63" s="162"/>
    </row>
    <row r="64" spans="1:7" x14ac:dyDescent="0.25">
      <c r="B64" s="162"/>
      <c r="C64" s="162"/>
      <c r="D64" s="162"/>
      <c r="E64" s="162"/>
      <c r="F64" s="162"/>
      <c r="G64" s="162"/>
    </row>
    <row r="65" spans="2:7" x14ac:dyDescent="0.25">
      <c r="B65" s="162"/>
      <c r="C65" s="162"/>
      <c r="D65" s="162"/>
      <c r="E65" s="162"/>
      <c r="F65" s="162"/>
      <c r="G65" s="162"/>
    </row>
    <row r="66" spans="2:7" x14ac:dyDescent="0.25">
      <c r="B66" s="162"/>
      <c r="C66" s="162"/>
      <c r="D66" s="162"/>
      <c r="E66" s="162"/>
      <c r="F66" s="162"/>
      <c r="G66" s="162"/>
    </row>
    <row r="67" spans="2:7" x14ac:dyDescent="0.25">
      <c r="B67" s="162"/>
      <c r="C67" s="162"/>
      <c r="D67" s="162"/>
      <c r="E67" s="162"/>
      <c r="F67" s="162"/>
      <c r="G67" s="162"/>
    </row>
    <row r="68" spans="2:7" x14ac:dyDescent="0.25">
      <c r="B68" s="162"/>
      <c r="C68" s="162"/>
      <c r="D68" s="162"/>
      <c r="E68" s="162"/>
      <c r="F68" s="162"/>
      <c r="G68" s="162"/>
    </row>
    <row r="69" spans="2:7" x14ac:dyDescent="0.25">
      <c r="B69" s="162"/>
      <c r="C69" s="162"/>
      <c r="D69" s="162"/>
      <c r="E69" s="162"/>
      <c r="F69" s="162"/>
      <c r="G69" s="162"/>
    </row>
    <row r="70" spans="2:7" x14ac:dyDescent="0.25">
      <c r="B70" s="162"/>
      <c r="C70" s="162"/>
      <c r="D70" s="162"/>
      <c r="E70" s="162"/>
      <c r="F70" s="162"/>
      <c r="G70" s="162"/>
    </row>
    <row r="71" spans="2:7" x14ac:dyDescent="0.25">
      <c r="B71" s="162"/>
      <c r="C71" s="162"/>
      <c r="D71" s="162"/>
      <c r="E71" s="162"/>
      <c r="F71" s="162"/>
      <c r="G71" s="162"/>
    </row>
    <row r="72" spans="2:7" x14ac:dyDescent="0.25">
      <c r="B72" s="162"/>
      <c r="C72" s="162"/>
      <c r="D72" s="162"/>
      <c r="E72" s="162"/>
      <c r="F72" s="162"/>
      <c r="G72" s="162"/>
    </row>
    <row r="73" spans="2:7" x14ac:dyDescent="0.25">
      <c r="B73" s="162"/>
      <c r="C73" s="162"/>
      <c r="D73" s="162"/>
      <c r="E73" s="162"/>
      <c r="F73" s="162"/>
      <c r="G73" s="162"/>
    </row>
    <row r="74" spans="2:7" x14ac:dyDescent="0.25">
      <c r="B74" s="162"/>
      <c r="C74" s="162"/>
      <c r="D74" s="162"/>
      <c r="E74" s="162"/>
      <c r="F74" s="162"/>
      <c r="G74" s="162"/>
    </row>
    <row r="75" spans="2:7" x14ac:dyDescent="0.25">
      <c r="B75" s="162"/>
      <c r="C75" s="162"/>
      <c r="D75" s="162"/>
      <c r="E75" s="162"/>
      <c r="F75" s="162"/>
      <c r="G75" s="162"/>
    </row>
    <row r="76" spans="2:7" x14ac:dyDescent="0.25">
      <c r="B76" s="162"/>
      <c r="C76" s="162"/>
      <c r="D76" s="162"/>
      <c r="E76" s="162"/>
      <c r="F76" s="162"/>
      <c r="G76" s="162"/>
    </row>
    <row r="77" spans="2:7" x14ac:dyDescent="0.25">
      <c r="B77" s="162"/>
      <c r="C77" s="162"/>
      <c r="D77" s="162"/>
      <c r="E77" s="162"/>
      <c r="F77" s="162"/>
      <c r="G77" s="162"/>
    </row>
    <row r="78" spans="2:7" x14ac:dyDescent="0.25">
      <c r="B78" s="162"/>
      <c r="C78" s="162"/>
      <c r="D78" s="162"/>
      <c r="E78" s="162"/>
      <c r="F78" s="162"/>
      <c r="G78" s="162"/>
    </row>
    <row r="79" spans="2:7" x14ac:dyDescent="0.25">
      <c r="B79" s="162"/>
      <c r="C79" s="162"/>
      <c r="D79" s="162"/>
      <c r="E79" s="162"/>
      <c r="F79" s="162"/>
      <c r="G79" s="162"/>
    </row>
    <row r="80" spans="2:7" x14ac:dyDescent="0.25">
      <c r="B80" s="162"/>
      <c r="C80" s="162"/>
      <c r="D80" s="162"/>
      <c r="E80" s="162"/>
      <c r="F80" s="162"/>
      <c r="G80" s="162"/>
    </row>
    <row r="81" spans="2:7" x14ac:dyDescent="0.25">
      <c r="B81" s="162"/>
      <c r="C81" s="162"/>
      <c r="D81" s="162"/>
      <c r="E81" s="162"/>
      <c r="F81" s="162"/>
      <c r="G81" s="162"/>
    </row>
    <row r="82" spans="2:7" x14ac:dyDescent="0.25">
      <c r="B82" s="162"/>
      <c r="C82" s="162"/>
      <c r="D82" s="162"/>
      <c r="E82" s="162"/>
      <c r="F82" s="162"/>
      <c r="G82" s="162"/>
    </row>
    <row r="83" spans="2:7" x14ac:dyDescent="0.25">
      <c r="B83" s="162"/>
      <c r="C83" s="162"/>
      <c r="D83" s="162"/>
      <c r="E83" s="162"/>
      <c r="F83" s="162"/>
      <c r="G83" s="162"/>
    </row>
    <row r="84" spans="2:7" x14ac:dyDescent="0.25">
      <c r="B84" s="162"/>
      <c r="C84" s="162"/>
      <c r="D84" s="162"/>
      <c r="E84" s="162"/>
      <c r="F84" s="162"/>
      <c r="G84" s="162"/>
    </row>
    <row r="85" spans="2:7" x14ac:dyDescent="0.25">
      <c r="B85" s="162"/>
      <c r="C85" s="162"/>
      <c r="D85" s="162"/>
      <c r="E85" s="162"/>
      <c r="F85" s="162"/>
      <c r="G85" s="162"/>
    </row>
    <row r="86" spans="2:7" x14ac:dyDescent="0.25">
      <c r="B86" s="162"/>
      <c r="C86" s="162"/>
      <c r="D86" s="162"/>
      <c r="E86" s="162"/>
      <c r="F86" s="162"/>
      <c r="G86" s="162"/>
    </row>
    <row r="87" spans="2:7" x14ac:dyDescent="0.25">
      <c r="B87" s="162"/>
      <c r="C87" s="162"/>
      <c r="D87" s="162"/>
      <c r="E87" s="162"/>
      <c r="F87" s="162"/>
      <c r="G87" s="162"/>
    </row>
    <row r="88" spans="2:7" x14ac:dyDescent="0.25">
      <c r="B88" s="162"/>
      <c r="C88" s="162"/>
      <c r="D88" s="162"/>
      <c r="E88" s="162"/>
      <c r="F88" s="162"/>
      <c r="G88" s="162"/>
    </row>
    <row r="89" spans="2:7" x14ac:dyDescent="0.25">
      <c r="B89" s="162"/>
      <c r="C89" s="162"/>
      <c r="D89" s="162"/>
      <c r="E89" s="162"/>
      <c r="F89" s="162"/>
      <c r="G89" s="162"/>
    </row>
    <row r="90" spans="2:7" x14ac:dyDescent="0.25">
      <c r="B90" s="162"/>
      <c r="C90" s="162"/>
      <c r="D90" s="162"/>
      <c r="E90" s="162"/>
      <c r="F90" s="162"/>
      <c r="G90" s="162"/>
    </row>
    <row r="91" spans="2:7" x14ac:dyDescent="0.25">
      <c r="B91" s="162"/>
      <c r="C91" s="162"/>
      <c r="D91" s="162"/>
      <c r="E91" s="162"/>
      <c r="F91" s="162"/>
      <c r="G91" s="162"/>
    </row>
    <row r="92" spans="2:7" x14ac:dyDescent="0.25">
      <c r="B92" s="162"/>
      <c r="C92" s="162"/>
      <c r="D92" s="162"/>
      <c r="E92" s="162"/>
      <c r="F92" s="162"/>
      <c r="G92" s="162"/>
    </row>
    <row r="93" spans="2:7" x14ac:dyDescent="0.25">
      <c r="B93" s="162"/>
      <c r="C93" s="162"/>
      <c r="D93" s="162"/>
      <c r="E93" s="162"/>
      <c r="F93" s="162"/>
      <c r="G93" s="162"/>
    </row>
    <row r="94" spans="2:7" x14ac:dyDescent="0.25">
      <c r="B94" s="162"/>
      <c r="C94" s="162"/>
      <c r="D94" s="162"/>
      <c r="E94" s="162"/>
      <c r="F94" s="162"/>
      <c r="G94" s="162"/>
    </row>
    <row r="95" spans="2:7" x14ac:dyDescent="0.25">
      <c r="B95" s="162"/>
      <c r="C95" s="162"/>
      <c r="D95" s="162"/>
      <c r="E95" s="162"/>
      <c r="F95" s="162"/>
      <c r="G95" s="162"/>
    </row>
    <row r="96" spans="2:7" x14ac:dyDescent="0.25">
      <c r="B96" s="162"/>
      <c r="C96" s="162"/>
      <c r="D96" s="162"/>
      <c r="E96" s="162"/>
      <c r="F96" s="162"/>
      <c r="G96" s="162"/>
    </row>
    <row r="97" spans="2:7" x14ac:dyDescent="0.25">
      <c r="B97" s="162"/>
      <c r="C97" s="162"/>
      <c r="D97" s="162"/>
      <c r="E97" s="162"/>
      <c r="F97" s="162"/>
      <c r="G97" s="162"/>
    </row>
    <row r="98" spans="2:7" x14ac:dyDescent="0.25">
      <c r="B98" s="162"/>
      <c r="C98" s="162"/>
      <c r="D98" s="162"/>
      <c r="E98" s="162"/>
      <c r="F98" s="162"/>
      <c r="G98" s="162"/>
    </row>
    <row r="99" spans="2:7" x14ac:dyDescent="0.25">
      <c r="B99" s="162"/>
      <c r="C99" s="162"/>
      <c r="D99" s="162"/>
      <c r="E99" s="162"/>
      <c r="F99" s="162"/>
      <c r="G99" s="162"/>
    </row>
    <row r="100" spans="2:7" x14ac:dyDescent="0.25">
      <c r="B100" s="162"/>
      <c r="C100" s="162"/>
      <c r="D100" s="162"/>
      <c r="E100" s="162"/>
      <c r="F100" s="162"/>
      <c r="G100" s="162"/>
    </row>
    <row r="101" spans="2:7" x14ac:dyDescent="0.25">
      <c r="B101" s="162"/>
      <c r="C101" s="162"/>
      <c r="D101" s="162"/>
      <c r="E101" s="162"/>
      <c r="F101" s="162"/>
      <c r="G101" s="162"/>
    </row>
    <row r="102" spans="2:7" x14ac:dyDescent="0.25">
      <c r="B102" s="162"/>
      <c r="C102" s="162"/>
      <c r="D102" s="162"/>
      <c r="E102" s="162"/>
      <c r="F102" s="162"/>
      <c r="G102" s="162"/>
    </row>
    <row r="103" spans="2:7" x14ac:dyDescent="0.25">
      <c r="B103" s="162"/>
      <c r="C103" s="162"/>
      <c r="D103" s="162"/>
      <c r="E103" s="162"/>
      <c r="F103" s="162"/>
      <c r="G103" s="162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J5" sqref="J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4" width="10.7109375" customWidth="1"/>
    <col min="5" max="6" width="11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185" t="s">
        <v>256</v>
      </c>
      <c r="C2" s="186"/>
      <c r="D2" s="186"/>
      <c r="E2" s="186"/>
      <c r="F2" s="186"/>
      <c r="G2" s="186"/>
      <c r="H2" s="186"/>
      <c r="I2" s="186"/>
      <c r="J2" s="187"/>
    </row>
    <row r="3" spans="1:23" ht="18" customHeight="1" x14ac:dyDescent="0.25">
      <c r="A3" s="12"/>
      <c r="B3" s="33" t="s">
        <v>255</v>
      </c>
      <c r="C3" s="34"/>
      <c r="D3" s="35"/>
      <c r="E3" s="35"/>
      <c r="F3" s="35"/>
      <c r="G3" s="16"/>
      <c r="H3" s="16"/>
      <c r="I3" s="36" t="s">
        <v>257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14</v>
      </c>
      <c r="J4" s="29"/>
    </row>
    <row r="5" spans="1:23" ht="18" customHeight="1" thickBot="1" x14ac:dyDescent="0.3">
      <c r="A5" s="12"/>
      <c r="B5" s="37" t="s">
        <v>15</v>
      </c>
      <c r="C5" s="19"/>
      <c r="D5" s="16"/>
      <c r="E5" s="16"/>
      <c r="F5" s="38" t="s">
        <v>16</v>
      </c>
      <c r="G5" s="16"/>
      <c r="H5" s="16"/>
      <c r="I5" s="36" t="s">
        <v>17</v>
      </c>
      <c r="J5" s="39"/>
    </row>
    <row r="6" spans="1:23" ht="20.100000000000001" customHeight="1" thickTop="1" x14ac:dyDescent="0.25">
      <c r="A6" s="12"/>
      <c r="B6" s="188" t="s">
        <v>18</v>
      </c>
      <c r="C6" s="189"/>
      <c r="D6" s="189"/>
      <c r="E6" s="189"/>
      <c r="F6" s="189"/>
      <c r="G6" s="189"/>
      <c r="H6" s="189"/>
      <c r="I6" s="189"/>
      <c r="J6" s="190"/>
    </row>
    <row r="7" spans="1:23" ht="18" customHeight="1" x14ac:dyDescent="0.25">
      <c r="A7" s="12"/>
      <c r="B7" s="48" t="s">
        <v>20</v>
      </c>
      <c r="C7" s="41"/>
      <c r="D7" s="17"/>
      <c r="E7" s="17"/>
      <c r="F7" s="17"/>
      <c r="G7" s="49" t="s">
        <v>21</v>
      </c>
      <c r="H7" s="17"/>
      <c r="I7" s="27"/>
      <c r="J7" s="42"/>
    </row>
    <row r="8" spans="1:23" ht="20.100000000000001" customHeight="1" x14ac:dyDescent="0.25">
      <c r="A8" s="12"/>
      <c r="B8" s="191" t="s">
        <v>249</v>
      </c>
      <c r="C8" s="192"/>
      <c r="D8" s="192"/>
      <c r="E8" s="192"/>
      <c r="F8" s="192"/>
      <c r="G8" s="192"/>
      <c r="H8" s="192"/>
      <c r="I8" s="192"/>
      <c r="J8" s="193"/>
    </row>
    <row r="9" spans="1:23" ht="18" customHeight="1" x14ac:dyDescent="0.25">
      <c r="A9" s="12"/>
      <c r="B9" s="37" t="s">
        <v>20</v>
      </c>
      <c r="C9" s="19"/>
      <c r="D9" s="16"/>
      <c r="E9" s="16"/>
      <c r="F9" s="16"/>
      <c r="G9" s="38" t="s">
        <v>21</v>
      </c>
      <c r="H9" s="16"/>
      <c r="I9" s="26"/>
      <c r="J9" s="29"/>
    </row>
    <row r="10" spans="1:23" ht="20.100000000000001" customHeight="1" x14ac:dyDescent="0.25">
      <c r="A10" s="12"/>
      <c r="B10" s="191" t="s">
        <v>19</v>
      </c>
      <c r="C10" s="192"/>
      <c r="D10" s="192"/>
      <c r="E10" s="192"/>
      <c r="F10" s="192"/>
      <c r="G10" s="192"/>
      <c r="H10" s="192"/>
      <c r="I10" s="192"/>
      <c r="J10" s="193"/>
    </row>
    <row r="11" spans="1:23" ht="18" customHeight="1" thickBot="1" x14ac:dyDescent="0.3">
      <c r="A11" s="12"/>
      <c r="B11" s="37" t="s">
        <v>20</v>
      </c>
      <c r="C11" s="19"/>
      <c r="D11" s="16"/>
      <c r="E11" s="16"/>
      <c r="F11" s="16"/>
      <c r="G11" s="38" t="s">
        <v>21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0" t="s">
        <v>22</v>
      </c>
      <c r="C14" s="78" t="s">
        <v>6</v>
      </c>
      <c r="D14" s="79" t="s">
        <v>51</v>
      </c>
      <c r="E14" s="80" t="s">
        <v>52</v>
      </c>
      <c r="F14" s="78" t="s">
        <v>53</v>
      </c>
      <c r="G14" s="50" t="s">
        <v>29</v>
      </c>
      <c r="H14" s="44"/>
      <c r="I14" s="46"/>
      <c r="J14" s="47"/>
    </row>
    <row r="15" spans="1:23" ht="18" customHeight="1" x14ac:dyDescent="0.25">
      <c r="A15" s="12"/>
      <c r="B15" s="83">
        <v>1</v>
      </c>
      <c r="C15" s="84" t="s">
        <v>23</v>
      </c>
      <c r="D15" s="175">
        <v>0</v>
      </c>
      <c r="E15" s="178">
        <v>0</v>
      </c>
      <c r="F15" s="181">
        <v>0</v>
      </c>
      <c r="G15" s="51">
        <v>7</v>
      </c>
      <c r="H15" s="53" t="s">
        <v>30</v>
      </c>
      <c r="I15" s="27"/>
      <c r="J15" s="55">
        <v>0</v>
      </c>
    </row>
    <row r="16" spans="1:23" ht="18" customHeight="1" x14ac:dyDescent="0.25">
      <c r="A16" s="12"/>
      <c r="B16" s="81">
        <v>2</v>
      </c>
      <c r="C16" s="82" t="s">
        <v>24</v>
      </c>
      <c r="D16" s="176">
        <f>'Rekap 28405'!B28</f>
        <v>0</v>
      </c>
      <c r="E16" s="179">
        <f>'Rekap 28405'!C28</f>
        <v>0</v>
      </c>
      <c r="F16" s="182">
        <f>'Rekap 28405'!D28</f>
        <v>0</v>
      </c>
      <c r="G16" s="95"/>
      <c r="H16" s="106"/>
      <c r="I16" s="108"/>
      <c r="J16" s="101"/>
    </row>
    <row r="17" spans="1:26" ht="18" customHeight="1" x14ac:dyDescent="0.25">
      <c r="A17" s="12"/>
      <c r="B17" s="57">
        <v>3</v>
      </c>
      <c r="C17" s="60" t="s">
        <v>25</v>
      </c>
      <c r="D17" s="177">
        <f>'Rekap 28405'!B33</f>
        <v>0</v>
      </c>
      <c r="E17" s="180">
        <f>'Rekap 28405'!C33</f>
        <v>0</v>
      </c>
      <c r="F17" s="183">
        <f>'Rekap 28405'!D33</f>
        <v>0</v>
      </c>
      <c r="G17" s="51">
        <v>8</v>
      </c>
      <c r="H17" s="61" t="s">
        <v>31</v>
      </c>
      <c r="I17" s="108"/>
      <c r="J17" s="101">
        <f>'SO 28405'!Z147</f>
        <v>0</v>
      </c>
    </row>
    <row r="18" spans="1:26" ht="18" customHeight="1" x14ac:dyDescent="0.25">
      <c r="A18" s="12"/>
      <c r="B18" s="51">
        <v>4</v>
      </c>
      <c r="C18" s="61" t="s">
        <v>26</v>
      </c>
      <c r="D18" s="65"/>
      <c r="E18" s="64"/>
      <c r="F18" s="67"/>
      <c r="G18" s="51">
        <v>9</v>
      </c>
      <c r="H18" s="61" t="s">
        <v>32</v>
      </c>
      <c r="I18" s="108"/>
      <c r="J18" s="101">
        <f>'SO 28405'!Y147</f>
        <v>0</v>
      </c>
    </row>
    <row r="19" spans="1:26" ht="18" customHeight="1" x14ac:dyDescent="0.25">
      <c r="A19" s="12"/>
      <c r="B19" s="51">
        <v>5</v>
      </c>
      <c r="C19" s="61" t="s">
        <v>27</v>
      </c>
      <c r="D19" s="65"/>
      <c r="E19" s="64"/>
      <c r="F19" s="67"/>
      <c r="G19" s="95"/>
      <c r="H19" s="106"/>
      <c r="I19" s="108"/>
      <c r="J19" s="107"/>
    </row>
    <row r="20" spans="1:26" ht="18" customHeight="1" thickBot="1" x14ac:dyDescent="0.3">
      <c r="A20" s="12"/>
      <c r="B20" s="51">
        <v>6</v>
      </c>
      <c r="C20" s="62" t="s">
        <v>28</v>
      </c>
      <c r="D20" s="66"/>
      <c r="E20" s="88"/>
      <c r="F20" s="93">
        <f>SUM(F15:F19)</f>
        <v>0</v>
      </c>
      <c r="G20" s="51">
        <v>10</v>
      </c>
      <c r="H20" s="61" t="s">
        <v>28</v>
      </c>
      <c r="I20" s="110"/>
      <c r="J20" s="87">
        <f>SUM(J15:J19)</f>
        <v>0</v>
      </c>
    </row>
    <row r="21" spans="1:26" ht="18" customHeight="1" thickTop="1" x14ac:dyDescent="0.25">
      <c r="A21" s="12"/>
      <c r="B21" s="56" t="s">
        <v>40</v>
      </c>
      <c r="C21" s="59" t="s">
        <v>41</v>
      </c>
      <c r="D21" s="63"/>
      <c r="E21" s="18"/>
      <c r="F21" s="86"/>
      <c r="G21" s="56" t="s">
        <v>47</v>
      </c>
      <c r="H21" s="52" t="s">
        <v>41</v>
      </c>
      <c r="I21" s="27"/>
      <c r="J21" s="111"/>
    </row>
    <row r="22" spans="1:26" ht="18" customHeight="1" x14ac:dyDescent="0.25">
      <c r="A22" s="12"/>
      <c r="B22" s="57">
        <v>11</v>
      </c>
      <c r="C22" s="53" t="s">
        <v>42</v>
      </c>
      <c r="D22" s="73"/>
      <c r="E22" s="76" t="s">
        <v>45</v>
      </c>
      <c r="F22" s="74">
        <f>((F15*U22*0)+(F16*V22*0)+(F17*W22*0))/100</f>
        <v>0</v>
      </c>
      <c r="G22" s="57">
        <v>16</v>
      </c>
      <c r="H22" s="60" t="s">
        <v>48</v>
      </c>
      <c r="I22" s="109" t="s">
        <v>45</v>
      </c>
      <c r="J22" s="100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1">
        <v>12</v>
      </c>
      <c r="C23" s="54" t="s">
        <v>43</v>
      </c>
      <c r="D23" s="58"/>
      <c r="E23" s="76" t="s">
        <v>46</v>
      </c>
      <c r="F23" s="67">
        <f>((F15*U23*0)+(F16*V23*0)+(F17*W23*0))/100</f>
        <v>0</v>
      </c>
      <c r="G23" s="51">
        <v>17</v>
      </c>
      <c r="H23" s="61" t="s">
        <v>49</v>
      </c>
      <c r="I23" s="109" t="s">
        <v>45</v>
      </c>
      <c r="J23" s="101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1">
        <v>13</v>
      </c>
      <c r="C24" s="54" t="s">
        <v>44</v>
      </c>
      <c r="D24" s="58"/>
      <c r="E24" s="76" t="s">
        <v>45</v>
      </c>
      <c r="F24" s="67">
        <f>((F15*U24*0)+(F16*V24*0)+(F17*W24*0))/100</f>
        <v>0</v>
      </c>
      <c r="G24" s="51">
        <v>18</v>
      </c>
      <c r="H24" s="61" t="s">
        <v>50</v>
      </c>
      <c r="I24" s="109" t="s">
        <v>46</v>
      </c>
      <c r="J24" s="101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1">
        <v>14</v>
      </c>
      <c r="C25" s="19"/>
      <c r="D25" s="58"/>
      <c r="E25" s="77"/>
      <c r="F25" s="75"/>
      <c r="G25" s="51">
        <v>19</v>
      </c>
      <c r="H25" s="106"/>
      <c r="I25" s="108"/>
      <c r="J25" s="107"/>
    </row>
    <row r="26" spans="1:26" ht="18" customHeight="1" thickBot="1" x14ac:dyDescent="0.3">
      <c r="A26" s="12"/>
      <c r="B26" s="51">
        <v>15</v>
      </c>
      <c r="C26" s="54"/>
      <c r="D26" s="58"/>
      <c r="E26" s="58"/>
      <c r="F26" s="94"/>
      <c r="G26" s="51">
        <v>20</v>
      </c>
      <c r="H26" s="61" t="s">
        <v>28</v>
      </c>
      <c r="I26" s="110"/>
      <c r="J26" s="87">
        <f>SUM(J22:J25)+SUM(F22:F25)</f>
        <v>0</v>
      </c>
    </row>
    <row r="27" spans="1:26" ht="18" customHeight="1" thickTop="1" x14ac:dyDescent="0.25">
      <c r="A27" s="12"/>
      <c r="B27" s="89"/>
      <c r="C27" s="122" t="s">
        <v>56</v>
      </c>
      <c r="D27" s="115"/>
      <c r="E27" s="90"/>
      <c r="F27" s="28"/>
      <c r="G27" s="96" t="s">
        <v>33</v>
      </c>
      <c r="H27" s="92" t="s">
        <v>34</v>
      </c>
      <c r="I27" s="27"/>
      <c r="J27" s="30"/>
    </row>
    <row r="28" spans="1:26" ht="18" customHeight="1" x14ac:dyDescent="0.25">
      <c r="A28" s="12"/>
      <c r="B28" s="25"/>
      <c r="C28" s="113"/>
      <c r="D28" s="116"/>
      <c r="E28" s="21"/>
      <c r="F28" s="12"/>
      <c r="G28" s="81">
        <v>21</v>
      </c>
      <c r="H28" s="82" t="s">
        <v>35</v>
      </c>
      <c r="I28" s="103"/>
      <c r="J28" s="85">
        <f>F20+J20+F26+J26</f>
        <v>0</v>
      </c>
    </row>
    <row r="29" spans="1:26" ht="18" customHeight="1" x14ac:dyDescent="0.25">
      <c r="A29" s="12"/>
      <c r="B29" s="68"/>
      <c r="C29" s="114"/>
      <c r="D29" s="117"/>
      <c r="E29" s="21"/>
      <c r="F29" s="12"/>
      <c r="G29" s="57">
        <v>22</v>
      </c>
      <c r="H29" s="60" t="s">
        <v>36</v>
      </c>
      <c r="I29" s="104">
        <f>J28-SUM('SO 28405'!K9:'SO 28405'!K146)</f>
        <v>0</v>
      </c>
      <c r="J29" s="100">
        <f>ROUND(((ROUND(I29,2)*20)*1/100),2)</f>
        <v>0</v>
      </c>
    </row>
    <row r="30" spans="1:26" ht="18" customHeight="1" x14ac:dyDescent="0.25">
      <c r="A30" s="12"/>
      <c r="B30" s="22"/>
      <c r="C30" s="106"/>
      <c r="D30" s="108"/>
      <c r="E30" s="21"/>
      <c r="F30" s="12"/>
      <c r="G30" s="51">
        <v>23</v>
      </c>
      <c r="H30" s="61" t="s">
        <v>37</v>
      </c>
      <c r="I30" s="76">
        <f>SUM('SO 28405'!K9:'SO 28405'!K146)</f>
        <v>0</v>
      </c>
      <c r="J30" s="101">
        <f>ROUND(((ROUND(I30,2)*0)/100),2)</f>
        <v>0</v>
      </c>
    </row>
    <row r="31" spans="1:26" ht="18" customHeight="1" x14ac:dyDescent="0.25">
      <c r="A31" s="12"/>
      <c r="B31" s="23"/>
      <c r="C31" s="118"/>
      <c r="D31" s="119"/>
      <c r="E31" s="21"/>
      <c r="F31" s="12"/>
      <c r="G31" s="81">
        <v>24</v>
      </c>
      <c r="H31" s="82" t="s">
        <v>38</v>
      </c>
      <c r="I31" s="99"/>
      <c r="J31" s="112">
        <f>SUM(J28:J30)</f>
        <v>0</v>
      </c>
    </row>
    <row r="32" spans="1:26" ht="18" customHeight="1" thickBot="1" x14ac:dyDescent="0.3">
      <c r="A32" s="12"/>
      <c r="B32" s="40"/>
      <c r="C32" s="1"/>
      <c r="D32" s="105"/>
      <c r="E32" s="69"/>
      <c r="F32" s="70"/>
      <c r="G32" s="57" t="s">
        <v>39</v>
      </c>
      <c r="H32" s="1"/>
      <c r="I32" s="105"/>
      <c r="J32" s="102"/>
    </row>
    <row r="33" spans="1:10" ht="18" customHeight="1" thickTop="1" x14ac:dyDescent="0.25">
      <c r="A33" s="12"/>
      <c r="B33" s="89"/>
      <c r="C33" s="90"/>
      <c r="D33" s="120" t="s">
        <v>54</v>
      </c>
      <c r="E33" s="72"/>
      <c r="F33" s="91"/>
      <c r="G33" s="97">
        <v>26</v>
      </c>
      <c r="H33" s="121" t="s">
        <v>55</v>
      </c>
      <c r="I33" s="28"/>
      <c r="J33" s="98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8"/>
      <c r="C40" s="69"/>
      <c r="D40" s="13"/>
      <c r="E40" s="13"/>
      <c r="F40" s="13"/>
      <c r="G40" s="13"/>
      <c r="H40" s="13"/>
      <c r="I40" s="70"/>
      <c r="J40" s="71"/>
    </row>
    <row r="41" spans="1:10" ht="15.75" thickTop="1" x14ac:dyDescent="0.25">
      <c r="A41" s="12"/>
      <c r="B41" s="72"/>
      <c r="C41" s="72"/>
      <c r="D41" s="72"/>
      <c r="E41" s="72"/>
      <c r="F41" s="72"/>
      <c r="G41" s="72"/>
      <c r="H41" s="72"/>
      <c r="I41" s="72"/>
      <c r="J41" s="72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98"/>
  <sheetViews>
    <sheetView workbookViewId="0">
      <selection activeCell="B9" sqref="B9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94" t="s">
        <v>250</v>
      </c>
      <c r="B1" s="195"/>
      <c r="C1" s="195"/>
      <c r="D1" s="196"/>
      <c r="E1" s="123" t="s">
        <v>16</v>
      </c>
      <c r="F1" s="11"/>
      <c r="W1">
        <v>30.126000000000001</v>
      </c>
    </row>
    <row r="2" spans="1:26" ht="20.100000000000001" customHeight="1" x14ac:dyDescent="0.25">
      <c r="A2" s="194" t="s">
        <v>249</v>
      </c>
      <c r="B2" s="195"/>
      <c r="C2" s="195"/>
      <c r="D2" s="196"/>
      <c r="E2" s="123" t="s">
        <v>14</v>
      </c>
      <c r="F2" s="11"/>
    </row>
    <row r="3" spans="1:26" ht="20.100000000000001" customHeight="1" x14ac:dyDescent="0.25">
      <c r="A3" s="194" t="s">
        <v>19</v>
      </c>
      <c r="B3" s="195"/>
      <c r="C3" s="195"/>
      <c r="D3" s="196"/>
      <c r="E3" s="123" t="s">
        <v>93</v>
      </c>
      <c r="F3" s="11"/>
    </row>
    <row r="4" spans="1:26" x14ac:dyDescent="0.25">
      <c r="A4" s="5" t="s">
        <v>251</v>
      </c>
      <c r="B4" s="3"/>
      <c r="C4" s="3"/>
      <c r="D4" s="3"/>
      <c r="E4" s="3"/>
      <c r="F4" s="3"/>
    </row>
    <row r="5" spans="1:26" x14ac:dyDescent="0.25">
      <c r="A5" s="5" t="s">
        <v>252</v>
      </c>
      <c r="B5" s="3"/>
      <c r="C5" s="3"/>
      <c r="D5" s="3"/>
      <c r="E5" s="3"/>
      <c r="F5" s="3"/>
    </row>
    <row r="6" spans="1:26" x14ac:dyDescent="0.25">
      <c r="A6" s="4" t="s">
        <v>60</v>
      </c>
      <c r="B6" s="3"/>
      <c r="C6" s="3"/>
      <c r="D6" s="3"/>
      <c r="E6" s="3"/>
      <c r="F6" s="3"/>
    </row>
    <row r="7" spans="1:26" x14ac:dyDescent="0.25">
      <c r="A7" s="124" t="s">
        <v>57</v>
      </c>
      <c r="B7" s="124" t="s">
        <v>51</v>
      </c>
      <c r="C7" s="124" t="s">
        <v>52</v>
      </c>
      <c r="D7" s="124" t="s">
        <v>28</v>
      </c>
      <c r="E7" s="124" t="s">
        <v>58</v>
      </c>
      <c r="F7" s="124" t="s">
        <v>59</v>
      </c>
    </row>
    <row r="8" spans="1:26" x14ac:dyDescent="0.25">
      <c r="A8" s="130" t="s">
        <v>61</v>
      </c>
      <c r="B8" s="131"/>
      <c r="C8" s="127"/>
      <c r="D8" s="127"/>
      <c r="E8" s="128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x14ac:dyDescent="0.25">
      <c r="A9" s="60" t="s">
        <v>62</v>
      </c>
      <c r="B9" s="74">
        <f>'SO 28405'!L17</f>
        <v>0</v>
      </c>
      <c r="C9" s="74">
        <f>'SO 28405'!M17</f>
        <v>0</v>
      </c>
      <c r="D9" s="74">
        <f>'SO 28405'!I17</f>
        <v>0</v>
      </c>
      <c r="E9" s="132">
        <f>'SO 28405'!S17</f>
        <v>0</v>
      </c>
      <c r="F9" s="132">
        <f>'SO 28405'!V17</f>
        <v>0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x14ac:dyDescent="0.25">
      <c r="A10" s="60" t="s">
        <v>63</v>
      </c>
      <c r="B10" s="74">
        <f>'SO 28405'!L30</f>
        <v>0</v>
      </c>
      <c r="C10" s="74">
        <f>'SO 28405'!M30</f>
        <v>0</v>
      </c>
      <c r="D10" s="74">
        <f>'SO 28405'!I30</f>
        <v>0</v>
      </c>
      <c r="E10" s="132">
        <f>'SO 28405'!S30</f>
        <v>641.02</v>
      </c>
      <c r="F10" s="132">
        <f>'SO 28405'!V30</f>
        <v>111.74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x14ac:dyDescent="0.25">
      <c r="A11" s="60" t="s">
        <v>64</v>
      </c>
      <c r="B11" s="74">
        <f>'SO 28405'!L39</f>
        <v>0</v>
      </c>
      <c r="C11" s="74">
        <f>'SO 28405'!M39</f>
        <v>0</v>
      </c>
      <c r="D11" s="74">
        <f>'SO 28405'!I39</f>
        <v>0</v>
      </c>
      <c r="E11" s="132">
        <f>'SO 28405'!S39</f>
        <v>197.45</v>
      </c>
      <c r="F11" s="132">
        <f>'SO 28405'!V39</f>
        <v>3.33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x14ac:dyDescent="0.25">
      <c r="A12" s="60" t="s">
        <v>65</v>
      </c>
      <c r="B12" s="74">
        <f>'SO 28405'!L46</f>
        <v>0</v>
      </c>
      <c r="C12" s="74">
        <f>'SO 28405'!M46</f>
        <v>0</v>
      </c>
      <c r="D12" s="74">
        <f>'SO 28405'!I46</f>
        <v>0</v>
      </c>
      <c r="E12" s="132">
        <f>'SO 28405'!S46</f>
        <v>43.13</v>
      </c>
      <c r="F12" s="132">
        <f>'SO 28405'!V46</f>
        <v>1.17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x14ac:dyDescent="0.25">
      <c r="A13" s="60" t="s">
        <v>66</v>
      </c>
      <c r="B13" s="74">
        <f>'SO 28405'!L52</f>
        <v>0</v>
      </c>
      <c r="C13" s="74">
        <f>'SO 28405'!M52</f>
        <v>0</v>
      </c>
      <c r="D13" s="74">
        <f>'SO 28405'!I52</f>
        <v>0</v>
      </c>
      <c r="E13" s="132">
        <f>'SO 28405'!S52</f>
        <v>577.58000000000004</v>
      </c>
      <c r="F13" s="132">
        <f>'SO 28405'!V52</f>
        <v>0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x14ac:dyDescent="0.25">
      <c r="A14" s="60" t="s">
        <v>67</v>
      </c>
      <c r="B14" s="74">
        <f>'SO 28405'!L66</f>
        <v>0</v>
      </c>
      <c r="C14" s="74">
        <f>'SO 28405'!M66</f>
        <v>0</v>
      </c>
      <c r="D14" s="74">
        <f>'SO 28405'!I66</f>
        <v>0</v>
      </c>
      <c r="E14" s="132">
        <f>'SO 28405'!S66</f>
        <v>1631.65</v>
      </c>
      <c r="F14" s="132">
        <f>'SO 28405'!V66</f>
        <v>0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x14ac:dyDescent="0.25">
      <c r="A15" s="60" t="s">
        <v>68</v>
      </c>
      <c r="B15" s="74">
        <f>'SO 28405'!L70</f>
        <v>0</v>
      </c>
      <c r="C15" s="74">
        <f>'SO 28405'!M70</f>
        <v>0</v>
      </c>
      <c r="D15" s="74">
        <f>'SO 28405'!I70</f>
        <v>0</v>
      </c>
      <c r="E15" s="132">
        <f>'SO 28405'!S70</f>
        <v>0.01</v>
      </c>
      <c r="F15" s="132">
        <f>'SO 28405'!V70</f>
        <v>0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x14ac:dyDescent="0.25">
      <c r="A16" s="60" t="s">
        <v>69</v>
      </c>
      <c r="B16" s="74">
        <f>'SO 28405'!L77</f>
        <v>0</v>
      </c>
      <c r="C16" s="74">
        <f>'SO 28405'!M77</f>
        <v>0</v>
      </c>
      <c r="D16" s="74">
        <f>'SO 28405'!I77</f>
        <v>0</v>
      </c>
      <c r="E16" s="132">
        <f>'SO 28405'!S77</f>
        <v>24.83</v>
      </c>
      <c r="F16" s="132">
        <f>'SO 28405'!V77</f>
        <v>0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x14ac:dyDescent="0.25">
      <c r="A17" s="60" t="s">
        <v>70</v>
      </c>
      <c r="B17" s="74">
        <f>'SO 28405'!L81</f>
        <v>0</v>
      </c>
      <c r="C17" s="74">
        <f>'SO 28405'!M81</f>
        <v>0</v>
      </c>
      <c r="D17" s="74">
        <f>'SO 28405'!I81</f>
        <v>0</v>
      </c>
      <c r="E17" s="132">
        <f>'SO 28405'!S81</f>
        <v>0</v>
      </c>
      <c r="F17" s="132">
        <f>'SO 28405'!V81</f>
        <v>0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x14ac:dyDescent="0.25">
      <c r="A18" s="2" t="s">
        <v>61</v>
      </c>
      <c r="B18" s="133">
        <f>'SO 28405'!L83</f>
        <v>0</v>
      </c>
      <c r="C18" s="133">
        <f>'SO 28405'!M83</f>
        <v>0</v>
      </c>
      <c r="D18" s="133">
        <f>'SO 28405'!I83</f>
        <v>0</v>
      </c>
      <c r="E18" s="134">
        <f>'SO 28405'!S83</f>
        <v>3115.67</v>
      </c>
      <c r="F18" s="134">
        <f>'SO 28405'!V83</f>
        <v>116.24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 ht="9" customHeight="1" x14ac:dyDescent="0.25">
      <c r="A19" s="1"/>
      <c r="B19" s="126"/>
      <c r="C19" s="126"/>
      <c r="D19" s="126"/>
      <c r="E19" s="125"/>
      <c r="F19" s="125"/>
    </row>
    <row r="20" spans="1:26" x14ac:dyDescent="0.25">
      <c r="A20" s="2" t="s">
        <v>71</v>
      </c>
      <c r="B20" s="133"/>
      <c r="C20" s="74"/>
      <c r="D20" s="74"/>
      <c r="E20" s="132"/>
      <c r="F20" s="132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x14ac:dyDescent="0.25">
      <c r="A21" s="60" t="s">
        <v>72</v>
      </c>
      <c r="B21" s="74">
        <f>'SO 28405'!L91</f>
        <v>0</v>
      </c>
      <c r="C21" s="74">
        <f>'SO 28405'!M91</f>
        <v>0</v>
      </c>
      <c r="D21" s="74">
        <f>'SO 28405'!I91</f>
        <v>0</v>
      </c>
      <c r="E21" s="132">
        <f>'SO 28405'!S91</f>
        <v>0</v>
      </c>
      <c r="F21" s="132">
        <f>'SO 28405'!V91</f>
        <v>0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x14ac:dyDescent="0.25">
      <c r="A22" s="60" t="s">
        <v>73</v>
      </c>
      <c r="B22" s="74">
        <f>'SO 28405'!L97</f>
        <v>0</v>
      </c>
      <c r="C22" s="74">
        <f>'SO 28405'!M97</f>
        <v>0</v>
      </c>
      <c r="D22" s="74">
        <f>'SO 28405'!I97</f>
        <v>0</v>
      </c>
      <c r="E22" s="132">
        <f>'SO 28405'!S97</f>
        <v>0.4</v>
      </c>
      <c r="F22" s="132">
        <f>'SO 28405'!V97</f>
        <v>0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x14ac:dyDescent="0.25">
      <c r="A23" s="60" t="s">
        <v>74</v>
      </c>
      <c r="B23" s="74">
        <f>'SO 28405'!L112</f>
        <v>0</v>
      </c>
      <c r="C23" s="74">
        <f>'SO 28405'!M112</f>
        <v>0</v>
      </c>
      <c r="D23" s="74">
        <f>'SO 28405'!I112</f>
        <v>0</v>
      </c>
      <c r="E23" s="132">
        <f>'SO 28405'!S112</f>
        <v>1.52</v>
      </c>
      <c r="F23" s="132">
        <f>'SO 28405'!V112</f>
        <v>0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x14ac:dyDescent="0.25">
      <c r="A24" s="60" t="s">
        <v>75</v>
      </c>
      <c r="B24" s="74">
        <f>'SO 28405'!L116</f>
        <v>0</v>
      </c>
      <c r="C24" s="74">
        <f>'SO 28405'!M116</f>
        <v>0</v>
      </c>
      <c r="D24" s="74">
        <f>'SO 28405'!I116</f>
        <v>0</v>
      </c>
      <c r="E24" s="132">
        <f>'SO 28405'!S116</f>
        <v>0</v>
      </c>
      <c r="F24" s="132">
        <f>'SO 28405'!V116</f>
        <v>0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x14ac:dyDescent="0.25">
      <c r="A25" s="60" t="s">
        <v>76</v>
      </c>
      <c r="B25" s="74">
        <f>'SO 28405'!L120</f>
        <v>0</v>
      </c>
      <c r="C25" s="74">
        <f>'SO 28405'!M120</f>
        <v>0</v>
      </c>
      <c r="D25" s="74">
        <f>'SO 28405'!I120</f>
        <v>0</v>
      </c>
      <c r="E25" s="132">
        <f>'SO 28405'!S120</f>
        <v>0</v>
      </c>
      <c r="F25" s="132">
        <f>'SO 28405'!V120</f>
        <v>0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x14ac:dyDescent="0.25">
      <c r="A26" s="60" t="s">
        <v>77</v>
      </c>
      <c r="B26" s="74">
        <f>'SO 28405'!L125</f>
        <v>0</v>
      </c>
      <c r="C26" s="74">
        <f>'SO 28405'!M125</f>
        <v>0</v>
      </c>
      <c r="D26" s="74">
        <f>'SO 28405'!I125</f>
        <v>0</v>
      </c>
      <c r="E26" s="132">
        <f>'SO 28405'!S125</f>
        <v>0.35</v>
      </c>
      <c r="F26" s="132">
        <f>'SO 28405'!V125</f>
        <v>0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x14ac:dyDescent="0.25">
      <c r="A27" s="60" t="s">
        <v>78</v>
      </c>
      <c r="B27" s="74">
        <f>'SO 28405'!L130</f>
        <v>0</v>
      </c>
      <c r="C27" s="74">
        <f>'SO 28405'!M130</f>
        <v>0</v>
      </c>
      <c r="D27" s="74">
        <f>'SO 28405'!I130</f>
        <v>0</v>
      </c>
      <c r="E27" s="132">
        <f>'SO 28405'!S130</f>
        <v>0.35</v>
      </c>
      <c r="F27" s="132">
        <f>'SO 28405'!V130</f>
        <v>0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x14ac:dyDescent="0.25">
      <c r="A28" s="2" t="s">
        <v>71</v>
      </c>
      <c r="B28" s="133">
        <f>'SO 28405'!L132</f>
        <v>0</v>
      </c>
      <c r="C28" s="133">
        <f>'SO 28405'!M132</f>
        <v>0</v>
      </c>
      <c r="D28" s="133">
        <f>'SO 28405'!I132</f>
        <v>0</v>
      </c>
      <c r="E28" s="134">
        <f>'SO 28405'!S132</f>
        <v>2.63</v>
      </c>
      <c r="F28" s="134">
        <f>'SO 28405'!V132</f>
        <v>0</v>
      </c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9.75" customHeight="1" x14ac:dyDescent="0.25">
      <c r="A29" s="1"/>
      <c r="B29" s="126"/>
      <c r="C29" s="126"/>
      <c r="D29" s="126"/>
      <c r="E29" s="125"/>
      <c r="F29" s="125"/>
    </row>
    <row r="30" spans="1:26" x14ac:dyDescent="0.25">
      <c r="A30" s="2" t="s">
        <v>79</v>
      </c>
      <c r="B30" s="133"/>
      <c r="C30" s="74"/>
      <c r="D30" s="74"/>
      <c r="E30" s="132"/>
      <c r="F30" s="132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x14ac:dyDescent="0.25">
      <c r="A31" s="60" t="s">
        <v>80</v>
      </c>
      <c r="B31" s="74">
        <f>'SO 28405'!L137</f>
        <v>0</v>
      </c>
      <c r="C31" s="74">
        <f>'SO 28405'!M137</f>
        <v>0</v>
      </c>
      <c r="D31" s="74">
        <f>'SO 28405'!I137</f>
        <v>0</v>
      </c>
      <c r="E31" s="132">
        <f>'SO 28405'!S137</f>
        <v>0</v>
      </c>
      <c r="F31" s="132">
        <f>'SO 28405'!V137</f>
        <v>0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x14ac:dyDescent="0.25">
      <c r="A32" s="60" t="s">
        <v>81</v>
      </c>
      <c r="B32" s="74">
        <f>'SO 28405'!L144</f>
        <v>0</v>
      </c>
      <c r="C32" s="74">
        <f>'SO 28405'!M144</f>
        <v>0</v>
      </c>
      <c r="D32" s="74">
        <f>'SO 28405'!I144</f>
        <v>0</v>
      </c>
      <c r="E32" s="132">
        <f>'SO 28405'!S144</f>
        <v>0</v>
      </c>
      <c r="F32" s="132">
        <f>'SO 28405'!V144</f>
        <v>0</v>
      </c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x14ac:dyDescent="0.25">
      <c r="A33" s="2" t="s">
        <v>79</v>
      </c>
      <c r="B33" s="133">
        <f>'SO 28405'!L146</f>
        <v>0</v>
      </c>
      <c r="C33" s="133">
        <f>'SO 28405'!M146</f>
        <v>0</v>
      </c>
      <c r="D33" s="133">
        <f>'SO 28405'!I146</f>
        <v>0</v>
      </c>
      <c r="E33" s="134">
        <f>'SO 28405'!S146</f>
        <v>0</v>
      </c>
      <c r="F33" s="134">
        <f>'SO 28405'!V146</f>
        <v>0</v>
      </c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9" customHeight="1" x14ac:dyDescent="0.25">
      <c r="A34" s="1"/>
      <c r="B34" s="126"/>
      <c r="C34" s="126"/>
      <c r="D34" s="126"/>
      <c r="E34" s="125"/>
      <c r="F34" s="125"/>
    </row>
    <row r="35" spans="1:26" x14ac:dyDescent="0.25">
      <c r="A35" s="2" t="s">
        <v>253</v>
      </c>
      <c r="B35" s="133">
        <f>'SO 28405'!L147</f>
        <v>0</v>
      </c>
      <c r="C35" s="133">
        <f>'SO 28405'!M147</f>
        <v>0</v>
      </c>
      <c r="D35" s="133">
        <f>'SO 28405'!I147</f>
        <v>0</v>
      </c>
      <c r="E35" s="134">
        <f>'SO 28405'!S147</f>
        <v>3118.3</v>
      </c>
      <c r="F35" s="134">
        <f>'SO 28405'!V147</f>
        <v>116.24</v>
      </c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x14ac:dyDescent="0.25">
      <c r="A36" s="1"/>
      <c r="B36" s="126"/>
      <c r="C36" s="126"/>
      <c r="D36" s="126"/>
      <c r="E36" s="125"/>
      <c r="F36" s="125"/>
    </row>
    <row r="37" spans="1:26" x14ac:dyDescent="0.25">
      <c r="A37" s="2" t="s">
        <v>254</v>
      </c>
      <c r="B37" s="126"/>
      <c r="C37" s="126"/>
      <c r="D37" s="126"/>
      <c r="E37" s="125"/>
      <c r="F37" s="125"/>
    </row>
    <row r="38" spans="1:26" x14ac:dyDescent="0.25">
      <c r="A38" s="60" t="s">
        <v>69</v>
      </c>
      <c r="B38" s="74">
        <v>0</v>
      </c>
      <c r="C38" s="74">
        <v>0</v>
      </c>
      <c r="D38" s="74">
        <v>0</v>
      </c>
      <c r="E38" s="132">
        <v>0</v>
      </c>
      <c r="F38" s="132">
        <v>0</v>
      </c>
    </row>
    <row r="39" spans="1:26" x14ac:dyDescent="0.25">
      <c r="A39" s="60" t="s">
        <v>70</v>
      </c>
      <c r="B39" s="74">
        <v>0</v>
      </c>
      <c r="C39" s="74">
        <v>0</v>
      </c>
      <c r="D39" s="74">
        <v>0</v>
      </c>
      <c r="E39" s="132">
        <v>0</v>
      </c>
      <c r="F39" s="132">
        <v>0</v>
      </c>
    </row>
    <row r="40" spans="1:26" x14ac:dyDescent="0.25">
      <c r="A40" s="2" t="s">
        <v>254</v>
      </c>
      <c r="B40" s="133">
        <v>0</v>
      </c>
      <c r="C40" s="133">
        <v>0</v>
      </c>
      <c r="D40" s="133">
        <v>0</v>
      </c>
      <c r="E40" s="134">
        <v>0</v>
      </c>
      <c r="F40" s="134">
        <v>0</v>
      </c>
    </row>
    <row r="41" spans="1:26" x14ac:dyDescent="0.25">
      <c r="A41" s="1"/>
      <c r="B41" s="126"/>
      <c r="C41" s="126"/>
      <c r="D41" s="126"/>
      <c r="E41" s="125"/>
      <c r="F41" s="125"/>
    </row>
    <row r="42" spans="1:26" x14ac:dyDescent="0.25">
      <c r="A42" s="1"/>
      <c r="B42" s="126"/>
      <c r="C42" s="126"/>
      <c r="D42" s="126"/>
      <c r="E42" s="125"/>
      <c r="F42" s="125"/>
    </row>
    <row r="43" spans="1:26" x14ac:dyDescent="0.25">
      <c r="A43" s="1"/>
      <c r="B43" s="126"/>
      <c r="C43" s="126"/>
      <c r="D43" s="126"/>
      <c r="E43" s="125"/>
      <c r="F43" s="125"/>
    </row>
    <row r="44" spans="1:26" x14ac:dyDescent="0.25">
      <c r="A44" s="1"/>
      <c r="B44" s="126"/>
      <c r="C44" s="126"/>
      <c r="D44" s="126"/>
      <c r="E44" s="125"/>
      <c r="F44" s="125"/>
    </row>
    <row r="45" spans="1:26" x14ac:dyDescent="0.25">
      <c r="A45" s="1"/>
      <c r="B45" s="126"/>
      <c r="C45" s="126"/>
      <c r="D45" s="126"/>
      <c r="E45" s="125"/>
      <c r="F45" s="125"/>
    </row>
    <row r="46" spans="1:26" x14ac:dyDescent="0.25">
      <c r="A46" s="1"/>
      <c r="B46" s="126"/>
      <c r="C46" s="126"/>
      <c r="D46" s="126"/>
      <c r="E46" s="125"/>
      <c r="F46" s="125"/>
    </row>
    <row r="47" spans="1:26" x14ac:dyDescent="0.25">
      <c r="A47" s="1"/>
      <c r="B47" s="126"/>
      <c r="C47" s="126"/>
      <c r="D47" s="126"/>
      <c r="E47" s="125"/>
      <c r="F47" s="125"/>
    </row>
    <row r="48" spans="1:26" x14ac:dyDescent="0.25">
      <c r="A48" s="1"/>
      <c r="B48" s="126"/>
      <c r="C48" s="126"/>
      <c r="D48" s="126"/>
      <c r="E48" s="125"/>
      <c r="F48" s="125"/>
    </row>
    <row r="49" spans="1:6" x14ac:dyDescent="0.25">
      <c r="A49" s="1"/>
      <c r="B49" s="126"/>
      <c r="C49" s="126"/>
      <c r="D49" s="126"/>
      <c r="E49" s="125"/>
      <c r="F49" s="125"/>
    </row>
    <row r="50" spans="1:6" x14ac:dyDescent="0.25">
      <c r="A50" s="1"/>
      <c r="B50" s="126"/>
      <c r="C50" s="126"/>
      <c r="D50" s="126"/>
      <c r="E50" s="125"/>
      <c r="F50" s="125"/>
    </row>
    <row r="51" spans="1:6" x14ac:dyDescent="0.25">
      <c r="A51" s="1"/>
      <c r="B51" s="126"/>
      <c r="C51" s="126"/>
      <c r="D51" s="126"/>
      <c r="E51" s="125"/>
      <c r="F51" s="125"/>
    </row>
    <row r="52" spans="1:6" x14ac:dyDescent="0.25">
      <c r="A52" s="1"/>
      <c r="B52" s="126"/>
      <c r="C52" s="126"/>
      <c r="D52" s="126"/>
      <c r="E52" s="125"/>
      <c r="F52" s="125"/>
    </row>
    <row r="53" spans="1:6" x14ac:dyDescent="0.25">
      <c r="A53" s="1"/>
      <c r="B53" s="126"/>
      <c r="C53" s="126"/>
      <c r="D53" s="126"/>
      <c r="E53" s="125"/>
      <c r="F53" s="125"/>
    </row>
    <row r="54" spans="1:6" x14ac:dyDescent="0.25">
      <c r="A54" s="1"/>
      <c r="B54" s="126"/>
      <c r="C54" s="126"/>
      <c r="D54" s="126"/>
      <c r="E54" s="125"/>
      <c r="F54" s="125"/>
    </row>
    <row r="55" spans="1:6" x14ac:dyDescent="0.25">
      <c r="A55" s="1"/>
      <c r="B55" s="126"/>
      <c r="C55" s="126"/>
      <c r="D55" s="126"/>
      <c r="E55" s="125"/>
      <c r="F55" s="125"/>
    </row>
    <row r="56" spans="1:6" x14ac:dyDescent="0.25">
      <c r="A56" s="1"/>
      <c r="B56" s="126"/>
      <c r="C56" s="126"/>
      <c r="D56" s="126"/>
      <c r="E56" s="125"/>
      <c r="F56" s="125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47"/>
  <sheetViews>
    <sheetView tabSelected="1" workbookViewId="0">
      <pane ySplit="8" topLeftCell="A151" activePane="bottomLeft" state="frozen"/>
      <selection pane="bottomLeft" activeCell="I130" sqref="I130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8.85546875" customWidth="1"/>
    <col min="17" max="18" width="0" hidden="1" customWidth="1"/>
    <col min="19" max="19" width="10" customWidth="1"/>
    <col min="20" max="21" width="0" hidden="1" customWidth="1"/>
    <col min="22" max="22" width="6.570312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94" t="s">
        <v>245</v>
      </c>
      <c r="C1" s="197"/>
      <c r="D1" s="197"/>
      <c r="E1" s="197"/>
      <c r="F1" s="197"/>
      <c r="G1" s="197"/>
      <c r="H1" s="198"/>
      <c r="I1" s="123" t="s">
        <v>16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94" t="s">
        <v>246</v>
      </c>
      <c r="C2" s="197"/>
      <c r="D2" s="197"/>
      <c r="E2" s="197"/>
      <c r="F2" s="197"/>
      <c r="G2" s="197"/>
      <c r="H2" s="198"/>
      <c r="I2" s="123" t="s">
        <v>14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94" t="s">
        <v>19</v>
      </c>
      <c r="C3" s="197"/>
      <c r="D3" s="197"/>
      <c r="E3" s="197"/>
      <c r="F3" s="197"/>
      <c r="G3" s="197"/>
      <c r="H3" s="198"/>
      <c r="I3" s="123" t="s">
        <v>93</v>
      </c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25">
      <c r="A4" s="3"/>
      <c r="B4" s="5" t="s">
        <v>247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74" t="s">
        <v>248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39" t="s">
        <v>83</v>
      </c>
      <c r="B8" s="139" t="s">
        <v>84</v>
      </c>
      <c r="C8" s="139" t="s">
        <v>85</v>
      </c>
      <c r="D8" s="139" t="s">
        <v>86</v>
      </c>
      <c r="E8" s="139" t="s">
        <v>87</v>
      </c>
      <c r="F8" s="139" t="s">
        <v>88</v>
      </c>
      <c r="G8" s="139" t="s">
        <v>51</v>
      </c>
      <c r="H8" s="139" t="s">
        <v>52</v>
      </c>
      <c r="I8" s="139" t="s">
        <v>89</v>
      </c>
      <c r="J8" s="139"/>
      <c r="K8" s="139"/>
      <c r="L8" s="139"/>
      <c r="M8" s="139"/>
      <c r="N8" s="139"/>
      <c r="O8" s="139"/>
      <c r="P8" s="139" t="s">
        <v>90</v>
      </c>
      <c r="Q8" s="136"/>
      <c r="R8" s="136"/>
      <c r="S8" s="139" t="s">
        <v>91</v>
      </c>
      <c r="T8" s="137"/>
      <c r="U8" s="137"/>
      <c r="V8" s="139" t="s">
        <v>92</v>
      </c>
      <c r="W8" s="135"/>
      <c r="X8" s="135"/>
      <c r="Y8" s="135"/>
      <c r="Z8" s="135"/>
    </row>
    <row r="9" spans="1:26" x14ac:dyDescent="0.25">
      <c r="A9" s="84"/>
      <c r="B9" s="84"/>
      <c r="C9" s="140"/>
      <c r="D9" s="130" t="s">
        <v>61</v>
      </c>
      <c r="E9" s="84"/>
      <c r="F9" s="141"/>
      <c r="G9" s="127"/>
      <c r="H9" s="127"/>
      <c r="I9" s="127"/>
      <c r="J9" s="84"/>
      <c r="K9" s="84"/>
      <c r="L9" s="84"/>
      <c r="M9" s="84"/>
      <c r="N9" s="84"/>
      <c r="O9" s="84"/>
      <c r="P9" s="84"/>
      <c r="Q9" s="60"/>
      <c r="R9" s="60"/>
      <c r="S9" s="84"/>
      <c r="T9" s="129"/>
      <c r="U9" s="129"/>
      <c r="V9" s="84"/>
      <c r="W9" s="129"/>
      <c r="X9" s="129"/>
      <c r="Y9" s="129"/>
      <c r="Z9" s="129"/>
    </row>
    <row r="10" spans="1:26" x14ac:dyDescent="0.25">
      <c r="A10" s="60"/>
      <c r="B10" s="60"/>
      <c r="C10" s="143">
        <v>1</v>
      </c>
      <c r="D10" s="143" t="s">
        <v>62</v>
      </c>
      <c r="E10" s="60"/>
      <c r="F10" s="142"/>
      <c r="G10" s="74"/>
      <c r="H10" s="74"/>
      <c r="I10" s="74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129"/>
      <c r="U10" s="129"/>
      <c r="V10" s="60"/>
      <c r="W10" s="129"/>
      <c r="X10" s="129"/>
      <c r="Y10" s="129"/>
      <c r="Z10" s="129"/>
    </row>
    <row r="11" spans="1:26" ht="24.95" customHeight="1" x14ac:dyDescent="0.25">
      <c r="A11" s="149"/>
      <c r="B11" s="144" t="s">
        <v>94</v>
      </c>
      <c r="C11" s="150" t="s">
        <v>95</v>
      </c>
      <c r="D11" s="144" t="s">
        <v>96</v>
      </c>
      <c r="E11" s="144" t="s">
        <v>97</v>
      </c>
      <c r="F11" s="145">
        <v>101.376</v>
      </c>
      <c r="G11" s="146">
        <v>0</v>
      </c>
      <c r="H11" s="146">
        <v>0</v>
      </c>
      <c r="I11" s="146">
        <f t="shared" ref="I11:I16" si="0">ROUND(F11*(G11+H11),2)</f>
        <v>0</v>
      </c>
      <c r="J11" s="144">
        <f t="shared" ref="J11:J16" si="1">ROUND(F11*(N11),2)</f>
        <v>3852.29</v>
      </c>
      <c r="K11" s="147">
        <f t="shared" ref="K11:K16" si="2">ROUND(F11*(O11),2)</f>
        <v>0</v>
      </c>
      <c r="L11" s="147">
        <f t="shared" ref="L11:L16" si="3">ROUND(F11*(G11),2)</f>
        <v>0</v>
      </c>
      <c r="M11" s="147">
        <f t="shared" ref="M11:M16" si="4">ROUND(F11*(H11),2)</f>
        <v>0</v>
      </c>
      <c r="N11" s="147">
        <v>38</v>
      </c>
      <c r="O11" s="147"/>
      <c r="P11" s="151"/>
      <c r="Q11" s="151"/>
      <c r="R11" s="151"/>
      <c r="S11" s="147">
        <f t="shared" ref="S11:S16" si="5">ROUND(F11*(P11),3)</f>
        <v>0</v>
      </c>
      <c r="T11" s="148"/>
      <c r="U11" s="148"/>
      <c r="V11" s="151"/>
      <c r="Z11">
        <v>0</v>
      </c>
    </row>
    <row r="12" spans="1:26" ht="24.95" customHeight="1" x14ac:dyDescent="0.25">
      <c r="A12" s="149"/>
      <c r="B12" s="144" t="s">
        <v>98</v>
      </c>
      <c r="C12" s="150" t="s">
        <v>99</v>
      </c>
      <c r="D12" s="144" t="s">
        <v>100</v>
      </c>
      <c r="E12" s="144" t="s">
        <v>101</v>
      </c>
      <c r="F12" s="145">
        <v>1</v>
      </c>
      <c r="G12" s="146">
        <v>0</v>
      </c>
      <c r="H12" s="146">
        <v>0</v>
      </c>
      <c r="I12" s="146">
        <f t="shared" si="0"/>
        <v>0</v>
      </c>
      <c r="J12" s="144">
        <f t="shared" si="1"/>
        <v>5400</v>
      </c>
      <c r="K12" s="147">
        <f t="shared" si="2"/>
        <v>0</v>
      </c>
      <c r="L12" s="147">
        <f t="shared" si="3"/>
        <v>0</v>
      </c>
      <c r="M12" s="147">
        <f t="shared" si="4"/>
        <v>0</v>
      </c>
      <c r="N12" s="147">
        <v>5400</v>
      </c>
      <c r="O12" s="147"/>
      <c r="P12" s="151"/>
      <c r="Q12" s="151"/>
      <c r="R12" s="151"/>
      <c r="S12" s="147">
        <f t="shared" si="5"/>
        <v>0</v>
      </c>
      <c r="T12" s="148"/>
      <c r="U12" s="148"/>
      <c r="V12" s="151"/>
      <c r="Z12">
        <v>0</v>
      </c>
    </row>
    <row r="13" spans="1:26" ht="24.95" customHeight="1" x14ac:dyDescent="0.25">
      <c r="A13" s="149"/>
      <c r="B13" s="144" t="s">
        <v>94</v>
      </c>
      <c r="C13" s="150" t="s">
        <v>102</v>
      </c>
      <c r="D13" s="144" t="s">
        <v>103</v>
      </c>
      <c r="E13" s="144" t="s">
        <v>104</v>
      </c>
      <c r="F13" s="145">
        <v>330</v>
      </c>
      <c r="G13" s="146">
        <v>0</v>
      </c>
      <c r="H13" s="146">
        <v>0</v>
      </c>
      <c r="I13" s="146">
        <f t="shared" si="0"/>
        <v>0</v>
      </c>
      <c r="J13" s="144">
        <f t="shared" si="1"/>
        <v>1145.0999999999999</v>
      </c>
      <c r="K13" s="147">
        <f t="shared" si="2"/>
        <v>0</v>
      </c>
      <c r="L13" s="147">
        <f t="shared" si="3"/>
        <v>0</v>
      </c>
      <c r="M13" s="147">
        <f t="shared" si="4"/>
        <v>0</v>
      </c>
      <c r="N13" s="147">
        <v>3.4699999999999998</v>
      </c>
      <c r="O13" s="147"/>
      <c r="P13" s="151"/>
      <c r="Q13" s="151"/>
      <c r="R13" s="151"/>
      <c r="S13" s="147">
        <f t="shared" si="5"/>
        <v>0</v>
      </c>
      <c r="T13" s="148"/>
      <c r="U13" s="148"/>
      <c r="V13" s="151"/>
      <c r="Z13">
        <v>0</v>
      </c>
    </row>
    <row r="14" spans="1:26" ht="24.95" customHeight="1" x14ac:dyDescent="0.25">
      <c r="A14" s="149"/>
      <c r="B14" s="144" t="s">
        <v>94</v>
      </c>
      <c r="C14" s="150" t="s">
        <v>95</v>
      </c>
      <c r="D14" s="144" t="s">
        <v>105</v>
      </c>
      <c r="E14" s="144" t="s">
        <v>97</v>
      </c>
      <c r="F14" s="145">
        <v>64.935000000000002</v>
      </c>
      <c r="G14" s="146">
        <v>0</v>
      </c>
      <c r="H14" s="146">
        <v>0</v>
      </c>
      <c r="I14" s="146">
        <f t="shared" si="0"/>
        <v>0</v>
      </c>
      <c r="J14" s="144">
        <f t="shared" si="1"/>
        <v>2467.5300000000002</v>
      </c>
      <c r="K14" s="147">
        <f t="shared" si="2"/>
        <v>0</v>
      </c>
      <c r="L14" s="147">
        <f t="shared" si="3"/>
        <v>0</v>
      </c>
      <c r="M14" s="147">
        <f t="shared" si="4"/>
        <v>0</v>
      </c>
      <c r="N14" s="147">
        <v>38</v>
      </c>
      <c r="O14" s="147"/>
      <c r="P14" s="151"/>
      <c r="Q14" s="151"/>
      <c r="R14" s="151"/>
      <c r="S14" s="147">
        <f t="shared" si="5"/>
        <v>0</v>
      </c>
      <c r="T14" s="148"/>
      <c r="U14" s="148"/>
      <c r="V14" s="151"/>
      <c r="Z14">
        <v>0</v>
      </c>
    </row>
    <row r="15" spans="1:26" ht="24.95" customHeight="1" x14ac:dyDescent="0.25">
      <c r="A15" s="149"/>
      <c r="B15" s="144" t="s">
        <v>94</v>
      </c>
      <c r="C15" s="150" t="s">
        <v>106</v>
      </c>
      <c r="D15" s="144" t="s">
        <v>107</v>
      </c>
      <c r="E15" s="144" t="s">
        <v>97</v>
      </c>
      <c r="F15" s="145">
        <v>40</v>
      </c>
      <c r="G15" s="146">
        <v>0</v>
      </c>
      <c r="H15" s="146">
        <v>0</v>
      </c>
      <c r="I15" s="146">
        <f t="shared" si="0"/>
        <v>0</v>
      </c>
      <c r="J15" s="144">
        <f t="shared" si="1"/>
        <v>1520</v>
      </c>
      <c r="K15" s="147">
        <f t="shared" si="2"/>
        <v>0</v>
      </c>
      <c r="L15" s="147">
        <f t="shared" si="3"/>
        <v>0</v>
      </c>
      <c r="M15" s="147">
        <f t="shared" si="4"/>
        <v>0</v>
      </c>
      <c r="N15" s="147">
        <v>38</v>
      </c>
      <c r="O15" s="147"/>
      <c r="P15" s="151"/>
      <c r="Q15" s="151"/>
      <c r="R15" s="151"/>
      <c r="S15" s="147">
        <f t="shared" si="5"/>
        <v>0</v>
      </c>
      <c r="T15" s="148"/>
      <c r="U15" s="148"/>
      <c r="V15" s="151"/>
      <c r="Z15">
        <v>0</v>
      </c>
    </row>
    <row r="16" spans="1:26" ht="24.95" customHeight="1" x14ac:dyDescent="0.25">
      <c r="A16" s="149"/>
      <c r="B16" s="144" t="s">
        <v>94</v>
      </c>
      <c r="C16" s="150" t="s">
        <v>106</v>
      </c>
      <c r="D16" s="144" t="s">
        <v>107</v>
      </c>
      <c r="E16" s="144" t="s">
        <v>97</v>
      </c>
      <c r="F16" s="145">
        <v>42</v>
      </c>
      <c r="G16" s="146">
        <v>0</v>
      </c>
      <c r="H16" s="146">
        <v>0</v>
      </c>
      <c r="I16" s="146">
        <f t="shared" si="0"/>
        <v>0</v>
      </c>
      <c r="J16" s="144">
        <f t="shared" si="1"/>
        <v>1680</v>
      </c>
      <c r="K16" s="147">
        <f t="shared" si="2"/>
        <v>0</v>
      </c>
      <c r="L16" s="147">
        <f t="shared" si="3"/>
        <v>0</v>
      </c>
      <c r="M16" s="147">
        <f t="shared" si="4"/>
        <v>0</v>
      </c>
      <c r="N16" s="147">
        <v>40</v>
      </c>
      <c r="O16" s="147"/>
      <c r="P16" s="151"/>
      <c r="Q16" s="151"/>
      <c r="R16" s="151"/>
      <c r="S16" s="147">
        <f t="shared" si="5"/>
        <v>0</v>
      </c>
      <c r="T16" s="148"/>
      <c r="U16" s="148"/>
      <c r="V16" s="151"/>
      <c r="Z16">
        <v>0</v>
      </c>
    </row>
    <row r="17" spans="1:26" x14ac:dyDescent="0.25">
      <c r="A17" s="60"/>
      <c r="B17" s="60"/>
      <c r="C17" s="143">
        <v>1</v>
      </c>
      <c r="D17" s="143" t="s">
        <v>62</v>
      </c>
      <c r="E17" s="60"/>
      <c r="F17" s="142"/>
      <c r="G17" s="133">
        <f>ROUND((SUM(L10:L16))/1,2)</f>
        <v>0</v>
      </c>
      <c r="H17" s="133">
        <f>ROUND((SUM(M10:M16))/1,2)</f>
        <v>0</v>
      </c>
      <c r="I17" s="133">
        <f>ROUND((SUM(I10:I16))/1,2)</f>
        <v>0</v>
      </c>
      <c r="J17" s="60"/>
      <c r="K17" s="60"/>
      <c r="L17" s="60">
        <f>ROUND((SUM(L10:L16))/1,2)</f>
        <v>0</v>
      </c>
      <c r="M17" s="60">
        <f>ROUND((SUM(M10:M16))/1,2)</f>
        <v>0</v>
      </c>
      <c r="N17" s="60"/>
      <c r="O17" s="60"/>
      <c r="P17" s="152"/>
      <c r="Q17" s="60"/>
      <c r="R17" s="60"/>
      <c r="S17" s="152">
        <f>ROUND((SUM(S10:S16))/1,2)</f>
        <v>0</v>
      </c>
      <c r="T17" s="129"/>
      <c r="U17" s="129"/>
      <c r="V17" s="2">
        <f>ROUND((SUM(V10:V16))/1,2)</f>
        <v>0</v>
      </c>
      <c r="W17" s="129"/>
      <c r="X17" s="129"/>
      <c r="Y17" s="129"/>
      <c r="Z17" s="129"/>
    </row>
    <row r="18" spans="1:26" x14ac:dyDescent="0.25">
      <c r="A18" s="1"/>
      <c r="B18" s="1"/>
      <c r="C18" s="1"/>
      <c r="D18" s="1"/>
      <c r="E18" s="1"/>
      <c r="F18" s="138"/>
      <c r="G18" s="126"/>
      <c r="H18" s="126"/>
      <c r="I18" s="126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60"/>
      <c r="B19" s="60"/>
      <c r="C19" s="143">
        <v>2</v>
      </c>
      <c r="D19" s="143" t="s">
        <v>63</v>
      </c>
      <c r="E19" s="60"/>
      <c r="F19" s="142"/>
      <c r="G19" s="74"/>
      <c r="H19" s="74"/>
      <c r="I19" s="74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29"/>
      <c r="U19" s="129"/>
      <c r="V19" s="60"/>
      <c r="W19" s="129"/>
      <c r="X19" s="129"/>
      <c r="Y19" s="129"/>
      <c r="Z19" s="129"/>
    </row>
    <row r="20" spans="1:26" ht="24.95" customHeight="1" x14ac:dyDescent="0.25">
      <c r="A20" s="149"/>
      <c r="B20" s="144" t="s">
        <v>108</v>
      </c>
      <c r="C20" s="150" t="s">
        <v>109</v>
      </c>
      <c r="D20" s="144" t="s">
        <v>110</v>
      </c>
      <c r="E20" s="144" t="s">
        <v>97</v>
      </c>
      <c r="F20" s="145">
        <v>111.51300000000001</v>
      </c>
      <c r="G20" s="146"/>
      <c r="H20" s="146">
        <v>0</v>
      </c>
      <c r="I20" s="146">
        <f t="shared" ref="I20:I29" si="6">ROUND(F20*(G20+H20),2)</f>
        <v>0</v>
      </c>
      <c r="J20" s="144">
        <f t="shared" ref="J20:J29" si="7">ROUND(F20*(N20),2)</f>
        <v>13118.39</v>
      </c>
      <c r="K20" s="147">
        <f t="shared" ref="K20:K29" si="8">ROUND(F20*(O20),2)</f>
        <v>0</v>
      </c>
      <c r="L20" s="147">
        <f t="shared" ref="L20:L29" si="9">ROUND(F20*(G20),2)</f>
        <v>0</v>
      </c>
      <c r="M20" s="147">
        <f t="shared" ref="M20:M29" si="10">ROUND(F20*(H20),2)</f>
        <v>0</v>
      </c>
      <c r="N20" s="147">
        <v>117.64</v>
      </c>
      <c r="O20" s="147"/>
      <c r="P20" s="151">
        <v>2.4178999999999999</v>
      </c>
      <c r="Q20" s="151"/>
      <c r="R20" s="151">
        <v>2.4178999999999999</v>
      </c>
      <c r="S20" s="147">
        <f t="shared" ref="S20:S29" si="11">ROUND(F20*(P20),3)</f>
        <v>269.62700000000001</v>
      </c>
      <c r="T20" s="148"/>
      <c r="U20" s="148"/>
      <c r="V20" s="151"/>
      <c r="Z20">
        <v>0</v>
      </c>
    </row>
    <row r="21" spans="1:26" ht="24.95" customHeight="1" x14ac:dyDescent="0.25">
      <c r="A21" s="149"/>
      <c r="B21" s="144" t="s">
        <v>108</v>
      </c>
      <c r="C21" s="150" t="s">
        <v>111</v>
      </c>
      <c r="D21" s="144" t="s">
        <v>112</v>
      </c>
      <c r="E21" s="144" t="s">
        <v>97</v>
      </c>
      <c r="F21" s="145">
        <v>514.20899999999995</v>
      </c>
      <c r="G21" s="146">
        <v>0</v>
      </c>
      <c r="H21" s="146">
        <v>0</v>
      </c>
      <c r="I21" s="146">
        <f t="shared" si="6"/>
        <v>0</v>
      </c>
      <c r="J21" s="144">
        <f t="shared" si="7"/>
        <v>21082.57</v>
      </c>
      <c r="K21" s="147">
        <f t="shared" si="8"/>
        <v>0</v>
      </c>
      <c r="L21" s="147">
        <f t="shared" si="9"/>
        <v>0</v>
      </c>
      <c r="M21" s="147">
        <f t="shared" si="10"/>
        <v>0</v>
      </c>
      <c r="N21" s="147">
        <v>41</v>
      </c>
      <c r="O21" s="147"/>
      <c r="P21" s="151"/>
      <c r="Q21" s="151"/>
      <c r="R21" s="151"/>
      <c r="S21" s="147">
        <f t="shared" si="11"/>
        <v>0</v>
      </c>
      <c r="T21" s="148"/>
      <c r="U21" s="148"/>
      <c r="V21" s="151"/>
      <c r="Z21">
        <v>0</v>
      </c>
    </row>
    <row r="22" spans="1:26" ht="24.95" customHeight="1" x14ac:dyDescent="0.25">
      <c r="A22" s="149"/>
      <c r="B22" s="144" t="s">
        <v>108</v>
      </c>
      <c r="C22" s="150" t="s">
        <v>111</v>
      </c>
      <c r="D22" s="144" t="s">
        <v>113</v>
      </c>
      <c r="E22" s="144" t="s">
        <v>97</v>
      </c>
      <c r="F22" s="145">
        <v>151.19999999999999</v>
      </c>
      <c r="G22" s="146">
        <v>0</v>
      </c>
      <c r="H22" s="146">
        <v>0</v>
      </c>
      <c r="I22" s="146">
        <f t="shared" si="6"/>
        <v>0</v>
      </c>
      <c r="J22" s="144">
        <f t="shared" si="7"/>
        <v>5972.4</v>
      </c>
      <c r="K22" s="147">
        <f t="shared" si="8"/>
        <v>0</v>
      </c>
      <c r="L22" s="147">
        <f t="shared" si="9"/>
        <v>0</v>
      </c>
      <c r="M22" s="147">
        <f t="shared" si="10"/>
        <v>0</v>
      </c>
      <c r="N22" s="147">
        <v>39.5</v>
      </c>
      <c r="O22" s="147"/>
      <c r="P22" s="151"/>
      <c r="Q22" s="151"/>
      <c r="R22" s="151"/>
      <c r="S22" s="147">
        <f t="shared" si="11"/>
        <v>0</v>
      </c>
      <c r="T22" s="148"/>
      <c r="U22" s="148"/>
      <c r="V22" s="151"/>
      <c r="Z22">
        <v>0</v>
      </c>
    </row>
    <row r="23" spans="1:26" ht="18" customHeight="1" x14ac:dyDescent="0.25">
      <c r="A23" s="149"/>
      <c r="B23" s="144" t="s">
        <v>114</v>
      </c>
      <c r="C23" s="150" t="s">
        <v>115</v>
      </c>
      <c r="D23" s="144" t="s">
        <v>116</v>
      </c>
      <c r="E23" s="144" t="s">
        <v>117</v>
      </c>
      <c r="F23" s="145">
        <v>44</v>
      </c>
      <c r="G23" s="146">
        <v>0</v>
      </c>
      <c r="H23" s="146">
        <v>0</v>
      </c>
      <c r="I23" s="146">
        <f t="shared" si="6"/>
        <v>0</v>
      </c>
      <c r="J23" s="144">
        <f t="shared" si="7"/>
        <v>2992</v>
      </c>
      <c r="K23" s="147">
        <f t="shared" si="8"/>
        <v>0</v>
      </c>
      <c r="L23" s="147">
        <f t="shared" si="9"/>
        <v>0</v>
      </c>
      <c r="M23" s="147">
        <f t="shared" si="10"/>
        <v>0</v>
      </c>
      <c r="N23" s="147">
        <v>68</v>
      </c>
      <c r="O23" s="147"/>
      <c r="P23" s="151"/>
      <c r="Q23" s="151"/>
      <c r="R23" s="151"/>
      <c r="S23" s="147">
        <f t="shared" si="11"/>
        <v>0</v>
      </c>
      <c r="T23" s="148"/>
      <c r="U23" s="148"/>
      <c r="V23" s="151"/>
      <c r="Z23">
        <v>0</v>
      </c>
    </row>
    <row r="24" spans="1:26" ht="17.25" customHeight="1" x14ac:dyDescent="0.25">
      <c r="A24" s="149"/>
      <c r="B24" s="144" t="s">
        <v>114</v>
      </c>
      <c r="C24" s="150" t="s">
        <v>115</v>
      </c>
      <c r="D24" s="144" t="s">
        <v>118</v>
      </c>
      <c r="E24" s="144" t="s">
        <v>97</v>
      </c>
      <c r="F24" s="145">
        <v>36</v>
      </c>
      <c r="G24" s="146">
        <v>0</v>
      </c>
      <c r="H24" s="146">
        <v>0</v>
      </c>
      <c r="I24" s="146">
        <f t="shared" si="6"/>
        <v>0</v>
      </c>
      <c r="J24" s="144">
        <f t="shared" si="7"/>
        <v>5328</v>
      </c>
      <c r="K24" s="147">
        <f t="shared" si="8"/>
        <v>0</v>
      </c>
      <c r="L24" s="147">
        <f t="shared" si="9"/>
        <v>0</v>
      </c>
      <c r="M24" s="147">
        <f t="shared" si="10"/>
        <v>0</v>
      </c>
      <c r="N24" s="147">
        <v>148</v>
      </c>
      <c r="O24" s="147"/>
      <c r="P24" s="151"/>
      <c r="Q24" s="151"/>
      <c r="R24" s="151"/>
      <c r="S24" s="147">
        <f t="shared" si="11"/>
        <v>0</v>
      </c>
      <c r="T24" s="148"/>
      <c r="U24" s="148"/>
      <c r="V24" s="151"/>
      <c r="Z24">
        <v>0</v>
      </c>
    </row>
    <row r="25" spans="1:26" ht="24.95" customHeight="1" x14ac:dyDescent="0.25">
      <c r="A25" s="149"/>
      <c r="B25" s="144" t="s">
        <v>108</v>
      </c>
      <c r="C25" s="150" t="s">
        <v>109</v>
      </c>
      <c r="D25" s="144" t="s">
        <v>119</v>
      </c>
      <c r="E25" s="144" t="s">
        <v>97</v>
      </c>
      <c r="F25" s="145">
        <v>71.427000000000007</v>
      </c>
      <c r="G25" s="146">
        <v>0</v>
      </c>
      <c r="H25" s="146">
        <v>0</v>
      </c>
      <c r="I25" s="146">
        <f t="shared" si="6"/>
        <v>0</v>
      </c>
      <c r="J25" s="144">
        <f t="shared" si="7"/>
        <v>8402.67</v>
      </c>
      <c r="K25" s="147">
        <f t="shared" si="8"/>
        <v>0</v>
      </c>
      <c r="L25" s="147">
        <f t="shared" si="9"/>
        <v>0</v>
      </c>
      <c r="M25" s="147">
        <f t="shared" si="10"/>
        <v>0</v>
      </c>
      <c r="N25" s="147">
        <v>117.64</v>
      </c>
      <c r="O25" s="147"/>
      <c r="P25" s="151">
        <v>2.4178999999999999</v>
      </c>
      <c r="Q25" s="151"/>
      <c r="R25" s="151">
        <v>2.4178999999999999</v>
      </c>
      <c r="S25" s="147">
        <f t="shared" si="11"/>
        <v>172.703</v>
      </c>
      <c r="T25" s="148"/>
      <c r="U25" s="148"/>
      <c r="V25" s="151"/>
      <c r="Z25">
        <v>0</v>
      </c>
    </row>
    <row r="26" spans="1:26" ht="24.95" customHeight="1" x14ac:dyDescent="0.25">
      <c r="A26" s="149"/>
      <c r="B26" s="144" t="s">
        <v>108</v>
      </c>
      <c r="C26" s="150" t="s">
        <v>111</v>
      </c>
      <c r="D26" s="144" t="s">
        <v>120</v>
      </c>
      <c r="E26" s="144" t="s">
        <v>97</v>
      </c>
      <c r="F26" s="145">
        <v>47.304000000000002</v>
      </c>
      <c r="G26" s="146">
        <v>0</v>
      </c>
      <c r="H26" s="146">
        <v>0</v>
      </c>
      <c r="I26" s="146">
        <f t="shared" si="6"/>
        <v>0</v>
      </c>
      <c r="J26" s="144">
        <f t="shared" si="7"/>
        <v>1868.51</v>
      </c>
      <c r="K26" s="147">
        <f t="shared" si="8"/>
        <v>0</v>
      </c>
      <c r="L26" s="147">
        <f t="shared" si="9"/>
        <v>0</v>
      </c>
      <c r="M26" s="147">
        <f t="shared" si="10"/>
        <v>0</v>
      </c>
      <c r="N26" s="147">
        <v>39.5</v>
      </c>
      <c r="O26" s="147"/>
      <c r="P26" s="151"/>
      <c r="Q26" s="151"/>
      <c r="R26" s="151"/>
      <c r="S26" s="147">
        <f t="shared" si="11"/>
        <v>0</v>
      </c>
      <c r="T26" s="148"/>
      <c r="U26" s="148"/>
      <c r="V26" s="151"/>
      <c r="Z26">
        <v>0</v>
      </c>
    </row>
    <row r="27" spans="1:26" ht="17.25" customHeight="1" x14ac:dyDescent="0.25">
      <c r="A27" s="149"/>
      <c r="B27" s="144" t="s">
        <v>108</v>
      </c>
      <c r="C27" s="150" t="s">
        <v>111</v>
      </c>
      <c r="D27" s="144" t="s">
        <v>121</v>
      </c>
      <c r="E27" s="144" t="s">
        <v>97</v>
      </c>
      <c r="F27" s="145">
        <v>104.06699999999999</v>
      </c>
      <c r="G27" s="146">
        <v>0</v>
      </c>
      <c r="H27" s="146">
        <v>0</v>
      </c>
      <c r="I27" s="146">
        <f t="shared" si="6"/>
        <v>0</v>
      </c>
      <c r="J27" s="144">
        <f t="shared" si="7"/>
        <v>4370.8100000000004</v>
      </c>
      <c r="K27" s="147">
        <f t="shared" si="8"/>
        <v>0</v>
      </c>
      <c r="L27" s="147">
        <f t="shared" si="9"/>
        <v>0</v>
      </c>
      <c r="M27" s="147">
        <f t="shared" si="10"/>
        <v>0</v>
      </c>
      <c r="N27" s="147">
        <v>42</v>
      </c>
      <c r="O27" s="147"/>
      <c r="P27" s="151"/>
      <c r="Q27" s="151"/>
      <c r="R27" s="151"/>
      <c r="S27" s="147">
        <f t="shared" si="11"/>
        <v>0</v>
      </c>
      <c r="T27" s="148"/>
      <c r="U27" s="148"/>
      <c r="V27" s="151"/>
      <c r="Z27">
        <v>0</v>
      </c>
    </row>
    <row r="28" spans="1:26" ht="17.25" customHeight="1" x14ac:dyDescent="0.25">
      <c r="A28" s="149"/>
      <c r="B28" s="144" t="s">
        <v>108</v>
      </c>
      <c r="C28" s="150" t="s">
        <v>122</v>
      </c>
      <c r="D28" s="144" t="s">
        <v>123</v>
      </c>
      <c r="E28" s="144" t="s">
        <v>97</v>
      </c>
      <c r="F28" s="145">
        <v>44</v>
      </c>
      <c r="G28" s="146">
        <v>0</v>
      </c>
      <c r="H28" s="146">
        <v>0</v>
      </c>
      <c r="I28" s="146">
        <f t="shared" si="6"/>
        <v>0</v>
      </c>
      <c r="J28" s="144">
        <f t="shared" si="7"/>
        <v>5176.16</v>
      </c>
      <c r="K28" s="147">
        <f t="shared" si="8"/>
        <v>0</v>
      </c>
      <c r="L28" s="147">
        <f t="shared" si="9"/>
        <v>0</v>
      </c>
      <c r="M28" s="147">
        <f t="shared" si="10"/>
        <v>0</v>
      </c>
      <c r="N28" s="147">
        <v>117.64</v>
      </c>
      <c r="O28" s="147"/>
      <c r="P28" s="151">
        <v>2.19306</v>
      </c>
      <c r="Q28" s="151"/>
      <c r="R28" s="151">
        <v>2.19306</v>
      </c>
      <c r="S28" s="147">
        <f t="shared" si="11"/>
        <v>96.495000000000005</v>
      </c>
      <c r="T28" s="148"/>
      <c r="U28" s="148"/>
      <c r="V28" s="151"/>
      <c r="Z28">
        <v>0</v>
      </c>
    </row>
    <row r="29" spans="1:26" ht="18" customHeight="1" x14ac:dyDescent="0.25">
      <c r="A29" s="149"/>
      <c r="B29" s="144" t="s">
        <v>108</v>
      </c>
      <c r="C29" s="150" t="s">
        <v>124</v>
      </c>
      <c r="D29" s="144" t="s">
        <v>125</v>
      </c>
      <c r="E29" s="144" t="s">
        <v>97</v>
      </c>
      <c r="F29" s="145">
        <v>46.2</v>
      </c>
      <c r="G29" s="146"/>
      <c r="H29" s="146">
        <v>0</v>
      </c>
      <c r="I29" s="146">
        <f t="shared" si="6"/>
        <v>0</v>
      </c>
      <c r="J29" s="144">
        <f t="shared" si="7"/>
        <v>5844.3</v>
      </c>
      <c r="K29" s="147">
        <f t="shared" si="8"/>
        <v>0</v>
      </c>
      <c r="L29" s="147">
        <f t="shared" si="9"/>
        <v>0</v>
      </c>
      <c r="M29" s="147">
        <f t="shared" si="10"/>
        <v>0</v>
      </c>
      <c r="N29" s="147">
        <v>126.5</v>
      </c>
      <c r="O29" s="147"/>
      <c r="P29" s="151">
        <v>2.2119</v>
      </c>
      <c r="Q29" s="151"/>
      <c r="R29" s="151">
        <v>2.2119</v>
      </c>
      <c r="S29" s="147">
        <f t="shared" si="11"/>
        <v>102.19</v>
      </c>
      <c r="T29" s="148"/>
      <c r="U29" s="148"/>
      <c r="V29" s="151">
        <f>ROUND(F29*(X29),3)</f>
        <v>111.739</v>
      </c>
      <c r="X29">
        <v>2.4186000000000001</v>
      </c>
      <c r="Z29">
        <v>0</v>
      </c>
    </row>
    <row r="30" spans="1:26" x14ac:dyDescent="0.25">
      <c r="A30" s="60"/>
      <c r="B30" s="60"/>
      <c r="C30" s="143">
        <v>2</v>
      </c>
      <c r="D30" s="143" t="s">
        <v>63</v>
      </c>
      <c r="E30" s="60"/>
      <c r="F30" s="142"/>
      <c r="G30" s="133">
        <f>ROUND((SUM(L19:L29))/1,2)</f>
        <v>0</v>
      </c>
      <c r="H30" s="133">
        <f>ROUND((SUM(M19:M29))/1,2)</f>
        <v>0</v>
      </c>
      <c r="I30" s="133">
        <f>ROUND((SUM(I19:I29))/1,2)</f>
        <v>0</v>
      </c>
      <c r="J30" s="60"/>
      <c r="K30" s="60"/>
      <c r="L30" s="60">
        <f>ROUND((SUM(L19:L29))/1,2)</f>
        <v>0</v>
      </c>
      <c r="M30" s="60">
        <f>ROUND((SUM(M19:M29))/1,2)</f>
        <v>0</v>
      </c>
      <c r="N30" s="60"/>
      <c r="O30" s="60"/>
      <c r="P30" s="152"/>
      <c r="Q30" s="60"/>
      <c r="R30" s="60"/>
      <c r="S30" s="152">
        <f>ROUND((SUM(S19:S29))/1,2)</f>
        <v>641.02</v>
      </c>
      <c r="T30" s="129"/>
      <c r="U30" s="129"/>
      <c r="V30" s="2">
        <f>ROUND((SUM(V19:V29))/1,2)</f>
        <v>111.74</v>
      </c>
      <c r="W30" s="129"/>
      <c r="X30" s="129"/>
      <c r="Y30" s="129"/>
      <c r="Z30" s="129"/>
    </row>
    <row r="31" spans="1:26" x14ac:dyDescent="0.25">
      <c r="A31" s="1"/>
      <c r="B31" s="1"/>
      <c r="C31" s="1"/>
      <c r="D31" s="1"/>
      <c r="E31" s="1"/>
      <c r="F31" s="138"/>
      <c r="G31" s="126"/>
      <c r="H31" s="126"/>
      <c r="I31" s="126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60"/>
      <c r="B32" s="60"/>
      <c r="C32" s="143">
        <v>3</v>
      </c>
      <c r="D32" s="143" t="s">
        <v>64</v>
      </c>
      <c r="E32" s="60"/>
      <c r="F32" s="142"/>
      <c r="G32" s="74"/>
      <c r="H32" s="74"/>
      <c r="I32" s="74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129"/>
      <c r="U32" s="129"/>
      <c r="V32" s="60"/>
      <c r="W32" s="129"/>
      <c r="X32" s="129"/>
      <c r="Y32" s="129"/>
      <c r="Z32" s="129"/>
    </row>
    <row r="33" spans="1:26" ht="24.95" customHeight="1" x14ac:dyDescent="0.25">
      <c r="A33" s="149"/>
      <c r="B33" s="144" t="s">
        <v>126</v>
      </c>
      <c r="C33" s="150" t="s">
        <v>127</v>
      </c>
      <c r="D33" s="144" t="s">
        <v>128</v>
      </c>
      <c r="E33" s="144" t="s">
        <v>97</v>
      </c>
      <c r="F33" s="145">
        <v>37.4</v>
      </c>
      <c r="G33" s="146">
        <v>0</v>
      </c>
      <c r="H33" s="146">
        <v>0</v>
      </c>
      <c r="I33" s="146">
        <f t="shared" ref="I33:I38" si="12">ROUND(F33*(G33+H33),2)</f>
        <v>0</v>
      </c>
      <c r="J33" s="144">
        <f t="shared" ref="J33:J38" si="13">ROUND(F33*(N33),2)</f>
        <v>8090.74</v>
      </c>
      <c r="K33" s="147">
        <f t="shared" ref="K33:K38" si="14">ROUND(F33*(O33),2)</f>
        <v>0</v>
      </c>
      <c r="L33" s="147">
        <f t="shared" ref="L33:L38" si="15">ROUND(F33*(G33),2)</f>
        <v>0</v>
      </c>
      <c r="M33" s="147">
        <f t="shared" ref="M33:M38" si="16">ROUND(F33*(H33),2)</f>
        <v>0</v>
      </c>
      <c r="N33" s="147">
        <v>216.33</v>
      </c>
      <c r="O33" s="147"/>
      <c r="P33" s="151">
        <v>1.8751500000000001</v>
      </c>
      <c r="Q33" s="151"/>
      <c r="R33" s="151">
        <v>1.8751500000000001</v>
      </c>
      <c r="S33" s="147">
        <f t="shared" ref="S33:S38" si="17">ROUND(F33*(P33),3)</f>
        <v>70.131</v>
      </c>
      <c r="T33" s="148"/>
      <c r="U33" s="148"/>
      <c r="V33" s="151"/>
      <c r="Z33">
        <v>0</v>
      </c>
    </row>
    <row r="34" spans="1:26" ht="24.95" customHeight="1" x14ac:dyDescent="0.25">
      <c r="A34" s="149"/>
      <c r="B34" s="144" t="s">
        <v>108</v>
      </c>
      <c r="C34" s="150" t="s">
        <v>129</v>
      </c>
      <c r="D34" s="144" t="s">
        <v>130</v>
      </c>
      <c r="E34" s="144" t="s">
        <v>131</v>
      </c>
      <c r="F34" s="145">
        <v>360</v>
      </c>
      <c r="G34" s="146">
        <v>0</v>
      </c>
      <c r="H34" s="146">
        <v>0</v>
      </c>
      <c r="I34" s="146">
        <f t="shared" si="12"/>
        <v>0</v>
      </c>
      <c r="J34" s="144">
        <f t="shared" si="13"/>
        <v>14760</v>
      </c>
      <c r="K34" s="147">
        <f t="shared" si="14"/>
        <v>0</v>
      </c>
      <c r="L34" s="147">
        <f t="shared" si="15"/>
        <v>0</v>
      </c>
      <c r="M34" s="147">
        <f t="shared" si="16"/>
        <v>0</v>
      </c>
      <c r="N34" s="147">
        <v>41</v>
      </c>
      <c r="O34" s="147"/>
      <c r="P34" s="151">
        <v>1.721E-2</v>
      </c>
      <c r="Q34" s="151"/>
      <c r="R34" s="151">
        <v>1.721E-2</v>
      </c>
      <c r="S34" s="147">
        <f t="shared" si="17"/>
        <v>6.1959999999999997</v>
      </c>
      <c r="T34" s="148"/>
      <c r="U34" s="148"/>
      <c r="V34" s="151"/>
      <c r="Z34">
        <v>0</v>
      </c>
    </row>
    <row r="35" spans="1:26" ht="24.95" customHeight="1" x14ac:dyDescent="0.25">
      <c r="A35" s="149"/>
      <c r="B35" s="144" t="s">
        <v>108</v>
      </c>
      <c r="C35" s="150" t="s">
        <v>132</v>
      </c>
      <c r="D35" s="144" t="s">
        <v>133</v>
      </c>
      <c r="E35" s="144" t="s">
        <v>97</v>
      </c>
      <c r="F35" s="145">
        <v>52.746000000000002</v>
      </c>
      <c r="G35" s="146">
        <v>0</v>
      </c>
      <c r="H35" s="146">
        <v>0</v>
      </c>
      <c r="I35" s="146">
        <f t="shared" si="12"/>
        <v>0</v>
      </c>
      <c r="J35" s="144">
        <f t="shared" si="13"/>
        <v>6520.99</v>
      </c>
      <c r="K35" s="147">
        <f t="shared" si="14"/>
        <v>0</v>
      </c>
      <c r="L35" s="147">
        <f t="shared" si="15"/>
        <v>0</v>
      </c>
      <c r="M35" s="147">
        <f t="shared" si="16"/>
        <v>0</v>
      </c>
      <c r="N35" s="147">
        <v>123.63</v>
      </c>
      <c r="O35" s="147"/>
      <c r="P35" s="151">
        <v>2.21313</v>
      </c>
      <c r="Q35" s="151"/>
      <c r="R35" s="151">
        <v>2.21313</v>
      </c>
      <c r="S35" s="147">
        <f t="shared" si="17"/>
        <v>116.73399999999999</v>
      </c>
      <c r="T35" s="148"/>
      <c r="U35" s="148"/>
      <c r="V35" s="151"/>
      <c r="Z35">
        <v>0</v>
      </c>
    </row>
    <row r="36" spans="1:26" ht="24.95" customHeight="1" x14ac:dyDescent="0.25">
      <c r="A36" s="149"/>
      <c r="B36" s="144" t="s">
        <v>108</v>
      </c>
      <c r="C36" s="150" t="s">
        <v>134</v>
      </c>
      <c r="D36" s="144" t="s">
        <v>135</v>
      </c>
      <c r="E36" s="144" t="s">
        <v>104</v>
      </c>
      <c r="F36" s="145">
        <v>239.8</v>
      </c>
      <c r="G36" s="146">
        <v>0</v>
      </c>
      <c r="H36" s="146">
        <v>0</v>
      </c>
      <c r="I36" s="146">
        <f t="shared" si="12"/>
        <v>0</v>
      </c>
      <c r="J36" s="144">
        <f t="shared" si="13"/>
        <v>3484.29</v>
      </c>
      <c r="K36" s="147">
        <f t="shared" si="14"/>
        <v>0</v>
      </c>
      <c r="L36" s="147">
        <f t="shared" si="15"/>
        <v>0</v>
      </c>
      <c r="M36" s="147">
        <f t="shared" si="16"/>
        <v>0</v>
      </c>
      <c r="N36" s="147">
        <v>14.53</v>
      </c>
      <c r="O36" s="147"/>
      <c r="P36" s="151">
        <v>4.8199999999999996E-3</v>
      </c>
      <c r="Q36" s="151"/>
      <c r="R36" s="151">
        <v>4.8199999999999996E-3</v>
      </c>
      <c r="S36" s="147">
        <f t="shared" si="17"/>
        <v>1.1559999999999999</v>
      </c>
      <c r="T36" s="148"/>
      <c r="U36" s="148"/>
      <c r="V36" s="151"/>
      <c r="Z36">
        <v>0</v>
      </c>
    </row>
    <row r="37" spans="1:26" ht="24.95" customHeight="1" x14ac:dyDescent="0.25">
      <c r="A37" s="149"/>
      <c r="B37" s="144" t="s">
        <v>108</v>
      </c>
      <c r="C37" s="150" t="s">
        <v>136</v>
      </c>
      <c r="D37" s="144" t="s">
        <v>137</v>
      </c>
      <c r="E37" s="144" t="s">
        <v>104</v>
      </c>
      <c r="F37" s="145">
        <v>239.8</v>
      </c>
      <c r="G37" s="146">
        <v>0</v>
      </c>
      <c r="H37" s="146">
        <v>0</v>
      </c>
      <c r="I37" s="146">
        <f t="shared" si="12"/>
        <v>0</v>
      </c>
      <c r="J37" s="144">
        <f t="shared" si="13"/>
        <v>1043.1300000000001</v>
      </c>
      <c r="K37" s="147">
        <f t="shared" si="14"/>
        <v>0</v>
      </c>
      <c r="L37" s="147">
        <f t="shared" si="15"/>
        <v>0</v>
      </c>
      <c r="M37" s="147">
        <f t="shared" si="16"/>
        <v>0</v>
      </c>
      <c r="N37" s="147">
        <v>4.3499999999999996</v>
      </c>
      <c r="O37" s="147"/>
      <c r="P37" s="151"/>
      <c r="Q37" s="151"/>
      <c r="R37" s="151"/>
      <c r="S37" s="147">
        <f t="shared" si="17"/>
        <v>0</v>
      </c>
      <c r="T37" s="148"/>
      <c r="U37" s="148"/>
      <c r="V37" s="151"/>
      <c r="Z37">
        <v>0</v>
      </c>
    </row>
    <row r="38" spans="1:26" ht="24.95" customHeight="1" x14ac:dyDescent="0.25">
      <c r="A38" s="149"/>
      <c r="B38" s="144" t="s">
        <v>108</v>
      </c>
      <c r="C38" s="150" t="s">
        <v>138</v>
      </c>
      <c r="D38" s="144" t="s">
        <v>139</v>
      </c>
      <c r="E38" s="144" t="s">
        <v>140</v>
      </c>
      <c r="F38" s="145">
        <v>3.165</v>
      </c>
      <c r="G38" s="146">
        <v>0</v>
      </c>
      <c r="H38" s="146">
        <v>0</v>
      </c>
      <c r="I38" s="146">
        <f t="shared" si="12"/>
        <v>0</v>
      </c>
      <c r="J38" s="144">
        <f t="shared" si="13"/>
        <v>6247.71</v>
      </c>
      <c r="K38" s="147">
        <f t="shared" si="14"/>
        <v>0</v>
      </c>
      <c r="L38" s="147">
        <f t="shared" si="15"/>
        <v>0</v>
      </c>
      <c r="M38" s="147">
        <f t="shared" si="16"/>
        <v>0</v>
      </c>
      <c r="N38" s="147">
        <v>1974</v>
      </c>
      <c r="O38" s="147"/>
      <c r="P38" s="151">
        <v>1.0218700000000001</v>
      </c>
      <c r="Q38" s="151"/>
      <c r="R38" s="151">
        <v>1.0218700000000001</v>
      </c>
      <c r="S38" s="147">
        <f t="shared" si="17"/>
        <v>3.234</v>
      </c>
      <c r="T38" s="148"/>
      <c r="U38" s="148"/>
      <c r="V38" s="151">
        <f>ROUND(F38*(X38),3)</f>
        <v>3.327</v>
      </c>
      <c r="X38">
        <v>1.0511900000000001</v>
      </c>
      <c r="Z38">
        <v>0</v>
      </c>
    </row>
    <row r="39" spans="1:26" x14ac:dyDescent="0.25">
      <c r="A39" s="60"/>
      <c r="B39" s="60"/>
      <c r="C39" s="143">
        <v>3</v>
      </c>
      <c r="D39" s="143" t="s">
        <v>64</v>
      </c>
      <c r="E39" s="60"/>
      <c r="F39" s="142"/>
      <c r="G39" s="133">
        <f>ROUND((SUM(L32:L38))/1,2)</f>
        <v>0</v>
      </c>
      <c r="H39" s="133">
        <f>ROUND((SUM(M32:M38))/1,2)</f>
        <v>0</v>
      </c>
      <c r="I39" s="133">
        <f>ROUND((SUM(I32:I38))/1,2)</f>
        <v>0</v>
      </c>
      <c r="J39" s="60"/>
      <c r="K39" s="60"/>
      <c r="L39" s="60">
        <f>ROUND((SUM(L32:L38))/1,2)</f>
        <v>0</v>
      </c>
      <c r="M39" s="60">
        <f>ROUND((SUM(M32:M38))/1,2)</f>
        <v>0</v>
      </c>
      <c r="N39" s="60"/>
      <c r="O39" s="60"/>
      <c r="P39" s="152"/>
      <c r="Q39" s="60"/>
      <c r="R39" s="60"/>
      <c r="S39" s="152">
        <f>ROUND((SUM(S32:S38))/1,2)</f>
        <v>197.45</v>
      </c>
      <c r="T39" s="129"/>
      <c r="U39" s="129"/>
      <c r="V39" s="2">
        <f>ROUND((SUM(V32:V38))/1,2)</f>
        <v>3.33</v>
      </c>
      <c r="W39" s="129"/>
      <c r="X39" s="129"/>
      <c r="Y39" s="129"/>
      <c r="Z39" s="129"/>
    </row>
    <row r="40" spans="1:26" x14ac:dyDescent="0.25">
      <c r="A40" s="1"/>
      <c r="B40" s="1"/>
      <c r="C40" s="1"/>
      <c r="D40" s="1"/>
      <c r="E40" s="1"/>
      <c r="F40" s="138"/>
      <c r="G40" s="126"/>
      <c r="H40" s="126"/>
      <c r="I40" s="126"/>
      <c r="J40" s="1"/>
      <c r="K40" s="1"/>
      <c r="L40" s="1"/>
      <c r="M40" s="1"/>
      <c r="N40" s="1"/>
      <c r="O40" s="1"/>
      <c r="P40" s="1"/>
      <c r="Q40" s="1"/>
      <c r="R40" s="1"/>
      <c r="S40" s="1"/>
      <c r="V40" s="1"/>
    </row>
    <row r="41" spans="1:26" x14ac:dyDescent="0.25">
      <c r="A41" s="60"/>
      <c r="B41" s="60"/>
      <c r="C41" s="143">
        <v>4</v>
      </c>
      <c r="D41" s="143" t="s">
        <v>65</v>
      </c>
      <c r="E41" s="60"/>
      <c r="F41" s="142"/>
      <c r="G41" s="74"/>
      <c r="H41" s="74"/>
      <c r="I41" s="74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129"/>
      <c r="U41" s="129"/>
      <c r="V41" s="60"/>
      <c r="W41" s="129"/>
      <c r="X41" s="129"/>
      <c r="Y41" s="129"/>
      <c r="Z41" s="129"/>
    </row>
    <row r="42" spans="1:26" ht="24.95" customHeight="1" x14ac:dyDescent="0.25">
      <c r="A42" s="149"/>
      <c r="B42" s="144" t="s">
        <v>108</v>
      </c>
      <c r="C42" s="150" t="s">
        <v>141</v>
      </c>
      <c r="D42" s="144" t="s">
        <v>142</v>
      </c>
      <c r="E42" s="144" t="s">
        <v>97</v>
      </c>
      <c r="F42" s="145">
        <v>18.771000000000001</v>
      </c>
      <c r="G42" s="146">
        <v>0</v>
      </c>
      <c r="H42" s="146">
        <v>0</v>
      </c>
      <c r="I42" s="146">
        <f>ROUND(F42*(G42+H42),2)</f>
        <v>0</v>
      </c>
      <c r="J42" s="144">
        <f>ROUND(F42*(N42),2)</f>
        <v>2196.21</v>
      </c>
      <c r="K42" s="147">
        <f>ROUND(F42*(O42),2)</f>
        <v>0</v>
      </c>
      <c r="L42" s="147">
        <f>ROUND(F42*(G42),2)</f>
        <v>0</v>
      </c>
      <c r="M42" s="147">
        <f>ROUND(F42*(H42),2)</f>
        <v>0</v>
      </c>
      <c r="N42" s="147">
        <v>117</v>
      </c>
      <c r="O42" s="147"/>
      <c r="P42" s="151">
        <v>2.2132100000000001</v>
      </c>
      <c r="Q42" s="151"/>
      <c r="R42" s="151">
        <v>2.2132100000000001</v>
      </c>
      <c r="S42" s="147">
        <f>ROUND(F42*(P42),3)</f>
        <v>41.543999999999997</v>
      </c>
      <c r="T42" s="148"/>
      <c r="U42" s="148"/>
      <c r="V42" s="151"/>
      <c r="Z42">
        <v>0</v>
      </c>
    </row>
    <row r="43" spans="1:26" ht="24.95" customHeight="1" x14ac:dyDescent="0.25">
      <c r="A43" s="149"/>
      <c r="B43" s="144" t="s">
        <v>108</v>
      </c>
      <c r="C43" s="150" t="s">
        <v>143</v>
      </c>
      <c r="D43" s="144" t="s">
        <v>144</v>
      </c>
      <c r="E43" s="144" t="s">
        <v>104</v>
      </c>
      <c r="F43" s="145">
        <v>113.8</v>
      </c>
      <c r="G43" s="146">
        <v>0</v>
      </c>
      <c r="H43" s="146">
        <v>0</v>
      </c>
      <c r="I43" s="146">
        <f>ROUND(F43*(G43+H43),2)</f>
        <v>0</v>
      </c>
      <c r="J43" s="144">
        <f>ROUND(F43*(N43),2)</f>
        <v>1338.29</v>
      </c>
      <c r="K43" s="147">
        <f>ROUND(F43*(O43),2)</f>
        <v>0</v>
      </c>
      <c r="L43" s="147">
        <f>ROUND(F43*(G43),2)</f>
        <v>0</v>
      </c>
      <c r="M43" s="147">
        <f>ROUND(F43*(H43),2)</f>
        <v>0</v>
      </c>
      <c r="N43" s="147">
        <v>11.76</v>
      </c>
      <c r="O43" s="147"/>
      <c r="P43" s="151">
        <v>3.4099999999999998E-3</v>
      </c>
      <c r="Q43" s="151"/>
      <c r="R43" s="151">
        <v>3.4099999999999998E-3</v>
      </c>
      <c r="S43" s="147">
        <f>ROUND(F43*(P43),3)</f>
        <v>0.38800000000000001</v>
      </c>
      <c r="T43" s="148"/>
      <c r="U43" s="148"/>
      <c r="V43" s="151"/>
      <c r="Z43">
        <v>0</v>
      </c>
    </row>
    <row r="44" spans="1:26" ht="24.95" customHeight="1" x14ac:dyDescent="0.25">
      <c r="A44" s="149"/>
      <c r="B44" s="144" t="s">
        <v>108</v>
      </c>
      <c r="C44" s="150" t="s">
        <v>145</v>
      </c>
      <c r="D44" s="144" t="s">
        <v>146</v>
      </c>
      <c r="E44" s="144" t="s">
        <v>104</v>
      </c>
      <c r="F44" s="145">
        <v>113.8</v>
      </c>
      <c r="G44" s="146">
        <v>0</v>
      </c>
      <c r="H44" s="146">
        <v>0</v>
      </c>
      <c r="I44" s="146">
        <f>ROUND(F44*(G44+H44),2)</f>
        <v>0</v>
      </c>
      <c r="J44" s="144">
        <f>ROUND(F44*(N44),2)</f>
        <v>722.63</v>
      </c>
      <c r="K44" s="147">
        <f>ROUND(F44*(O44),2)</f>
        <v>0</v>
      </c>
      <c r="L44" s="147">
        <f>ROUND(F44*(G44),2)</f>
        <v>0</v>
      </c>
      <c r="M44" s="147">
        <f>ROUND(F44*(H44),2)</f>
        <v>0</v>
      </c>
      <c r="N44" s="147">
        <v>6.35</v>
      </c>
      <c r="O44" s="147"/>
      <c r="P44" s="151"/>
      <c r="Q44" s="151"/>
      <c r="R44" s="151"/>
      <c r="S44" s="147">
        <f>ROUND(F44*(P44),3)</f>
        <v>0</v>
      </c>
      <c r="T44" s="148"/>
      <c r="U44" s="148"/>
      <c r="V44" s="151"/>
      <c r="Z44">
        <v>0</v>
      </c>
    </row>
    <row r="45" spans="1:26" ht="18.75" customHeight="1" x14ac:dyDescent="0.25">
      <c r="A45" s="149"/>
      <c r="B45" s="144" t="s">
        <v>108</v>
      </c>
      <c r="C45" s="150" t="s">
        <v>147</v>
      </c>
      <c r="D45" s="144" t="s">
        <v>148</v>
      </c>
      <c r="E45" s="144" t="s">
        <v>140</v>
      </c>
      <c r="F45" s="145">
        <v>1.125</v>
      </c>
      <c r="G45" s="146">
        <v>0</v>
      </c>
      <c r="H45" s="146">
        <v>0</v>
      </c>
      <c r="I45" s="146">
        <f>ROUND(F45*(G45+H45),2)</f>
        <v>0</v>
      </c>
      <c r="J45" s="144">
        <f>ROUND(F45*(N45),2)</f>
        <v>1251</v>
      </c>
      <c r="K45" s="147">
        <f>ROUND(F45*(O45),2)</f>
        <v>0</v>
      </c>
      <c r="L45" s="147">
        <f>ROUND(F45*(G45),2)</f>
        <v>0</v>
      </c>
      <c r="M45" s="147">
        <f>ROUND(F45*(H45),2)</f>
        <v>0</v>
      </c>
      <c r="N45" s="147">
        <v>1112</v>
      </c>
      <c r="O45" s="147"/>
      <c r="P45" s="151">
        <v>1.0675399999999999</v>
      </c>
      <c r="Q45" s="151"/>
      <c r="R45" s="151">
        <v>1.0675399999999999</v>
      </c>
      <c r="S45" s="147">
        <f>ROUND(F45*(P45),3)</f>
        <v>1.2010000000000001</v>
      </c>
      <c r="T45" s="148"/>
      <c r="U45" s="148"/>
      <c r="V45" s="151">
        <f>ROUND(F45*(X45),3)</f>
        <v>1.1719999999999999</v>
      </c>
      <c r="X45">
        <v>1.0415700000000001</v>
      </c>
      <c r="Z45">
        <v>0</v>
      </c>
    </row>
    <row r="46" spans="1:26" x14ac:dyDescent="0.25">
      <c r="A46" s="60"/>
      <c r="B46" s="60"/>
      <c r="C46" s="143">
        <v>4</v>
      </c>
      <c r="D46" s="143" t="s">
        <v>65</v>
      </c>
      <c r="E46" s="60"/>
      <c r="F46" s="142"/>
      <c r="G46" s="133">
        <f>ROUND((SUM(L41:L45))/1,2)</f>
        <v>0</v>
      </c>
      <c r="H46" s="133">
        <f>ROUND((SUM(M41:M45))/1,2)</f>
        <v>0</v>
      </c>
      <c r="I46" s="133">
        <f>ROUND((SUM(I41:I45))/1,2)</f>
        <v>0</v>
      </c>
      <c r="J46" s="60"/>
      <c r="K46" s="60"/>
      <c r="L46" s="60">
        <f>ROUND((SUM(L41:L45))/1,2)</f>
        <v>0</v>
      </c>
      <c r="M46" s="60">
        <f>ROUND((SUM(M41:M45))/1,2)</f>
        <v>0</v>
      </c>
      <c r="N46" s="60"/>
      <c r="O46" s="60"/>
      <c r="P46" s="152"/>
      <c r="Q46" s="60"/>
      <c r="R46" s="60"/>
      <c r="S46" s="152">
        <f>ROUND((SUM(S41:S45))/1,2)</f>
        <v>43.13</v>
      </c>
      <c r="T46" s="129"/>
      <c r="U46" s="129"/>
      <c r="V46" s="2">
        <f>ROUND((SUM(V41:V45))/1,2)</f>
        <v>1.17</v>
      </c>
      <c r="W46" s="129"/>
      <c r="X46" s="129"/>
      <c r="Y46" s="129"/>
      <c r="Z46" s="129"/>
    </row>
    <row r="47" spans="1:26" x14ac:dyDescent="0.25">
      <c r="A47" s="1"/>
      <c r="B47" s="1"/>
      <c r="C47" s="1"/>
      <c r="D47" s="1"/>
      <c r="E47" s="1"/>
      <c r="F47" s="138"/>
      <c r="G47" s="126"/>
      <c r="H47" s="126"/>
      <c r="I47" s="126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x14ac:dyDescent="0.25">
      <c r="A48" s="60"/>
      <c r="B48" s="60"/>
      <c r="C48" s="143">
        <v>5</v>
      </c>
      <c r="D48" s="143" t="s">
        <v>66</v>
      </c>
      <c r="E48" s="60"/>
      <c r="F48" s="142"/>
      <c r="G48" s="74"/>
      <c r="H48" s="74"/>
      <c r="I48" s="74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129"/>
      <c r="U48" s="129"/>
      <c r="V48" s="60"/>
      <c r="W48" s="129"/>
      <c r="X48" s="129"/>
      <c r="Y48" s="129"/>
      <c r="Z48" s="129"/>
    </row>
    <row r="49" spans="1:26" ht="16.5" customHeight="1" x14ac:dyDescent="0.25">
      <c r="A49" s="149"/>
      <c r="B49" s="144" t="s">
        <v>114</v>
      </c>
      <c r="C49" s="150" t="s">
        <v>149</v>
      </c>
      <c r="D49" s="144" t="s">
        <v>150</v>
      </c>
      <c r="E49" s="144" t="s">
        <v>101</v>
      </c>
      <c r="F49" s="145">
        <v>1</v>
      </c>
      <c r="G49" s="146">
        <v>0</v>
      </c>
      <c r="H49" s="146">
        <v>0</v>
      </c>
      <c r="I49" s="146">
        <f>ROUND(F49*(G49+H49),2)</f>
        <v>0</v>
      </c>
      <c r="J49" s="144">
        <f>ROUND(F49*(N49),2)</f>
        <v>9600</v>
      </c>
      <c r="K49" s="147">
        <f>ROUND(F49*(O49),2)</f>
        <v>0</v>
      </c>
      <c r="L49" s="147">
        <f>ROUND(F49*(G49),2)</f>
        <v>0</v>
      </c>
      <c r="M49" s="147">
        <f>ROUND(F49*(H49),2)</f>
        <v>0</v>
      </c>
      <c r="N49" s="147">
        <v>9600</v>
      </c>
      <c r="O49" s="147"/>
      <c r="P49" s="151"/>
      <c r="Q49" s="151"/>
      <c r="R49" s="151"/>
      <c r="S49" s="147">
        <f>ROUND(F49*(P49),3)</f>
        <v>0</v>
      </c>
      <c r="T49" s="148"/>
      <c r="U49" s="148"/>
      <c r="V49" s="151"/>
      <c r="Z49">
        <v>0</v>
      </c>
    </row>
    <row r="50" spans="1:26" ht="17.25" customHeight="1" x14ac:dyDescent="0.25">
      <c r="A50" s="149"/>
      <c r="B50" s="144" t="s">
        <v>114</v>
      </c>
      <c r="C50" s="150" t="s">
        <v>149</v>
      </c>
      <c r="D50" s="144" t="s">
        <v>151</v>
      </c>
      <c r="E50" s="144" t="s">
        <v>101</v>
      </c>
      <c r="F50" s="145">
        <v>1</v>
      </c>
      <c r="G50" s="146">
        <v>0</v>
      </c>
      <c r="H50" s="146">
        <v>0</v>
      </c>
      <c r="I50" s="146">
        <f>ROUND(F50*(G50+H50),2)</f>
        <v>0</v>
      </c>
      <c r="J50" s="144">
        <f>ROUND(F50*(N50),2)</f>
        <v>3750</v>
      </c>
      <c r="K50" s="147">
        <f>ROUND(F50*(O50),2)</f>
        <v>0</v>
      </c>
      <c r="L50" s="147">
        <f>ROUND(F50*(G50),2)</f>
        <v>0</v>
      </c>
      <c r="M50" s="147">
        <f>ROUND(F50*(H50),2)</f>
        <v>0</v>
      </c>
      <c r="N50" s="147">
        <v>3750</v>
      </c>
      <c r="O50" s="147"/>
      <c r="P50" s="151"/>
      <c r="Q50" s="151"/>
      <c r="R50" s="151"/>
      <c r="S50" s="147">
        <f>ROUND(F50*(P50),3)</f>
        <v>0</v>
      </c>
      <c r="T50" s="148"/>
      <c r="U50" s="148"/>
      <c r="V50" s="151"/>
      <c r="Z50">
        <v>0</v>
      </c>
    </row>
    <row r="51" spans="1:26" ht="24.95" customHeight="1" x14ac:dyDescent="0.25">
      <c r="A51" s="149"/>
      <c r="B51" s="144" t="s">
        <v>152</v>
      </c>
      <c r="C51" s="150" t="s">
        <v>153</v>
      </c>
      <c r="D51" s="144" t="s">
        <v>154</v>
      </c>
      <c r="E51" s="144" t="s">
        <v>104</v>
      </c>
      <c r="F51" s="145">
        <v>1008</v>
      </c>
      <c r="G51" s="146">
        <v>0</v>
      </c>
      <c r="H51" s="146">
        <v>0</v>
      </c>
      <c r="I51" s="146">
        <f>ROUND(F51*(G51+H51),2)</f>
        <v>0</v>
      </c>
      <c r="J51" s="144">
        <f>ROUND(F51*(N51),2)</f>
        <v>16450.560000000001</v>
      </c>
      <c r="K51" s="147">
        <f>ROUND(F51*(O51),2)</f>
        <v>0</v>
      </c>
      <c r="L51" s="147">
        <f>ROUND(F51*(G51),2)</f>
        <v>0</v>
      </c>
      <c r="M51" s="147">
        <f>ROUND(F51*(H51),2)</f>
        <v>0</v>
      </c>
      <c r="N51" s="147">
        <v>16.32</v>
      </c>
      <c r="O51" s="147"/>
      <c r="P51" s="151">
        <v>0.57299999999999995</v>
      </c>
      <c r="Q51" s="151"/>
      <c r="R51" s="151">
        <v>0.57299999999999995</v>
      </c>
      <c r="S51" s="147">
        <f>ROUND(F51*(P51),3)</f>
        <v>577.58399999999995</v>
      </c>
      <c r="T51" s="148"/>
      <c r="U51" s="148"/>
      <c r="V51" s="151"/>
      <c r="Z51">
        <v>0</v>
      </c>
    </row>
    <row r="52" spans="1:26" x14ac:dyDescent="0.25">
      <c r="A52" s="60"/>
      <c r="B52" s="60"/>
      <c r="C52" s="143">
        <v>5</v>
      </c>
      <c r="D52" s="143" t="s">
        <v>66</v>
      </c>
      <c r="E52" s="60"/>
      <c r="F52" s="142"/>
      <c r="G52" s="133">
        <f>ROUND((SUM(L48:L51))/1,2)</f>
        <v>0</v>
      </c>
      <c r="H52" s="133">
        <f>ROUND((SUM(M48:M51))/1,2)</f>
        <v>0</v>
      </c>
      <c r="I52" s="133">
        <f>ROUND((SUM(I48:I51))/1,2)</f>
        <v>0</v>
      </c>
      <c r="J52" s="60"/>
      <c r="K52" s="60"/>
      <c r="L52" s="60">
        <f>ROUND((SUM(L48:L51))/1,2)</f>
        <v>0</v>
      </c>
      <c r="M52" s="60">
        <f>ROUND((SUM(M48:M51))/1,2)</f>
        <v>0</v>
      </c>
      <c r="N52" s="60"/>
      <c r="O52" s="60"/>
      <c r="P52" s="152"/>
      <c r="Q52" s="60"/>
      <c r="R52" s="60"/>
      <c r="S52" s="152">
        <f>ROUND((SUM(S48:S51))/1,2)</f>
        <v>577.58000000000004</v>
      </c>
      <c r="T52" s="129"/>
      <c r="U52" s="129"/>
      <c r="V52" s="2">
        <f>ROUND((SUM(V48:V51))/1,2)</f>
        <v>0</v>
      </c>
      <c r="W52" s="129"/>
      <c r="X52" s="129"/>
      <c r="Y52" s="129"/>
      <c r="Z52" s="129"/>
    </row>
    <row r="53" spans="1:26" x14ac:dyDescent="0.25">
      <c r="A53" s="1"/>
      <c r="B53" s="1"/>
      <c r="C53" s="1"/>
      <c r="D53" s="1"/>
      <c r="E53" s="1"/>
      <c r="F53" s="138"/>
      <c r="G53" s="126"/>
      <c r="H53" s="126"/>
      <c r="I53" s="126"/>
      <c r="J53" s="1"/>
      <c r="K53" s="1"/>
      <c r="L53" s="1"/>
      <c r="M53" s="1"/>
      <c r="N53" s="1"/>
      <c r="O53" s="1"/>
      <c r="P53" s="1"/>
      <c r="Q53" s="1"/>
      <c r="R53" s="1"/>
      <c r="S53" s="1"/>
      <c r="V53" s="1"/>
    </row>
    <row r="54" spans="1:26" x14ac:dyDescent="0.25">
      <c r="A54" s="60"/>
      <c r="B54" s="60"/>
      <c r="C54" s="143">
        <v>6</v>
      </c>
      <c r="D54" s="143" t="s">
        <v>67</v>
      </c>
      <c r="E54" s="60"/>
      <c r="F54" s="142"/>
      <c r="G54" s="74"/>
      <c r="H54" s="74"/>
      <c r="I54" s="74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129"/>
      <c r="U54" s="129"/>
      <c r="V54" s="60"/>
      <c r="W54" s="129"/>
      <c r="X54" s="129"/>
      <c r="Y54" s="129"/>
      <c r="Z54" s="129"/>
    </row>
    <row r="55" spans="1:26" ht="24.95" customHeight="1" x14ac:dyDescent="0.25">
      <c r="A55" s="149"/>
      <c r="B55" s="144" t="s">
        <v>108</v>
      </c>
      <c r="C55" s="150" t="s">
        <v>155</v>
      </c>
      <c r="D55" s="144" t="s">
        <v>156</v>
      </c>
      <c r="E55" s="144" t="s">
        <v>97</v>
      </c>
      <c r="F55" s="145">
        <v>685.61199999999997</v>
      </c>
      <c r="G55" s="146">
        <v>0</v>
      </c>
      <c r="H55" s="146">
        <v>0</v>
      </c>
      <c r="I55" s="146">
        <f t="shared" ref="I55:I65" si="18">ROUND(F55*(G55+H55),2)</f>
        <v>0</v>
      </c>
      <c r="J55" s="144">
        <f t="shared" ref="J55:J65" si="19">ROUND(F55*(N55),2)</f>
        <v>101093.49</v>
      </c>
      <c r="K55" s="147">
        <f t="shared" ref="K55:K65" si="20">ROUND(F55*(O55),2)</f>
        <v>0</v>
      </c>
      <c r="L55" s="147">
        <f t="shared" ref="L55:L65" si="21">ROUND(F55*(G55),2)</f>
        <v>0</v>
      </c>
      <c r="M55" s="147">
        <f t="shared" ref="M55:M65" si="22">ROUND(F55*(H55),2)</f>
        <v>0</v>
      </c>
      <c r="N55" s="147">
        <v>147.44999999999999</v>
      </c>
      <c r="O55" s="147"/>
      <c r="P55" s="151">
        <v>2.2131099999999999</v>
      </c>
      <c r="Q55" s="151"/>
      <c r="R55" s="151">
        <v>2.2131099999999999</v>
      </c>
      <c r="S55" s="147">
        <f t="shared" ref="S55:S65" si="23">ROUND(F55*(P55),3)</f>
        <v>1517.335</v>
      </c>
      <c r="T55" s="148"/>
      <c r="U55" s="148"/>
      <c r="V55" s="151"/>
      <c r="Z55">
        <v>0</v>
      </c>
    </row>
    <row r="56" spans="1:26" ht="35.1" customHeight="1" x14ac:dyDescent="0.25">
      <c r="A56" s="149"/>
      <c r="B56" s="144" t="s">
        <v>108</v>
      </c>
      <c r="C56" s="150" t="s">
        <v>157</v>
      </c>
      <c r="D56" s="144" t="s">
        <v>158</v>
      </c>
      <c r="E56" s="144" t="s">
        <v>140</v>
      </c>
      <c r="F56" s="145">
        <v>41.136000000000003</v>
      </c>
      <c r="G56" s="146">
        <v>0</v>
      </c>
      <c r="H56" s="146">
        <v>0</v>
      </c>
      <c r="I56" s="146">
        <f t="shared" si="18"/>
        <v>0</v>
      </c>
      <c r="J56" s="144">
        <f t="shared" si="19"/>
        <v>82889.039999999994</v>
      </c>
      <c r="K56" s="147">
        <f t="shared" si="20"/>
        <v>0</v>
      </c>
      <c r="L56" s="147">
        <f t="shared" si="21"/>
        <v>0</v>
      </c>
      <c r="M56" s="147">
        <f t="shared" si="22"/>
        <v>0</v>
      </c>
      <c r="N56" s="147">
        <v>2015</v>
      </c>
      <c r="O56" s="147"/>
      <c r="P56" s="151">
        <v>3.5200000000000001E-3</v>
      </c>
      <c r="Q56" s="151"/>
      <c r="R56" s="151">
        <v>3.5200000000000001E-3</v>
      </c>
      <c r="S56" s="147">
        <f t="shared" si="23"/>
        <v>0.14499999999999999</v>
      </c>
      <c r="T56" s="148"/>
      <c r="U56" s="148"/>
      <c r="V56" s="151"/>
      <c r="Z56">
        <v>0</v>
      </c>
    </row>
    <row r="57" spans="1:26" ht="24.95" customHeight="1" x14ac:dyDescent="0.25">
      <c r="A57" s="149"/>
      <c r="B57" s="144" t="s">
        <v>108</v>
      </c>
      <c r="C57" s="150" t="s">
        <v>159</v>
      </c>
      <c r="D57" s="144" t="s">
        <v>160</v>
      </c>
      <c r="E57" s="144" t="s">
        <v>104</v>
      </c>
      <c r="F57" s="145">
        <v>385.94</v>
      </c>
      <c r="G57" s="146">
        <v>0</v>
      </c>
      <c r="H57" s="146">
        <v>0</v>
      </c>
      <c r="I57" s="146">
        <f t="shared" si="18"/>
        <v>0</v>
      </c>
      <c r="J57" s="144">
        <f t="shared" si="19"/>
        <v>4631.28</v>
      </c>
      <c r="K57" s="147">
        <f t="shared" si="20"/>
        <v>0</v>
      </c>
      <c r="L57" s="147">
        <f t="shared" si="21"/>
        <v>0</v>
      </c>
      <c r="M57" s="147">
        <f t="shared" si="22"/>
        <v>0</v>
      </c>
      <c r="N57" s="147">
        <v>12</v>
      </c>
      <c r="O57" s="147"/>
      <c r="P57" s="151">
        <v>3.7799999999999999E-3</v>
      </c>
      <c r="Q57" s="151"/>
      <c r="R57" s="151">
        <v>3.7799999999999999E-3</v>
      </c>
      <c r="S57" s="147">
        <f t="shared" si="23"/>
        <v>1.4590000000000001</v>
      </c>
      <c r="T57" s="148"/>
      <c r="U57" s="148"/>
      <c r="V57" s="151"/>
      <c r="Z57">
        <v>0</v>
      </c>
    </row>
    <row r="58" spans="1:26" ht="24.95" customHeight="1" x14ac:dyDescent="0.25">
      <c r="A58" s="149"/>
      <c r="B58" s="144" t="s">
        <v>108</v>
      </c>
      <c r="C58" s="150" t="s">
        <v>161</v>
      </c>
      <c r="D58" s="144" t="s">
        <v>162</v>
      </c>
      <c r="E58" s="144" t="s">
        <v>163</v>
      </c>
      <c r="F58" s="145">
        <v>620.86</v>
      </c>
      <c r="G58" s="146">
        <v>0</v>
      </c>
      <c r="H58" s="146">
        <v>0</v>
      </c>
      <c r="I58" s="146">
        <f t="shared" si="18"/>
        <v>0</v>
      </c>
      <c r="J58" s="144">
        <f t="shared" si="19"/>
        <v>9437.07</v>
      </c>
      <c r="K58" s="147">
        <f t="shared" si="20"/>
        <v>0</v>
      </c>
      <c r="L58" s="147">
        <f t="shared" si="21"/>
        <v>0</v>
      </c>
      <c r="M58" s="147">
        <f t="shared" si="22"/>
        <v>0</v>
      </c>
      <c r="N58" s="147">
        <v>15.2</v>
      </c>
      <c r="O58" s="147"/>
      <c r="P58" s="151">
        <v>2.35E-2</v>
      </c>
      <c r="Q58" s="151"/>
      <c r="R58" s="151">
        <v>2.35E-2</v>
      </c>
      <c r="S58" s="147">
        <f t="shared" si="23"/>
        <v>14.59</v>
      </c>
      <c r="T58" s="148"/>
      <c r="U58" s="148"/>
      <c r="V58" s="151"/>
      <c r="Z58">
        <v>0</v>
      </c>
    </row>
    <row r="59" spans="1:26" ht="24.95" customHeight="1" x14ac:dyDescent="0.25">
      <c r="A59" s="149"/>
      <c r="B59" s="144" t="s">
        <v>108</v>
      </c>
      <c r="C59" s="150" t="s">
        <v>164</v>
      </c>
      <c r="D59" s="144" t="s">
        <v>165</v>
      </c>
      <c r="E59" s="144" t="s">
        <v>163</v>
      </c>
      <c r="F59" s="145">
        <v>1006.8</v>
      </c>
      <c r="G59" s="146">
        <v>0</v>
      </c>
      <c r="H59" s="146">
        <v>0</v>
      </c>
      <c r="I59" s="146">
        <f t="shared" si="18"/>
        <v>0</v>
      </c>
      <c r="J59" s="144">
        <f t="shared" si="19"/>
        <v>2517</v>
      </c>
      <c r="K59" s="147">
        <f t="shared" si="20"/>
        <v>0</v>
      </c>
      <c r="L59" s="147">
        <f t="shared" si="21"/>
        <v>0</v>
      </c>
      <c r="M59" s="147">
        <f t="shared" si="22"/>
        <v>0</v>
      </c>
      <c r="N59" s="147">
        <v>2.5</v>
      </c>
      <c r="O59" s="147"/>
      <c r="P59" s="151">
        <v>4.1000000000000002E-2</v>
      </c>
      <c r="Q59" s="151"/>
      <c r="R59" s="151">
        <v>4.1000000000000002E-2</v>
      </c>
      <c r="S59" s="147">
        <f t="shared" si="23"/>
        <v>41.279000000000003</v>
      </c>
      <c r="T59" s="148"/>
      <c r="U59" s="148"/>
      <c r="V59" s="151"/>
      <c r="Z59">
        <v>0</v>
      </c>
    </row>
    <row r="60" spans="1:26" ht="24.95" customHeight="1" x14ac:dyDescent="0.25">
      <c r="A60" s="149"/>
      <c r="B60" s="144" t="s">
        <v>114</v>
      </c>
      <c r="C60" s="150" t="s">
        <v>166</v>
      </c>
      <c r="D60" s="144" t="s">
        <v>167</v>
      </c>
      <c r="E60" s="144" t="s">
        <v>104</v>
      </c>
      <c r="F60" s="145">
        <v>2293</v>
      </c>
      <c r="G60" s="146">
        <v>0</v>
      </c>
      <c r="H60" s="146">
        <v>0</v>
      </c>
      <c r="I60" s="146">
        <f t="shared" si="18"/>
        <v>0</v>
      </c>
      <c r="J60" s="144">
        <f t="shared" si="19"/>
        <v>15454.82</v>
      </c>
      <c r="K60" s="147">
        <f t="shared" si="20"/>
        <v>0</v>
      </c>
      <c r="L60" s="147">
        <f t="shared" si="21"/>
        <v>0</v>
      </c>
      <c r="M60" s="147">
        <f t="shared" si="22"/>
        <v>0</v>
      </c>
      <c r="N60" s="147">
        <v>6.74</v>
      </c>
      <c r="O60" s="147"/>
      <c r="P60" s="151"/>
      <c r="Q60" s="151"/>
      <c r="R60" s="151"/>
      <c r="S60" s="147">
        <f t="shared" si="23"/>
        <v>0</v>
      </c>
      <c r="T60" s="148"/>
      <c r="U60" s="148"/>
      <c r="V60" s="151"/>
      <c r="Z60">
        <v>0</v>
      </c>
    </row>
    <row r="61" spans="1:26" ht="24.95" customHeight="1" x14ac:dyDescent="0.25">
      <c r="A61" s="149"/>
      <c r="B61" s="144" t="s">
        <v>114</v>
      </c>
      <c r="C61" s="150" t="s">
        <v>168</v>
      </c>
      <c r="D61" s="144" t="s">
        <v>169</v>
      </c>
      <c r="E61" s="144" t="s">
        <v>104</v>
      </c>
      <c r="F61" s="145">
        <v>810</v>
      </c>
      <c r="G61" s="146">
        <v>0</v>
      </c>
      <c r="H61" s="146">
        <v>0</v>
      </c>
      <c r="I61" s="146">
        <f t="shared" si="18"/>
        <v>0</v>
      </c>
      <c r="J61" s="144">
        <f t="shared" si="19"/>
        <v>6480</v>
      </c>
      <c r="K61" s="147">
        <f t="shared" si="20"/>
        <v>0</v>
      </c>
      <c r="L61" s="147">
        <f t="shared" si="21"/>
        <v>0</v>
      </c>
      <c r="M61" s="147">
        <f t="shared" si="22"/>
        <v>0</v>
      </c>
      <c r="N61" s="147">
        <v>8</v>
      </c>
      <c r="O61" s="147"/>
      <c r="P61" s="151"/>
      <c r="Q61" s="151"/>
      <c r="R61" s="151"/>
      <c r="S61" s="147">
        <f t="shared" si="23"/>
        <v>0</v>
      </c>
      <c r="T61" s="148"/>
      <c r="U61" s="148"/>
      <c r="V61" s="151"/>
      <c r="Z61">
        <v>0</v>
      </c>
    </row>
    <row r="62" spans="1:26" ht="24.95" customHeight="1" x14ac:dyDescent="0.25">
      <c r="A62" s="149"/>
      <c r="B62" s="144" t="s">
        <v>108</v>
      </c>
      <c r="C62" s="150" t="s">
        <v>170</v>
      </c>
      <c r="D62" s="144" t="s">
        <v>171</v>
      </c>
      <c r="E62" s="144" t="s">
        <v>104</v>
      </c>
      <c r="F62" s="145">
        <v>1510.2</v>
      </c>
      <c r="G62" s="146">
        <v>0</v>
      </c>
      <c r="H62" s="146">
        <v>0</v>
      </c>
      <c r="I62" s="146">
        <f t="shared" si="18"/>
        <v>0</v>
      </c>
      <c r="J62" s="144">
        <f t="shared" si="19"/>
        <v>6071</v>
      </c>
      <c r="K62" s="147">
        <f t="shared" si="20"/>
        <v>0</v>
      </c>
      <c r="L62" s="147">
        <f t="shared" si="21"/>
        <v>0</v>
      </c>
      <c r="M62" s="147">
        <f t="shared" si="22"/>
        <v>0</v>
      </c>
      <c r="N62" s="147">
        <v>4.0199999999999996</v>
      </c>
      <c r="O62" s="147"/>
      <c r="P62" s="151">
        <v>2.8800000000000002E-3</v>
      </c>
      <c r="Q62" s="151"/>
      <c r="R62" s="151">
        <v>2.8800000000000002E-3</v>
      </c>
      <c r="S62" s="147">
        <f t="shared" si="23"/>
        <v>4.3490000000000002</v>
      </c>
      <c r="T62" s="148"/>
      <c r="U62" s="148"/>
      <c r="V62" s="151"/>
      <c r="Z62">
        <v>0</v>
      </c>
    </row>
    <row r="63" spans="1:26" ht="24.95" customHeight="1" x14ac:dyDescent="0.25">
      <c r="A63" s="149"/>
      <c r="B63" s="144" t="s">
        <v>108</v>
      </c>
      <c r="C63" s="150" t="s">
        <v>172</v>
      </c>
      <c r="D63" s="144" t="s">
        <v>173</v>
      </c>
      <c r="E63" s="144" t="s">
        <v>104</v>
      </c>
      <c r="F63" s="145">
        <v>1474.2</v>
      </c>
      <c r="G63" s="146">
        <v>0</v>
      </c>
      <c r="H63" s="146">
        <v>0</v>
      </c>
      <c r="I63" s="146">
        <f t="shared" si="18"/>
        <v>0</v>
      </c>
      <c r="J63" s="144">
        <f t="shared" si="19"/>
        <v>27346.41</v>
      </c>
      <c r="K63" s="147">
        <f t="shared" si="20"/>
        <v>0</v>
      </c>
      <c r="L63" s="147">
        <f t="shared" si="21"/>
        <v>0</v>
      </c>
      <c r="M63" s="147">
        <f t="shared" si="22"/>
        <v>0</v>
      </c>
      <c r="N63" s="147">
        <v>18.55</v>
      </c>
      <c r="O63" s="147"/>
      <c r="P63" s="151">
        <v>3.3599999999999998E-2</v>
      </c>
      <c r="Q63" s="151"/>
      <c r="R63" s="151">
        <v>3.3599999999999998E-2</v>
      </c>
      <c r="S63" s="147">
        <f t="shared" si="23"/>
        <v>49.533000000000001</v>
      </c>
      <c r="T63" s="148"/>
      <c r="U63" s="148"/>
      <c r="V63" s="151"/>
      <c r="Z63">
        <v>0</v>
      </c>
    </row>
    <row r="64" spans="1:26" ht="24.95" customHeight="1" x14ac:dyDescent="0.25">
      <c r="A64" s="149"/>
      <c r="B64" s="144" t="s">
        <v>108</v>
      </c>
      <c r="C64" s="150" t="s">
        <v>174</v>
      </c>
      <c r="D64" s="144" t="s">
        <v>175</v>
      </c>
      <c r="E64" s="144" t="s">
        <v>104</v>
      </c>
      <c r="F64" s="145">
        <v>1510.2</v>
      </c>
      <c r="G64" s="146">
        <v>0</v>
      </c>
      <c r="H64" s="146">
        <v>0</v>
      </c>
      <c r="I64" s="146">
        <f t="shared" si="18"/>
        <v>0</v>
      </c>
      <c r="J64" s="144">
        <f t="shared" si="19"/>
        <v>6297.53</v>
      </c>
      <c r="K64" s="147">
        <f t="shared" si="20"/>
        <v>0</v>
      </c>
      <c r="L64" s="147">
        <f t="shared" si="21"/>
        <v>0</v>
      </c>
      <c r="M64" s="147">
        <f t="shared" si="22"/>
        <v>0</v>
      </c>
      <c r="N64" s="147">
        <v>4.17</v>
      </c>
      <c r="O64" s="147"/>
      <c r="P64" s="151">
        <v>1.9599999999999999E-3</v>
      </c>
      <c r="Q64" s="151"/>
      <c r="R64" s="151">
        <v>1.9599999999999999E-3</v>
      </c>
      <c r="S64" s="147">
        <f t="shared" si="23"/>
        <v>2.96</v>
      </c>
      <c r="T64" s="148"/>
      <c r="U64" s="148"/>
      <c r="V64" s="151"/>
      <c r="Z64">
        <v>0</v>
      </c>
    </row>
    <row r="65" spans="1:26" ht="24.95" customHeight="1" x14ac:dyDescent="0.25">
      <c r="A65" s="149"/>
      <c r="B65" s="144" t="s">
        <v>114</v>
      </c>
      <c r="C65" s="150" t="s">
        <v>166</v>
      </c>
      <c r="D65" s="144" t="s">
        <v>176</v>
      </c>
      <c r="E65" s="144" t="s">
        <v>104</v>
      </c>
      <c r="F65" s="145">
        <v>2666.34</v>
      </c>
      <c r="G65" s="146">
        <v>0</v>
      </c>
      <c r="H65" s="146">
        <v>0</v>
      </c>
      <c r="I65" s="146">
        <f t="shared" si="18"/>
        <v>0</v>
      </c>
      <c r="J65" s="144">
        <f t="shared" si="19"/>
        <v>11038.65</v>
      </c>
      <c r="K65" s="147">
        <f t="shared" si="20"/>
        <v>0</v>
      </c>
      <c r="L65" s="147">
        <f t="shared" si="21"/>
        <v>0</v>
      </c>
      <c r="M65" s="147">
        <f t="shared" si="22"/>
        <v>0</v>
      </c>
      <c r="N65" s="147">
        <v>4.1399999999999997</v>
      </c>
      <c r="O65" s="147"/>
      <c r="P65" s="151"/>
      <c r="Q65" s="151"/>
      <c r="R65" s="151"/>
      <c r="S65" s="147">
        <f t="shared" si="23"/>
        <v>0</v>
      </c>
      <c r="T65" s="148"/>
      <c r="U65" s="148"/>
      <c r="V65" s="151"/>
      <c r="Z65">
        <v>0</v>
      </c>
    </row>
    <row r="66" spans="1:26" x14ac:dyDescent="0.25">
      <c r="A66" s="60"/>
      <c r="B66" s="60"/>
      <c r="C66" s="143">
        <v>6</v>
      </c>
      <c r="D66" s="143" t="s">
        <v>67</v>
      </c>
      <c r="E66" s="60"/>
      <c r="F66" s="142"/>
      <c r="G66" s="133">
        <f>ROUND((SUM(L54:L65))/1,2)</f>
        <v>0</v>
      </c>
      <c r="H66" s="133">
        <f>ROUND((SUM(M54:M65))/1,2)</f>
        <v>0</v>
      </c>
      <c r="I66" s="133">
        <f>ROUND((SUM(I54:I65))/1,2)</f>
        <v>0</v>
      </c>
      <c r="J66" s="60"/>
      <c r="K66" s="60"/>
      <c r="L66" s="60">
        <f>ROUND((SUM(L54:L65))/1,2)</f>
        <v>0</v>
      </c>
      <c r="M66" s="60">
        <f>ROUND((SUM(M54:M65))/1,2)</f>
        <v>0</v>
      </c>
      <c r="N66" s="60"/>
      <c r="O66" s="60"/>
      <c r="P66" s="152"/>
      <c r="Q66" s="60"/>
      <c r="R66" s="60"/>
      <c r="S66" s="152">
        <f>ROUND((SUM(S54:S65))/1,2)</f>
        <v>1631.65</v>
      </c>
      <c r="T66" s="129"/>
      <c r="U66" s="129"/>
      <c r="V66" s="2">
        <f>ROUND((SUM(V54:V65))/1,2)</f>
        <v>0</v>
      </c>
      <c r="W66" s="129"/>
      <c r="X66" s="129"/>
      <c r="Y66" s="129"/>
      <c r="Z66" s="129"/>
    </row>
    <row r="67" spans="1:26" x14ac:dyDescent="0.25">
      <c r="A67" s="1"/>
      <c r="B67" s="1"/>
      <c r="C67" s="1"/>
      <c r="D67" s="1"/>
      <c r="E67" s="1"/>
      <c r="F67" s="138"/>
      <c r="G67" s="126"/>
      <c r="H67" s="126"/>
      <c r="I67" s="126"/>
      <c r="J67" s="1"/>
      <c r="K67" s="1"/>
      <c r="L67" s="1"/>
      <c r="M67" s="1"/>
      <c r="N67" s="1"/>
      <c r="O67" s="1"/>
      <c r="P67" s="1"/>
      <c r="Q67" s="1"/>
      <c r="R67" s="1"/>
      <c r="S67" s="1"/>
      <c r="V67" s="1"/>
    </row>
    <row r="68" spans="1:26" x14ac:dyDescent="0.25">
      <c r="A68" s="60"/>
      <c r="B68" s="60"/>
      <c r="C68" s="143">
        <v>8</v>
      </c>
      <c r="D68" s="143" t="s">
        <v>68</v>
      </c>
      <c r="E68" s="60"/>
      <c r="F68" s="142"/>
      <c r="G68" s="74"/>
      <c r="H68" s="74"/>
      <c r="I68" s="74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129"/>
      <c r="U68" s="129"/>
      <c r="V68" s="60"/>
      <c r="W68" s="129"/>
      <c r="X68" s="129"/>
      <c r="Y68" s="129"/>
      <c r="Z68" s="129"/>
    </row>
    <row r="69" spans="1:26" ht="24.95" customHeight="1" x14ac:dyDescent="0.25">
      <c r="A69" s="149"/>
      <c r="B69" s="144" t="s">
        <v>177</v>
      </c>
      <c r="C69" s="150" t="s">
        <v>178</v>
      </c>
      <c r="D69" s="144" t="s">
        <v>179</v>
      </c>
      <c r="E69" s="144" t="s">
        <v>131</v>
      </c>
      <c r="F69" s="145">
        <v>420</v>
      </c>
      <c r="G69" s="146">
        <v>0</v>
      </c>
      <c r="H69" s="146">
        <v>0</v>
      </c>
      <c r="I69" s="146">
        <f>ROUND(F69*(G69+H69),2)</f>
        <v>0</v>
      </c>
      <c r="J69" s="144">
        <f>ROUND(F69*(N69),2)</f>
        <v>6442.8</v>
      </c>
      <c r="K69" s="147">
        <f>ROUND(F69*(O69),2)</f>
        <v>0</v>
      </c>
      <c r="L69" s="147">
        <f>ROUND(F69*(G69),2)</f>
        <v>0</v>
      </c>
      <c r="M69" s="147">
        <f>ROUND(F69*(H69),2)</f>
        <v>0</v>
      </c>
      <c r="N69" s="147">
        <v>15.34</v>
      </c>
      <c r="O69" s="147"/>
      <c r="P69" s="151">
        <v>2.0000000000000002E-5</v>
      </c>
      <c r="Q69" s="151"/>
      <c r="R69" s="151">
        <v>2.0000000000000002E-5</v>
      </c>
      <c r="S69" s="147">
        <f>ROUND(F69*(P69),3)</f>
        <v>8.0000000000000002E-3</v>
      </c>
      <c r="T69" s="148"/>
      <c r="U69" s="148"/>
      <c r="V69" s="151"/>
      <c r="Z69">
        <v>0</v>
      </c>
    </row>
    <row r="70" spans="1:26" x14ac:dyDescent="0.25">
      <c r="A70" s="60"/>
      <c r="B70" s="60"/>
      <c r="C70" s="143">
        <v>8</v>
      </c>
      <c r="D70" s="143" t="s">
        <v>68</v>
      </c>
      <c r="E70" s="60"/>
      <c r="F70" s="142"/>
      <c r="G70" s="133">
        <f>ROUND((SUM(L68:L69))/1,2)</f>
        <v>0</v>
      </c>
      <c r="H70" s="133">
        <f>ROUND((SUM(M68:M69))/1,2)</f>
        <v>0</v>
      </c>
      <c r="I70" s="133">
        <f>ROUND((SUM(I68:I69))/1,2)</f>
        <v>0</v>
      </c>
      <c r="J70" s="60"/>
      <c r="K70" s="60"/>
      <c r="L70" s="60">
        <f>ROUND((SUM(L68:L69))/1,2)</f>
        <v>0</v>
      </c>
      <c r="M70" s="60">
        <f>ROUND((SUM(M68:M69))/1,2)</f>
        <v>0</v>
      </c>
      <c r="N70" s="60"/>
      <c r="O70" s="60"/>
      <c r="P70" s="152"/>
      <c r="Q70" s="60"/>
      <c r="R70" s="60"/>
      <c r="S70" s="152">
        <f>ROUND((SUM(S68:S69))/1,2)</f>
        <v>0.01</v>
      </c>
      <c r="T70" s="129"/>
      <c r="U70" s="129"/>
      <c r="V70" s="2">
        <f>ROUND((SUM(V68:V69))/1,2)</f>
        <v>0</v>
      </c>
      <c r="W70" s="129"/>
      <c r="X70" s="129"/>
      <c r="Y70" s="129"/>
      <c r="Z70" s="129"/>
    </row>
    <row r="71" spans="1:26" x14ac:dyDescent="0.25">
      <c r="A71" s="1"/>
      <c r="B71" s="1"/>
      <c r="C71" s="1"/>
      <c r="D71" s="1"/>
      <c r="E71" s="1"/>
      <c r="F71" s="138"/>
      <c r="G71" s="126"/>
      <c r="H71" s="126"/>
      <c r="I71" s="126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25">
      <c r="A72" s="60"/>
      <c r="B72" s="60"/>
      <c r="C72" s="143">
        <v>9</v>
      </c>
      <c r="D72" s="143" t="s">
        <v>69</v>
      </c>
      <c r="E72" s="60"/>
      <c r="F72" s="142"/>
      <c r="G72" s="74"/>
      <c r="H72" s="74"/>
      <c r="I72" s="74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129"/>
      <c r="U72" s="129"/>
      <c r="V72" s="60"/>
      <c r="W72" s="129"/>
      <c r="X72" s="129"/>
      <c r="Y72" s="129"/>
      <c r="Z72" s="129"/>
    </row>
    <row r="73" spans="1:26" ht="24.95" customHeight="1" x14ac:dyDescent="0.25">
      <c r="A73" s="149"/>
      <c r="B73" s="144" t="s">
        <v>180</v>
      </c>
      <c r="C73" s="150" t="s">
        <v>181</v>
      </c>
      <c r="D73" s="144" t="s">
        <v>182</v>
      </c>
      <c r="E73" s="144" t="s">
        <v>104</v>
      </c>
      <c r="F73" s="145">
        <v>480</v>
      </c>
      <c r="G73" s="146">
        <v>0</v>
      </c>
      <c r="H73" s="146">
        <v>0</v>
      </c>
      <c r="I73" s="146">
        <f>ROUND(F73*(G73+H73),2)</f>
        <v>0</v>
      </c>
      <c r="J73" s="144">
        <f>ROUND(F73*(N73),2)</f>
        <v>1012.8</v>
      </c>
      <c r="K73" s="147">
        <f>ROUND(F73*(O73),2)</f>
        <v>0</v>
      </c>
      <c r="L73" s="147">
        <f>ROUND(F73*(G73),2)</f>
        <v>0</v>
      </c>
      <c r="M73" s="147">
        <f>ROUND(F73*(H73),2)</f>
        <v>0</v>
      </c>
      <c r="N73" s="147">
        <v>2.11</v>
      </c>
      <c r="O73" s="147"/>
      <c r="P73" s="151">
        <v>2.572E-2</v>
      </c>
      <c r="Q73" s="151"/>
      <c r="R73" s="151">
        <v>2.572E-2</v>
      </c>
      <c r="S73" s="147">
        <f>ROUND(F73*(P73),3)</f>
        <v>12.346</v>
      </c>
      <c r="T73" s="148"/>
      <c r="U73" s="148"/>
      <c r="V73" s="151"/>
      <c r="Z73">
        <v>0</v>
      </c>
    </row>
    <row r="74" spans="1:26" ht="24.95" customHeight="1" x14ac:dyDescent="0.25">
      <c r="A74" s="149"/>
      <c r="B74" s="144" t="s">
        <v>180</v>
      </c>
      <c r="C74" s="150" t="s">
        <v>183</v>
      </c>
      <c r="D74" s="144" t="s">
        <v>184</v>
      </c>
      <c r="E74" s="144" t="s">
        <v>104</v>
      </c>
      <c r="F74" s="145">
        <v>960</v>
      </c>
      <c r="G74" s="146">
        <v>0</v>
      </c>
      <c r="H74" s="146">
        <v>0</v>
      </c>
      <c r="I74" s="146">
        <f>ROUND(F74*(G74+H74),2)</f>
        <v>0</v>
      </c>
      <c r="J74" s="144">
        <f>ROUND(F74*(N74),2)</f>
        <v>1363.2</v>
      </c>
      <c r="K74" s="147">
        <f>ROUND(F74*(O74),2)</f>
        <v>0</v>
      </c>
      <c r="L74" s="147">
        <f>ROUND(F74*(G74),2)</f>
        <v>0</v>
      </c>
      <c r="M74" s="147">
        <f>ROUND(F74*(H74),2)</f>
        <v>0</v>
      </c>
      <c r="N74" s="147">
        <v>1.42</v>
      </c>
      <c r="O74" s="147"/>
      <c r="P74" s="151"/>
      <c r="Q74" s="151"/>
      <c r="R74" s="151"/>
      <c r="S74" s="147">
        <f>ROUND(F74*(P74),3)</f>
        <v>0</v>
      </c>
      <c r="T74" s="148"/>
      <c r="U74" s="148"/>
      <c r="V74" s="151"/>
      <c r="Z74">
        <v>0</v>
      </c>
    </row>
    <row r="75" spans="1:26" ht="24.95" customHeight="1" x14ac:dyDescent="0.25">
      <c r="A75" s="149"/>
      <c r="B75" s="144" t="s">
        <v>185</v>
      </c>
      <c r="C75" s="150" t="s">
        <v>186</v>
      </c>
      <c r="D75" s="144" t="s">
        <v>187</v>
      </c>
      <c r="E75" s="144" t="s">
        <v>104</v>
      </c>
      <c r="F75" s="145">
        <v>480</v>
      </c>
      <c r="G75" s="146">
        <v>0</v>
      </c>
      <c r="H75" s="146">
        <v>0</v>
      </c>
      <c r="I75" s="146">
        <f>ROUND(F75*(G75+H75),2)</f>
        <v>0</v>
      </c>
      <c r="J75" s="144">
        <f>ROUND(F75*(N75),2)</f>
        <v>638.4</v>
      </c>
      <c r="K75" s="147">
        <f>ROUND(F75*(O75),2)</f>
        <v>0</v>
      </c>
      <c r="L75" s="147">
        <f>ROUND(F75*(G75),2)</f>
        <v>0</v>
      </c>
      <c r="M75" s="147">
        <f>ROUND(F75*(H75),2)</f>
        <v>0</v>
      </c>
      <c r="N75" s="147">
        <v>1.33</v>
      </c>
      <c r="O75" s="147"/>
      <c r="P75" s="151">
        <v>2.572E-2</v>
      </c>
      <c r="Q75" s="151"/>
      <c r="R75" s="151">
        <v>2.572E-2</v>
      </c>
      <c r="S75" s="147">
        <f>ROUND(F75*(P75),3)</f>
        <v>12.346</v>
      </c>
      <c r="T75" s="148"/>
      <c r="U75" s="148"/>
      <c r="V75" s="151"/>
      <c r="Z75">
        <v>0</v>
      </c>
    </row>
    <row r="76" spans="1:26" ht="24.95" customHeight="1" x14ac:dyDescent="0.25">
      <c r="A76" s="149"/>
      <c r="B76" s="144" t="s">
        <v>108</v>
      </c>
      <c r="C76" s="150" t="s">
        <v>188</v>
      </c>
      <c r="D76" s="144" t="s">
        <v>189</v>
      </c>
      <c r="E76" s="144" t="s">
        <v>104</v>
      </c>
      <c r="F76" s="145">
        <v>3444.6</v>
      </c>
      <c r="G76" s="146">
        <v>0</v>
      </c>
      <c r="H76" s="146">
        <v>0</v>
      </c>
      <c r="I76" s="146">
        <f>ROUND(F76*(G76+H76),2)</f>
        <v>0</v>
      </c>
      <c r="J76" s="144">
        <f>ROUND(F76*(N76),2)</f>
        <v>12193.88</v>
      </c>
      <c r="K76" s="147">
        <f>ROUND(F76*(O76),2)</f>
        <v>0</v>
      </c>
      <c r="L76" s="147">
        <f>ROUND(F76*(G76),2)</f>
        <v>0</v>
      </c>
      <c r="M76" s="147">
        <f>ROUND(F76*(H76),2)</f>
        <v>0</v>
      </c>
      <c r="N76" s="147">
        <v>3.54</v>
      </c>
      <c r="O76" s="147"/>
      <c r="P76" s="151">
        <v>4.0000000000000003E-5</v>
      </c>
      <c r="Q76" s="151"/>
      <c r="R76" s="151">
        <v>4.0000000000000003E-5</v>
      </c>
      <c r="S76" s="147">
        <f>ROUND(F76*(P76),3)</f>
        <v>0.13800000000000001</v>
      </c>
      <c r="T76" s="148"/>
      <c r="U76" s="148"/>
      <c r="V76" s="151"/>
      <c r="Z76">
        <v>0</v>
      </c>
    </row>
    <row r="77" spans="1:26" x14ac:dyDescent="0.25">
      <c r="A77" s="60"/>
      <c r="B77" s="60"/>
      <c r="C77" s="143">
        <v>9</v>
      </c>
      <c r="D77" s="143" t="s">
        <v>69</v>
      </c>
      <c r="E77" s="60"/>
      <c r="F77" s="142"/>
      <c r="G77" s="133">
        <f>ROUND((SUM(L72:L76))/1,2)</f>
        <v>0</v>
      </c>
      <c r="H77" s="133">
        <f>ROUND((SUM(M72:M76))/1,2)</f>
        <v>0</v>
      </c>
      <c r="I77" s="133">
        <f>ROUND((SUM(I72:I76))/1,2)</f>
        <v>0</v>
      </c>
      <c r="J77" s="60"/>
      <c r="K77" s="60"/>
      <c r="L77" s="60">
        <f>ROUND((SUM(L72:L76))/1,2)</f>
        <v>0</v>
      </c>
      <c r="M77" s="60">
        <f>ROUND((SUM(M72:M76))/1,2)</f>
        <v>0</v>
      </c>
      <c r="N77" s="60"/>
      <c r="O77" s="60"/>
      <c r="P77" s="152"/>
      <c r="Q77" s="60"/>
      <c r="R77" s="60"/>
      <c r="S77" s="152">
        <f>ROUND((SUM(S72:S76))/1,2)</f>
        <v>24.83</v>
      </c>
      <c r="T77" s="129"/>
      <c r="U77" s="129"/>
      <c r="V77" s="2">
        <f>ROUND((SUM(V72:V76))/1,2)</f>
        <v>0</v>
      </c>
      <c r="W77" s="129"/>
      <c r="X77" s="129"/>
      <c r="Y77" s="129"/>
      <c r="Z77" s="129"/>
    </row>
    <row r="78" spans="1:26" x14ac:dyDescent="0.25">
      <c r="A78" s="1"/>
      <c r="B78" s="1"/>
      <c r="C78" s="1"/>
      <c r="D78" s="1"/>
      <c r="E78" s="1"/>
      <c r="F78" s="138"/>
      <c r="G78" s="126"/>
      <c r="H78" s="126"/>
      <c r="I78" s="126"/>
      <c r="J78" s="1"/>
      <c r="K78" s="1"/>
      <c r="L78" s="1"/>
      <c r="M78" s="1"/>
      <c r="N78" s="1"/>
      <c r="O78" s="1"/>
      <c r="P78" s="1"/>
      <c r="Q78" s="1"/>
      <c r="R78" s="1"/>
      <c r="S78" s="1"/>
      <c r="V78" s="1"/>
    </row>
    <row r="79" spans="1:26" x14ac:dyDescent="0.25">
      <c r="A79" s="60"/>
      <c r="B79" s="60"/>
      <c r="C79" s="143">
        <v>99</v>
      </c>
      <c r="D79" s="143" t="s">
        <v>70</v>
      </c>
      <c r="E79" s="60"/>
      <c r="F79" s="142"/>
      <c r="G79" s="74"/>
      <c r="H79" s="74"/>
      <c r="I79" s="74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129"/>
      <c r="U79" s="129"/>
      <c r="V79" s="60"/>
      <c r="W79" s="129"/>
      <c r="X79" s="129"/>
      <c r="Y79" s="129"/>
      <c r="Z79" s="129"/>
    </row>
    <row r="80" spans="1:26" ht="24.95" customHeight="1" x14ac:dyDescent="0.25">
      <c r="A80" s="149"/>
      <c r="B80" s="144" t="s">
        <v>108</v>
      </c>
      <c r="C80" s="150" t="s">
        <v>190</v>
      </c>
      <c r="D80" s="144" t="s">
        <v>191</v>
      </c>
      <c r="E80" s="144" t="s">
        <v>140</v>
      </c>
      <c r="F80" s="145">
        <v>3115.6695781800004</v>
      </c>
      <c r="G80" s="146">
        <v>0</v>
      </c>
      <c r="H80" s="146">
        <v>0</v>
      </c>
      <c r="I80" s="146">
        <f>ROUND(F80*(G80+H80),2)</f>
        <v>0</v>
      </c>
      <c r="J80" s="144">
        <f>ROUND(F80*(N80),2)</f>
        <v>26732.44</v>
      </c>
      <c r="K80" s="147">
        <f>ROUND(F80*(O80),2)</f>
        <v>0</v>
      </c>
      <c r="L80" s="147">
        <f>ROUND(F80*(G80),2)</f>
        <v>0</v>
      </c>
      <c r="M80" s="147">
        <f>ROUND(F80*(H80),2)</f>
        <v>0</v>
      </c>
      <c r="N80" s="147">
        <v>8.58</v>
      </c>
      <c r="O80" s="147"/>
      <c r="P80" s="151"/>
      <c r="Q80" s="151"/>
      <c r="R80" s="151"/>
      <c r="S80" s="147">
        <f>ROUND(F80*(P80),3)</f>
        <v>0</v>
      </c>
      <c r="T80" s="148"/>
      <c r="U80" s="148"/>
      <c r="V80" s="151"/>
      <c r="Z80">
        <v>0</v>
      </c>
    </row>
    <row r="81" spans="1:26" x14ac:dyDescent="0.25">
      <c r="A81" s="60"/>
      <c r="B81" s="60"/>
      <c r="C81" s="143">
        <v>99</v>
      </c>
      <c r="D81" s="143" t="s">
        <v>70</v>
      </c>
      <c r="E81" s="60"/>
      <c r="F81" s="142"/>
      <c r="G81" s="133">
        <f>ROUND((SUM(L79:L80))/1,2)</f>
        <v>0</v>
      </c>
      <c r="H81" s="133">
        <f>ROUND((SUM(M79:M80))/1,2)</f>
        <v>0</v>
      </c>
      <c r="I81" s="133">
        <f>ROUND((SUM(I79:I80))/1,2)</f>
        <v>0</v>
      </c>
      <c r="J81" s="60"/>
      <c r="K81" s="60"/>
      <c r="L81" s="60">
        <f>ROUND((SUM(L79:L80))/1,2)</f>
        <v>0</v>
      </c>
      <c r="M81" s="60">
        <f>ROUND((SUM(M79:M80))/1,2)</f>
        <v>0</v>
      </c>
      <c r="N81" s="60"/>
      <c r="O81" s="60"/>
      <c r="P81" s="152"/>
      <c r="Q81" s="60"/>
      <c r="R81" s="60"/>
      <c r="S81" s="152">
        <f>ROUND((SUM(S79:S80))/1,2)</f>
        <v>0</v>
      </c>
      <c r="T81" s="129"/>
      <c r="U81" s="129"/>
      <c r="V81" s="2">
        <f>ROUND((SUM(V79:V80))/1,2)</f>
        <v>0</v>
      </c>
      <c r="W81" s="129"/>
      <c r="X81" s="129"/>
      <c r="Y81" s="129"/>
      <c r="Z81" s="129"/>
    </row>
    <row r="82" spans="1:26" x14ac:dyDescent="0.25">
      <c r="A82" s="1"/>
      <c r="B82" s="1"/>
      <c r="C82" s="1"/>
      <c r="D82" s="1"/>
      <c r="E82" s="1"/>
      <c r="F82" s="138"/>
      <c r="G82" s="126"/>
      <c r="H82" s="126"/>
      <c r="I82" s="126"/>
      <c r="J82" s="1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x14ac:dyDescent="0.25">
      <c r="A83" s="60"/>
      <c r="B83" s="60"/>
      <c r="C83" s="60"/>
      <c r="D83" s="2" t="s">
        <v>61</v>
      </c>
      <c r="E83" s="60"/>
      <c r="F83" s="142"/>
      <c r="G83" s="133">
        <f>ROUND((SUM(L9:L82))/2,2)</f>
        <v>0</v>
      </c>
      <c r="H83" s="133">
        <f>ROUND((SUM(M9:M82))/2,2)</f>
        <v>0</v>
      </c>
      <c r="I83" s="133">
        <f>ROUND((SUM(I9:I82))/2,2)</f>
        <v>0</v>
      </c>
      <c r="J83" s="142"/>
      <c r="K83" s="60"/>
      <c r="L83" s="74">
        <f>ROUND((SUM(L9:L82))/2,2)</f>
        <v>0</v>
      </c>
      <c r="M83" s="74">
        <f>ROUND((SUM(M9:M82))/2,2)</f>
        <v>0</v>
      </c>
      <c r="N83" s="60"/>
      <c r="O83" s="60"/>
      <c r="P83" s="152"/>
      <c r="Q83" s="60"/>
      <c r="R83" s="60"/>
      <c r="S83" s="152">
        <f>ROUND((SUM(S9:S82))/2,2)</f>
        <v>3115.67</v>
      </c>
      <c r="T83" s="129"/>
      <c r="U83" s="129"/>
      <c r="V83" s="2">
        <f>ROUND((SUM(V9:V82))/2,2)</f>
        <v>116.24</v>
      </c>
    </row>
    <row r="84" spans="1:26" x14ac:dyDescent="0.25">
      <c r="A84" s="1"/>
      <c r="B84" s="1"/>
      <c r="C84" s="1"/>
      <c r="D84" s="1"/>
      <c r="E84" s="1"/>
      <c r="F84" s="138"/>
      <c r="G84" s="126"/>
      <c r="H84" s="126"/>
      <c r="I84" s="126"/>
      <c r="J84" s="1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60"/>
      <c r="B85" s="60"/>
      <c r="C85" s="60"/>
      <c r="D85" s="2" t="s">
        <v>71</v>
      </c>
      <c r="E85" s="60"/>
      <c r="F85" s="142"/>
      <c r="G85" s="74"/>
      <c r="H85" s="74"/>
      <c r="I85" s="74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129"/>
      <c r="U85" s="129"/>
      <c r="V85" s="60"/>
      <c r="W85" s="129"/>
      <c r="X85" s="129"/>
      <c r="Y85" s="129"/>
      <c r="Z85" s="129"/>
    </row>
    <row r="86" spans="1:26" x14ac:dyDescent="0.25">
      <c r="A86" s="60"/>
      <c r="B86" s="60"/>
      <c r="C86" s="143">
        <v>722</v>
      </c>
      <c r="D86" s="143" t="s">
        <v>72</v>
      </c>
      <c r="E86" s="60"/>
      <c r="F86" s="142"/>
      <c r="G86" s="74"/>
      <c r="H86" s="74"/>
      <c r="I86" s="74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129"/>
      <c r="U86" s="129"/>
      <c r="V86" s="60"/>
      <c r="W86" s="129"/>
      <c r="X86" s="129"/>
      <c r="Y86" s="129"/>
      <c r="Z86" s="129"/>
    </row>
    <row r="87" spans="1:26" ht="24.95" customHeight="1" x14ac:dyDescent="0.25">
      <c r="A87" s="149"/>
      <c r="B87" s="144">
        <v>722</v>
      </c>
      <c r="C87" s="150" t="s">
        <v>192</v>
      </c>
      <c r="D87" s="144" t="s">
        <v>193</v>
      </c>
      <c r="E87" s="144" t="s">
        <v>101</v>
      </c>
      <c r="F87" s="145">
        <v>1</v>
      </c>
      <c r="G87" s="146">
        <v>0</v>
      </c>
      <c r="H87" s="146">
        <v>0</v>
      </c>
      <c r="I87" s="146">
        <f>ROUND(F87*(G87+H87),2)</f>
        <v>0</v>
      </c>
      <c r="J87" s="144">
        <f>ROUND(F87*(N87),2)</f>
        <v>5700</v>
      </c>
      <c r="K87" s="147">
        <f>ROUND(F87*(O87),2)</f>
        <v>0</v>
      </c>
      <c r="L87" s="147">
        <f>ROUND(F87*(G87),2)</f>
        <v>0</v>
      </c>
      <c r="M87" s="147">
        <f>ROUND(F87*(H87),2)</f>
        <v>0</v>
      </c>
      <c r="N87" s="147">
        <v>5700</v>
      </c>
      <c r="O87" s="147"/>
      <c r="P87" s="151"/>
      <c r="Q87" s="151"/>
      <c r="R87" s="151"/>
      <c r="S87" s="147">
        <f>ROUND(F87*(P87),3)</f>
        <v>0</v>
      </c>
      <c r="T87" s="148"/>
      <c r="U87" s="148"/>
      <c r="V87" s="151"/>
      <c r="Z87">
        <v>0</v>
      </c>
    </row>
    <row r="88" spans="1:26" ht="24.95" customHeight="1" x14ac:dyDescent="0.25">
      <c r="A88" s="149"/>
      <c r="B88" s="144">
        <v>722</v>
      </c>
      <c r="C88" s="150" t="s">
        <v>192</v>
      </c>
      <c r="D88" s="144" t="s">
        <v>194</v>
      </c>
      <c r="E88" s="144" t="s">
        <v>101</v>
      </c>
      <c r="F88" s="145">
        <v>18</v>
      </c>
      <c r="G88" s="146">
        <v>0</v>
      </c>
      <c r="H88" s="146">
        <v>0</v>
      </c>
      <c r="I88" s="146">
        <f>ROUND(F88*(G88+H88),2)</f>
        <v>0</v>
      </c>
      <c r="J88" s="144">
        <f>ROUND(F88*(N88),2)</f>
        <v>1044</v>
      </c>
      <c r="K88" s="147">
        <f>ROUND(F88*(O88),2)</f>
        <v>0</v>
      </c>
      <c r="L88" s="147">
        <f>ROUND(F88*(G88),2)</f>
        <v>0</v>
      </c>
      <c r="M88" s="147">
        <f>ROUND(F88*(H88),2)</f>
        <v>0</v>
      </c>
      <c r="N88" s="147">
        <v>58</v>
      </c>
      <c r="O88" s="147"/>
      <c r="P88" s="151"/>
      <c r="Q88" s="151"/>
      <c r="R88" s="151"/>
      <c r="S88" s="147">
        <f>ROUND(F88*(P88),3)</f>
        <v>0</v>
      </c>
      <c r="T88" s="148"/>
      <c r="U88" s="148"/>
      <c r="V88" s="151"/>
      <c r="Z88">
        <v>0</v>
      </c>
    </row>
    <row r="89" spans="1:26" ht="24.95" customHeight="1" x14ac:dyDescent="0.25">
      <c r="A89" s="149"/>
      <c r="B89" s="144">
        <v>722</v>
      </c>
      <c r="C89" s="150" t="s">
        <v>192</v>
      </c>
      <c r="D89" s="144" t="s">
        <v>195</v>
      </c>
      <c r="E89" s="144" t="s">
        <v>101</v>
      </c>
      <c r="F89" s="145">
        <v>18</v>
      </c>
      <c r="G89" s="146">
        <v>0</v>
      </c>
      <c r="H89" s="146">
        <v>0</v>
      </c>
      <c r="I89" s="146">
        <f>ROUND(F89*(G89+H89),2)</f>
        <v>0</v>
      </c>
      <c r="J89" s="144">
        <f>ROUND(F89*(N89),2)</f>
        <v>1080</v>
      </c>
      <c r="K89" s="147">
        <f>ROUND(F89*(O89),2)</f>
        <v>0</v>
      </c>
      <c r="L89" s="147">
        <f>ROUND(F89*(G89),2)</f>
        <v>0</v>
      </c>
      <c r="M89" s="147">
        <f>ROUND(F89*(H89),2)</f>
        <v>0</v>
      </c>
      <c r="N89" s="147">
        <v>60</v>
      </c>
      <c r="O89" s="147"/>
      <c r="P89" s="151"/>
      <c r="Q89" s="151"/>
      <c r="R89" s="151"/>
      <c r="S89" s="147">
        <f>ROUND(F89*(P89),3)</f>
        <v>0</v>
      </c>
      <c r="T89" s="148"/>
      <c r="U89" s="148"/>
      <c r="V89" s="151"/>
      <c r="Z89">
        <v>0</v>
      </c>
    </row>
    <row r="90" spans="1:26" ht="24.95" customHeight="1" x14ac:dyDescent="0.25">
      <c r="A90" s="149"/>
      <c r="B90" s="144">
        <v>722</v>
      </c>
      <c r="C90" s="150" t="s">
        <v>192</v>
      </c>
      <c r="D90" s="144" t="s">
        <v>196</v>
      </c>
      <c r="E90" s="144" t="s">
        <v>101</v>
      </c>
      <c r="F90" s="145">
        <v>1</v>
      </c>
      <c r="G90" s="146">
        <v>0</v>
      </c>
      <c r="H90" s="146">
        <v>0</v>
      </c>
      <c r="I90" s="146">
        <f>ROUND(F90*(G90+H90),2)</f>
        <v>0</v>
      </c>
      <c r="J90" s="144">
        <f>ROUND(F90*(N90),2)</f>
        <v>1500</v>
      </c>
      <c r="K90" s="147">
        <f>ROUND(F90*(O90),2)</f>
        <v>0</v>
      </c>
      <c r="L90" s="147">
        <f>ROUND(F90*(G90),2)</f>
        <v>0</v>
      </c>
      <c r="M90" s="147">
        <f>ROUND(F90*(H90),2)</f>
        <v>0</v>
      </c>
      <c r="N90" s="147">
        <v>1500</v>
      </c>
      <c r="O90" s="147"/>
      <c r="P90" s="151"/>
      <c r="Q90" s="151"/>
      <c r="R90" s="151"/>
      <c r="S90" s="147">
        <f>ROUND(F90*(P90),3)</f>
        <v>0</v>
      </c>
      <c r="T90" s="148"/>
      <c r="U90" s="148"/>
      <c r="V90" s="151"/>
      <c r="Z90">
        <v>0</v>
      </c>
    </row>
    <row r="91" spans="1:26" x14ac:dyDescent="0.25">
      <c r="A91" s="60"/>
      <c r="B91" s="60"/>
      <c r="C91" s="143">
        <v>722</v>
      </c>
      <c r="D91" s="143" t="s">
        <v>72</v>
      </c>
      <c r="E91" s="60"/>
      <c r="F91" s="142"/>
      <c r="G91" s="133">
        <f>ROUND((SUM(L86:L90))/1,2)</f>
        <v>0</v>
      </c>
      <c r="H91" s="133">
        <f>ROUND((SUM(M86:M90))/1,2)</f>
        <v>0</v>
      </c>
      <c r="I91" s="133">
        <f>ROUND((SUM(I86:I90))/1,2)</f>
        <v>0</v>
      </c>
      <c r="J91" s="60"/>
      <c r="K91" s="60"/>
      <c r="L91" s="60">
        <f>ROUND((SUM(L86:L90))/1,2)</f>
        <v>0</v>
      </c>
      <c r="M91" s="60">
        <f>ROUND((SUM(M86:M90))/1,2)</f>
        <v>0</v>
      </c>
      <c r="N91" s="60"/>
      <c r="O91" s="60"/>
      <c r="P91" s="152"/>
      <c r="Q91" s="60"/>
      <c r="R91" s="60"/>
      <c r="S91" s="152">
        <f>ROUND((SUM(S86:S90))/1,2)</f>
        <v>0</v>
      </c>
      <c r="T91" s="129"/>
      <c r="U91" s="129"/>
      <c r="V91" s="2">
        <f>ROUND((SUM(V86:V90))/1,2)</f>
        <v>0</v>
      </c>
      <c r="W91" s="129"/>
      <c r="X91" s="129"/>
      <c r="Y91" s="129"/>
      <c r="Z91" s="129"/>
    </row>
    <row r="92" spans="1:26" x14ac:dyDescent="0.25">
      <c r="A92" s="1"/>
      <c r="B92" s="1"/>
      <c r="C92" s="1"/>
      <c r="D92" s="1"/>
      <c r="E92" s="1"/>
      <c r="F92" s="138"/>
      <c r="G92" s="126"/>
      <c r="H92" s="126"/>
      <c r="I92" s="126"/>
      <c r="J92" s="1"/>
      <c r="K92" s="1"/>
      <c r="L92" s="1"/>
      <c r="M92" s="1"/>
      <c r="N92" s="1"/>
      <c r="O92" s="1"/>
      <c r="P92" s="1"/>
      <c r="Q92" s="1"/>
      <c r="R92" s="1"/>
      <c r="S92" s="1"/>
      <c r="V92" s="1"/>
    </row>
    <row r="93" spans="1:26" x14ac:dyDescent="0.25">
      <c r="A93" s="60"/>
      <c r="B93" s="60"/>
      <c r="C93" s="143">
        <v>764</v>
      </c>
      <c r="D93" s="143" t="s">
        <v>73</v>
      </c>
      <c r="E93" s="60"/>
      <c r="F93" s="142"/>
      <c r="G93" s="74"/>
      <c r="H93" s="74"/>
      <c r="I93" s="74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129"/>
      <c r="U93" s="129"/>
      <c r="V93" s="60"/>
      <c r="W93" s="129"/>
      <c r="X93" s="129"/>
      <c r="Y93" s="129"/>
      <c r="Z93" s="129"/>
    </row>
    <row r="94" spans="1:26" ht="24.95" customHeight="1" x14ac:dyDescent="0.25">
      <c r="A94" s="149"/>
      <c r="B94" s="144" t="s">
        <v>197</v>
      </c>
      <c r="C94" s="150" t="s">
        <v>198</v>
      </c>
      <c r="D94" s="144" t="s">
        <v>199</v>
      </c>
      <c r="E94" s="144" t="s">
        <v>104</v>
      </c>
      <c r="F94" s="145">
        <v>58.1</v>
      </c>
      <c r="G94" s="146">
        <v>0</v>
      </c>
      <c r="H94" s="146">
        <v>0</v>
      </c>
      <c r="I94" s="146">
        <f>ROUND(F94*(G94+H94),2)</f>
        <v>0</v>
      </c>
      <c r="J94" s="144">
        <f>ROUND(F94*(N94),2)</f>
        <v>2788.8</v>
      </c>
      <c r="K94" s="147">
        <f>ROUND(F94*(O94),2)</f>
        <v>0</v>
      </c>
      <c r="L94" s="147">
        <f>ROUND(F94*(G94),2)</f>
        <v>0</v>
      </c>
      <c r="M94" s="147">
        <f>ROUND(F94*(H94),2)</f>
        <v>0</v>
      </c>
      <c r="N94" s="147">
        <v>48</v>
      </c>
      <c r="O94" s="147"/>
      <c r="P94" s="151">
        <v>6.94E-3</v>
      </c>
      <c r="Q94" s="151"/>
      <c r="R94" s="151">
        <v>6.94E-3</v>
      </c>
      <c r="S94" s="147">
        <f>ROUND(F94*(P94),3)</f>
        <v>0.40300000000000002</v>
      </c>
      <c r="T94" s="148"/>
      <c r="U94" s="148"/>
      <c r="V94" s="151"/>
      <c r="Z94">
        <v>0</v>
      </c>
    </row>
    <row r="95" spans="1:26" ht="24.95" customHeight="1" x14ac:dyDescent="0.25">
      <c r="A95" s="149"/>
      <c r="B95" s="144">
        <v>764</v>
      </c>
      <c r="C95" s="150" t="s">
        <v>200</v>
      </c>
      <c r="D95" s="144" t="s">
        <v>201</v>
      </c>
      <c r="E95" s="144" t="s">
        <v>117</v>
      </c>
      <c r="F95" s="145">
        <v>16</v>
      </c>
      <c r="G95" s="146">
        <v>0</v>
      </c>
      <c r="H95" s="146">
        <v>0</v>
      </c>
      <c r="I95" s="146">
        <f>ROUND(F95*(G95+H95),2)</f>
        <v>0</v>
      </c>
      <c r="J95" s="144">
        <f>ROUND(F95*(N95),2)</f>
        <v>1068.8</v>
      </c>
      <c r="K95" s="147">
        <f>ROUND(F95*(O95),2)</f>
        <v>0</v>
      </c>
      <c r="L95" s="147">
        <f>ROUND(F95*(G95),2)</f>
        <v>0</v>
      </c>
      <c r="M95" s="147">
        <f>ROUND(F95*(H95),2)</f>
        <v>0</v>
      </c>
      <c r="N95" s="147">
        <v>66.8</v>
      </c>
      <c r="O95" s="147"/>
      <c r="P95" s="151"/>
      <c r="Q95" s="151"/>
      <c r="R95" s="151"/>
      <c r="S95" s="147">
        <f>ROUND(F95*(P95),3)</f>
        <v>0</v>
      </c>
      <c r="T95" s="148"/>
      <c r="U95" s="148"/>
      <c r="V95" s="151"/>
      <c r="Z95">
        <v>0</v>
      </c>
    </row>
    <row r="96" spans="1:26" ht="24.95" customHeight="1" x14ac:dyDescent="0.25">
      <c r="A96" s="149"/>
      <c r="B96" s="144">
        <v>764</v>
      </c>
      <c r="C96" s="150" t="s">
        <v>200</v>
      </c>
      <c r="D96" s="144" t="s">
        <v>202</v>
      </c>
      <c r="E96" s="144" t="s">
        <v>117</v>
      </c>
      <c r="F96" s="145">
        <v>16</v>
      </c>
      <c r="G96" s="146">
        <v>0</v>
      </c>
      <c r="H96" s="146">
        <v>0</v>
      </c>
      <c r="I96" s="146">
        <f>ROUND(F96*(G96+H96),2)</f>
        <v>0</v>
      </c>
      <c r="J96" s="144">
        <f>ROUND(F96*(N96),2)</f>
        <v>864</v>
      </c>
      <c r="K96" s="147">
        <f>ROUND(F96*(O96),2)</f>
        <v>0</v>
      </c>
      <c r="L96" s="147">
        <f>ROUND(F96*(G96),2)</f>
        <v>0</v>
      </c>
      <c r="M96" s="147">
        <f>ROUND(F96*(H96),2)</f>
        <v>0</v>
      </c>
      <c r="N96" s="147">
        <v>54</v>
      </c>
      <c r="O96" s="147"/>
      <c r="P96" s="151"/>
      <c r="Q96" s="151"/>
      <c r="R96" s="151"/>
      <c r="S96" s="147">
        <f>ROUND(F96*(P96),3)</f>
        <v>0</v>
      </c>
      <c r="T96" s="148"/>
      <c r="U96" s="148"/>
      <c r="V96" s="151"/>
      <c r="Z96">
        <v>0</v>
      </c>
    </row>
    <row r="97" spans="1:26" x14ac:dyDescent="0.25">
      <c r="A97" s="60"/>
      <c r="B97" s="60"/>
      <c r="C97" s="143">
        <v>764</v>
      </c>
      <c r="D97" s="143" t="s">
        <v>73</v>
      </c>
      <c r="E97" s="60"/>
      <c r="F97" s="142"/>
      <c r="G97" s="133">
        <f>ROUND((SUM(L93:L96))/1,2)</f>
        <v>0</v>
      </c>
      <c r="H97" s="133">
        <f>ROUND((SUM(M93:M96))/1,2)</f>
        <v>0</v>
      </c>
      <c r="I97" s="133">
        <f>ROUND((SUM(I93:I96))/1,2)</f>
        <v>0</v>
      </c>
      <c r="J97" s="60"/>
      <c r="K97" s="60"/>
      <c r="L97" s="60">
        <f>ROUND((SUM(L93:L96))/1,2)</f>
        <v>0</v>
      </c>
      <c r="M97" s="60">
        <f>ROUND((SUM(M93:M96))/1,2)</f>
        <v>0</v>
      </c>
      <c r="N97" s="60"/>
      <c r="O97" s="60"/>
      <c r="P97" s="152"/>
      <c r="Q97" s="60"/>
      <c r="R97" s="60"/>
      <c r="S97" s="152">
        <f>ROUND((SUM(S93:S96))/1,2)</f>
        <v>0.4</v>
      </c>
      <c r="T97" s="129"/>
      <c r="U97" s="129"/>
      <c r="V97" s="2">
        <f>ROUND((SUM(V93:V96))/1,2)</f>
        <v>0</v>
      </c>
      <c r="W97" s="129"/>
      <c r="X97" s="129"/>
      <c r="Y97" s="129"/>
      <c r="Z97" s="129"/>
    </row>
    <row r="98" spans="1:26" x14ac:dyDescent="0.25">
      <c r="A98" s="1"/>
      <c r="B98" s="1"/>
      <c r="C98" s="1"/>
      <c r="D98" s="1"/>
      <c r="E98" s="1"/>
      <c r="F98" s="138"/>
      <c r="G98" s="126"/>
      <c r="H98" s="126"/>
      <c r="I98" s="126"/>
      <c r="J98" s="1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 x14ac:dyDescent="0.25">
      <c r="A99" s="60"/>
      <c r="B99" s="60"/>
      <c r="C99" s="143">
        <v>767</v>
      </c>
      <c r="D99" s="143" t="s">
        <v>74</v>
      </c>
      <c r="E99" s="60"/>
      <c r="F99" s="142"/>
      <c r="G99" s="74"/>
      <c r="H99" s="74"/>
      <c r="I99" s="74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129"/>
      <c r="U99" s="129"/>
      <c r="V99" s="60"/>
      <c r="W99" s="129"/>
      <c r="X99" s="129"/>
      <c r="Y99" s="129"/>
      <c r="Z99" s="129"/>
    </row>
    <row r="100" spans="1:26" ht="24.95" customHeight="1" x14ac:dyDescent="0.25">
      <c r="A100" s="158"/>
      <c r="B100" s="153" t="s">
        <v>203</v>
      </c>
      <c r="C100" s="159" t="s">
        <v>204</v>
      </c>
      <c r="D100" s="153" t="s">
        <v>205</v>
      </c>
      <c r="E100" s="153" t="s">
        <v>117</v>
      </c>
      <c r="F100" s="154">
        <v>44</v>
      </c>
      <c r="G100" s="155">
        <v>0</v>
      </c>
      <c r="H100" s="155">
        <v>0</v>
      </c>
      <c r="I100" s="155">
        <f t="shared" ref="I100:I111" si="24">ROUND(F100*(G100+H100),2)</f>
        <v>0</v>
      </c>
      <c r="J100" s="153">
        <f t="shared" ref="J100:J111" si="25">ROUND(F100*(N100),2)</f>
        <v>21120</v>
      </c>
      <c r="K100" s="156">
        <f t="shared" ref="K100:K111" si="26">ROUND(F100*(O100),2)</f>
        <v>0</v>
      </c>
      <c r="L100" s="156">
        <f t="shared" ref="L100:L111" si="27">ROUND(F100*(G100),2)</f>
        <v>0</v>
      </c>
      <c r="M100" s="156">
        <f t="shared" ref="M100:M111" si="28">ROUND(F100*(H100),2)</f>
        <v>0</v>
      </c>
      <c r="N100" s="156">
        <v>480</v>
      </c>
      <c r="O100" s="156"/>
      <c r="P100" s="160"/>
      <c r="Q100" s="160"/>
      <c r="R100" s="160"/>
      <c r="S100" s="156">
        <f t="shared" ref="S100:S111" si="29">ROUND(F100*(P100),3)</f>
        <v>0</v>
      </c>
      <c r="T100" s="157"/>
      <c r="U100" s="157"/>
      <c r="V100" s="160"/>
      <c r="Z100">
        <v>0</v>
      </c>
    </row>
    <row r="101" spans="1:26" ht="24.95" customHeight="1" x14ac:dyDescent="0.25">
      <c r="A101" s="158"/>
      <c r="B101" s="153" t="s">
        <v>203</v>
      </c>
      <c r="C101" s="159" t="s">
        <v>204</v>
      </c>
      <c r="D101" s="153" t="s">
        <v>206</v>
      </c>
      <c r="E101" s="153" t="s">
        <v>101</v>
      </c>
      <c r="F101" s="154">
        <v>6</v>
      </c>
      <c r="G101" s="155">
        <v>0</v>
      </c>
      <c r="H101" s="155">
        <v>0</v>
      </c>
      <c r="I101" s="155">
        <f t="shared" si="24"/>
        <v>0</v>
      </c>
      <c r="J101" s="153">
        <f t="shared" si="25"/>
        <v>58500</v>
      </c>
      <c r="K101" s="156">
        <f t="shared" si="26"/>
        <v>0</v>
      </c>
      <c r="L101" s="156">
        <f t="shared" si="27"/>
        <v>0</v>
      </c>
      <c r="M101" s="156">
        <f t="shared" si="28"/>
        <v>0</v>
      </c>
      <c r="N101" s="156">
        <v>9750</v>
      </c>
      <c r="O101" s="156"/>
      <c r="P101" s="160"/>
      <c r="Q101" s="160"/>
      <c r="R101" s="160"/>
      <c r="S101" s="156">
        <f t="shared" si="29"/>
        <v>0</v>
      </c>
      <c r="T101" s="157"/>
      <c r="U101" s="157"/>
      <c r="V101" s="160"/>
      <c r="Z101">
        <v>0</v>
      </c>
    </row>
    <row r="102" spans="1:26" ht="24.95" customHeight="1" x14ac:dyDescent="0.25">
      <c r="A102" s="149"/>
      <c r="B102" s="144" t="s">
        <v>207</v>
      </c>
      <c r="C102" s="150" t="s">
        <v>208</v>
      </c>
      <c r="D102" s="144" t="s">
        <v>209</v>
      </c>
      <c r="E102" s="144" t="s">
        <v>104</v>
      </c>
      <c r="F102" s="145">
        <v>3386.5</v>
      </c>
      <c r="G102" s="146">
        <v>0</v>
      </c>
      <c r="H102" s="146">
        <v>0</v>
      </c>
      <c r="I102" s="146">
        <f t="shared" si="24"/>
        <v>0</v>
      </c>
      <c r="J102" s="144">
        <f t="shared" si="25"/>
        <v>43347.199999999997</v>
      </c>
      <c r="K102" s="147">
        <f t="shared" si="26"/>
        <v>0</v>
      </c>
      <c r="L102" s="147">
        <f t="shared" si="27"/>
        <v>0</v>
      </c>
      <c r="M102" s="147">
        <f t="shared" si="28"/>
        <v>0</v>
      </c>
      <c r="N102" s="147">
        <v>12.8</v>
      </c>
      <c r="O102" s="147"/>
      <c r="P102" s="151">
        <v>4.4999999999999999E-4</v>
      </c>
      <c r="Q102" s="151"/>
      <c r="R102" s="151">
        <v>4.4999999999999999E-4</v>
      </c>
      <c r="S102" s="147">
        <f t="shared" si="29"/>
        <v>1.524</v>
      </c>
      <c r="T102" s="148"/>
      <c r="U102" s="148"/>
      <c r="V102" s="151"/>
      <c r="Z102">
        <v>0</v>
      </c>
    </row>
    <row r="103" spans="1:26" ht="24.95" customHeight="1" x14ac:dyDescent="0.25">
      <c r="A103" s="158"/>
      <c r="B103" s="153" t="s">
        <v>203</v>
      </c>
      <c r="C103" s="159" t="s">
        <v>204</v>
      </c>
      <c r="D103" s="153" t="s">
        <v>210</v>
      </c>
      <c r="E103" s="153" t="s">
        <v>104</v>
      </c>
      <c r="F103" s="154">
        <v>3555.8249999999998</v>
      </c>
      <c r="G103" s="155">
        <v>0</v>
      </c>
      <c r="H103" s="155">
        <v>0</v>
      </c>
      <c r="I103" s="155">
        <f t="shared" si="24"/>
        <v>0</v>
      </c>
      <c r="J103" s="153">
        <f t="shared" si="25"/>
        <v>113786.4</v>
      </c>
      <c r="K103" s="156">
        <f t="shared" si="26"/>
        <v>0</v>
      </c>
      <c r="L103" s="156">
        <f t="shared" si="27"/>
        <v>0</v>
      </c>
      <c r="M103" s="156">
        <f t="shared" si="28"/>
        <v>0</v>
      </c>
      <c r="N103" s="156">
        <v>32</v>
      </c>
      <c r="O103" s="156"/>
      <c r="P103" s="160"/>
      <c r="Q103" s="160"/>
      <c r="R103" s="160"/>
      <c r="S103" s="156">
        <f t="shared" si="29"/>
        <v>0</v>
      </c>
      <c r="T103" s="157"/>
      <c r="U103" s="157"/>
      <c r="V103" s="160"/>
      <c r="Z103">
        <v>0</v>
      </c>
    </row>
    <row r="104" spans="1:26" ht="24.95" customHeight="1" x14ac:dyDescent="0.25">
      <c r="A104" s="158"/>
      <c r="B104" s="153" t="s">
        <v>203</v>
      </c>
      <c r="C104" s="159" t="s">
        <v>204</v>
      </c>
      <c r="D104" s="153" t="s">
        <v>211</v>
      </c>
      <c r="E104" s="153" t="s">
        <v>104</v>
      </c>
      <c r="F104" s="154">
        <v>3386.5</v>
      </c>
      <c r="G104" s="155">
        <v>0</v>
      </c>
      <c r="H104" s="155">
        <v>0</v>
      </c>
      <c r="I104" s="155">
        <f t="shared" si="24"/>
        <v>0</v>
      </c>
      <c r="J104" s="153">
        <f t="shared" si="25"/>
        <v>7450.3</v>
      </c>
      <c r="K104" s="156">
        <f t="shared" si="26"/>
        <v>0</v>
      </c>
      <c r="L104" s="156">
        <f t="shared" si="27"/>
        <v>0</v>
      </c>
      <c r="M104" s="156">
        <f t="shared" si="28"/>
        <v>0</v>
      </c>
      <c r="N104" s="156">
        <v>2.2000000000000002</v>
      </c>
      <c r="O104" s="156"/>
      <c r="P104" s="160"/>
      <c r="Q104" s="160"/>
      <c r="R104" s="160"/>
      <c r="S104" s="156">
        <f t="shared" si="29"/>
        <v>0</v>
      </c>
      <c r="T104" s="157"/>
      <c r="U104" s="157"/>
      <c r="V104" s="160"/>
      <c r="Z104">
        <v>0</v>
      </c>
    </row>
    <row r="105" spans="1:26" ht="24.95" customHeight="1" x14ac:dyDescent="0.25">
      <c r="A105" s="149"/>
      <c r="B105" s="144">
        <v>767</v>
      </c>
      <c r="C105" s="150" t="s">
        <v>204</v>
      </c>
      <c r="D105" s="144" t="s">
        <v>212</v>
      </c>
      <c r="E105" s="144" t="s">
        <v>117</v>
      </c>
      <c r="F105" s="145">
        <v>1</v>
      </c>
      <c r="G105" s="146">
        <v>0</v>
      </c>
      <c r="H105" s="146">
        <v>0</v>
      </c>
      <c r="I105" s="146">
        <f t="shared" si="24"/>
        <v>0</v>
      </c>
      <c r="J105" s="144">
        <f t="shared" si="25"/>
        <v>8320</v>
      </c>
      <c r="K105" s="147">
        <f t="shared" si="26"/>
        <v>0</v>
      </c>
      <c r="L105" s="147">
        <f t="shared" si="27"/>
        <v>0</v>
      </c>
      <c r="M105" s="147">
        <f t="shared" si="28"/>
        <v>0</v>
      </c>
      <c r="N105" s="147">
        <v>8320</v>
      </c>
      <c r="O105" s="147"/>
      <c r="P105" s="151"/>
      <c r="Q105" s="151"/>
      <c r="R105" s="151"/>
      <c r="S105" s="147">
        <f t="shared" si="29"/>
        <v>0</v>
      </c>
      <c r="T105" s="148"/>
      <c r="U105" s="148"/>
      <c r="V105" s="151"/>
      <c r="Z105">
        <v>0</v>
      </c>
    </row>
    <row r="106" spans="1:26" ht="24.95" customHeight="1" x14ac:dyDescent="0.25">
      <c r="A106" s="158"/>
      <c r="B106" s="153" t="s">
        <v>203</v>
      </c>
      <c r="C106" s="159" t="s">
        <v>204</v>
      </c>
      <c r="D106" s="153" t="s">
        <v>213</v>
      </c>
      <c r="E106" s="153" t="s">
        <v>131</v>
      </c>
      <c r="F106" s="154">
        <v>90</v>
      </c>
      <c r="G106" s="155">
        <v>0</v>
      </c>
      <c r="H106" s="155">
        <v>0</v>
      </c>
      <c r="I106" s="155">
        <f t="shared" si="24"/>
        <v>0</v>
      </c>
      <c r="J106" s="153">
        <f t="shared" si="25"/>
        <v>6210</v>
      </c>
      <c r="K106" s="156">
        <f t="shared" si="26"/>
        <v>0</v>
      </c>
      <c r="L106" s="156">
        <f t="shared" si="27"/>
        <v>0</v>
      </c>
      <c r="M106" s="156">
        <f t="shared" si="28"/>
        <v>0</v>
      </c>
      <c r="N106" s="156">
        <v>69</v>
      </c>
      <c r="O106" s="156"/>
      <c r="P106" s="160"/>
      <c r="Q106" s="160"/>
      <c r="R106" s="160"/>
      <c r="S106" s="156">
        <f t="shared" si="29"/>
        <v>0</v>
      </c>
      <c r="T106" s="157"/>
      <c r="U106" s="157"/>
      <c r="V106" s="160"/>
      <c r="Z106">
        <v>0</v>
      </c>
    </row>
    <row r="107" spans="1:26" ht="24.95" customHeight="1" x14ac:dyDescent="0.25">
      <c r="A107" s="158"/>
      <c r="B107" s="153" t="s">
        <v>203</v>
      </c>
      <c r="C107" s="159" t="s">
        <v>204</v>
      </c>
      <c r="D107" s="153" t="s">
        <v>214</v>
      </c>
      <c r="E107" s="153" t="s">
        <v>101</v>
      </c>
      <c r="F107" s="154">
        <v>2</v>
      </c>
      <c r="G107" s="155">
        <v>0</v>
      </c>
      <c r="H107" s="155">
        <v>0</v>
      </c>
      <c r="I107" s="155">
        <f t="shared" si="24"/>
        <v>0</v>
      </c>
      <c r="J107" s="153">
        <f t="shared" si="25"/>
        <v>4400</v>
      </c>
      <c r="K107" s="156">
        <f t="shared" si="26"/>
        <v>0</v>
      </c>
      <c r="L107" s="156">
        <f t="shared" si="27"/>
        <v>0</v>
      </c>
      <c r="M107" s="156">
        <f t="shared" si="28"/>
        <v>0</v>
      </c>
      <c r="N107" s="156">
        <v>2200</v>
      </c>
      <c r="O107" s="156"/>
      <c r="P107" s="160"/>
      <c r="Q107" s="160"/>
      <c r="R107" s="160"/>
      <c r="S107" s="156">
        <f t="shared" si="29"/>
        <v>0</v>
      </c>
      <c r="T107" s="157"/>
      <c r="U107" s="157"/>
      <c r="V107" s="160"/>
      <c r="Z107">
        <v>0</v>
      </c>
    </row>
    <row r="108" spans="1:26" ht="24.95" customHeight="1" x14ac:dyDescent="0.25">
      <c r="A108" s="158"/>
      <c r="B108" s="153" t="s">
        <v>203</v>
      </c>
      <c r="C108" s="159" t="s">
        <v>204</v>
      </c>
      <c r="D108" s="153" t="s">
        <v>215</v>
      </c>
      <c r="E108" s="153" t="s">
        <v>101</v>
      </c>
      <c r="F108" s="154">
        <v>2</v>
      </c>
      <c r="G108" s="155">
        <v>0</v>
      </c>
      <c r="H108" s="155">
        <v>0</v>
      </c>
      <c r="I108" s="155">
        <f t="shared" si="24"/>
        <v>0</v>
      </c>
      <c r="J108" s="153">
        <f t="shared" si="25"/>
        <v>3960</v>
      </c>
      <c r="K108" s="156">
        <f t="shared" si="26"/>
        <v>0</v>
      </c>
      <c r="L108" s="156">
        <f t="shared" si="27"/>
        <v>0</v>
      </c>
      <c r="M108" s="156">
        <f t="shared" si="28"/>
        <v>0</v>
      </c>
      <c r="N108" s="156">
        <v>1980</v>
      </c>
      <c r="O108" s="156"/>
      <c r="P108" s="160"/>
      <c r="Q108" s="160"/>
      <c r="R108" s="160"/>
      <c r="S108" s="156">
        <f t="shared" si="29"/>
        <v>0</v>
      </c>
      <c r="T108" s="157"/>
      <c r="U108" s="157"/>
      <c r="V108" s="160"/>
      <c r="Z108">
        <v>0</v>
      </c>
    </row>
    <row r="109" spans="1:26" ht="24.95" customHeight="1" x14ac:dyDescent="0.25">
      <c r="A109" s="158"/>
      <c r="B109" s="153" t="s">
        <v>203</v>
      </c>
      <c r="C109" s="159" t="s">
        <v>204</v>
      </c>
      <c r="D109" s="153" t="s">
        <v>216</v>
      </c>
      <c r="E109" s="153" t="s">
        <v>104</v>
      </c>
      <c r="F109" s="154">
        <v>1530</v>
      </c>
      <c r="G109" s="155">
        <v>0</v>
      </c>
      <c r="H109" s="155">
        <v>0</v>
      </c>
      <c r="I109" s="155">
        <f t="shared" si="24"/>
        <v>0</v>
      </c>
      <c r="J109" s="153">
        <f t="shared" si="25"/>
        <v>53856</v>
      </c>
      <c r="K109" s="156">
        <f t="shared" si="26"/>
        <v>0</v>
      </c>
      <c r="L109" s="156">
        <f t="shared" si="27"/>
        <v>0</v>
      </c>
      <c r="M109" s="156">
        <f t="shared" si="28"/>
        <v>0</v>
      </c>
      <c r="N109" s="156">
        <v>35.200000000000003</v>
      </c>
      <c r="O109" s="156"/>
      <c r="P109" s="160"/>
      <c r="Q109" s="160"/>
      <c r="R109" s="160"/>
      <c r="S109" s="156">
        <f t="shared" si="29"/>
        <v>0</v>
      </c>
      <c r="T109" s="157"/>
      <c r="U109" s="157"/>
      <c r="V109" s="160"/>
      <c r="Z109">
        <v>0</v>
      </c>
    </row>
    <row r="110" spans="1:26" ht="24.95" customHeight="1" x14ac:dyDescent="0.25">
      <c r="A110" s="158"/>
      <c r="B110" s="153" t="s">
        <v>203</v>
      </c>
      <c r="C110" s="159" t="s">
        <v>204</v>
      </c>
      <c r="D110" s="153" t="s">
        <v>217</v>
      </c>
      <c r="E110" s="153" t="s">
        <v>117</v>
      </c>
      <c r="F110" s="154">
        <v>3</v>
      </c>
      <c r="G110" s="155">
        <v>0</v>
      </c>
      <c r="H110" s="155">
        <v>0</v>
      </c>
      <c r="I110" s="155">
        <f t="shared" si="24"/>
        <v>0</v>
      </c>
      <c r="J110" s="153">
        <f t="shared" si="25"/>
        <v>11700</v>
      </c>
      <c r="K110" s="156">
        <f t="shared" si="26"/>
        <v>0</v>
      </c>
      <c r="L110" s="156">
        <f t="shared" si="27"/>
        <v>0</v>
      </c>
      <c r="M110" s="156">
        <f t="shared" si="28"/>
        <v>0</v>
      </c>
      <c r="N110" s="156">
        <v>3900</v>
      </c>
      <c r="O110" s="156"/>
      <c r="P110" s="160"/>
      <c r="Q110" s="160"/>
      <c r="R110" s="160"/>
      <c r="S110" s="156">
        <f t="shared" si="29"/>
        <v>0</v>
      </c>
      <c r="T110" s="157"/>
      <c r="U110" s="157"/>
      <c r="V110" s="160"/>
      <c r="Z110">
        <v>0</v>
      </c>
    </row>
    <row r="111" spans="1:26" ht="24.95" customHeight="1" x14ac:dyDescent="0.25">
      <c r="A111" s="158"/>
      <c r="B111" s="153" t="s">
        <v>203</v>
      </c>
      <c r="C111" s="159" t="s">
        <v>204</v>
      </c>
      <c r="D111" s="153" t="s">
        <v>218</v>
      </c>
      <c r="E111" s="153" t="s">
        <v>101</v>
      </c>
      <c r="F111" s="154">
        <v>1</v>
      </c>
      <c r="G111" s="155">
        <v>0</v>
      </c>
      <c r="H111" s="155">
        <v>0</v>
      </c>
      <c r="I111" s="155">
        <f t="shared" si="24"/>
        <v>0</v>
      </c>
      <c r="J111" s="153">
        <f t="shared" si="25"/>
        <v>2400</v>
      </c>
      <c r="K111" s="156">
        <f t="shared" si="26"/>
        <v>0</v>
      </c>
      <c r="L111" s="156">
        <f t="shared" si="27"/>
        <v>0</v>
      </c>
      <c r="M111" s="156">
        <f t="shared" si="28"/>
        <v>0</v>
      </c>
      <c r="N111" s="156">
        <v>2400</v>
      </c>
      <c r="O111" s="156"/>
      <c r="P111" s="160"/>
      <c r="Q111" s="160"/>
      <c r="R111" s="160"/>
      <c r="S111" s="156">
        <f t="shared" si="29"/>
        <v>0</v>
      </c>
      <c r="T111" s="157"/>
      <c r="U111" s="157"/>
      <c r="V111" s="160"/>
      <c r="Z111">
        <v>0</v>
      </c>
    </row>
    <row r="112" spans="1:26" x14ac:dyDescent="0.25">
      <c r="A112" s="60"/>
      <c r="B112" s="60"/>
      <c r="C112" s="143">
        <v>767</v>
      </c>
      <c r="D112" s="143" t="s">
        <v>74</v>
      </c>
      <c r="E112" s="60"/>
      <c r="F112" s="142"/>
      <c r="G112" s="133">
        <f>ROUND((SUM(L99:L111))/1,2)</f>
        <v>0</v>
      </c>
      <c r="H112" s="133">
        <f>ROUND((SUM(M99:M111))/1,2)</f>
        <v>0</v>
      </c>
      <c r="I112" s="133">
        <f>ROUND((SUM(I99:I111))/1,2)</f>
        <v>0</v>
      </c>
      <c r="J112" s="60"/>
      <c r="K112" s="60"/>
      <c r="L112" s="60">
        <f>ROUND((SUM(L99:L111))/1,2)</f>
        <v>0</v>
      </c>
      <c r="M112" s="60">
        <f>ROUND((SUM(M99:M111))/1,2)</f>
        <v>0</v>
      </c>
      <c r="N112" s="60"/>
      <c r="O112" s="60"/>
      <c r="P112" s="152"/>
      <c r="Q112" s="60"/>
      <c r="R112" s="60"/>
      <c r="S112" s="152">
        <f>ROUND((SUM(S99:S111))/1,2)</f>
        <v>1.52</v>
      </c>
      <c r="T112" s="129"/>
      <c r="U112" s="129"/>
      <c r="V112" s="2">
        <f>ROUND((SUM(V99:V111))/1,2)</f>
        <v>0</v>
      </c>
      <c r="W112" s="129"/>
      <c r="X112" s="129"/>
      <c r="Y112" s="129"/>
      <c r="Z112" s="129"/>
    </row>
    <row r="113" spans="1:26" x14ac:dyDescent="0.25">
      <c r="A113" s="1"/>
      <c r="B113" s="1"/>
      <c r="C113" s="1"/>
      <c r="D113" s="1"/>
      <c r="E113" s="1"/>
      <c r="F113" s="138"/>
      <c r="G113" s="126"/>
      <c r="H113" s="126"/>
      <c r="I113" s="126"/>
      <c r="J113" s="1"/>
      <c r="K113" s="1"/>
      <c r="L113" s="1"/>
      <c r="M113" s="1"/>
      <c r="N113" s="1"/>
      <c r="O113" s="1"/>
      <c r="P113" s="1"/>
      <c r="Q113" s="1"/>
      <c r="R113" s="1"/>
      <c r="S113" s="1"/>
      <c r="V113" s="1"/>
    </row>
    <row r="114" spans="1:26" x14ac:dyDescent="0.25">
      <c r="A114" s="60"/>
      <c r="B114" s="60"/>
      <c r="C114" s="143">
        <v>771</v>
      </c>
      <c r="D114" s="143" t="s">
        <v>75</v>
      </c>
      <c r="E114" s="60"/>
      <c r="F114" s="142"/>
      <c r="G114" s="74"/>
      <c r="H114" s="74"/>
      <c r="I114" s="74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129"/>
      <c r="U114" s="129"/>
      <c r="V114" s="60"/>
      <c r="W114" s="129"/>
      <c r="X114" s="129"/>
      <c r="Y114" s="129"/>
      <c r="Z114" s="129"/>
    </row>
    <row r="115" spans="1:26" ht="24.95" customHeight="1" x14ac:dyDescent="0.25">
      <c r="A115" s="158"/>
      <c r="B115" s="153" t="s">
        <v>203</v>
      </c>
      <c r="C115" s="159" t="s">
        <v>219</v>
      </c>
      <c r="D115" s="153" t="s">
        <v>220</v>
      </c>
      <c r="E115" s="153" t="s">
        <v>104</v>
      </c>
      <c r="F115" s="154">
        <v>14.6</v>
      </c>
      <c r="G115" s="155">
        <v>0</v>
      </c>
      <c r="H115" s="155">
        <v>0</v>
      </c>
      <c r="I115" s="155">
        <f>ROUND(F115*(G115+H115),2)</f>
        <v>0</v>
      </c>
      <c r="J115" s="153">
        <f>ROUND(F115*(N115),2)</f>
        <v>511</v>
      </c>
      <c r="K115" s="156">
        <f>ROUND(F115*(O115),2)</f>
        <v>0</v>
      </c>
      <c r="L115" s="156">
        <f>ROUND(F115*(G115),2)</f>
        <v>0</v>
      </c>
      <c r="M115" s="156">
        <f>ROUND(F115*(H115),2)</f>
        <v>0</v>
      </c>
      <c r="N115" s="156">
        <v>35</v>
      </c>
      <c r="O115" s="156"/>
      <c r="P115" s="160"/>
      <c r="Q115" s="160"/>
      <c r="R115" s="160"/>
      <c r="S115" s="156">
        <f>ROUND(F115*(P115),3)</f>
        <v>0</v>
      </c>
      <c r="T115" s="157"/>
      <c r="U115" s="157"/>
      <c r="V115" s="160"/>
      <c r="Z115">
        <v>0</v>
      </c>
    </row>
    <row r="116" spans="1:26" x14ac:dyDescent="0.25">
      <c r="A116" s="60"/>
      <c r="B116" s="60"/>
      <c r="C116" s="143">
        <v>771</v>
      </c>
      <c r="D116" s="143" t="s">
        <v>75</v>
      </c>
      <c r="E116" s="60"/>
      <c r="F116" s="60"/>
      <c r="G116" s="133">
        <f>ROUND((SUM(L114:L115))/1,2)</f>
        <v>0</v>
      </c>
      <c r="H116" s="133">
        <f>ROUND((SUM(M114:M115))/1,2)</f>
        <v>0</v>
      </c>
      <c r="I116" s="133">
        <f>ROUND((SUM(I114:I115))/1,2)</f>
        <v>0</v>
      </c>
      <c r="J116" s="60"/>
      <c r="K116" s="60"/>
      <c r="L116" s="60">
        <f>ROUND((SUM(L114:L115))/1,2)</f>
        <v>0</v>
      </c>
      <c r="M116" s="60">
        <f>ROUND((SUM(M114:M115))/1,2)</f>
        <v>0</v>
      </c>
      <c r="N116" s="60"/>
      <c r="O116" s="60"/>
      <c r="P116" s="152"/>
      <c r="Q116" s="60"/>
      <c r="R116" s="60"/>
      <c r="S116" s="152">
        <f>ROUND((SUM(S114:S115))/1,2)</f>
        <v>0</v>
      </c>
      <c r="T116" s="129"/>
      <c r="U116" s="129"/>
      <c r="V116" s="2">
        <f>ROUND((SUM(V114:V115))/1,2)</f>
        <v>0</v>
      </c>
      <c r="W116" s="129"/>
      <c r="X116" s="129"/>
      <c r="Y116" s="129"/>
      <c r="Z116" s="129"/>
    </row>
    <row r="117" spans="1:26" x14ac:dyDescent="0.25">
      <c r="A117" s="1"/>
      <c r="B117" s="1"/>
      <c r="C117" s="1"/>
      <c r="D117" s="1"/>
      <c r="E117" s="1"/>
      <c r="F117" s="1"/>
      <c r="G117" s="126"/>
      <c r="H117" s="12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V117" s="1"/>
    </row>
    <row r="118" spans="1:26" x14ac:dyDescent="0.25">
      <c r="A118" s="60"/>
      <c r="B118" s="60"/>
      <c r="C118" s="143">
        <v>781</v>
      </c>
      <c r="D118" s="143" t="s">
        <v>76</v>
      </c>
      <c r="E118" s="60"/>
      <c r="F118" s="60"/>
      <c r="G118" s="74"/>
      <c r="H118" s="74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129"/>
      <c r="U118" s="129"/>
      <c r="V118" s="60"/>
      <c r="W118" s="129"/>
      <c r="X118" s="129"/>
      <c r="Y118" s="129"/>
      <c r="Z118" s="129"/>
    </row>
    <row r="119" spans="1:26" ht="24.95" customHeight="1" x14ac:dyDescent="0.25">
      <c r="A119" s="158"/>
      <c r="B119" s="153" t="s">
        <v>203</v>
      </c>
      <c r="C119" s="159" t="s">
        <v>221</v>
      </c>
      <c r="D119" s="153" t="s">
        <v>222</v>
      </c>
      <c r="E119" s="153" t="s">
        <v>104</v>
      </c>
      <c r="F119" s="154">
        <v>18</v>
      </c>
      <c r="G119" s="155">
        <v>0</v>
      </c>
      <c r="H119" s="155">
        <v>0</v>
      </c>
      <c r="I119" s="155">
        <f>ROUND(F119*(G119+H119),2)</f>
        <v>0</v>
      </c>
      <c r="J119" s="153">
        <f>ROUND(F119*(N119),2)</f>
        <v>720</v>
      </c>
      <c r="K119" s="156">
        <f>ROUND(F119*(O119),2)</f>
        <v>0</v>
      </c>
      <c r="L119" s="156">
        <f>ROUND(F119*(G119),2)</f>
        <v>0</v>
      </c>
      <c r="M119" s="156">
        <f>ROUND(F119*(H119),2)</f>
        <v>0</v>
      </c>
      <c r="N119" s="156">
        <v>40</v>
      </c>
      <c r="O119" s="156"/>
      <c r="P119" s="160"/>
      <c r="Q119" s="160"/>
      <c r="R119" s="160"/>
      <c r="S119" s="156">
        <f>ROUND(F119*(P119),3)</f>
        <v>0</v>
      </c>
      <c r="T119" s="157"/>
      <c r="U119" s="157"/>
      <c r="V119" s="160"/>
      <c r="Z119">
        <v>0</v>
      </c>
    </row>
    <row r="120" spans="1:26" x14ac:dyDescent="0.25">
      <c r="A120" s="60"/>
      <c r="B120" s="60"/>
      <c r="C120" s="143">
        <v>781</v>
      </c>
      <c r="D120" s="143" t="s">
        <v>76</v>
      </c>
      <c r="E120" s="60"/>
      <c r="F120" s="60"/>
      <c r="G120" s="133">
        <f>ROUND((SUM(L118:L119))/1,2)</f>
        <v>0</v>
      </c>
      <c r="H120" s="133">
        <f>ROUND((SUM(M118:M119))/1,2)</f>
        <v>0</v>
      </c>
      <c r="I120" s="133">
        <f>ROUND((SUM(I118:I119))/1,2)</f>
        <v>0</v>
      </c>
      <c r="J120" s="60"/>
      <c r="K120" s="60"/>
      <c r="L120" s="60">
        <f>ROUND((SUM(L118:L119))/1,2)</f>
        <v>0</v>
      </c>
      <c r="M120" s="60">
        <f>ROUND((SUM(M118:M119))/1,2)</f>
        <v>0</v>
      </c>
      <c r="N120" s="60"/>
      <c r="O120" s="60"/>
      <c r="P120" s="152"/>
      <c r="Q120" s="60"/>
      <c r="R120" s="60"/>
      <c r="S120" s="152">
        <f>ROUND((SUM(S118:S119))/1,2)</f>
        <v>0</v>
      </c>
      <c r="T120" s="129"/>
      <c r="U120" s="129"/>
      <c r="V120" s="2">
        <f>ROUND((SUM(V118:V119))/1,2)</f>
        <v>0</v>
      </c>
      <c r="W120" s="129"/>
      <c r="X120" s="129"/>
      <c r="Y120" s="129"/>
      <c r="Z120" s="129"/>
    </row>
    <row r="121" spans="1:26" x14ac:dyDescent="0.25">
      <c r="A121" s="1"/>
      <c r="B121" s="1"/>
      <c r="C121" s="1"/>
      <c r="D121" s="1"/>
      <c r="E121" s="1"/>
      <c r="F121" s="1"/>
      <c r="G121" s="126"/>
      <c r="H121" s="12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V121" s="1"/>
    </row>
    <row r="122" spans="1:26" x14ac:dyDescent="0.25">
      <c r="A122" s="60"/>
      <c r="B122" s="60"/>
      <c r="C122" s="143">
        <v>783</v>
      </c>
      <c r="D122" s="143" t="s">
        <v>77</v>
      </c>
      <c r="E122" s="60"/>
      <c r="F122" s="60"/>
      <c r="G122" s="74"/>
      <c r="H122" s="74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129"/>
      <c r="U122" s="129"/>
      <c r="V122" s="60"/>
      <c r="W122" s="129"/>
      <c r="X122" s="129"/>
      <c r="Y122" s="129"/>
      <c r="Z122" s="129"/>
    </row>
    <row r="123" spans="1:26" ht="24.95" customHeight="1" x14ac:dyDescent="0.25">
      <c r="A123" s="149"/>
      <c r="B123" s="144" t="s">
        <v>223</v>
      </c>
      <c r="C123" s="150" t="s">
        <v>224</v>
      </c>
      <c r="D123" s="144" t="s">
        <v>225</v>
      </c>
      <c r="E123" s="144" t="s">
        <v>104</v>
      </c>
      <c r="F123" s="145">
        <v>1216</v>
      </c>
      <c r="G123" s="146">
        <v>0</v>
      </c>
      <c r="H123" s="146">
        <v>0</v>
      </c>
      <c r="I123" s="146">
        <f>ROUND(F123*(G123+H123),2)</f>
        <v>0</v>
      </c>
      <c r="J123" s="144">
        <f>ROUND(F123*(N123),2)</f>
        <v>7709.44</v>
      </c>
      <c r="K123" s="147">
        <f>ROUND(F123*(O123),2)</f>
        <v>0</v>
      </c>
      <c r="L123" s="147">
        <f>ROUND(F123*(G123),2)</f>
        <v>0</v>
      </c>
      <c r="M123" s="147">
        <f>ROUND(F123*(H123),2)</f>
        <v>0</v>
      </c>
      <c r="N123" s="147">
        <v>6.34</v>
      </c>
      <c r="O123" s="147"/>
      <c r="P123" s="151">
        <v>8.0000000000000007E-5</v>
      </c>
      <c r="Q123" s="151"/>
      <c r="R123" s="151">
        <v>8.0000000000000007E-5</v>
      </c>
      <c r="S123" s="147">
        <f>ROUND(F123*(P123),3)</f>
        <v>9.7000000000000003E-2</v>
      </c>
      <c r="T123" s="148"/>
      <c r="U123" s="148"/>
      <c r="V123" s="151"/>
      <c r="Z123">
        <v>0</v>
      </c>
    </row>
    <row r="124" spans="1:26" ht="24.95" customHeight="1" x14ac:dyDescent="0.25">
      <c r="A124" s="149"/>
      <c r="B124" s="144" t="s">
        <v>223</v>
      </c>
      <c r="C124" s="150" t="s">
        <v>226</v>
      </c>
      <c r="D124" s="144" t="s">
        <v>227</v>
      </c>
      <c r="E124" s="144" t="s">
        <v>104</v>
      </c>
      <c r="F124" s="145">
        <v>1216</v>
      </c>
      <c r="G124" s="146">
        <v>0</v>
      </c>
      <c r="H124" s="146">
        <v>0</v>
      </c>
      <c r="I124" s="146">
        <f>ROUND(F124*(G124+H124),2)</f>
        <v>0</v>
      </c>
      <c r="J124" s="144">
        <f>ROUND(F124*(N124),2)</f>
        <v>12816.64</v>
      </c>
      <c r="K124" s="147">
        <f>ROUND(F124*(O124),2)</f>
        <v>0</v>
      </c>
      <c r="L124" s="147">
        <f>ROUND(F124*(G124),2)</f>
        <v>0</v>
      </c>
      <c r="M124" s="147">
        <f>ROUND(F124*(H124),2)</f>
        <v>0</v>
      </c>
      <c r="N124" s="147">
        <v>10.54</v>
      </c>
      <c r="O124" s="147"/>
      <c r="P124" s="151">
        <v>2.1000000000000001E-4</v>
      </c>
      <c r="Q124" s="151"/>
      <c r="R124" s="151">
        <v>2.1000000000000001E-4</v>
      </c>
      <c r="S124" s="147">
        <f>ROUND(F124*(P124),3)</f>
        <v>0.255</v>
      </c>
      <c r="T124" s="148"/>
      <c r="U124" s="148"/>
      <c r="V124" s="151"/>
      <c r="Z124">
        <v>0</v>
      </c>
    </row>
    <row r="125" spans="1:26" x14ac:dyDescent="0.25">
      <c r="A125" s="60"/>
      <c r="B125" s="60"/>
      <c r="C125" s="143">
        <v>783</v>
      </c>
      <c r="D125" s="143" t="s">
        <v>77</v>
      </c>
      <c r="E125" s="60"/>
      <c r="F125" s="60"/>
      <c r="G125" s="133">
        <f>ROUND((SUM(L122:L124))/1,2)</f>
        <v>0</v>
      </c>
      <c r="H125" s="133">
        <f>ROUND((SUM(M122:M124))/1,2)</f>
        <v>0</v>
      </c>
      <c r="I125" s="133">
        <f>ROUND((SUM(I122:I124))/1,2)</f>
        <v>0</v>
      </c>
      <c r="J125" s="60"/>
      <c r="K125" s="60"/>
      <c r="L125" s="60">
        <f>ROUND((SUM(L122:L124))/1,2)</f>
        <v>0</v>
      </c>
      <c r="M125" s="60">
        <f>ROUND((SUM(M122:M124))/1,2)</f>
        <v>0</v>
      </c>
      <c r="N125" s="60"/>
      <c r="O125" s="60"/>
      <c r="P125" s="152"/>
      <c r="Q125" s="60"/>
      <c r="R125" s="60"/>
      <c r="S125" s="152">
        <f>ROUND((SUM(S122:S124))/1,2)</f>
        <v>0.35</v>
      </c>
      <c r="T125" s="129"/>
      <c r="U125" s="129"/>
      <c r="V125" s="2">
        <f>ROUND((SUM(V122:V124))/1,2)</f>
        <v>0</v>
      </c>
      <c r="W125" s="129"/>
      <c r="X125" s="129"/>
      <c r="Y125" s="129"/>
      <c r="Z125" s="129"/>
    </row>
    <row r="126" spans="1:26" x14ac:dyDescent="0.25">
      <c r="A126" s="1"/>
      <c r="B126" s="1"/>
      <c r="C126" s="1"/>
      <c r="D126" s="1"/>
      <c r="E126" s="1"/>
      <c r="F126" s="1"/>
      <c r="G126" s="126"/>
      <c r="H126" s="12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V126" s="1"/>
    </row>
    <row r="127" spans="1:26" x14ac:dyDescent="0.25">
      <c r="A127" s="60"/>
      <c r="B127" s="60"/>
      <c r="C127" s="143">
        <v>784</v>
      </c>
      <c r="D127" s="143" t="s">
        <v>78</v>
      </c>
      <c r="E127" s="60"/>
      <c r="F127" s="60"/>
      <c r="G127" s="74"/>
      <c r="H127" s="74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129"/>
      <c r="U127" s="129"/>
      <c r="V127" s="60"/>
      <c r="W127" s="129"/>
      <c r="X127" s="129"/>
      <c r="Y127" s="129"/>
      <c r="Z127" s="129"/>
    </row>
    <row r="128" spans="1:26" ht="24.95" customHeight="1" x14ac:dyDescent="0.25">
      <c r="A128" s="149"/>
      <c r="B128" s="144" t="s">
        <v>228</v>
      </c>
      <c r="C128" s="150" t="s">
        <v>229</v>
      </c>
      <c r="D128" s="144" t="s">
        <v>230</v>
      </c>
      <c r="E128" s="144" t="s">
        <v>104</v>
      </c>
      <c r="F128" s="145">
        <v>1006.8</v>
      </c>
      <c r="G128" s="146">
        <v>0</v>
      </c>
      <c r="H128" s="146">
        <v>0</v>
      </c>
      <c r="I128" s="146">
        <f>ROUND(F128*(G128+H128),2)</f>
        <v>0</v>
      </c>
      <c r="J128" s="144">
        <f>ROUND(F128*(N128),2)</f>
        <v>1922.99</v>
      </c>
      <c r="K128" s="147">
        <f>ROUND(F128*(O128),2)</f>
        <v>0</v>
      </c>
      <c r="L128" s="147">
        <f>ROUND(F128*(G128),2)</f>
        <v>0</v>
      </c>
      <c r="M128" s="147">
        <f>ROUND(F128*(H128),2)</f>
        <v>0</v>
      </c>
      <c r="N128" s="147">
        <v>1.9100000000000001</v>
      </c>
      <c r="O128" s="147"/>
      <c r="P128" s="151">
        <v>1.3999999999999999E-4</v>
      </c>
      <c r="Q128" s="151"/>
      <c r="R128" s="151">
        <v>1.3999999999999999E-4</v>
      </c>
      <c r="S128" s="147">
        <f>ROUND(F128*(P128),3)</f>
        <v>0.14099999999999999</v>
      </c>
      <c r="T128" s="148"/>
      <c r="U128" s="148"/>
      <c r="V128" s="151"/>
      <c r="Z128">
        <v>0</v>
      </c>
    </row>
    <row r="129" spans="1:26" ht="24.95" customHeight="1" x14ac:dyDescent="0.25">
      <c r="A129" s="149"/>
      <c r="B129" s="144" t="s">
        <v>228</v>
      </c>
      <c r="C129" s="150" t="s">
        <v>231</v>
      </c>
      <c r="D129" s="144" t="s">
        <v>232</v>
      </c>
      <c r="E129" s="144" t="s">
        <v>104</v>
      </c>
      <c r="F129" s="145">
        <v>1006.8</v>
      </c>
      <c r="G129" s="146">
        <v>0</v>
      </c>
      <c r="H129" s="146">
        <v>0</v>
      </c>
      <c r="I129" s="146">
        <f>ROUND(F129*(G129+H129),2)</f>
        <v>0</v>
      </c>
      <c r="J129" s="144">
        <f>ROUND(F129*(N129),2)</f>
        <v>4339.3100000000004</v>
      </c>
      <c r="K129" s="147">
        <f>ROUND(F129*(O129),2)</f>
        <v>0</v>
      </c>
      <c r="L129" s="147">
        <f>ROUND(F129*(G129),2)</f>
        <v>0</v>
      </c>
      <c r="M129" s="147">
        <f>ROUND(F129*(H129),2)</f>
        <v>0</v>
      </c>
      <c r="N129" s="147">
        <v>4.3099999999999996</v>
      </c>
      <c r="O129" s="147"/>
      <c r="P129" s="151">
        <v>2.1000000000000001E-4</v>
      </c>
      <c r="Q129" s="151"/>
      <c r="R129" s="151">
        <v>2.1000000000000001E-4</v>
      </c>
      <c r="S129" s="147">
        <f>ROUND(F129*(P129),3)</f>
        <v>0.21099999999999999</v>
      </c>
      <c r="T129" s="148"/>
      <c r="U129" s="148"/>
      <c r="V129" s="151"/>
      <c r="Z129">
        <v>0</v>
      </c>
    </row>
    <row r="130" spans="1:26" x14ac:dyDescent="0.25">
      <c r="A130" s="60"/>
      <c r="B130" s="60"/>
      <c r="C130" s="143">
        <v>784</v>
      </c>
      <c r="D130" s="143" t="s">
        <v>78</v>
      </c>
      <c r="E130" s="60"/>
      <c r="F130" s="60"/>
      <c r="G130" s="133">
        <f>ROUND((SUM(L127:L129))/1,2)</f>
        <v>0</v>
      </c>
      <c r="H130" s="133">
        <f>ROUND((SUM(M127:M129))/1,2)</f>
        <v>0</v>
      </c>
      <c r="I130" s="133">
        <f>ROUND((SUM(I127:I129))/1,2)</f>
        <v>0</v>
      </c>
      <c r="J130" s="60"/>
      <c r="K130" s="60"/>
      <c r="L130" s="60">
        <f>ROUND((SUM(L127:L129))/1,2)</f>
        <v>0</v>
      </c>
      <c r="M130" s="60">
        <f>ROUND((SUM(M127:M129))/1,2)</f>
        <v>0</v>
      </c>
      <c r="N130" s="60"/>
      <c r="O130" s="60"/>
      <c r="P130" s="152"/>
      <c r="Q130" s="60"/>
      <c r="R130" s="60"/>
      <c r="S130" s="152">
        <f>ROUND((SUM(S127:S129))/1,2)</f>
        <v>0.35</v>
      </c>
      <c r="T130" s="129"/>
      <c r="U130" s="129"/>
      <c r="V130" s="2">
        <f>ROUND((SUM(V127:V129))/1,2)</f>
        <v>0</v>
      </c>
      <c r="W130" s="129"/>
      <c r="X130" s="129"/>
      <c r="Y130" s="129"/>
      <c r="Z130" s="129"/>
    </row>
    <row r="131" spans="1:26" x14ac:dyDescent="0.25">
      <c r="A131" s="1"/>
      <c r="B131" s="1"/>
      <c r="C131" s="1"/>
      <c r="D131" s="1"/>
      <c r="E131" s="1"/>
      <c r="F131" s="1"/>
      <c r="G131" s="126"/>
      <c r="H131" s="12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V131" s="1"/>
    </row>
    <row r="132" spans="1:26" x14ac:dyDescent="0.25">
      <c r="A132" s="60"/>
      <c r="B132" s="60"/>
      <c r="C132" s="60"/>
      <c r="D132" s="2" t="s">
        <v>71</v>
      </c>
      <c r="E132" s="60"/>
      <c r="F132" s="60"/>
      <c r="G132" s="133">
        <f>ROUND((SUM(L85:L131))/2,2)</f>
        <v>0</v>
      </c>
      <c r="H132" s="133">
        <f>ROUND((SUM(M85:M131))/2,2)</f>
        <v>0</v>
      </c>
      <c r="I132" s="133">
        <f>ROUND((SUM(I85:I131))/2,2)</f>
        <v>0</v>
      </c>
      <c r="J132" s="142"/>
      <c r="K132" s="60"/>
      <c r="L132" s="74">
        <f>ROUND((SUM(L85:L131))/2,2)</f>
        <v>0</v>
      </c>
      <c r="M132" s="74">
        <f>ROUND((SUM(M85:M131))/2,2)</f>
        <v>0</v>
      </c>
      <c r="N132" s="60"/>
      <c r="O132" s="60"/>
      <c r="P132" s="152"/>
      <c r="Q132" s="60"/>
      <c r="R132" s="60"/>
      <c r="S132" s="152">
        <f>ROUND((SUM(S85:S131))/2,2)</f>
        <v>2.63</v>
      </c>
      <c r="T132" s="129"/>
      <c r="U132" s="129"/>
      <c r="V132" s="2">
        <f>ROUND((SUM(V85:V131))/2,2)</f>
        <v>0</v>
      </c>
    </row>
    <row r="133" spans="1:26" x14ac:dyDescent="0.25">
      <c r="A133" s="1"/>
      <c r="B133" s="1"/>
      <c r="C133" s="1"/>
      <c r="D133" s="1"/>
      <c r="E133" s="1"/>
      <c r="F133" s="1"/>
      <c r="G133" s="126"/>
      <c r="H133" s="12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V133" s="1"/>
    </row>
    <row r="134" spans="1:26" x14ac:dyDescent="0.25">
      <c r="A134" s="60"/>
      <c r="B134" s="60"/>
      <c r="C134" s="60"/>
      <c r="D134" s="2" t="s">
        <v>79</v>
      </c>
      <c r="E134" s="60"/>
      <c r="F134" s="60"/>
      <c r="G134" s="74"/>
      <c r="H134" s="74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129"/>
      <c r="U134" s="129"/>
      <c r="V134" s="60"/>
      <c r="W134" s="129"/>
      <c r="X134" s="129"/>
      <c r="Y134" s="129"/>
      <c r="Z134" s="129"/>
    </row>
    <row r="135" spans="1:26" x14ac:dyDescent="0.25">
      <c r="A135" s="60"/>
      <c r="B135" s="60"/>
      <c r="C135" s="143">
        <v>921</v>
      </c>
      <c r="D135" s="143" t="s">
        <v>80</v>
      </c>
      <c r="E135" s="60"/>
      <c r="F135" s="60"/>
      <c r="G135" s="74"/>
      <c r="H135" s="74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129"/>
      <c r="U135" s="129"/>
      <c r="V135" s="60"/>
      <c r="W135" s="129"/>
      <c r="X135" s="129"/>
      <c r="Y135" s="129"/>
      <c r="Z135" s="129"/>
    </row>
    <row r="136" spans="1:26" ht="24.95" customHeight="1" x14ac:dyDescent="0.25">
      <c r="A136" s="149"/>
      <c r="B136" s="144">
        <v>921</v>
      </c>
      <c r="C136" s="150" t="s">
        <v>233</v>
      </c>
      <c r="D136" s="144" t="s">
        <v>234</v>
      </c>
      <c r="E136" s="144" t="s">
        <v>101</v>
      </c>
      <c r="F136" s="145">
        <v>1</v>
      </c>
      <c r="G136" s="146">
        <v>0</v>
      </c>
      <c r="H136" s="146">
        <v>0</v>
      </c>
      <c r="I136" s="146">
        <f>ROUND(F136*(G136+H136),2)</f>
        <v>0</v>
      </c>
      <c r="J136" s="144">
        <f>ROUND(F136*(N136),2)</f>
        <v>14900</v>
      </c>
      <c r="K136" s="147">
        <f>ROUND(F136*(O136),2)</f>
        <v>0</v>
      </c>
      <c r="L136" s="147">
        <f>ROUND(F136*(G136),2)</f>
        <v>0</v>
      </c>
      <c r="M136" s="147">
        <f>ROUND(F136*(H136),2)</f>
        <v>0</v>
      </c>
      <c r="N136" s="147">
        <v>14900</v>
      </c>
      <c r="O136" s="147"/>
      <c r="P136" s="151"/>
      <c r="Q136" s="151"/>
      <c r="R136" s="151"/>
      <c r="S136" s="147">
        <f>ROUND(F136*(P136),3)</f>
        <v>0</v>
      </c>
      <c r="T136" s="148"/>
      <c r="U136" s="148"/>
      <c r="V136" s="151"/>
      <c r="Z136">
        <v>0</v>
      </c>
    </row>
    <row r="137" spans="1:26" x14ac:dyDescent="0.25">
      <c r="A137" s="60"/>
      <c r="B137" s="60"/>
      <c r="C137" s="143">
        <v>921</v>
      </c>
      <c r="D137" s="143" t="s">
        <v>80</v>
      </c>
      <c r="E137" s="60"/>
      <c r="F137" s="60"/>
      <c r="G137" s="133">
        <f>ROUND((SUM(L135:L136))/1,2)</f>
        <v>0</v>
      </c>
      <c r="H137" s="133">
        <f>ROUND((SUM(M135:M136))/1,2)</f>
        <v>0</v>
      </c>
      <c r="I137" s="133">
        <f>ROUND((SUM(I135:I136))/1,2)</f>
        <v>0</v>
      </c>
      <c r="J137" s="60"/>
      <c r="K137" s="60"/>
      <c r="L137" s="60">
        <f>ROUND((SUM(L135:L136))/1,2)</f>
        <v>0</v>
      </c>
      <c r="M137" s="60">
        <f>ROUND((SUM(M135:M136))/1,2)</f>
        <v>0</v>
      </c>
      <c r="N137" s="60"/>
      <c r="O137" s="60"/>
      <c r="P137" s="152"/>
      <c r="Q137" s="60"/>
      <c r="R137" s="60"/>
      <c r="S137" s="152">
        <f>ROUND((SUM(S135:S136))/1,2)</f>
        <v>0</v>
      </c>
      <c r="T137" s="129"/>
      <c r="U137" s="129"/>
      <c r="V137" s="2">
        <f>ROUND((SUM(V135:V136))/1,2)</f>
        <v>0</v>
      </c>
      <c r="W137" s="129"/>
      <c r="X137" s="129"/>
      <c r="Y137" s="129"/>
      <c r="Z137" s="129"/>
    </row>
    <row r="138" spans="1:26" x14ac:dyDescent="0.25">
      <c r="A138" s="1"/>
      <c r="B138" s="1"/>
      <c r="C138" s="1"/>
      <c r="D138" s="1"/>
      <c r="E138" s="1"/>
      <c r="F138" s="1"/>
      <c r="G138" s="126"/>
      <c r="H138" s="12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V138" s="1"/>
    </row>
    <row r="139" spans="1:26" x14ac:dyDescent="0.25">
      <c r="A139" s="60"/>
      <c r="B139" s="60"/>
      <c r="C139" s="143">
        <v>943</v>
      </c>
      <c r="D139" s="143" t="s">
        <v>81</v>
      </c>
      <c r="E139" s="60"/>
      <c r="F139" s="60"/>
      <c r="G139" s="74"/>
      <c r="H139" s="74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129"/>
      <c r="U139" s="129"/>
      <c r="V139" s="60"/>
      <c r="W139" s="129"/>
      <c r="X139" s="129"/>
      <c r="Y139" s="129"/>
      <c r="Z139" s="129"/>
    </row>
    <row r="140" spans="1:26" ht="24.95" customHeight="1" x14ac:dyDescent="0.25">
      <c r="A140" s="158"/>
      <c r="B140" s="153" t="s">
        <v>203</v>
      </c>
      <c r="C140" s="159" t="s">
        <v>235</v>
      </c>
      <c r="D140" s="153" t="s">
        <v>236</v>
      </c>
      <c r="E140" s="153" t="s">
        <v>237</v>
      </c>
      <c r="F140" s="154">
        <v>140000</v>
      </c>
      <c r="G140" s="155">
        <v>0</v>
      </c>
      <c r="H140" s="155">
        <v>0</v>
      </c>
      <c r="I140" s="155">
        <f>ROUND(F140*(G140+H140),2)</f>
        <v>0</v>
      </c>
      <c r="J140" s="153">
        <f>ROUND(F140*(N140),2)</f>
        <v>140000</v>
      </c>
      <c r="K140" s="156">
        <f>ROUND(F140*(O140),2)</f>
        <v>0</v>
      </c>
      <c r="L140" s="156">
        <f>ROUND(F140*(G140),2)</f>
        <v>0</v>
      </c>
      <c r="M140" s="156">
        <f>ROUND(F140*(H140),2)</f>
        <v>0</v>
      </c>
      <c r="N140" s="156">
        <v>1</v>
      </c>
      <c r="O140" s="156"/>
      <c r="P140" s="160"/>
      <c r="Q140" s="160"/>
      <c r="R140" s="160"/>
      <c r="S140" s="156">
        <f>ROUND(F140*(P140),3)</f>
        <v>0</v>
      </c>
      <c r="T140" s="157"/>
      <c r="U140" s="157"/>
      <c r="V140" s="160"/>
      <c r="Z140">
        <v>0</v>
      </c>
    </row>
    <row r="141" spans="1:26" ht="24.95" customHeight="1" x14ac:dyDescent="0.25">
      <c r="A141" s="158"/>
      <c r="B141" s="153" t="s">
        <v>203</v>
      </c>
      <c r="C141" s="159" t="s">
        <v>235</v>
      </c>
      <c r="D141" s="153" t="s">
        <v>238</v>
      </c>
      <c r="E141" s="153" t="s">
        <v>237</v>
      </c>
      <c r="F141" s="154">
        <v>12000</v>
      </c>
      <c r="G141" s="155">
        <v>0</v>
      </c>
      <c r="H141" s="155">
        <v>0</v>
      </c>
      <c r="I141" s="155">
        <f>ROUND(F141*(G141+H141),2)</f>
        <v>0</v>
      </c>
      <c r="J141" s="153">
        <f>ROUND(F141*(N141),2)</f>
        <v>13200</v>
      </c>
      <c r="K141" s="156">
        <f>ROUND(F141*(O141),2)</f>
        <v>0</v>
      </c>
      <c r="L141" s="156">
        <f>ROUND(F141*(G141),2)</f>
        <v>0</v>
      </c>
      <c r="M141" s="156">
        <f>ROUND(F141*(H141),2)</f>
        <v>0</v>
      </c>
      <c r="N141" s="156">
        <v>1.1000000000000001</v>
      </c>
      <c r="O141" s="156"/>
      <c r="P141" s="160"/>
      <c r="Q141" s="160"/>
      <c r="R141" s="160"/>
      <c r="S141" s="156">
        <f>ROUND(F141*(P141),3)</f>
        <v>0</v>
      </c>
      <c r="T141" s="157"/>
      <c r="U141" s="157"/>
      <c r="V141" s="160"/>
      <c r="Z141">
        <v>0</v>
      </c>
    </row>
    <row r="142" spans="1:26" ht="24.95" customHeight="1" x14ac:dyDescent="0.25">
      <c r="A142" s="158"/>
      <c r="B142" s="153" t="s">
        <v>203</v>
      </c>
      <c r="C142" s="159" t="s">
        <v>235</v>
      </c>
      <c r="D142" s="153" t="s">
        <v>239</v>
      </c>
      <c r="E142" s="153" t="s">
        <v>237</v>
      </c>
      <c r="F142" s="154">
        <v>140000</v>
      </c>
      <c r="G142" s="155">
        <v>0</v>
      </c>
      <c r="H142" s="155">
        <v>0</v>
      </c>
      <c r="I142" s="155">
        <f>ROUND(F142*(G142+H142),2)</f>
        <v>0</v>
      </c>
      <c r="J142" s="153">
        <f>ROUND(F142*(N142),2)</f>
        <v>287000</v>
      </c>
      <c r="K142" s="156">
        <f>ROUND(F142*(O142),2)</f>
        <v>0</v>
      </c>
      <c r="L142" s="156">
        <f>ROUND(F142*(G142),2)</f>
        <v>0</v>
      </c>
      <c r="M142" s="156">
        <f>ROUND(F142*(H142),2)</f>
        <v>0</v>
      </c>
      <c r="N142" s="156">
        <v>2.0499999999999998</v>
      </c>
      <c r="O142" s="156"/>
      <c r="P142" s="160"/>
      <c r="Q142" s="160"/>
      <c r="R142" s="160"/>
      <c r="S142" s="156">
        <f>ROUND(F142*(P142),3)</f>
        <v>0</v>
      </c>
      <c r="T142" s="157"/>
      <c r="U142" s="157"/>
      <c r="V142" s="160"/>
      <c r="Z142">
        <v>0</v>
      </c>
    </row>
    <row r="143" spans="1:26" ht="24.95" customHeight="1" x14ac:dyDescent="0.25">
      <c r="A143" s="158"/>
      <c r="B143" s="153" t="s">
        <v>203</v>
      </c>
      <c r="C143" s="159" t="s">
        <v>235</v>
      </c>
      <c r="D143" s="153" t="s">
        <v>240</v>
      </c>
      <c r="E143" s="153" t="s">
        <v>237</v>
      </c>
      <c r="F143" s="154">
        <v>12000</v>
      </c>
      <c r="G143" s="155">
        <v>0</v>
      </c>
      <c r="H143" s="155">
        <v>0</v>
      </c>
      <c r="I143" s="155">
        <f>ROUND(F143*(G143+H143),2)</f>
        <v>0</v>
      </c>
      <c r="J143" s="153">
        <f>ROUND(F143*(N143),2)</f>
        <v>25800</v>
      </c>
      <c r="K143" s="156">
        <f>ROUND(F143*(O143),2)</f>
        <v>0</v>
      </c>
      <c r="L143" s="156">
        <f>ROUND(F143*(G143),2)</f>
        <v>0</v>
      </c>
      <c r="M143" s="156">
        <f>ROUND(F143*(H143),2)</f>
        <v>0</v>
      </c>
      <c r="N143" s="156">
        <v>2.15</v>
      </c>
      <c r="O143" s="156"/>
      <c r="P143" s="160"/>
      <c r="Q143" s="160"/>
      <c r="R143" s="160"/>
      <c r="S143" s="156">
        <f>ROUND(F143*(P143),3)</f>
        <v>0</v>
      </c>
      <c r="T143" s="157"/>
      <c r="U143" s="157"/>
      <c r="V143" s="160"/>
      <c r="Z143">
        <v>0</v>
      </c>
    </row>
    <row r="144" spans="1:26" x14ac:dyDescent="0.25">
      <c r="A144" s="60"/>
      <c r="B144" s="60"/>
      <c r="C144" s="143">
        <v>943</v>
      </c>
      <c r="D144" s="143" t="s">
        <v>81</v>
      </c>
      <c r="E144" s="60"/>
      <c r="F144" s="60"/>
      <c r="G144" s="133">
        <f>ROUND((SUM(L139:L143))/1,2)</f>
        <v>0</v>
      </c>
      <c r="H144" s="133">
        <f>ROUND((SUM(M139:M143))/1,2)</f>
        <v>0</v>
      </c>
      <c r="I144" s="133">
        <f>ROUND((SUM(I139:I143))/1,2)</f>
        <v>0</v>
      </c>
      <c r="J144" s="60"/>
      <c r="K144" s="60"/>
      <c r="L144" s="60">
        <f>ROUND((SUM(L139:L143))/1,2)</f>
        <v>0</v>
      </c>
      <c r="M144" s="60">
        <f>ROUND((SUM(M139:M143))/1,2)</f>
        <v>0</v>
      </c>
      <c r="N144" s="60"/>
      <c r="O144" s="60"/>
      <c r="P144" s="152"/>
      <c r="Q144" s="1"/>
      <c r="R144" s="1"/>
      <c r="S144" s="152">
        <f>ROUND((SUM(S139:S143))/1,2)</f>
        <v>0</v>
      </c>
      <c r="T144" s="161"/>
      <c r="U144" s="161"/>
      <c r="V144" s="2">
        <f>ROUND((SUM(V139:V143))/1,2)</f>
        <v>0</v>
      </c>
    </row>
    <row r="145" spans="1:26" x14ac:dyDescent="0.25">
      <c r="A145" s="1"/>
      <c r="B145" s="1"/>
      <c r="C145" s="1"/>
      <c r="D145" s="1"/>
      <c r="E145" s="1"/>
      <c r="F145" s="1"/>
      <c r="G145" s="126"/>
      <c r="H145" s="12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V145" s="1"/>
    </row>
    <row r="146" spans="1:26" x14ac:dyDescent="0.25">
      <c r="A146" s="60"/>
      <c r="B146" s="60"/>
      <c r="C146" s="60"/>
      <c r="D146" s="2" t="s">
        <v>79</v>
      </c>
      <c r="E146" s="60"/>
      <c r="F146" s="60"/>
      <c r="G146" s="133">
        <f>ROUND((SUM(L134:L145))/2,2)</f>
        <v>0</v>
      </c>
      <c r="H146" s="133">
        <f>ROUND((SUM(M134:M145))/2,2)</f>
        <v>0</v>
      </c>
      <c r="I146" s="133">
        <f>ROUND((SUM(I134:I145))/2,2)</f>
        <v>0</v>
      </c>
      <c r="J146" s="60"/>
      <c r="K146" s="60"/>
      <c r="L146" s="60">
        <f>ROUND((SUM(L134:L145))/2,2)</f>
        <v>0</v>
      </c>
      <c r="M146" s="60">
        <f>ROUND((SUM(M134:M145))/2,2)</f>
        <v>0</v>
      </c>
      <c r="N146" s="60"/>
      <c r="O146" s="60"/>
      <c r="P146" s="152"/>
      <c r="Q146" s="1"/>
      <c r="R146" s="1"/>
      <c r="S146" s="152">
        <f>ROUND((SUM(S134:S145))/2,2)</f>
        <v>0</v>
      </c>
      <c r="V146" s="2">
        <f>ROUND((SUM(V134:V145))/2,2)</f>
        <v>0</v>
      </c>
    </row>
    <row r="147" spans="1:26" x14ac:dyDescent="0.25">
      <c r="A147" s="163"/>
      <c r="B147" s="163"/>
      <c r="C147" s="163"/>
      <c r="D147" s="163" t="s">
        <v>82</v>
      </c>
      <c r="E147" s="163"/>
      <c r="F147" s="163"/>
      <c r="G147" s="164">
        <f>ROUND((SUM(L9:L146))/3,2)</f>
        <v>0</v>
      </c>
      <c r="H147" s="164">
        <f>ROUND((SUM(M9:M146))/3,2)</f>
        <v>0</v>
      </c>
      <c r="I147" s="164">
        <f>ROUND((SUM(I9:I146))/3,2)</f>
        <v>0</v>
      </c>
      <c r="J147" s="163"/>
      <c r="K147" s="164">
        <f>ROUND((SUM(K9:K146))/3,2)</f>
        <v>0</v>
      </c>
      <c r="L147" s="163">
        <f>ROUND((SUM(L9:L146))/3,2)</f>
        <v>0</v>
      </c>
      <c r="M147" s="163">
        <f>ROUND((SUM(M9:M146))/3,2)</f>
        <v>0</v>
      </c>
      <c r="N147" s="163"/>
      <c r="O147" s="163"/>
      <c r="P147" s="165"/>
      <c r="Q147" s="163"/>
      <c r="R147" s="164"/>
      <c r="S147" s="165">
        <f>ROUND((SUM(S9:S146))/3,2)</f>
        <v>3118.3</v>
      </c>
      <c r="T147" s="166"/>
      <c r="U147" s="166"/>
      <c r="V147" s="163">
        <f>ROUND((SUM(V9:V146))/3,2)</f>
        <v>116.24</v>
      </c>
      <c r="X147" s="162"/>
      <c r="Y147">
        <f>(SUM(Y9:Y146))</f>
        <v>0</v>
      </c>
      <c r="Z147">
        <f>(SUM(Z9:Z146))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Kravín s dojárňou,Tapešovo / SO 01 Kravín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Kryci_list 28405</vt:lpstr>
      <vt:lpstr>Rekap 28405</vt:lpstr>
      <vt:lpstr>SO 28405</vt:lpstr>
      <vt:lpstr>'Rekap 28405'!Názvy_tlače</vt:lpstr>
      <vt:lpstr>'SO 28405'!Názvy_tlače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Steinerova</dc:creator>
  <cp:lastModifiedBy>Miroslav Velčko</cp:lastModifiedBy>
  <cp:lastPrinted>2022-06-30T08:05:11Z</cp:lastPrinted>
  <dcterms:created xsi:type="dcterms:W3CDTF">2022-06-30T07:29:50Z</dcterms:created>
  <dcterms:modified xsi:type="dcterms:W3CDTF">2024-06-20T10:44:21Z</dcterms:modified>
</cp:coreProperties>
</file>