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Export\00_DPB\2024\JURAJOV_DVOR\SPRCHY_2_NP\"/>
    </mc:Choice>
  </mc:AlternateContent>
  <bookViews>
    <workbookView xWindow="0" yWindow="0" windowWidth="0" windowHeight="0"/>
  </bookViews>
  <sheets>
    <sheet name="Rekapitulácia stavby" sheetId="1" r:id="rId1"/>
    <sheet name="01 - Sociálne zariadenia ..." sheetId="2" r:id="rId2"/>
    <sheet name="01 - Zdravotechnika" sheetId="3" r:id="rId3"/>
    <sheet name="02 - Elektroinštalácia" sheetId="4" r:id="rId4"/>
    <sheet name="Zoznam figúr" sheetId="5" r:id="rId5"/>
  </sheets>
  <definedNames>
    <definedName name="_xlnm.Print_Area" localSheetId="0">'Rekapitulácia stavby'!$D$4:$AO$76,'Rekapitulácia stavby'!$C$82:$AQ$106</definedName>
    <definedName name="_xlnm.Print_Titles" localSheetId="0">'Rekapitulácia stavby'!$92:$92</definedName>
    <definedName name="_xlnm._FilterDatabase" localSheetId="1" hidden="1">'01 - Sociálne zariadenia ...'!$C$141:$K$354</definedName>
    <definedName name="_xlnm.Print_Area" localSheetId="1">'01 - Sociálne zariadenia ...'!$C$4:$J$76,'01 - Sociálne zariadenia ...'!$C$82:$J$123,'01 - Sociálne zariadenia ...'!$C$129:$J$354</definedName>
    <definedName name="_xlnm.Print_Titles" localSheetId="1">'01 - Sociálne zariadenia ...'!$141:$141</definedName>
    <definedName name="_xlnm._FilterDatabase" localSheetId="2" hidden="1">'01 - Zdravotechnika'!$C$140:$K$241</definedName>
    <definedName name="_xlnm.Print_Area" localSheetId="2">'01 - Zdravotechnika'!$C$4:$J$76,'01 - Zdravotechnika'!$C$82:$J$120,'01 - Zdravotechnika'!$C$126:$J$241</definedName>
    <definedName name="_xlnm.Print_Titles" localSheetId="2">'01 - Zdravotechnika'!$140:$140</definedName>
    <definedName name="_xlnm._FilterDatabase" localSheetId="3" hidden="1">'02 - Elektroinštalácia'!$C$132:$K$205</definedName>
    <definedName name="_xlnm.Print_Area" localSheetId="3">'02 - Elektroinštalácia'!$C$4:$J$76,'02 - Elektroinštalácia'!$C$82:$J$112,'02 - Elektroinštalácia'!$C$118:$J$205</definedName>
    <definedName name="_xlnm.Print_Titles" localSheetId="3">'02 - Elektroinštalácia'!$132:$132</definedName>
    <definedName name="_xlnm.Print_Area" localSheetId="4">'Zoznam figúr'!$C$4:$G$157</definedName>
    <definedName name="_xlnm.Print_Titles" localSheetId="4">'Zoznam figúr'!$9:$9</definedName>
  </definedNames>
  <calcPr/>
</workbook>
</file>

<file path=xl/calcChain.xml><?xml version="1.0" encoding="utf-8"?>
<calcChain xmlns="http://schemas.openxmlformats.org/spreadsheetml/2006/main">
  <c i="5" l="1" r="D7"/>
  <c i="4" r="J41"/>
  <c r="J40"/>
  <c i="1" r="AY98"/>
  <c i="4" r="J39"/>
  <c i="1" r="AX98"/>
  <c i="4" r="BI205"/>
  <c r="BH205"/>
  <c r="BG205"/>
  <c r="BE205"/>
  <c r="BK205"/>
  <c r="J205"/>
  <c r="BF205"/>
  <c r="BI204"/>
  <c r="BH204"/>
  <c r="BG204"/>
  <c r="BE204"/>
  <c r="BK204"/>
  <c r="J204"/>
  <c r="BF204"/>
  <c r="BI203"/>
  <c r="BH203"/>
  <c r="BG203"/>
  <c r="BE203"/>
  <c r="BK203"/>
  <c r="J203"/>
  <c r="BF203"/>
  <c r="BI202"/>
  <c r="BH202"/>
  <c r="BG202"/>
  <c r="BE202"/>
  <c r="BK202"/>
  <c r="J202"/>
  <c r="BF202"/>
  <c r="BI201"/>
  <c r="BH201"/>
  <c r="BG201"/>
  <c r="BE201"/>
  <c r="BK201"/>
  <c r="J201"/>
  <c r="BF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F127"/>
  <c r="E125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F91"/>
  <c r="E89"/>
  <c r="J26"/>
  <c r="E26"/>
  <c r="J130"/>
  <c r="J25"/>
  <c r="J23"/>
  <c r="E23"/>
  <c r="J129"/>
  <c r="J22"/>
  <c r="J20"/>
  <c r="E20"/>
  <c r="F130"/>
  <c r="J19"/>
  <c r="J17"/>
  <c r="E17"/>
  <c r="F93"/>
  <c r="J16"/>
  <c r="J14"/>
  <c r="J127"/>
  <c r="E7"/>
  <c r="E85"/>
  <c i="3" r="J41"/>
  <c r="J40"/>
  <c i="1" r="AY97"/>
  <c i="3" r="J39"/>
  <c i="1" r="AX97"/>
  <c i="3" r="BI241"/>
  <c r="BH241"/>
  <c r="BG241"/>
  <c r="BE241"/>
  <c r="BK241"/>
  <c r="J241"/>
  <c r="BF241"/>
  <c r="BI240"/>
  <c r="BH240"/>
  <c r="BG240"/>
  <c r="BE240"/>
  <c r="BK240"/>
  <c r="J240"/>
  <c r="BF240"/>
  <c r="BI239"/>
  <c r="BH239"/>
  <c r="BG239"/>
  <c r="BE239"/>
  <c r="BK239"/>
  <c r="J239"/>
  <c r="BF239"/>
  <c r="BI238"/>
  <c r="BH238"/>
  <c r="BG238"/>
  <c r="BE238"/>
  <c r="BK238"/>
  <c r="J238"/>
  <c r="BF238"/>
  <c r="BI237"/>
  <c r="BH237"/>
  <c r="BG237"/>
  <c r="BE237"/>
  <c r="BK237"/>
  <c r="J237"/>
  <c r="BF237"/>
  <c r="BI234"/>
  <c r="BH234"/>
  <c r="BG234"/>
  <c r="BE234"/>
  <c r="T234"/>
  <c r="R234"/>
  <c r="P234"/>
  <c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F135"/>
  <c r="E133"/>
  <c r="BI118"/>
  <c r="BH118"/>
  <c r="BG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F91"/>
  <c r="E89"/>
  <c r="J26"/>
  <c r="E26"/>
  <c r="J94"/>
  <c r="J25"/>
  <c r="J23"/>
  <c r="E23"/>
  <c r="J93"/>
  <c r="J22"/>
  <c r="J20"/>
  <c r="E20"/>
  <c r="F138"/>
  <c r="J19"/>
  <c r="J17"/>
  <c r="E17"/>
  <c r="F137"/>
  <c r="J16"/>
  <c r="J14"/>
  <c r="J91"/>
  <c r="E7"/>
  <c r="E129"/>
  <c i="2" r="J39"/>
  <c r="J38"/>
  <c i="1" r="AY96"/>
  <c i="2" r="J37"/>
  <c i="1" r="AX96"/>
  <c i="2" r="BI354"/>
  <c r="BH354"/>
  <c r="BG354"/>
  <c r="BE354"/>
  <c r="BK354"/>
  <c r="J354"/>
  <c r="BF354"/>
  <c r="BI353"/>
  <c r="BH353"/>
  <c r="BG353"/>
  <c r="BE353"/>
  <c r="BK353"/>
  <c r="J353"/>
  <c r="BF353"/>
  <c r="BI352"/>
  <c r="BH352"/>
  <c r="BG352"/>
  <c r="BE352"/>
  <c r="BK352"/>
  <c r="J352"/>
  <c r="BF352"/>
  <c r="BI351"/>
  <c r="BH351"/>
  <c r="BG351"/>
  <c r="BE351"/>
  <c r="BK351"/>
  <c r="J351"/>
  <c r="BF351"/>
  <c r="BI350"/>
  <c r="BH350"/>
  <c r="BG350"/>
  <c r="BE350"/>
  <c r="BK350"/>
  <c r="J350"/>
  <c r="BF350"/>
  <c r="BI347"/>
  <c r="BH347"/>
  <c r="BG347"/>
  <c r="BE347"/>
  <c r="T347"/>
  <c r="R347"/>
  <c r="P347"/>
  <c r="BI346"/>
  <c r="BH346"/>
  <c r="BG346"/>
  <c r="BE346"/>
  <c r="T346"/>
  <c r="R346"/>
  <c r="P346"/>
  <c r="BI344"/>
  <c r="BH344"/>
  <c r="BG344"/>
  <c r="BE344"/>
  <c r="T344"/>
  <c r="T343"/>
  <c r="R344"/>
  <c r="R343"/>
  <c r="P344"/>
  <c r="P343"/>
  <c r="BI340"/>
  <c r="BH340"/>
  <c r="BG340"/>
  <c r="BE340"/>
  <c r="T340"/>
  <c r="R340"/>
  <c r="P340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88"/>
  <c r="BH288"/>
  <c r="BG288"/>
  <c r="BE288"/>
  <c r="T288"/>
  <c r="R288"/>
  <c r="P288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4"/>
  <c r="BH254"/>
  <c r="BG254"/>
  <c r="BE254"/>
  <c r="T254"/>
  <c r="R254"/>
  <c r="P254"/>
  <c r="BI251"/>
  <c r="BH251"/>
  <c r="BG251"/>
  <c r="BE251"/>
  <c r="T251"/>
  <c r="R251"/>
  <c r="P251"/>
  <c r="BI249"/>
  <c r="BH249"/>
  <c r="BG249"/>
  <c r="BE249"/>
  <c r="T249"/>
  <c r="R249"/>
  <c r="P249"/>
  <c r="BI246"/>
  <c r="BH246"/>
  <c r="BG246"/>
  <c r="BE246"/>
  <c r="T246"/>
  <c r="R246"/>
  <c r="P246"/>
  <c r="BI244"/>
  <c r="BH244"/>
  <c r="BG244"/>
  <c r="BE244"/>
  <c r="T244"/>
  <c r="R244"/>
  <c r="P244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5"/>
  <c r="BH225"/>
  <c r="BG225"/>
  <c r="BE225"/>
  <c r="T225"/>
  <c r="T224"/>
  <c r="R225"/>
  <c r="R224"/>
  <c r="P225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07"/>
  <c r="BH207"/>
  <c r="BG207"/>
  <c r="BE207"/>
  <c r="T207"/>
  <c r="R207"/>
  <c r="P207"/>
  <c r="BI203"/>
  <c r="BH203"/>
  <c r="BG203"/>
  <c r="BE203"/>
  <c r="T203"/>
  <c r="R203"/>
  <c r="P203"/>
  <c r="BI202"/>
  <c r="BH202"/>
  <c r="BG202"/>
  <c r="BE202"/>
  <c r="T202"/>
  <c r="R202"/>
  <c r="P202"/>
  <c r="BI196"/>
  <c r="BH196"/>
  <c r="BG196"/>
  <c r="BE196"/>
  <c r="T196"/>
  <c r="R196"/>
  <c r="P196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0"/>
  <c r="BH160"/>
  <c r="BG160"/>
  <c r="BE160"/>
  <c r="T160"/>
  <c r="R160"/>
  <c r="P160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5"/>
  <c r="BH145"/>
  <c r="BG145"/>
  <c r="BE145"/>
  <c r="T145"/>
  <c r="R145"/>
  <c r="P145"/>
  <c r="F136"/>
  <c r="E134"/>
  <c r="BI121"/>
  <c r="BH121"/>
  <c r="BG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F89"/>
  <c r="E87"/>
  <c r="J24"/>
  <c r="E24"/>
  <c r="J92"/>
  <c r="J23"/>
  <c r="J21"/>
  <c r="E21"/>
  <c r="J91"/>
  <c r="J20"/>
  <c r="J18"/>
  <c r="E18"/>
  <c r="F139"/>
  <c r="J17"/>
  <c r="J15"/>
  <c r="E15"/>
  <c r="F91"/>
  <c r="J14"/>
  <c r="J12"/>
  <c r="J89"/>
  <c r="E7"/>
  <c r="E132"/>
  <c i="1"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L90"/>
  <c r="AM90"/>
  <c r="AM89"/>
  <c r="L89"/>
  <c r="AM87"/>
  <c r="L87"/>
  <c r="L85"/>
  <c r="L84"/>
  <c i="2" r="J249"/>
  <c r="J320"/>
  <c r="BK308"/>
  <c r="BK267"/>
  <c r="BK249"/>
  <c r="J234"/>
  <c r="J214"/>
  <c r="BK174"/>
  <c r="BK338"/>
  <c r="BK296"/>
  <c r="BK266"/>
  <c r="BK219"/>
  <c r="BK238"/>
  <c r="BK306"/>
  <c r="BK259"/>
  <c r="J202"/>
  <c r="BK239"/>
  <c r="J225"/>
  <c r="J207"/>
  <c i="3" r="BK206"/>
  <c r="BK169"/>
  <c r="J217"/>
  <c r="BK164"/>
  <c r="BK212"/>
  <c r="J149"/>
  <c r="BK221"/>
  <c r="BK190"/>
  <c r="J160"/>
  <c r="J209"/>
  <c r="BK175"/>
  <c r="BK160"/>
  <c r="J206"/>
  <c r="BK171"/>
  <c r="J147"/>
  <c i="4" r="J169"/>
  <c r="BK142"/>
  <c r="J180"/>
  <c r="J147"/>
  <c r="BK189"/>
  <c r="J152"/>
  <c r="J195"/>
  <c r="BK177"/>
  <c r="BK148"/>
  <c r="J181"/>
  <c r="BK163"/>
  <c r="J146"/>
  <c r="BK135"/>
  <c i="2" r="BK294"/>
  <c r="BK347"/>
  <c r="J338"/>
  <c r="BK316"/>
  <c r="J298"/>
  <c r="BK275"/>
  <c r="BK262"/>
  <c r="BK254"/>
  <c r="BK235"/>
  <c r="BK223"/>
  <c r="BK196"/>
  <c r="J169"/>
  <c i="1" r="AS95"/>
  <c i="2" r="J267"/>
  <c r="BK221"/>
  <c r="BK278"/>
  <c r="BK189"/>
  <c r="J145"/>
  <c r="J278"/>
  <c r="BK251"/>
  <c r="BK214"/>
  <c r="BK169"/>
  <c r="BK240"/>
  <c r="J231"/>
  <c r="J218"/>
  <c r="BK203"/>
  <c r="BK152"/>
  <c i="3" r="BK200"/>
  <c r="J167"/>
  <c r="J216"/>
  <c r="BK184"/>
  <c r="BK161"/>
  <c r="BK222"/>
  <c r="BK213"/>
  <c r="BK150"/>
  <c r="BK229"/>
  <c r="J219"/>
  <c r="BK199"/>
  <c r="BK182"/>
  <c r="BK168"/>
  <c r="BK152"/>
  <c r="J210"/>
  <c r="BK198"/>
  <c r="J184"/>
  <c r="J168"/>
  <c r="J156"/>
  <c r="J144"/>
  <c r="BK177"/>
  <c r="BK163"/>
  <c r="BK148"/>
  <c i="4" r="J179"/>
  <c r="BK170"/>
  <c r="J150"/>
  <c r="J194"/>
  <c r="BK183"/>
  <c r="BK166"/>
  <c r="BK136"/>
  <c r="BK184"/>
  <c r="BK171"/>
  <c r="BK144"/>
  <c r="BK191"/>
  <c r="J178"/>
  <c r="J154"/>
  <c r="BK146"/>
  <c r="J186"/>
  <c r="J177"/>
  <c r="BK161"/>
  <c r="J156"/>
  <c r="J141"/>
  <c r="BK138"/>
  <c r="BK194"/>
  <c r="BK149"/>
  <c i="2" r="BK346"/>
  <c r="BK314"/>
  <c r="J296"/>
  <c r="J266"/>
  <c r="BK246"/>
  <c r="BK231"/>
  <c r="J203"/>
  <c r="BK160"/>
  <c r="J322"/>
  <c r="BK286"/>
  <c r="J262"/>
  <c r="J346"/>
  <c r="BK149"/>
  <c r="BK264"/>
  <c r="J228"/>
  <c r="J172"/>
  <c r="J235"/>
  <c r="J219"/>
  <c r="BK176"/>
  <c i="3" r="J166"/>
  <c r="J229"/>
  <c r="J153"/>
  <c r="J222"/>
  <c r="J212"/>
  <c r="J177"/>
  <c r="J159"/>
  <c r="J199"/>
  <c r="J178"/>
  <c r="BK165"/>
  <c r="J148"/>
  <c r="J175"/>
  <c i="4" r="BK193"/>
  <c r="BK164"/>
  <c r="BK145"/>
  <c r="J184"/>
  <c r="J162"/>
  <c r="BK199"/>
  <c r="J173"/>
  <c r="BK141"/>
  <c r="BK180"/>
  <c r="BK152"/>
  <c r="BK188"/>
  <c r="BK165"/>
  <c r="BK147"/>
  <c r="J136"/>
  <c r="J138"/>
  <c i="2" r="J254"/>
  <c r="J344"/>
  <c r="BK322"/>
  <c r="J310"/>
  <c r="BK288"/>
  <c r="BK271"/>
  <c r="J259"/>
  <c r="J241"/>
  <c r="BK230"/>
  <c r="BK215"/>
  <c r="J189"/>
  <c r="BK166"/>
  <c r="BK145"/>
  <c r="J334"/>
  <c r="J312"/>
  <c r="BK298"/>
  <c r="J271"/>
  <c r="J269"/>
  <c r="J222"/>
  <c r="J336"/>
  <c r="BK228"/>
  <c r="J308"/>
  <c r="J261"/>
  <c r="BK241"/>
  <c r="BK177"/>
  <c r="J152"/>
  <c r="J237"/>
  <c r="J223"/>
  <c r="J215"/>
  <c r="J196"/>
  <c i="3" r="BK208"/>
  <c r="BK205"/>
  <c r="J180"/>
  <c r="BK234"/>
  <c r="BK209"/>
  <c r="BK178"/>
  <c r="J226"/>
  <c r="J214"/>
  <c r="J183"/>
  <c r="J145"/>
  <c r="BK224"/>
  <c r="BK217"/>
  <c r="J198"/>
  <c r="BK183"/>
  <c r="J165"/>
  <c r="BK147"/>
  <c r="J201"/>
  <c r="BK186"/>
  <c r="J170"/>
  <c r="BK162"/>
  <c r="BK149"/>
  <c r="J187"/>
  <c r="J174"/>
  <c r="J152"/>
  <c i="4" r="BK195"/>
  <c r="BK175"/>
  <c r="J157"/>
  <c r="BK139"/>
  <c r="BK186"/>
  <c r="J170"/>
  <c r="J161"/>
  <c r="J135"/>
  <c r="BK196"/>
  <c r="J167"/>
  <c r="J145"/>
  <c r="J190"/>
  <c r="J171"/>
  <c r="BK151"/>
  <c r="J192"/>
  <c r="BK178"/>
  <c r="BK169"/>
  <c r="J159"/>
  <c r="J151"/>
  <c r="J153"/>
  <c r="BK198"/>
  <c r="J163"/>
  <c i="2" r="J174"/>
  <c r="BK334"/>
  <c r="J304"/>
  <c r="BK265"/>
  <c r="BK237"/>
  <c r="J216"/>
  <c r="J177"/>
  <c r="J347"/>
  <c r="J314"/>
  <c r="J275"/>
  <c r="J251"/>
  <c r="BK273"/>
  <c r="J316"/>
  <c r="J257"/>
  <c r="J176"/>
  <c r="J238"/>
  <c i="3" r="J207"/>
  <c r="J182"/>
  <c r="J213"/>
  <c r="BK181"/>
  <c r="J218"/>
  <c r="J186"/>
  <c r="BK226"/>
  <c r="BK207"/>
  <c r="J176"/>
  <c r="BK145"/>
  <c r="BK189"/>
  <c r="J171"/>
  <c r="BK155"/>
  <c r="J181"/>
  <c r="J150"/>
  <c i="4" r="J176"/>
  <c r="BK153"/>
  <c r="J189"/>
  <c r="BK167"/>
  <c r="J198"/>
  <c r="J172"/>
  <c r="BK140"/>
  <c r="J168"/>
  <c r="J139"/>
  <c r="J183"/>
  <c r="BK168"/>
  <c r="J155"/>
  <c r="BK156"/>
  <c r="J193"/>
  <c i="2" r="J340"/>
  <c r="BK310"/>
  <c r="BK283"/>
  <c r="J260"/>
  <c r="J239"/>
  <c r="BK222"/>
  <c r="BK193"/>
  <c r="BK154"/>
  <c r="BK320"/>
  <c r="BK281"/>
  <c r="BK261"/>
  <c r="J288"/>
  <c r="J179"/>
  <c r="BK269"/>
  <c r="BK218"/>
  <c r="J160"/>
  <c r="BK234"/>
  <c r="J221"/>
  <c r="J187"/>
  <c i="3" r="BK197"/>
  <c r="J163"/>
  <c r="BK211"/>
  <c r="BK174"/>
  <c r="BK219"/>
  <c r="J197"/>
  <c r="BK144"/>
  <c r="BK214"/>
  <c r="J185"/>
  <c r="BK153"/>
  <c r="J200"/>
  <c r="BK185"/>
  <c r="BK167"/>
  <c r="J205"/>
  <c r="J169"/>
  <c i="4" r="J197"/>
  <c r="BK173"/>
  <c r="J148"/>
  <c r="BK185"/>
  <c r="J144"/>
  <c r="BK187"/>
  <c r="BK154"/>
  <c r="BK182"/>
  <c r="J149"/>
  <c r="J187"/>
  <c r="BK172"/>
  <c r="J158"/>
  <c r="J140"/>
  <c r="J164"/>
  <c i="2" r="J246"/>
  <c r="BK336"/>
  <c r="BK312"/>
  <c r="J286"/>
  <c r="BK257"/>
  <c r="J232"/>
  <c r="BK213"/>
  <c r="BK172"/>
  <c r="BK340"/>
  <c r="BK304"/>
  <c r="J265"/>
  <c r="BK344"/>
  <c r="BK202"/>
  <c r="J281"/>
  <c r="J244"/>
  <c r="J166"/>
  <c r="BK232"/>
  <c r="BK216"/>
  <c r="BK179"/>
  <c i="3" r="BK188"/>
  <c r="J164"/>
  <c r="J202"/>
  <c r="J232"/>
  <c r="J221"/>
  <c r="J173"/>
  <c r="BK232"/>
  <c r="BK210"/>
  <c r="BK180"/>
  <c r="BK156"/>
  <c r="BK202"/>
  <c r="BK173"/>
  <c r="BK159"/>
  <c r="BK201"/>
  <c r="J155"/>
  <c i="4" r="J182"/>
  <c r="BK162"/>
  <c r="J196"/>
  <c r="BK176"/>
  <c r="J142"/>
  <c r="BK181"/>
  <c r="J166"/>
  <c r="J185"/>
  <c r="BK158"/>
  <c r="BK197"/>
  <c r="BK179"/>
  <c r="BK160"/>
  <c r="BK150"/>
  <c r="J137"/>
  <c r="BK155"/>
  <c i="2" r="J193"/>
  <c r="J318"/>
  <c r="J294"/>
  <c r="J264"/>
  <c r="J240"/>
  <c r="BK225"/>
  <c r="BK187"/>
  <c r="J149"/>
  <c r="J306"/>
  <c r="J273"/>
  <c r="BK244"/>
  <c r="J283"/>
  <c r="BK318"/>
  <c r="BK260"/>
  <c r="BK207"/>
  <c r="J154"/>
  <c r="J230"/>
  <c r="J213"/>
  <c i="3" r="BK218"/>
  <c r="J189"/>
  <c r="BK166"/>
  <c r="BK187"/>
  <c r="J224"/>
  <c r="J211"/>
  <c r="J234"/>
  <c r="BK216"/>
  <c r="J188"/>
  <c r="BK170"/>
  <c r="J208"/>
  <c r="BK176"/>
  <c r="J161"/>
  <c r="J190"/>
  <c r="J162"/>
  <c i="4" r="J188"/>
  <c r="BK159"/>
  <c r="J191"/>
  <c r="J175"/>
  <c r="BK137"/>
  <c r="BK174"/>
  <c r="J199"/>
  <c r="J160"/>
  <c r="BK190"/>
  <c r="J174"/>
  <c r="BK157"/>
  <c r="BK192"/>
  <c r="J165"/>
  <c i="2" l="1" r="BK178"/>
  <c r="J178"/>
  <c r="J99"/>
  <c r="R227"/>
  <c r="P258"/>
  <c r="P274"/>
  <c r="R321"/>
  <c r="R345"/>
  <c i="3" r="T143"/>
  <c r="R158"/>
  <c r="R179"/>
  <c r="R215"/>
  <c r="BK223"/>
  <c r="J223"/>
  <c r="J108"/>
  <c i="2" r="P144"/>
  <c r="T236"/>
  <c r="R274"/>
  <c r="T315"/>
  <c r="BK349"/>
  <c r="J349"/>
  <c r="J112"/>
  <c r="T178"/>
  <c r="BK236"/>
  <c r="J236"/>
  <c r="J103"/>
  <c r="R258"/>
  <c r="BK274"/>
  <c r="J274"/>
  <c r="J107"/>
  <c r="T321"/>
  <c i="3" r="P143"/>
  <c r="BK158"/>
  <c r="J158"/>
  <c r="J103"/>
  <c r="P179"/>
  <c r="P215"/>
  <c r="T223"/>
  <c i="2" r="BK144"/>
  <c r="J144"/>
  <c r="J98"/>
  <c r="R236"/>
  <c r="T274"/>
  <c r="R315"/>
  <c r="P345"/>
  <c i="3" r="BK143"/>
  <c r="J143"/>
  <c r="J100"/>
  <c r="R146"/>
  <c r="T179"/>
  <c r="R223"/>
  <c i="2" r="R178"/>
  <c r="BK227"/>
  <c r="J227"/>
  <c r="J102"/>
  <c r="BK258"/>
  <c r="J258"/>
  <c r="J104"/>
  <c r="R263"/>
  <c r="R268"/>
  <c r="BK315"/>
  <c r="J315"/>
  <c r="J108"/>
  <c r="BK345"/>
  <c r="J345"/>
  <c r="J111"/>
  <c i="3" r="P146"/>
  <c r="BK179"/>
  <c r="J179"/>
  <c r="J105"/>
  <c r="P220"/>
  <c r="BK236"/>
  <c r="J236"/>
  <c r="J109"/>
  <c i="4" r="R134"/>
  <c i="2" r="T144"/>
  <c r="T143"/>
  <c r="T227"/>
  <c r="BK263"/>
  <c r="J263"/>
  <c r="J105"/>
  <c r="BK268"/>
  <c r="J268"/>
  <c r="J106"/>
  <c r="P321"/>
  <c i="3" r="P158"/>
  <c r="P172"/>
  <c r="BK215"/>
  <c r="J215"/>
  <c r="J106"/>
  <c r="P223"/>
  <c i="4" r="BK134"/>
  <c r="J134"/>
  <c r="J99"/>
  <c r="P134"/>
  <c r="P143"/>
  <c i="2" r="R144"/>
  <c r="R143"/>
  <c r="P236"/>
  <c r="P263"/>
  <c r="P268"/>
  <c r="BK321"/>
  <c r="J321"/>
  <c r="J109"/>
  <c i="3" r="R143"/>
  <c r="R142"/>
  <c r="T146"/>
  <c r="BK172"/>
  <c r="J172"/>
  <c r="J104"/>
  <c r="R172"/>
  <c r="T215"/>
  <c r="R220"/>
  <c i="4" r="T134"/>
  <c r="T143"/>
  <c i="2" r="P178"/>
  <c r="P227"/>
  <c r="T258"/>
  <c r="T263"/>
  <c r="T268"/>
  <c r="P315"/>
  <c r="T345"/>
  <c i="3" r="BK146"/>
  <c r="J146"/>
  <c r="J101"/>
  <c r="T158"/>
  <c r="T157"/>
  <c r="T172"/>
  <c r="BK220"/>
  <c r="J220"/>
  <c r="J107"/>
  <c r="T220"/>
  <c i="4" r="BK143"/>
  <c r="J143"/>
  <c r="J100"/>
  <c r="R143"/>
  <c r="BK200"/>
  <c r="J200"/>
  <c r="J101"/>
  <c i="2" r="BK224"/>
  <c r="J224"/>
  <c r="J100"/>
  <c r="BK343"/>
  <c r="J343"/>
  <c r="J110"/>
  <c i="4" r="BF135"/>
  <c r="BF140"/>
  <c r="BF141"/>
  <c r="BF142"/>
  <c r="BF146"/>
  <c r="BF150"/>
  <c r="BF160"/>
  <c r="BF168"/>
  <c r="BF173"/>
  <c r="BF176"/>
  <c r="BF179"/>
  <c r="BF181"/>
  <c r="BF187"/>
  <c r="BF188"/>
  <c r="BF191"/>
  <c r="BF196"/>
  <c i="3" r="BK142"/>
  <c r="J142"/>
  <c r="J99"/>
  <c i="4" r="J94"/>
  <c r="BF147"/>
  <c r="BF158"/>
  <c r="BF164"/>
  <c r="BF169"/>
  <c r="BF172"/>
  <c r="BF175"/>
  <c r="BF177"/>
  <c r="BF180"/>
  <c r="BF183"/>
  <c r="BF186"/>
  <c r="BF198"/>
  <c r="F129"/>
  <c r="BF170"/>
  <c r="BF171"/>
  <c r="BF174"/>
  <c r="BF184"/>
  <c r="BF185"/>
  <c r="BF189"/>
  <c r="BF193"/>
  <c r="BF194"/>
  <c r="BF195"/>
  <c r="J93"/>
  <c r="BF136"/>
  <c r="BF144"/>
  <c r="BF162"/>
  <c r="BF163"/>
  <c r="BF165"/>
  <c r="BF166"/>
  <c r="BF192"/>
  <c i="3" r="BK157"/>
  <c r="J157"/>
  <c r="J102"/>
  <c i="4" r="J91"/>
  <c r="F94"/>
  <c r="E121"/>
  <c r="BF139"/>
  <c r="BF149"/>
  <c r="BF157"/>
  <c r="BF161"/>
  <c r="BF197"/>
  <c r="BF138"/>
  <c r="BF145"/>
  <c r="BF148"/>
  <c r="BF152"/>
  <c r="BF153"/>
  <c r="BF154"/>
  <c r="BF155"/>
  <c r="BF156"/>
  <c r="BF159"/>
  <c r="BF178"/>
  <c r="BF182"/>
  <c r="BF137"/>
  <c r="BF151"/>
  <c r="BF167"/>
  <c r="BF190"/>
  <c r="BF199"/>
  <c i="3" r="J137"/>
  <c r="BF161"/>
  <c r="BF162"/>
  <c r="BF166"/>
  <c r="BF167"/>
  <c r="BF182"/>
  <c r="E85"/>
  <c r="F93"/>
  <c r="F94"/>
  <c r="J135"/>
  <c r="J138"/>
  <c r="BF144"/>
  <c r="BF145"/>
  <c r="BF153"/>
  <c r="BF174"/>
  <c r="BF175"/>
  <c r="BF176"/>
  <c r="BF177"/>
  <c r="BF183"/>
  <c r="BF188"/>
  <c r="BF200"/>
  <c r="BF201"/>
  <c r="BF205"/>
  <c r="BF148"/>
  <c r="BF149"/>
  <c r="BF150"/>
  <c r="BF155"/>
  <c r="BF171"/>
  <c r="BF178"/>
  <c r="BF206"/>
  <c r="BF209"/>
  <c r="BF211"/>
  <c r="BF213"/>
  <c r="BF216"/>
  <c r="BF217"/>
  <c r="BF218"/>
  <c r="BF221"/>
  <c r="BF232"/>
  <c r="BF147"/>
  <c r="BF152"/>
  <c r="BF159"/>
  <c r="BF164"/>
  <c r="BF169"/>
  <c r="BF170"/>
  <c r="BF180"/>
  <c r="BF181"/>
  <c r="BF187"/>
  <c r="BF198"/>
  <c r="BF199"/>
  <c r="BF207"/>
  <c r="BF208"/>
  <c r="BF214"/>
  <c r="BF219"/>
  <c i="2" r="BK143"/>
  <c r="J143"/>
  <c r="J97"/>
  <c i="3" r="BF222"/>
  <c r="BF224"/>
  <c r="BF229"/>
  <c r="BF234"/>
  <c r="BF156"/>
  <c r="BF160"/>
  <c r="BF168"/>
  <c r="BF189"/>
  <c r="BF190"/>
  <c r="BF197"/>
  <c r="BF212"/>
  <c r="BF226"/>
  <c r="BF163"/>
  <c r="BF165"/>
  <c r="BF173"/>
  <c r="BF184"/>
  <c r="BF185"/>
  <c r="BF186"/>
  <c r="BF202"/>
  <c r="BF210"/>
  <c i="2" r="F92"/>
  <c r="J138"/>
  <c r="J139"/>
  <c r="BF149"/>
  <c r="BF174"/>
  <c r="BF196"/>
  <c r="BF202"/>
  <c r="BF203"/>
  <c r="BF219"/>
  <c r="BF225"/>
  <c r="BF240"/>
  <c r="BF241"/>
  <c r="F138"/>
  <c r="BF179"/>
  <c r="BF187"/>
  <c r="BF221"/>
  <c r="BF238"/>
  <c r="BF249"/>
  <c r="BF259"/>
  <c r="BF261"/>
  <c r="BF262"/>
  <c r="BF283"/>
  <c r="BF288"/>
  <c r="BF296"/>
  <c r="BF320"/>
  <c r="BF334"/>
  <c r="BF338"/>
  <c r="E85"/>
  <c r="J136"/>
  <c r="BF166"/>
  <c r="BF235"/>
  <c r="BF265"/>
  <c r="BF304"/>
  <c r="BF152"/>
  <c r="BF169"/>
  <c r="BF214"/>
  <c r="BF228"/>
  <c r="BF232"/>
  <c r="BF237"/>
  <c r="BF257"/>
  <c r="BF260"/>
  <c r="BF298"/>
  <c r="BF310"/>
  <c r="BF318"/>
  <c r="BF336"/>
  <c r="BF154"/>
  <c r="BF160"/>
  <c r="BF176"/>
  <c r="BF177"/>
  <c r="BF189"/>
  <c r="BF193"/>
  <c r="BF207"/>
  <c r="BF213"/>
  <c r="BF216"/>
  <c r="BF244"/>
  <c r="BF246"/>
  <c r="BF251"/>
  <c r="BF254"/>
  <c r="BF264"/>
  <c r="BF266"/>
  <c r="BF267"/>
  <c r="BF269"/>
  <c r="BF294"/>
  <c r="BF306"/>
  <c r="BF314"/>
  <c r="BF316"/>
  <c r="BF322"/>
  <c r="BF340"/>
  <c r="BF344"/>
  <c r="BF346"/>
  <c r="BF347"/>
  <c r="BF145"/>
  <c r="BF172"/>
  <c r="BF215"/>
  <c r="BF218"/>
  <c r="BF222"/>
  <c r="BF223"/>
  <c r="BF230"/>
  <c r="BF231"/>
  <c r="BF234"/>
  <c r="BF239"/>
  <c r="BF271"/>
  <c r="BF273"/>
  <c r="BF275"/>
  <c r="BF278"/>
  <c r="BF281"/>
  <c r="BF286"/>
  <c r="BF308"/>
  <c r="BF312"/>
  <c r="J35"/>
  <c i="1" r="AV96"/>
  <c i="3" r="F39"/>
  <c i="1" r="BB97"/>
  <c r="AS94"/>
  <c i="4" r="J37"/>
  <c i="1" r="AV98"/>
  <c i="3" r="J37"/>
  <c i="1" r="AV97"/>
  <c i="3" r="F40"/>
  <c i="1" r="BC97"/>
  <c i="2" r="F37"/>
  <c i="1" r="BB96"/>
  <c i="3" r="F37"/>
  <c i="1" r="AZ97"/>
  <c i="4" r="F39"/>
  <c i="1" r="BB98"/>
  <c i="4" r="F37"/>
  <c i="1" r="AZ98"/>
  <c i="4" r="F40"/>
  <c i="1" r="BC98"/>
  <c i="3" r="F41"/>
  <c i="1" r="BD97"/>
  <c i="2" r="F38"/>
  <c i="1" r="BC96"/>
  <c i="2" r="F39"/>
  <c i="1" r="BD96"/>
  <c i="2" r="F35"/>
  <c i="1" r="AZ96"/>
  <c i="4" r="F41"/>
  <c i="1" r="BD98"/>
  <c i="3" l="1" r="P157"/>
  <c i="4" r="R133"/>
  <c i="2" r="P226"/>
  <c r="T226"/>
  <c r="R226"/>
  <c r="R142"/>
  <c i="3" r="T142"/>
  <c r="T141"/>
  <c i="2" r="P143"/>
  <c r="P142"/>
  <c i="1" r="AU96"/>
  <c i="4" r="P133"/>
  <c i="1" r="AU98"/>
  <c i="3" r="P142"/>
  <c r="P141"/>
  <c i="1" r="AU97"/>
  <c i="4" r="T133"/>
  <c i="2" r="T142"/>
  <c i="3" r="R157"/>
  <c r="R141"/>
  <c i="2" r="BK226"/>
  <c r="J226"/>
  <c r="J101"/>
  <c i="4" r="BK133"/>
  <c r="J133"/>
  <c r="J98"/>
  <c r="J32"/>
  <c i="3" r="BK141"/>
  <c r="J141"/>
  <c r="J98"/>
  <c r="J32"/>
  <c i="2" r="BK142"/>
  <c r="J142"/>
  <c r="J96"/>
  <c r="J30"/>
  <c i="1" r="BC95"/>
  <c r="BC94"/>
  <c r="W35"/>
  <c i="4" r="J110"/>
  <c r="J104"/>
  <c r="J33"/>
  <c r="J34"/>
  <c i="1" r="AG98"/>
  <c r="AZ95"/>
  <c r="AZ94"/>
  <c r="AV94"/>
  <c i="3" r="J118"/>
  <c r="BF118"/>
  <c r="F38"/>
  <c i="1" r="BA97"/>
  <c r="BB95"/>
  <c r="AX95"/>
  <c i="2" r="J121"/>
  <c r="BF121"/>
  <c r="F36"/>
  <c i="1" r="BA96"/>
  <c r="BD95"/>
  <c r="BD94"/>
  <c r="W36"/>
  <c i="4" l="1" r="BF110"/>
  <c i="1" r="AU95"/>
  <c r="AU94"/>
  <c i="4" r="J112"/>
  <c i="2" r="J115"/>
  <c r="J123"/>
  <c i="1" r="AY95"/>
  <c i="3" r="J38"/>
  <c i="1" r="AW97"/>
  <c r="AT97"/>
  <c i="3" r="J112"/>
  <c r="J120"/>
  <c i="1" r="AV95"/>
  <c i="4" r="J38"/>
  <c i="1" r="AW98"/>
  <c r="AT98"/>
  <c i="4" r="F38"/>
  <c i="1" r="BA98"/>
  <c r="BA95"/>
  <c r="AW95"/>
  <c i="2" r="J36"/>
  <c i="1" r="AW96"/>
  <c r="AT96"/>
  <c r="AY94"/>
  <c r="BB94"/>
  <c r="W34"/>
  <c i="3" l="1" r="J33"/>
  <c i="4" r="J43"/>
  <c i="2" r="J31"/>
  <c i="1" r="AN98"/>
  <c r="AT95"/>
  <c i="3" r="J34"/>
  <c i="1" r="AG97"/>
  <c r="AN97"/>
  <c r="AX94"/>
  <c r="BA94"/>
  <c r="W33"/>
  <c i="2" r="J32"/>
  <c i="1" r="AG96"/>
  <c r="AN96"/>
  <c i="3" l="1" r="J43"/>
  <c i="2" r="J41"/>
  <c i="1" r="AG95"/>
  <c r="AN95"/>
  <c r="AW94"/>
  <c r="AK33"/>
  <c l="1" r="AT94"/>
  <c r="AG94"/>
  <c r="AG103"/>
  <c r="AV103"/>
  <c r="BY103"/>
  <c l="1" r="AN94"/>
  <c r="CD103"/>
  <c r="AG104"/>
  <c r="CD104"/>
  <c r="AG102"/>
  <c r="CD102"/>
  <c r="AG101"/>
  <c r="AK26"/>
  <c r="AN103"/>
  <c l="1" r="CD101"/>
  <c r="AG100"/>
  <c r="AK27"/>
  <c r="AK29"/>
  <c r="AV102"/>
  <c r="BY102"/>
  <c r="AV104"/>
  <c r="BY104"/>
  <c r="W32"/>
  <c r="AV101"/>
  <c r="BY101"/>
  <c l="1" r="AK32"/>
  <c r="AN104"/>
  <c r="AG106"/>
  <c r="AN102"/>
  <c r="AN101"/>
  <c l="1" r="AK38"/>
  <c r="AN100"/>
  <c r="AN10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<sst xmlns="http://schemas.openxmlformats.org/spreadsheetml/2006/main">
  <si>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</si>
  <si>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</si>
  <si>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</si>
  <si>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</si>
  <si>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</si>
  <si>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{68a12e20-96fa-4a7f-be59-1ba6769b3c5c}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</si>
  <si>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</si>
  <si>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</si>
  <si>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</si>
  <si>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</si>
  <si>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</si>
  <si>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</si>
  <si>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</si>
  <si>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1223A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</si>
  <si>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</si>
  <si>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</si>
  <si>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šatne, spŕch a WC v DÚA - II. NP, Jurajov dvor</t>
  </si>
  <si>
    <t>JKSO:</t>
  </si>
  <si>
    <t>KS:</t>
  </si>
  <si>
    <t>Miesto:</t>
  </si>
  <si>
    <t xml:space="preserve"> </t>
  </si>
  <si>
    <t>Dátum:</t>
  </si>
  <si>
    <t>7. 12. 2023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</si>
  <si>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</si>
  <si>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</si>
  <si>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</si>
  <si>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</si>
  <si>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</si>
  <si>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</si>
  <si>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</si>
  <si>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</si>
  <si>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</si>
  <si>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</si>
  <si>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</si>
  <si>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</si>
  <si>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</si>
  <si>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</si>
  <si>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</si>
  <si>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</si>
  <si>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</si>
  <si>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</si>
  <si>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</si>
  <si>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</si>
  <si>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</si>
  <si>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</si>
  <si>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</si>
  <si>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</si>
  <si>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</si>
  <si>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</si>
  <si>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</si>
  <si>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</si>
  <si>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</si>
  <si>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</si>
  <si>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</si>
  <si>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</si>
  <si>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</si>
  <si>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</si>
  <si>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</si>
  <si>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</si>
  <si>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</si>
  <si>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</si>
  <si>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</si>
  <si>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</si>
  <si>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</si>
  <si>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</si>
  <si>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</si>
  <si>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</si>
  <si>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</si>
  <si>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</si>
  <si>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</si>
  <si>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</si>
  <si>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</si>
  <si>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</si>
  <si>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</si>
  <si>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</si>
  <si>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</si>
  <si>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</si>
  <si>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</si>
  <si>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</si>
  <si>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Sociálne zariadenia zamestnanci</t>
  </si>
  <si>
    <t>STA</t>
  </si>
  <si>
    <t>1</t>
  </si>
  <si>
    <t>{98c3f83b-d077-42ef-8110-583c234e2303}</t>
  </si>
  <si>
    <t>/</t>
  </si>
  <si>
    <t>Časť</t>
  </si>
  <si>
    <t>2</t>
  </si>
  <si>
    <t>###NOINSERT###</t>
  </si>
  <si>
    <t>Zdravotechnika</t>
  </si>
  <si>
    <t>{8a58f5b0-bb7b-479a-9c33-ef1f1ad22926}</t>
  </si>
  <si>
    <t>02</t>
  </si>
  <si>
    <t>Elektroinštalácia</t>
  </si>
  <si>
    <t>{96aeb38c-f135-4946-bb3a-48bb1cc79b93}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</si>
  <si>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</si>
  <si>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</si>
  <si>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</si>
  <si>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</si>
  <si>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</si>
  <si>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</si>
  <si>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</si>
  <si>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</si>
  <si>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</si>
  <si>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dl_pvc_sokel</t>
  </si>
  <si>
    <t>+5%</t>
  </si>
  <si>
    <t>137,611</t>
  </si>
  <si>
    <t>dlazba</t>
  </si>
  <si>
    <t>68,807</t>
  </si>
  <si>
    <t>KRYCÍ LIST ROZPOČTU</t>
  </si>
  <si>
    <t>dobet_vpuste</t>
  </si>
  <si>
    <t>0,45</t>
  </si>
  <si>
    <t>lesenie_pomoc</t>
  </si>
  <si>
    <t>208,933</t>
  </si>
  <si>
    <t>malba</t>
  </si>
  <si>
    <t>543,187</t>
  </si>
  <si>
    <t>marmolit</t>
  </si>
  <si>
    <t>68,88</t>
  </si>
  <si>
    <t>Objekt:</t>
  </si>
  <si>
    <t>novy_obklad</t>
  </si>
  <si>
    <t>93,602</t>
  </si>
  <si>
    <t>01 - Sociálne zariadenia zamestnanci</t>
  </si>
  <si>
    <t>obklad</t>
  </si>
  <si>
    <t>193,386</t>
  </si>
  <si>
    <t>plocha_dlazby</t>
  </si>
  <si>
    <t>72,247</t>
  </si>
  <si>
    <t>plocha_malby_nova</t>
  </si>
  <si>
    <t>570,346</t>
  </si>
  <si>
    <t>plocha_novy_obklad</t>
  </si>
  <si>
    <t>98,282</t>
  </si>
  <si>
    <t>plocha_pvc</t>
  </si>
  <si>
    <t>147,132</t>
  </si>
  <si>
    <t>pocet_umyvadiel</t>
  </si>
  <si>
    <t>pvc_podlaha</t>
  </si>
  <si>
    <t>140,126</t>
  </si>
  <si>
    <t>pvc_sokel</t>
  </si>
  <si>
    <t>131,058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</si>
  <si>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</si>
  <si>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</si>
  <si>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</si>
  <si>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</si>
  <si>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</si>
  <si>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</si>
  <si>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</si>
  <si>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</si>
  <si>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</si>
  <si>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</si>
  <si>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</si>
  <si>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</si>
  <si>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725 - Zdravotechnika - zariaďovacie predmety</t>
  </si>
  <si>
    <t xml:space="preserve">    766 - Konštrukcie stolárske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</si>
  <si>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</si>
  <si>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</si>
  <si>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</si>
  <si>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</si>
  <si>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</si>
  <si>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HZS - Hodinové zúčtovacie sadzby</t>
  </si>
  <si>
    <t>VRN - Investičné náklady neobsiahnuté v cenách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</si>
  <si>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</si>
  <si>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</si>
  <si>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</si>
  <si>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</si>
  <si>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</si>
  <si>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</si>
  <si>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</si>
  <si>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</si>
  <si>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</si>
  <si>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</si>
  <si>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</si>
  <si>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</si>
  <si>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</si>
  <si>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</si>
  <si>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</si>
  <si>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</si>
  <si>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</si>
  <si>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</si>
  <si>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</si>
  <si>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</si>
  <si>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</si>
  <si>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</si>
  <si>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</si>
  <si>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</si>
  <si>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</si>
  <si>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</si>
  <si>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</si>
  <si>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</si>
  <si>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610991111.S</t>
  </si>
  <si>
    <t>Zakrývanie výplní vnútorných okenných otvorov, predmetov a konštrukcií</t>
  </si>
  <si>
    <t>m2</t>
  </si>
  <si>
    <t>4</t>
  </si>
  <si>
    <t>1665046228</t>
  </si>
  <si>
    <t>VV</t>
  </si>
  <si>
    <t>0,9*2,05*6</t>
  </si>
  <si>
    <t>2*1,5*8</t>
  </si>
  <si>
    <t>Súčet</t>
  </si>
  <si>
    <t>612409991.S</t>
  </si>
  <si>
    <t>Začistenie omietok (s dodaním hmoty) okolo okien, dverí, podláh, obkladov atď.</t>
  </si>
  <si>
    <t>m</t>
  </si>
  <si>
    <t>1758587749</t>
  </si>
  <si>
    <t>"800/2000" (0,9+2,05*2)*3</t>
  </si>
  <si>
    <t>3</t>
  </si>
  <si>
    <t>612451081.S</t>
  </si>
  <si>
    <t>Zatretie škár murovaných konštrukcií vnútorných stien, pilierov alebo stĺpov z tvárnic alebo dosiek</t>
  </si>
  <si>
    <t>2111194568</t>
  </si>
  <si>
    <t>612461281.S</t>
  </si>
  <si>
    <t>Vnútorná omietka stien pastovitá dekoratívna mozaiková</t>
  </si>
  <si>
    <t>-391340416</t>
  </si>
  <si>
    <t>"satna_v 3,8 m" (12,25+8,62)*2*1,2-0,9*1,2*3</t>
  </si>
  <si>
    <t>"satna_v 3,94 m" (5,28+6,54*2)*1,2</t>
  </si>
  <si>
    <t>Medzisúčet</t>
  </si>
  <si>
    <t>"rezerva 5%" marmolit*0,05</t>
  </si>
  <si>
    <t>5</t>
  </si>
  <si>
    <t>612465121.S</t>
  </si>
  <si>
    <t>Vnútorný sanačný systém stien s obsahom cementu, podkladová / vyrovnávacia omietka, hr. 10 mm</t>
  </si>
  <si>
    <t>-1474973728</t>
  </si>
  <si>
    <t>"umyvaren" (8,83+6,4)*2*2-0,9*2,05*2+2,95*1,34*2*2+0,3*2,95-2*0,9*3 "odpocet plochy okien kde nie je obklad</t>
  </si>
  <si>
    <t>"miestnost wc" (2,82+4,36)*2*2-0,9*2,05-2*0,9*1"odpocet plochy okien kde nie je obklad</t>
  </si>
  <si>
    <t>"rezerva 5%" novy_obklad*0,05</t>
  </si>
  <si>
    <t>622475011.S</t>
  </si>
  <si>
    <t>Náter stien proti pôsobeniu rias a mikroorganizmov, nanášaný ručne, odstraňovací a čistiaci, jednonásobný</t>
  </si>
  <si>
    <t>-152967754</t>
  </si>
  <si>
    <t>"strop_umyvaren" 8,83*1,1</t>
  </si>
  <si>
    <t>7</t>
  </si>
  <si>
    <t>631316023.S</t>
  </si>
  <si>
    <t xml:space="preserve">Mazanina z betónu s polypropylénovými vláknami  (m3) tr.C25/30 hr. nad 80 do 120 mm</t>
  </si>
  <si>
    <t>m3</t>
  </si>
  <si>
    <t>303820631</t>
  </si>
  <si>
    <t>8</t>
  </si>
  <si>
    <t>632452613.S</t>
  </si>
  <si>
    <t>Cementová samonivelizačná stierka, pevnosti v tlaku 20 MPa, hr. 5 mm</t>
  </si>
  <si>
    <t>16</t>
  </si>
  <si>
    <t>-1849563296</t>
  </si>
  <si>
    <t>9</t>
  </si>
  <si>
    <t>632481151.S</t>
  </si>
  <si>
    <t>Sklolaminátová mriežka vložená do poteru alebo mazaniny</t>
  </si>
  <si>
    <t>1388159766</t>
  </si>
  <si>
    <t>10</t>
  </si>
  <si>
    <t>642944121.S</t>
  </si>
  <si>
    <t>Dodatočná montáž oceľovej dverovej zárubne, plochy otvoru do 2,5 m2</t>
  </si>
  <si>
    <t>ks</t>
  </si>
  <si>
    <t>-1015156947</t>
  </si>
  <si>
    <t>11</t>
  </si>
  <si>
    <t>M</t>
  </si>
  <si>
    <t>553310002100.S</t>
  </si>
  <si>
    <t>Zárubňa kovová šxv 300-1195x500-1970 a 2100 mm, dvojdielna na dodatočnú montáž</t>
  </si>
  <si>
    <t>1728391042</t>
  </si>
  <si>
    <t>Ostatné konštrukcie a práce-búranie</t>
  </si>
  <si>
    <t>12</t>
  </si>
  <si>
    <t>941955002.S</t>
  </si>
  <si>
    <t>Lešenie ľahké pracovné pomocné s výškou lešeňovej podlahy nad 1,20 do 1,90 m</t>
  </si>
  <si>
    <t>-613474609</t>
  </si>
  <si>
    <t>"strop_umyvaren" 8,83*6,4</t>
  </si>
  <si>
    <t>"strop miestnost wc" (2,82*4,36)</t>
  </si>
  <si>
    <t>"strop satna_v 3,8 m" (12,25*8,62)</t>
  </si>
  <si>
    <t>"strop satna_v 3,94 m" (5,28*6,54)</t>
  </si>
  <si>
    <t>"rezerva 5%" lesenie_pomoc*0,05</t>
  </si>
  <si>
    <t>13</t>
  </si>
  <si>
    <t>952901114.S</t>
  </si>
  <si>
    <t>Vyčistenie budov pri výške podlaží nad 4 m</t>
  </si>
  <si>
    <t>-1044649406</t>
  </si>
  <si>
    <t>plocha_dlazby+plocha_pvc</t>
  </si>
  <si>
    <t>14</t>
  </si>
  <si>
    <t>962031132.S</t>
  </si>
  <si>
    <t xml:space="preserve">Búranie priečok alebo vybúranie otvorov plochy nad 4 m2 z tehál pálených, plných alebo dutých hr. do 150 mm,  -0,19600t</t>
  </si>
  <si>
    <t>-619707360</t>
  </si>
  <si>
    <t>"vyburanie deliacich priecok povodných sprchových kutov" (0,3*2+1,8)*2,2*8*1,05</t>
  </si>
  <si>
    <t>"vyburanie deliacich priecok povodných wc" (2,04+1,27*2)*2,2*1,05</t>
  </si>
  <si>
    <t>15</t>
  </si>
  <si>
    <t>965042121.S</t>
  </si>
  <si>
    <t>Búranie podkladov pod dlažby, liatych dlažieb a mazanín,betón alebo liaty asfalt hr.do 100 mm, plochy do 1 m2 -2,20000t</t>
  </si>
  <si>
    <t>-971524343</t>
  </si>
  <si>
    <t>"vybuanie podlahovej vpuste" 2,25*0,1*2</t>
  </si>
  <si>
    <t>965081712.S</t>
  </si>
  <si>
    <t xml:space="preserve">Búranie dlažieb, bez podklad. lôžka z xylolit., alebo keramických dlaždíc hr. do 10 mm,  -0,02000t</t>
  </si>
  <si>
    <t>473373558</t>
  </si>
  <si>
    <t>"umyvaren" (8,83*6,4)</t>
  </si>
  <si>
    <t>"miestnost wc" (2,82*4,36)</t>
  </si>
  <si>
    <t>"rezerva 5%" dlazba*0,05</t>
  </si>
  <si>
    <t>17</t>
  </si>
  <si>
    <t>968061125.S</t>
  </si>
  <si>
    <t>Vyvesenie dreveného dverného krídla do suti plochy do 2 m2, -0,02400t</t>
  </si>
  <si>
    <t>-1174002190</t>
  </si>
  <si>
    <t>18</t>
  </si>
  <si>
    <t>968072455.S</t>
  </si>
  <si>
    <t xml:space="preserve">Vybúranie kovových dverových zárubní plochy do 2 m2,  -0,07600t</t>
  </si>
  <si>
    <t>601987227</t>
  </si>
  <si>
    <t>"600/2000" 0,7*2,05*2</t>
  </si>
  <si>
    <t>"800/2000" 0,9*2,05*3</t>
  </si>
  <si>
    <t>19</t>
  </si>
  <si>
    <t>978059511.S</t>
  </si>
  <si>
    <t xml:space="preserve">Odsekanie a odobratie obkladov stien z obkladačiek vnútorných vrátane podkladovej omietky do 2 m2,  -0,06800t</t>
  </si>
  <si>
    <t>-133627202</t>
  </si>
  <si>
    <t>"umyvaren" (8,83+6,4)*2*2-0,9*2,05*2+2,95*1,34*2*2+0,3*2,95+(0,3*4+1,8*2)*2,2*8+0,3*4*2,2-2*0,9*3 "odpocet plochy okien kde nie je obklad</t>
  </si>
  <si>
    <t>"miestnost wc" (2,82+4,36)*2*2-0,9*2,05+((1,27*4+2,04*2)*2-0,7*2,02*4)-2*0,9*1"odpocet plochy okien kde nie je obklad</t>
  </si>
  <si>
    <t>"rezerva 5%" obklad*0,05</t>
  </si>
  <si>
    <t>979011131.S</t>
  </si>
  <si>
    <t>Zvislá doprava sutiny po schodoch ručne do 3,5 m</t>
  </si>
  <si>
    <t>t</t>
  </si>
  <si>
    <t>-384949948</t>
  </si>
  <si>
    <t>21</t>
  </si>
  <si>
    <t>979011141.S</t>
  </si>
  <si>
    <t>Zvislá doprava sutiny po schodoch ručne, príplatok za každých ďalších 3,5 m</t>
  </si>
  <si>
    <t>-275081483</t>
  </si>
  <si>
    <t>22</t>
  </si>
  <si>
    <t>979081111.S</t>
  </si>
  <si>
    <t>Odvoz sutiny a vybúraných hmôt na skládku do 1 km</t>
  </si>
  <si>
    <t>205625039</t>
  </si>
  <si>
    <t>23</t>
  </si>
  <si>
    <t>979081121.S</t>
  </si>
  <si>
    <t>Odvoz sutiny a vybúraných hmôt na skládku za každý ďalší 1 km</t>
  </si>
  <si>
    <t>-1229113642</t>
  </si>
  <si>
    <t>28,881*19 'Prepočítané koeficientom množstva</t>
  </si>
  <si>
    <t>24</t>
  </si>
  <si>
    <t>979082111.S</t>
  </si>
  <si>
    <t>Vnútrostavenisková doprava sutiny a vybúraných hmôt do 10 m</t>
  </si>
  <si>
    <t>888884361</t>
  </si>
  <si>
    <t>25</t>
  </si>
  <si>
    <t>979082121.S</t>
  </si>
  <si>
    <t>Vnútrostavenisková doprava sutiny a vybúraných hmôt za každých ďalších 5 m</t>
  </si>
  <si>
    <t>1720015377</t>
  </si>
  <si>
    <t>28,881*5 'Prepočítané koeficientom množstva</t>
  </si>
  <si>
    <t>26</t>
  </si>
  <si>
    <t>979087212.S</t>
  </si>
  <si>
    <t>Nakladanie na dopravné prostriedky pre vodorovnú dopravu sutiny</t>
  </si>
  <si>
    <t>249481075</t>
  </si>
  <si>
    <t>27</t>
  </si>
  <si>
    <t>979089012.S</t>
  </si>
  <si>
    <t>Poplatok za skládku - betón, tehly, dlaždice (17 01) ostatné</t>
  </si>
  <si>
    <t>-1161154860</t>
  </si>
  <si>
    <t>28</t>
  </si>
  <si>
    <t>979093111.S</t>
  </si>
  <si>
    <t>Uloženie sutiny na skládku s hrubým urovnaním bez zhutnenia</t>
  </si>
  <si>
    <t>-2099164658</t>
  </si>
  <si>
    <t>99</t>
  </si>
  <si>
    <t>Presun hmôt HSV</t>
  </si>
  <si>
    <t>29</t>
  </si>
  <si>
    <t>999281111.S</t>
  </si>
  <si>
    <t>Presun hmôt pre opravy a údržbu objektov vrátane vonkajších plášťov výšky do 25 m</t>
  </si>
  <si>
    <t>1718120985</t>
  </si>
  <si>
    <t>PSV</t>
  </si>
  <si>
    <t>Práce a dodávky PSV</t>
  </si>
  <si>
    <t>711</t>
  </si>
  <si>
    <t>Izolácie proti vode a vlhkosti</t>
  </si>
  <si>
    <t>30</t>
  </si>
  <si>
    <t>711210100.S</t>
  </si>
  <si>
    <t>Zhotovenie dvojnásobnej izol. stierky pod keramické obklady v interiéri na ploche vodorovnej</t>
  </si>
  <si>
    <t>670469299</t>
  </si>
  <si>
    <t>31</t>
  </si>
  <si>
    <t>245610000400.S</t>
  </si>
  <si>
    <t>Stierka hydroizolačná na báze syntetickej živice, (tekutá hydroizolačná fólia)</t>
  </si>
  <si>
    <t>kg</t>
  </si>
  <si>
    <t>32</t>
  </si>
  <si>
    <t>847846576</t>
  </si>
  <si>
    <t>247710007700.S</t>
  </si>
  <si>
    <t>Pás tesniaci š. 120 mm, na utesnenie rohových a spojovacích škár pri aplikácii hydroizolácií</t>
  </si>
  <si>
    <t>-1773047051</t>
  </si>
  <si>
    <t>33</t>
  </si>
  <si>
    <t>711210110.S</t>
  </si>
  <si>
    <t>Zhotovenie dvojnásobnej izol. stierky pod keramické obklady v interiéri na ploche zvislej</t>
  </si>
  <si>
    <t>-901864503</t>
  </si>
  <si>
    <t>34</t>
  </si>
  <si>
    <t>158922526</t>
  </si>
  <si>
    <t>35</t>
  </si>
  <si>
    <t>998711201.S</t>
  </si>
  <si>
    <t>Presun hmôt pre izoláciu proti vode v objektoch výšky do 6 m</t>
  </si>
  <si>
    <t>%</t>
  </si>
  <si>
    <t>1016186307</t>
  </si>
  <si>
    <t>725</t>
  </si>
  <si>
    <t>Zdravotechnika - zariaďovacie predmety</t>
  </si>
  <si>
    <t>36</t>
  </si>
  <si>
    <t>725110811.S</t>
  </si>
  <si>
    <t xml:space="preserve">Demontáž záchoda splachovacieho s nádržou alebo s tlakovým splachovačom,  -0,01933t</t>
  </si>
  <si>
    <t>súb.</t>
  </si>
  <si>
    <t>1527170857</t>
  </si>
  <si>
    <t>37</t>
  </si>
  <si>
    <t>725130811.S</t>
  </si>
  <si>
    <t xml:space="preserve">Demontáž pisoárového státia 1 dielnych,  -0,03968t</t>
  </si>
  <si>
    <t>-1098920049</t>
  </si>
  <si>
    <t>38</t>
  </si>
  <si>
    <t>725190005.S</t>
  </si>
  <si>
    <t>Montáž pisoárovej deliacej steny keramickej</t>
  </si>
  <si>
    <t>2123013370</t>
  </si>
  <si>
    <t>39</t>
  </si>
  <si>
    <t>642520000200.S</t>
  </si>
  <si>
    <t>Pisoárová deliaca stena keramická</t>
  </si>
  <si>
    <t>23289334</t>
  </si>
  <si>
    <t>40</t>
  </si>
  <si>
    <t>725190101.S</t>
  </si>
  <si>
    <t>Montáž sanitárnej priečky z HPL dosiek na WC a prezliekacie kabíny/boxy pre vlhké priestory s nerezovým kovaním</t>
  </si>
  <si>
    <t>975979889</t>
  </si>
  <si>
    <t>" wc" (2,04+1,27*2)*2,2*1,05</t>
  </si>
  <si>
    <t>41</t>
  </si>
  <si>
    <t>607930001500.S</t>
  </si>
  <si>
    <t>Doska kompaktná z vysokotlakého laminátu (HPL) pre použitie v interiéri vo farbe s bielym jadrom, hrúbky 12 mm vr. dverí</t>
  </si>
  <si>
    <t>834114934</t>
  </si>
  <si>
    <t>10,58*1,05 'Prepočítané koeficientom množstva</t>
  </si>
  <si>
    <t>42</t>
  </si>
  <si>
    <t>725190101.S1</t>
  </si>
  <si>
    <t>Montáž sanitárnej priečky z HPL dosiek sprchovacích kabíny/boxy pre vlhké priestory s nerezovým kovaním</t>
  </si>
  <si>
    <t>-1632421446</t>
  </si>
  <si>
    <t>"sprchove kuty" (0,3*2+1,8)*2,2*8*1,05</t>
  </si>
  <si>
    <t>43</t>
  </si>
  <si>
    <t>-571736712</t>
  </si>
  <si>
    <t>44,352*1,05 'Prepočítané koeficientom množstva</t>
  </si>
  <si>
    <t>44</t>
  </si>
  <si>
    <t>725210821.S</t>
  </si>
  <si>
    <t xml:space="preserve">Demontáž umývadiel alebo umývadielok bez výtokovej armatúry,  -0,01946t</t>
  </si>
  <si>
    <t>883795394</t>
  </si>
  <si>
    <t>3*6+2</t>
  </si>
  <si>
    <t>45</t>
  </si>
  <si>
    <t>725820810.S</t>
  </si>
  <si>
    <t xml:space="preserve">Demontáž batérie drezovej, umývadlovej nástennej,  -0,0026t</t>
  </si>
  <si>
    <t>-1721103340</t>
  </si>
  <si>
    <t>46</t>
  </si>
  <si>
    <t>998725201.S</t>
  </si>
  <si>
    <t>Presun hmôt pre zariaďovacie predmety v objektoch výšky do 6 m</t>
  </si>
  <si>
    <t>-1578470877</t>
  </si>
  <si>
    <t>766</t>
  </si>
  <si>
    <t>Konštrukcie stolárske</t>
  </si>
  <si>
    <t>47</t>
  </si>
  <si>
    <t>766662112.S</t>
  </si>
  <si>
    <t>Montáž dverového krídla otočného jednokrídlového poldrážkového, do existujúcej zárubne, vrátane kovania</t>
  </si>
  <si>
    <t>-933211989</t>
  </si>
  <si>
    <t>48</t>
  </si>
  <si>
    <t>549150000600.S</t>
  </si>
  <si>
    <t>Kľučka dverová a rozeta 2x, nehrdzavejúca oceľ, povrch nerez brúsený</t>
  </si>
  <si>
    <t>-812624214</t>
  </si>
  <si>
    <t>49</t>
  </si>
  <si>
    <t>611610000400.S</t>
  </si>
  <si>
    <t>Dvere vnútorné jednokrídlové, šírka 600-900 mm, výplň papierová voština, povrch fólia, plné</t>
  </si>
  <si>
    <t>249394738</t>
  </si>
  <si>
    <t>50</t>
  </si>
  <si>
    <t>998766201.S</t>
  </si>
  <si>
    <t>Presun hmot pre konštrukcie stolárske v objektoch výšky do 6 m</t>
  </si>
  <si>
    <t>-1908313760</t>
  </si>
  <si>
    <t>769</t>
  </si>
  <si>
    <t>Montáže vzduchotechnických zariadení</t>
  </si>
  <si>
    <t>51</t>
  </si>
  <si>
    <t>769035081.S</t>
  </si>
  <si>
    <t>Montáž krycej mriežky hranatej prierezu 0.125-0.355 m2</t>
  </si>
  <si>
    <t>-910943212</t>
  </si>
  <si>
    <t>52</t>
  </si>
  <si>
    <t>429720200700.S</t>
  </si>
  <si>
    <t>Mriežka krycia hranatá, rozmery šxv 500x250 mm</t>
  </si>
  <si>
    <t>2146008026</t>
  </si>
  <si>
    <t>53</t>
  </si>
  <si>
    <t>769082790.S</t>
  </si>
  <si>
    <t xml:space="preserve">Demontáž krycej mriežky hranatej prierezu 0.125-0.355 m2,  -0,0048 t</t>
  </si>
  <si>
    <t>1991715272</t>
  </si>
  <si>
    <t>54</t>
  </si>
  <si>
    <t>998769201.S</t>
  </si>
  <si>
    <t>Presun hmôt pre montáž vzduchotechnických zariadení v stavbe (objekte) výšky do 7 m</t>
  </si>
  <si>
    <t>1016147777</t>
  </si>
  <si>
    <t>771</t>
  </si>
  <si>
    <t>Podlahy z dlaždíc</t>
  </si>
  <si>
    <t>55</t>
  </si>
  <si>
    <t>771575620.S</t>
  </si>
  <si>
    <t>Montáž podláh z dlaždíc keramických do tmelu v obmedzenom priestore veľ. 300 x 600 mm</t>
  </si>
  <si>
    <t>2118630453</t>
  </si>
  <si>
    <t>56</t>
  </si>
  <si>
    <t>597740003510.S</t>
  </si>
  <si>
    <t>Dlaždice keramické, lxvxhr 298x598x10 mm, neglazované</t>
  </si>
  <si>
    <t>-1216916536</t>
  </si>
  <si>
    <t>72,247*1,06 'Prepočítané koeficientom množstva</t>
  </si>
  <si>
    <t>57</t>
  </si>
  <si>
    <t>998771201.S</t>
  </si>
  <si>
    <t>Presun hmôt pre podlahy z dlaždíc v objektoch výšky do 6m</t>
  </si>
  <si>
    <t>-1083023231</t>
  </si>
  <si>
    <t>776</t>
  </si>
  <si>
    <t>Podlahy povlakové</t>
  </si>
  <si>
    <t>58</t>
  </si>
  <si>
    <t>776200830.S</t>
  </si>
  <si>
    <t>Odstránenie lepených hrán zo schodiskových stupňov -0,00030t</t>
  </si>
  <si>
    <t>-49043690</t>
  </si>
  <si>
    <t>7,5+7,831+0,57+0,3</t>
  </si>
  <si>
    <t>59</t>
  </si>
  <si>
    <t>776220110.S</t>
  </si>
  <si>
    <t>Lepenie povlakových podláh PVC homogénne alebo heterogénne na schodiskových stupňoch na stupnice rovné</t>
  </si>
  <si>
    <t>-1343672619</t>
  </si>
  <si>
    <t>60</t>
  </si>
  <si>
    <t>284110002100.S</t>
  </si>
  <si>
    <t>Podlaha PVC homogénna, hrúbka do 2,5 mm</t>
  </si>
  <si>
    <t>2142066420</t>
  </si>
  <si>
    <t>16,201*0,257 'Prepočítané koeficientom množstva</t>
  </si>
  <si>
    <t>61</t>
  </si>
  <si>
    <t>776220200.S</t>
  </si>
  <si>
    <t>Lepenie povlakových podláh PVC homogénne alebo heterogénne na schodiskových stupňoch na podstupnice</t>
  </si>
  <si>
    <t>-1182628626</t>
  </si>
  <si>
    <t>62</t>
  </si>
  <si>
    <t>-331615481</t>
  </si>
  <si>
    <t>16,201*0,18 'Prepočítané koeficientom množstva</t>
  </si>
  <si>
    <t>63</t>
  </si>
  <si>
    <t>776401800.S</t>
  </si>
  <si>
    <t>Demontáž soklíkov alebo líšt</t>
  </si>
  <si>
    <t>-2086948082</t>
  </si>
  <si>
    <t>"satna_v 3,8 m" (12,25+8,62)*2*0,9*3</t>
  </si>
  <si>
    <t>"satna_v 3,94 m" (5,28+6,54*2)</t>
  </si>
  <si>
    <t>"rezerva 5%" pvc_sokel*0,05</t>
  </si>
  <si>
    <t>64</t>
  </si>
  <si>
    <t>776420011.S</t>
  </si>
  <si>
    <t>Lepenie podlahových soklov z PVC vytiahnutím</t>
  </si>
  <si>
    <t>-894291038</t>
  </si>
  <si>
    <t>65</t>
  </si>
  <si>
    <t>1140435742</t>
  </si>
  <si>
    <t>137,611*0,102 'Prepočítané koeficientom množstva</t>
  </si>
  <si>
    <t>66</t>
  </si>
  <si>
    <t>776511820.S</t>
  </si>
  <si>
    <t xml:space="preserve">Odstránenie povlakových podláh z nášľapnej plochy lepených s podložkou,  -0,00100t</t>
  </si>
  <si>
    <t>-542503798</t>
  </si>
  <si>
    <t>"satna_v 3,8 m" (12,25*8,62)</t>
  </si>
  <si>
    <t>"satna_v 3,94 m" (5,28*6,54)</t>
  </si>
  <si>
    <t>"rezerva 5%" pvc_podlaha*0,05</t>
  </si>
  <si>
    <t>67</t>
  </si>
  <si>
    <t>776521100.S</t>
  </si>
  <si>
    <t>Lepenie povlakových podláh z PVC homogénnych pásov</t>
  </si>
  <si>
    <t>-570355447</t>
  </si>
  <si>
    <t>68</t>
  </si>
  <si>
    <t>-979414866</t>
  </si>
  <si>
    <t>147,132*1,05 'Prepočítané koeficientom množstva</t>
  </si>
  <si>
    <t>69</t>
  </si>
  <si>
    <t>776990110.S</t>
  </si>
  <si>
    <t>Penetrovanie podkladu pred kladením povlakových podláh</t>
  </si>
  <si>
    <t>2059486913</t>
  </si>
  <si>
    <t>70</t>
  </si>
  <si>
    <t>776992125.S</t>
  </si>
  <si>
    <t>Vyspravenie podkladu nivelačnou stierkou hr. 3 mm</t>
  </si>
  <si>
    <t>1733863607</t>
  </si>
  <si>
    <t>71</t>
  </si>
  <si>
    <t>776992200.S</t>
  </si>
  <si>
    <t>Príprava podkladu prebrúsením strojne brúskou na betón</t>
  </si>
  <si>
    <t>1040749298</t>
  </si>
  <si>
    <t>plocha_pvc*2</t>
  </si>
  <si>
    <t>72</t>
  </si>
  <si>
    <t>998776201.S</t>
  </si>
  <si>
    <t>Presun hmôt pre podlahy povlakové v objektoch výšky do 6 m</t>
  </si>
  <si>
    <t>231387546</t>
  </si>
  <si>
    <t>781</t>
  </si>
  <si>
    <t>Obklady</t>
  </si>
  <si>
    <t>73</t>
  </si>
  <si>
    <t>781445126.S</t>
  </si>
  <si>
    <t>Montáž obkladov vnútor. stien z obkladačiek kladených do tmelu v obmedzenom priestore veľ. 300x600 mm</t>
  </si>
  <si>
    <t>-489241375</t>
  </si>
  <si>
    <t>74</t>
  </si>
  <si>
    <t>597640001800.S</t>
  </si>
  <si>
    <t>Obkladačky keramické lxvxhr 298x598x10 mm</t>
  </si>
  <si>
    <t>-729721771</t>
  </si>
  <si>
    <t>93,602*1,06 'Prepočítané koeficientom množstva</t>
  </si>
  <si>
    <t>75</t>
  </si>
  <si>
    <t>998781201.S</t>
  </si>
  <si>
    <t>Presun hmôt pre obklady keramické v objektoch výšky do 6 m</t>
  </si>
  <si>
    <t>1201457823</t>
  </si>
  <si>
    <t>784</t>
  </si>
  <si>
    <t>Maľby</t>
  </si>
  <si>
    <t>76</t>
  </si>
  <si>
    <t>784402802.S</t>
  </si>
  <si>
    <t>Odstránenie malieb oškrabaním, výšky nad 3,80 m, -0,0003 t</t>
  </si>
  <si>
    <t>1525608532</t>
  </si>
  <si>
    <t xml:space="preserve">"umyvaren" (8,83+6,4)*2*1,45-2*1,1*3 "odpocet plochy okien </t>
  </si>
  <si>
    <t xml:space="preserve">"miestnost wc" (2,82+4,36)*2*1,45-2*1,1*1"odpocet plochy okien </t>
  </si>
  <si>
    <t>"satna_v 3,8 m" (12,25+8,62)*2*3,8-0,9*2,05*3-2*1,5*4-4,98*3,8 "odpocet plochy okien a deri</t>
  </si>
  <si>
    <t>"satna_v 3,94 m" (5,28+6,54*2)*3,94</t>
  </si>
  <si>
    <t>"strop_umyvaren" 8,83*6,4*1,4 "40% naviac kvoli rebrovanie stropu</t>
  </si>
  <si>
    <t>"strop miestnost wc" (2,82*4,36)*1,4 "40% naviac kvoli rebrovanie stropu</t>
  </si>
  <si>
    <t>"strop satna_v 3,8 m" (12,25*8,62)*1,4 "40% naviac kvoli rebrovanie stropu</t>
  </si>
  <si>
    <t>"strop satna_v 3,94 m" (5,28*6,54)*1,4" 40% naviac kvoli rebrovanie stropu</t>
  </si>
  <si>
    <t>"rezerva 5%" malba*0,05</t>
  </si>
  <si>
    <t>77</t>
  </si>
  <si>
    <t>784410110.S</t>
  </si>
  <si>
    <t>Penetrovanie jednonásobné jemnozrnných podkladov výšky nad 3,80 m</t>
  </si>
  <si>
    <t>-1223215377</t>
  </si>
  <si>
    <t>78</t>
  </si>
  <si>
    <t>784410510.S</t>
  </si>
  <si>
    <t>Prebrúsenie a oprášenie jemnozrnných povrchov výšky nad 3,80 m</t>
  </si>
  <si>
    <t>-2025527055</t>
  </si>
  <si>
    <t>79</t>
  </si>
  <si>
    <t>784418012.S</t>
  </si>
  <si>
    <t>Zakrývanie podláh a zariadení papierom v miestnostiach alebo na schodisku</t>
  </si>
  <si>
    <t>-791671667</t>
  </si>
  <si>
    <t>80</t>
  </si>
  <si>
    <t>784452472.S</t>
  </si>
  <si>
    <t>Maľby z maliarskych zmesí na vodnej báze, ručne nanášané tónované s bielym stropom dvojnásobné na jemnozrnný podklad výšky nad 3,80 m</t>
  </si>
  <si>
    <t>1597548907</t>
  </si>
  <si>
    <t>plocha_malby_nova-marmolit</t>
  </si>
  <si>
    <t>HZS</t>
  </si>
  <si>
    <t>Hodinové zúčtovacie sadzby</t>
  </si>
  <si>
    <t>81</t>
  </si>
  <si>
    <t>HZS000211.S</t>
  </si>
  <si>
    <t>Stavebno montážne práce menej náročne, pomocné alebo manipulačné (Tr. 1) v rozsahu viac 4 a menej ako 8 hodínn, sťahovanie mobiliáru</t>
  </si>
  <si>
    <t>hod</t>
  </si>
  <si>
    <t>512</t>
  </si>
  <si>
    <t>1783954301</t>
  </si>
  <si>
    <t>Investičné náklady neobsiahnuté v cenách</t>
  </si>
  <si>
    <t>82</t>
  </si>
  <si>
    <t>000400022.S</t>
  </si>
  <si>
    <t>Projektové práce - stavebná časť (stavebné objekty vrátane ich technického vybavenia). náklady na dokumentáciu skutočného zhotovenia stavby - Dodanie zákresu nových rozvodov ZTI a EL</t>
  </si>
  <si>
    <t>eur</t>
  </si>
  <si>
    <t>1024</t>
  </si>
  <si>
    <t>819311983</t>
  </si>
  <si>
    <t>83</t>
  </si>
  <si>
    <t>000800013.S1</t>
  </si>
  <si>
    <t>Vplyv pracovného prostredia - prevádzka investora a vplyv prostredia prestávky v práci - Príplatok za prácu v noci, cez sviatky a v dňoch pracovného pokoja</t>
  </si>
  <si>
    <t>-65410856</t>
  </si>
  <si>
    <t>VP</t>
  </si>
  <si>
    <t xml:space="preserve">  Práce naviac</t>
  </si>
  <si>
    <t>PN</t>
  </si>
  <si>
    <t>nater_radiator</t>
  </si>
  <si>
    <t>27,6</t>
  </si>
  <si>
    <t>dl_potrubie_vykur</t>
  </si>
  <si>
    <t>110</t>
  </si>
  <si>
    <t>Časť:</t>
  </si>
  <si>
    <t>01 - Zdravotechnika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</si>
  <si>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</si>
  <si>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</si>
  <si>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</si>
  <si>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734 - Ústredné kúrenie - armatúry</t>
  </si>
  <si>
    <t xml:space="preserve">    735 - Ústredné kúrenie - vykurovacie telesá</t>
  </si>
  <si>
    <t xml:space="preserve">    783 - Nátery</t>
  </si>
  <si>
    <t>Rúrové vedenie</t>
  </si>
  <si>
    <t>892241111.S</t>
  </si>
  <si>
    <t>Ostatné práce na rúrovom vedení, tlakové skúšky vodovodného potrubia DN do 80</t>
  </si>
  <si>
    <t>619135089</t>
  </si>
  <si>
    <t>892262121.S</t>
  </si>
  <si>
    <t>Tlaková skúška vodou potrubí DN 100-200 s kompletnou sadou tesniaceho vaku</t>
  </si>
  <si>
    <t>úsek</t>
  </si>
  <si>
    <t>-1227296344</t>
  </si>
  <si>
    <t>2123005824</t>
  </si>
  <si>
    <t>-186994417</t>
  </si>
  <si>
    <t>1966860439</t>
  </si>
  <si>
    <t>-1472320345</t>
  </si>
  <si>
    <t>1,344*19 'Prepočítané koeficientom množstva</t>
  </si>
  <si>
    <t>-158667444</t>
  </si>
  <si>
    <t>1202869481</t>
  </si>
  <si>
    <t>1,344*5 'Prepočítané koeficientom množstva</t>
  </si>
  <si>
    <t>1119022474</t>
  </si>
  <si>
    <t>979089612.S</t>
  </si>
  <si>
    <t>Poplatok za skládku - iné odpady zo stavieb a demolácií (17 09), ostatné</t>
  </si>
  <si>
    <t>-1442021772</t>
  </si>
  <si>
    <t>721</t>
  </si>
  <si>
    <t>Zdravotechnika - vnútorná kanalizácia</t>
  </si>
  <si>
    <t>721140802.S</t>
  </si>
  <si>
    <t xml:space="preserve">Demontáž potrubia z liatinových rúr odpadového alebo dažďového do DN 100,  -0,01492t</t>
  </si>
  <si>
    <t>-1611558497</t>
  </si>
  <si>
    <t>721172011.S1</t>
  </si>
  <si>
    <t>Potrubie odpadové , DN 50, vr. tvaroviek, D+M</t>
  </si>
  <si>
    <t>1944058351</t>
  </si>
  <si>
    <t>721172012.S1</t>
  </si>
  <si>
    <t xml:space="preserve">Potrubie odpadové, DN 70,  vr. tvaroviek, D+M</t>
  </si>
  <si>
    <t>-1348747454</t>
  </si>
  <si>
    <t>721172013.S1</t>
  </si>
  <si>
    <t>Potrubie odpadové , DN 110, vr. tvaroviek, D+M</t>
  </si>
  <si>
    <t>-645656289</t>
  </si>
  <si>
    <t>721172014.S1</t>
  </si>
  <si>
    <t>Potrubie odpadové zavesene pod stropom, vodorovné DN 125, vr zavesov</t>
  </si>
  <si>
    <t>-410606573</t>
  </si>
  <si>
    <t>721172035.S1</t>
  </si>
  <si>
    <t>Potrubie odpadové, flexi potrubie 110</t>
  </si>
  <si>
    <t>1650196049</t>
  </si>
  <si>
    <t>721172696.S1</t>
  </si>
  <si>
    <t>Montáž sifónu</t>
  </si>
  <si>
    <t>1098257241</t>
  </si>
  <si>
    <t>286540068200.S1</t>
  </si>
  <si>
    <t>Sifon biely</t>
  </si>
  <si>
    <t>784742579</t>
  </si>
  <si>
    <t>721213020.S1</t>
  </si>
  <si>
    <t>Montáž kupelnovej gulicky</t>
  </si>
  <si>
    <t>-54288561</t>
  </si>
  <si>
    <t>286630039700.S1</t>
  </si>
  <si>
    <t>Kupelnova gulicka</t>
  </si>
  <si>
    <t>1466654139</t>
  </si>
  <si>
    <t>721229021.S</t>
  </si>
  <si>
    <t>Montáž podlahového odtokového žlabu dĺžky 800 mm pre montáž k stene</t>
  </si>
  <si>
    <t>-829820787</t>
  </si>
  <si>
    <t>552240011400.S</t>
  </si>
  <si>
    <t>Žľab sprchový bez krytu nerezový DN 50, zvislý odtok, dĺ. 800 mm, montáž k stene</t>
  </si>
  <si>
    <t>-477908498</t>
  </si>
  <si>
    <t>998721201.S</t>
  </si>
  <si>
    <t>Presun hmôt pre vnútornú kanalizáciu v objektoch výšky do 6 m</t>
  </si>
  <si>
    <t>-262426009</t>
  </si>
  <si>
    <t>722</t>
  </si>
  <si>
    <t>Zdravotechnika - vnútorný vodovod</t>
  </si>
  <si>
    <t>722171130.S1</t>
  </si>
  <si>
    <t xml:space="preserve">Vodovodné potrubie  d 16 mm, izolovanie, vr. tvaroviek, D+M</t>
  </si>
  <si>
    <t>400077465</t>
  </si>
  <si>
    <t>722171132.S1</t>
  </si>
  <si>
    <t xml:space="preserve">Vodovodné potrubie d 20 mm,  izolovanie, vr. tvaroviek, D+M</t>
  </si>
  <si>
    <t>231478962</t>
  </si>
  <si>
    <t>722171133.S1</t>
  </si>
  <si>
    <t xml:space="preserve">Vodovodné potrubie d 26 mm,  izolovanie, vr. tvaroviek, D+M</t>
  </si>
  <si>
    <t>-986970911</t>
  </si>
  <si>
    <t>722221430.S</t>
  </si>
  <si>
    <t>Montáž pripojovacej sanitárnej flexi hadice G 1/2</t>
  </si>
  <si>
    <t>-1395375398</t>
  </si>
  <si>
    <t>552270000400.S</t>
  </si>
  <si>
    <t>Hadica flexi nerezová 1/2", dĺ. 500 mm</t>
  </si>
  <si>
    <t>313118001</t>
  </si>
  <si>
    <t>998722201.S</t>
  </si>
  <si>
    <t>Presun hmôt pre vnútorný vodovod v objektoch výšky do 6 m</t>
  </si>
  <si>
    <t>706001032</t>
  </si>
  <si>
    <t>725119215.S</t>
  </si>
  <si>
    <t>Montáž záchodovej misy keramickej v</t>
  </si>
  <si>
    <t>1417825327</t>
  </si>
  <si>
    <t>642350000300.S</t>
  </si>
  <si>
    <t xml:space="preserve">Misa záchodová keramická </t>
  </si>
  <si>
    <t>1893148666</t>
  </si>
  <si>
    <t>725129210.S</t>
  </si>
  <si>
    <t>Montáž pisoáru keramického s automatickým splachovaním</t>
  </si>
  <si>
    <t>-599675302</t>
  </si>
  <si>
    <t>642510000200.S</t>
  </si>
  <si>
    <t>Pisoár so senzorom keramický</t>
  </si>
  <si>
    <t>-636617756</t>
  </si>
  <si>
    <t>22348016</t>
  </si>
  <si>
    <t>96560022</t>
  </si>
  <si>
    <t>725219201.S</t>
  </si>
  <si>
    <t>Montáž umývadla keramického na konzoly, bez výtokovej armatúry</t>
  </si>
  <si>
    <t>989056673</t>
  </si>
  <si>
    <t>642110004300.S</t>
  </si>
  <si>
    <t>Umývadlo keramické bežný typ</t>
  </si>
  <si>
    <t>-1015612195</t>
  </si>
  <si>
    <t>725291112.S</t>
  </si>
  <si>
    <t>Montáž záchodového sedadla s poklopom</t>
  </si>
  <si>
    <t>1418944865</t>
  </si>
  <si>
    <t>554330000300.S</t>
  </si>
  <si>
    <t>Záchodové sedadlo plastové s poklopom</t>
  </si>
  <si>
    <t>60475439</t>
  </si>
  <si>
    <t>725291113.S</t>
  </si>
  <si>
    <t>Montaž doplnkov zariadení kúpeľní a záchodov, drobné predmety (držiak na uterák, mydelnička)</t>
  </si>
  <si>
    <t>-836041380</t>
  </si>
  <si>
    <t>"ZDRKADLO" 15</t>
  </si>
  <si>
    <t>"vesiak ma uterak" 18</t>
  </si>
  <si>
    <t>"davkovac mydla" 13</t>
  </si>
  <si>
    <t>"držiak mydla do sprchy" 9</t>
  </si>
  <si>
    <t>"držiak na toalet papier" 2</t>
  </si>
  <si>
    <t>552280011700.S1</t>
  </si>
  <si>
    <t>Zrkadlo velke 60x45</t>
  </si>
  <si>
    <t>-910448947</t>
  </si>
  <si>
    <t>552280011700.S2</t>
  </si>
  <si>
    <t>Vesiak na uterak</t>
  </si>
  <si>
    <t>-1902121504</t>
  </si>
  <si>
    <t>552280011700.S3</t>
  </si>
  <si>
    <t>Davkovac mydla</t>
  </si>
  <si>
    <t>-2094075684</t>
  </si>
  <si>
    <t>552280011700.S4</t>
  </si>
  <si>
    <t>Drziak mydla do sprchy</t>
  </si>
  <si>
    <t>-442071022</t>
  </si>
  <si>
    <t>552280013400.S</t>
  </si>
  <si>
    <t>Držiak toaletného papiera</t>
  </si>
  <si>
    <t>-798965257</t>
  </si>
  <si>
    <t>725291114.S</t>
  </si>
  <si>
    <t>Montáž doplnkov zariadení kúpeľní a záchodov, madlá</t>
  </si>
  <si>
    <t>2099011697</t>
  </si>
  <si>
    <t>"madlo do sprchy" 9</t>
  </si>
  <si>
    <t>552380012400.S1</t>
  </si>
  <si>
    <t>Madlo do sprchy</t>
  </si>
  <si>
    <t>-601425347</t>
  </si>
  <si>
    <t>725819401.S1</t>
  </si>
  <si>
    <t>Montáž ventilu rohového</t>
  </si>
  <si>
    <t>-1151256473</t>
  </si>
  <si>
    <t>551110001600.S1</t>
  </si>
  <si>
    <t>Rohový ventil</t>
  </si>
  <si>
    <t>-828144667</t>
  </si>
  <si>
    <t>725829601.S</t>
  </si>
  <si>
    <t>Montáž batérie umývadlovej a drezovej stojankovej, pákovej alebo klasickej s mechanickým ovládaním</t>
  </si>
  <si>
    <t>1679073184</t>
  </si>
  <si>
    <t>551450003800.S</t>
  </si>
  <si>
    <t>Batéria umývadlová stojanková páková</t>
  </si>
  <si>
    <t>526819471</t>
  </si>
  <si>
    <t>725849201.S</t>
  </si>
  <si>
    <t>Montáž batérie sprchovej nástennej pákovej, klasickej</t>
  </si>
  <si>
    <t>1916691393</t>
  </si>
  <si>
    <t>551450002600.S</t>
  </si>
  <si>
    <t>Batéria sprchová nástenná páková</t>
  </si>
  <si>
    <t>-260848227</t>
  </si>
  <si>
    <t>725849205.S</t>
  </si>
  <si>
    <t>Montáž batérie sprchovej nástennej, držiak sprchy s nastaviteľnou výškou sprchy</t>
  </si>
  <si>
    <t>-373714197</t>
  </si>
  <si>
    <t>551450003300.S</t>
  </si>
  <si>
    <t>Teleskopický sprchový stĺp s nástennou batériou a prepínačom</t>
  </si>
  <si>
    <t>185610817</t>
  </si>
  <si>
    <t>-1596264447</t>
  </si>
  <si>
    <t>734</t>
  </si>
  <si>
    <t>Ústredné kúrenie - armatúry</t>
  </si>
  <si>
    <t>734140821.S1</t>
  </si>
  <si>
    <t xml:space="preserve">Demontáž ventilu radiatorevého </t>
  </si>
  <si>
    <t>-1928475174</t>
  </si>
  <si>
    <t>734223255.S1</t>
  </si>
  <si>
    <t>Montáž armatúr pre pripojenie vykurovacích telies priamych</t>
  </si>
  <si>
    <t>-1325869173</t>
  </si>
  <si>
    <t>551290007700.S1</t>
  </si>
  <si>
    <t xml:space="preserve">Regulačné a uzatvárateľné šróbenie pre vykurovacie telesá pre priamy dvojtrubkový systém </t>
  </si>
  <si>
    <t>-1369252538</t>
  </si>
  <si>
    <t>998734201.S</t>
  </si>
  <si>
    <t>Presun hmôt pre armatúry v objektoch výšky do 6 m</t>
  </si>
  <si>
    <t>-372307098</t>
  </si>
  <si>
    <t>735</t>
  </si>
  <si>
    <t>Ústredné kúrenie - vykurovacie telesá</t>
  </si>
  <si>
    <t>735161811.S1</t>
  </si>
  <si>
    <t xml:space="preserve">Demontáž a spätná montáž vykurovacieho telesa </t>
  </si>
  <si>
    <t>-787749331</t>
  </si>
  <si>
    <t>998735201.S</t>
  </si>
  <si>
    <t>Presun hmôt pre vykurovacie telesá v objektoch výšky do 6 m</t>
  </si>
  <si>
    <t>-168235455</t>
  </si>
  <si>
    <t>783</t>
  </si>
  <si>
    <t>Nátery</t>
  </si>
  <si>
    <t>783312320.S</t>
  </si>
  <si>
    <t>Nátery vykur.telies olejové oceľových radiátorov článkových dvojnás. 2x email - 140µm</t>
  </si>
  <si>
    <t>-1611936724</t>
  </si>
  <si>
    <t>783312720.S</t>
  </si>
  <si>
    <t>Nátery vykur.telies olejové oceľových radiátorov článkových základný - 35µm</t>
  </si>
  <si>
    <t>1996194118</t>
  </si>
  <si>
    <t>1,5*1*2*8*1,15</t>
  </si>
  <si>
    <t>783401811.S</t>
  </si>
  <si>
    <t>Odstránenie starých náterov z kovových potrubí a armatúr potrubie do DN 50</t>
  </si>
  <si>
    <t>-1176258107</t>
  </si>
  <si>
    <t>(13*2+9*2+3,5*2*8)*1,1</t>
  </si>
  <si>
    <t>783434341.S1</t>
  </si>
  <si>
    <t xml:space="preserve">Nátery kov.potr.a armatúr  do DN 50 mm 2xnáter </t>
  </si>
  <si>
    <t>2134713359</t>
  </si>
  <si>
    <t>783434741.S</t>
  </si>
  <si>
    <t xml:space="preserve">Nátery kov.potr.a armatúr, potrubie do DN 50 mm základné </t>
  </si>
  <si>
    <t>-111613866</t>
  </si>
  <si>
    <t>02 - Elektroinštalácia</t>
  </si>
  <si>
    <t xml:space="preserve">9 - Ostatné konštrukcie a práce-búranie   </t>
  </si>
  <si>
    <t xml:space="preserve">21-M - Elektromontáže   </t>
  </si>
  <si>
    <t xml:space="preserve">Ostatné konštrukcie a práce-búranie   </t>
  </si>
  <si>
    <t>971033531</t>
  </si>
  <si>
    <t xml:space="preserve">Vybúranie otvorov v murive tehl. plochy do 1 m2 hr.do 100 mm,  -0,19100t</t>
  </si>
  <si>
    <t>971035131</t>
  </si>
  <si>
    <t>Vybúr. otvorov priemeru do 6 cm v murive tehl. na MC hr. do 15 cm,</t>
  </si>
  <si>
    <t>kus</t>
  </si>
  <si>
    <t>971035141</t>
  </si>
  <si>
    <t>Vybúr. otvorov priemeru do 6 cm v murive tehl. na MC hr. do 30 cm ,</t>
  </si>
  <si>
    <t>973031616</t>
  </si>
  <si>
    <t>Vysek. kapies pre krabice v murive z tehál do 10 x 10 x 5 cm</t>
  </si>
  <si>
    <t>974031132</t>
  </si>
  <si>
    <t>Vysekanie rýh v tehelnom murive hl. do 5 cm š. do 7 cm</t>
  </si>
  <si>
    <t>Vyznačenie trasí vedenia</t>
  </si>
  <si>
    <t>MD</t>
  </si>
  <si>
    <t>Mimostavenisková doprava</t>
  </si>
  <si>
    <t>PPV</t>
  </si>
  <si>
    <t>Podiel pridružených výkonov</t>
  </si>
  <si>
    <t>21-M</t>
  </si>
  <si>
    <t xml:space="preserve">Elektromontáže   </t>
  </si>
  <si>
    <t>210010058</t>
  </si>
  <si>
    <t>Rúrka tuhá elektroinštalačná z PVC typ 1520, uložená pevne</t>
  </si>
  <si>
    <t>3457100060</t>
  </si>
  <si>
    <t>Rúrka pevná VRM 20-TURBO LG svetlosivá (320N) (l= 3m)</t>
  </si>
  <si>
    <t>256</t>
  </si>
  <si>
    <t>3451101600</t>
  </si>
  <si>
    <t>I-Príchytka S20 šedá</t>
  </si>
  <si>
    <t>210010110.S</t>
  </si>
  <si>
    <t>Lišta elektroinštalačná z PVC 40x40, uložená pevne, vkladacia</t>
  </si>
  <si>
    <t>345750065150</t>
  </si>
  <si>
    <t>Lišta hranatá z PVC, LHD 40x40 mm HD, KOPOS</t>
  </si>
  <si>
    <t>210010115.S</t>
  </si>
  <si>
    <t>Lišta elektroinštalačná z PVC 140x60, uložená pevne, vkladacia</t>
  </si>
  <si>
    <t>345750057600.S</t>
  </si>
  <si>
    <t>Kanál elektroinštalačný z PVC, 140x60 mm</t>
  </si>
  <si>
    <t>210010351</t>
  </si>
  <si>
    <t>Krabicová rozvodka z lisovaného izolantu vrátane ukončenia káblov a zapojenia vodičov typ 6455-11 do 4 m</t>
  </si>
  <si>
    <t>3450927000</t>
  </si>
  <si>
    <t>Krabica 6455-11 acid</t>
  </si>
  <si>
    <t>210010355.S</t>
  </si>
  <si>
    <t>Krabica pancierová z PVC 93x93 mm, IP 54 vrátane ukončenia káblov a zapojenia vodičov</t>
  </si>
  <si>
    <t>345410014850.S</t>
  </si>
  <si>
    <t xml:space="preserve">SANELA SLZ01Y napájací zdroj 230V AC  24 DC - pre pisoáre</t>
  </si>
  <si>
    <t>210011310</t>
  </si>
  <si>
    <t>Osadenie polyamidovej príchytky HM 8 do tvrdého kameňa, jednoduchého betónu a železobetónu</t>
  </si>
  <si>
    <t>2830403500</t>
  </si>
  <si>
    <t>Hmoždinka klasická 8 mm T8 typ: T8-PA</t>
  </si>
  <si>
    <t>210010301.S</t>
  </si>
  <si>
    <t>Krabica prístrojová bez zapojenia (1901, KP 68, KZ 3)</t>
  </si>
  <si>
    <t>345600K000</t>
  </si>
  <si>
    <t>Škatuľa KP prístrojová 1-nás : KP 67/2 (D70x45) zvisle aj vodorovne max 5 škatúľ</t>
  </si>
  <si>
    <t>210010325.S</t>
  </si>
  <si>
    <t>Krabica (KUL 68 kruhová) odbočná s viečkom, svorkovnicou vrátane zapojenia</t>
  </si>
  <si>
    <t>345410002000.S</t>
  </si>
  <si>
    <t>Krabica prístrojová z PVC s viečkom a Wago svorkami pod omietku KP 67/3</t>
  </si>
  <si>
    <t>345608D000</t>
  </si>
  <si>
    <t xml:space="preserve">Škatuľa KPR  prístrojová , hlboka + wago svorky</t>
  </si>
  <si>
    <t>210110041.S</t>
  </si>
  <si>
    <t>Spínač polozapustený a zapustený vrátane zapojenia jednopólový - radenie 1</t>
  </si>
  <si>
    <t>ESP000000408</t>
  </si>
  <si>
    <t xml:space="preserve">spínač jednopólový  IP 20 - (radenie: 1)</t>
  </si>
  <si>
    <t>210110043.S</t>
  </si>
  <si>
    <t>Spínač polozapustený a zapustený vrátane zapojenia sériový - radenie 5</t>
  </si>
  <si>
    <t>ESP000000409</t>
  </si>
  <si>
    <t>spínač sériový IP 20- (radenie: 5)</t>
  </si>
  <si>
    <t>210110070.S</t>
  </si>
  <si>
    <t>Spínač špeciálny vrátane zapojenia, ovládanie vzt</t>
  </si>
  <si>
    <t>XALd</t>
  </si>
  <si>
    <t xml:space="preserve">XALD 215 Harmony   - ovládacie  dvoj- tlačítko</t>
  </si>
  <si>
    <t>210111011.S</t>
  </si>
  <si>
    <t>Domová zásuvka polozapustená alebo zapustená 250 V / 16A, vrátane zapojenia 2P + PE</t>
  </si>
  <si>
    <t>EZA000000367</t>
  </si>
  <si>
    <t>2-zásuvka IP 20 - 16A/250V</t>
  </si>
  <si>
    <t>210190001</t>
  </si>
  <si>
    <t>Montáž + zapojenie rozvodnice</t>
  </si>
  <si>
    <t>921AN07452</t>
  </si>
  <si>
    <t xml:space="preserve">Rozvádzač RSoc  ( 3. faz -hl. vyp , zvodič  pr.,2x 1.f istič , 6 x 2.p. prud.chra , 3faz. elektromer )</t>
  </si>
  <si>
    <t>921AN07452r</t>
  </si>
  <si>
    <t>Rozvádzač RH - doplnenie ističa</t>
  </si>
  <si>
    <t>210201916.S</t>
  </si>
  <si>
    <t>Montáž svietidla interiérového do 3 kg</t>
  </si>
  <si>
    <t>210201005.S</t>
  </si>
  <si>
    <t>Zapojenie svietidla IP40, 1 x svetelný zdroj, stropného - nástenného interierového</t>
  </si>
  <si>
    <t>sv.1</t>
  </si>
  <si>
    <t>Svietidlo LEDVANCE ECO DP 1200 TH 42W 4000K 5040lm</t>
  </si>
  <si>
    <t>210290811.S</t>
  </si>
  <si>
    <t>Pripojenie spotrebiča</t>
  </si>
  <si>
    <t>Fen</t>
  </si>
  <si>
    <t>Hadicový fén Valera Hotello Silver 1200W, strieborný / čierny</t>
  </si>
  <si>
    <t>84</t>
  </si>
  <si>
    <t>210872120.S</t>
  </si>
  <si>
    <t>Kábel signálny uložený pevne JYTY 250 V 2x1</t>
  </si>
  <si>
    <t>86</t>
  </si>
  <si>
    <t>341210001400.S</t>
  </si>
  <si>
    <t>Kábel medený signálny JYTY 2x1 mm2</t>
  </si>
  <si>
    <t>88</t>
  </si>
  <si>
    <t>210881056.S</t>
  </si>
  <si>
    <t xml:space="preserve">Vodič bezhalogénový, medený uložený pevne N2XH 0,6/1,0 kV  6</t>
  </si>
  <si>
    <t>90</t>
  </si>
  <si>
    <t>341610012400.S</t>
  </si>
  <si>
    <t>Vodič medený bezhalogenový N2XH 6 mm2</t>
  </si>
  <si>
    <t>92</t>
  </si>
  <si>
    <t>210881058.S</t>
  </si>
  <si>
    <t xml:space="preserve">Vodič bezhalogénový, medený uložený pevne N2XH 0,6/1,0 kV  16</t>
  </si>
  <si>
    <t>94</t>
  </si>
  <si>
    <t>341610012600.S</t>
  </si>
  <si>
    <t>Vodič medený bezhalogenový N2XH-J 1x16 mm2 RM</t>
  </si>
  <si>
    <t>96</t>
  </si>
  <si>
    <t>210881075.S</t>
  </si>
  <si>
    <t xml:space="preserve">Kábel bezhalogénový, medený uložený pevne N2XH 0,6/1,0 kV  3x1,5</t>
  </si>
  <si>
    <t>98</t>
  </si>
  <si>
    <t>341610014300.S</t>
  </si>
  <si>
    <t>Kábel medený bezhalogenový N2XH-J 3x1,5 mm2 RE</t>
  </si>
  <si>
    <t>100</t>
  </si>
  <si>
    <t>210881076.S</t>
  </si>
  <si>
    <t xml:space="preserve">Kábel bezhalogénový, medený uložený pevne N2XH 0,6/1,0 kV  3x2,5</t>
  </si>
  <si>
    <t>102</t>
  </si>
  <si>
    <t>341610014400.S</t>
  </si>
  <si>
    <t>Kábel medený bezhalogenový N2XH-J 3x2,5 mm2 RE</t>
  </si>
  <si>
    <t>104</t>
  </si>
  <si>
    <t>210881100.S</t>
  </si>
  <si>
    <t xml:space="preserve">Kábel bezhalogénový, medený uložený pevne N2XH 0,6/1,0 kV  5x1,5</t>
  </si>
  <si>
    <t>106</t>
  </si>
  <si>
    <t>341610016800.S</t>
  </si>
  <si>
    <t>Kábel medený bezhalogenový N2XH-J 5x1,5 mm2 RE</t>
  </si>
  <si>
    <t>108</t>
  </si>
  <si>
    <t>210881103.S</t>
  </si>
  <si>
    <t xml:space="preserve">Kábel bezhalogénový, medený uložený pevne N2XH 0,6/1,0 kV  5x6</t>
  </si>
  <si>
    <t>341610017100.S</t>
  </si>
  <si>
    <t>Kábel medený bezhalogenový N2XH-J 5x6 mm2 RE</t>
  </si>
  <si>
    <t>112</t>
  </si>
  <si>
    <t>ost.mat</t>
  </si>
  <si>
    <t xml:space="preserve">Ostatný materiál - príchytky , závesy ,  spojovací ...</t>
  </si>
  <si>
    <t>kpl</t>
  </si>
  <si>
    <t>114</t>
  </si>
  <si>
    <t>585410000100</t>
  </si>
  <si>
    <t>Sadra sivá,</t>
  </si>
  <si>
    <t>116</t>
  </si>
  <si>
    <t>HZS-03</t>
  </si>
  <si>
    <t xml:space="preserve">Demontáž a spätná montáž  núdzových svietidiel</t>
  </si>
  <si>
    <t>118</t>
  </si>
  <si>
    <t>HZS-01</t>
  </si>
  <si>
    <t>Úprava jestvujúceho rozvádzača , demontáž a úpravy jestvujúcej inštalácie</t>
  </si>
  <si>
    <t>120</t>
  </si>
  <si>
    <t>HZS-02</t>
  </si>
  <si>
    <t>Revízna správa, spracovanie dokumentácie, realizačný projekt</t>
  </si>
  <si>
    <t>122</t>
  </si>
  <si>
    <t>124</t>
  </si>
  <si>
    <t>PM</t>
  </si>
  <si>
    <t>Podružný materiál</t>
  </si>
  <si>
    <t>126</t>
  </si>
  <si>
    <t>128</t>
  </si>
  <si>
    <t>ZOZNAM FIGÚR</t>
  </si>
  <si>
    <t>Výmera</t>
  </si>
  <si>
    <t>Použitie figúry:</t>
  </si>
  <si>
    <t>lesenie</t>
  </si>
  <si>
    <t>plocha_kazet</t>
  </si>
  <si>
    <t>sdk_podhlad</t>
  </si>
  <si>
    <t>01/ 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</si>
</sst>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horizontal="right"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7" fillId="4" borderId="0" xfId="0" applyNumberFormat="1" applyFont="1" applyFill="1" applyAlignment="1" applyProtection="1">
      <alignment vertical="center"/>
    </xf>
    <xf numFmtId="0" fontId="34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5" fillId="4" borderId="0" xfId="0" applyFont="1" applyFill="1" applyAlignment="1" applyProtection="1">
      <alignment horizontal="left" vertical="center"/>
    </xf>
    <xf numFmtId="0" fontId="25" fillId="4" borderId="0" xfId="0" applyFont="1" applyFill="1" applyAlignment="1" applyProtection="1">
      <alignment horizontal="right" vertical="center"/>
    </xf>
    <xf numFmtId="0" fontId="3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6" fillId="0" borderId="0" xfId="0" applyNumberFormat="1" applyFont="1" applyAlignment="1" applyProtection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3" xfId="0" applyFont="1" applyBorder="1" applyAlignment="1" applyProtection="1">
      <alignment horizontal="center" vertical="center"/>
    </xf>
    <xf numFmtId="49" fontId="25" fillId="0" borderId="23" xfId="0" applyNumberFormat="1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167" fontId="25" fillId="2" borderId="23" xfId="0" applyNumberFormat="1" applyFont="1" applyFill="1" applyBorder="1" applyAlignment="1" applyProtection="1">
      <alignment vertical="center"/>
      <protection locked="0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2" borderId="23" xfId="0" applyNumberFormat="1" applyFont="1" applyFill="1" applyBorder="1" applyAlignment="1" applyProtection="1">
      <alignment vertical="center"/>
      <protection locked="0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23" xfId="0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4" fillId="2" borderId="23" xfId="0" applyFont="1" applyFill="1" applyBorder="1" applyAlignment="1" applyProtection="1">
      <alignment horizontal="left" vertical="center"/>
      <protection locked="0"/>
    </xf>
    <xf numFmtId="0" fontId="24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27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25</v>
      </c>
      <c r="AL14" s="22"/>
      <c r="AM14" s="22"/>
      <c r="AN14" s="34" t="s">
        <v>27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29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29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32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33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ROUND(AG100,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34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35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36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37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38</v>
      </c>
      <c r="E32" s="49"/>
      <c r="F32" s="50" t="s">
        <v>39</v>
      </c>
      <c r="G32" s="49"/>
      <c r="H32" s="49"/>
      <c r="I32" s="49"/>
      <c r="J32" s="49"/>
      <c r="K32" s="49"/>
      <c r="L32" s="51">
        <v>0.20000000000000001</v>
      </c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3">
        <f>ROUND(AZ94 + SUM(CD100:CD104), 2)</f>
        <v>0</v>
      </c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3">
        <f>ROUND(AV94 + SUM(BY100:BY104), 2)</f>
        <v>0</v>
      </c>
      <c r="AL32" s="52"/>
      <c r="AM32" s="52"/>
      <c r="AN32" s="52"/>
      <c r="AO32" s="52"/>
      <c r="AP32" s="52"/>
      <c r="AQ32" s="52"/>
      <c r="AR32" s="54"/>
      <c r="AS32" s="55"/>
      <c r="AT32" s="55"/>
      <c r="AU32" s="55"/>
      <c r="AV32" s="55"/>
      <c r="AW32" s="55"/>
      <c r="AX32" s="55"/>
      <c r="AY32" s="55"/>
      <c r="AZ32" s="55"/>
      <c r="BE32" s="56"/>
    </row>
    <row r="33" s="3" customFormat="1" ht="14.4" customHeight="1">
      <c r="A33" s="3"/>
      <c r="B33" s="48"/>
      <c r="C33" s="49"/>
      <c r="D33" s="49"/>
      <c r="E33" s="49"/>
      <c r="F33" s="50" t="s">
        <v>40</v>
      </c>
      <c r="G33" s="49"/>
      <c r="H33" s="49"/>
      <c r="I33" s="49"/>
      <c r="J33" s="49"/>
      <c r="K33" s="49"/>
      <c r="L33" s="51">
        <v>0.20000000000000001</v>
      </c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3">
        <f>ROUND(BA94 + SUM(CE100:CE104), 2)</f>
        <v>0</v>
      </c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3">
        <f>ROUND(AW94 + SUM(BZ100:BZ104), 2)</f>
        <v>0</v>
      </c>
      <c r="AL33" s="52"/>
      <c r="AM33" s="52"/>
      <c r="AN33" s="52"/>
      <c r="AO33" s="52"/>
      <c r="AP33" s="52"/>
      <c r="AQ33" s="52"/>
      <c r="AR33" s="54"/>
      <c r="AS33" s="55"/>
      <c r="AT33" s="55"/>
      <c r="AU33" s="55"/>
      <c r="AV33" s="55"/>
      <c r="AW33" s="55"/>
      <c r="AX33" s="55"/>
      <c r="AY33" s="55"/>
      <c r="AZ33" s="55"/>
      <c r="BE33" s="56"/>
    </row>
    <row r="34" hidden="1" s="3" customFormat="1" ht="14.4" customHeight="1">
      <c r="A34" s="3"/>
      <c r="B34" s="48"/>
      <c r="C34" s="49"/>
      <c r="D34" s="49"/>
      <c r="E34" s="49"/>
      <c r="F34" s="32" t="s">
        <v>41</v>
      </c>
      <c r="G34" s="49"/>
      <c r="H34" s="49"/>
      <c r="I34" s="49"/>
      <c r="J34" s="49"/>
      <c r="K34" s="49"/>
      <c r="L34" s="57">
        <v>0.20000000000000001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8">
        <f>ROUND(BB94 + SUM(CF100:CF104),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8">
        <v>0</v>
      </c>
      <c r="AL34" s="49"/>
      <c r="AM34" s="49"/>
      <c r="AN34" s="49"/>
      <c r="AO34" s="49"/>
      <c r="AP34" s="49"/>
      <c r="AQ34" s="49"/>
      <c r="AR34" s="59"/>
      <c r="BE34" s="56"/>
    </row>
    <row r="35" hidden="1" s="3" customFormat="1" ht="14.4" customHeight="1">
      <c r="A35" s="3"/>
      <c r="B35" s="48"/>
      <c r="C35" s="49"/>
      <c r="D35" s="49"/>
      <c r="E35" s="49"/>
      <c r="F35" s="32" t="s">
        <v>42</v>
      </c>
      <c r="G35" s="49"/>
      <c r="H35" s="49"/>
      <c r="I35" s="49"/>
      <c r="J35" s="49"/>
      <c r="K35" s="49"/>
      <c r="L35" s="57">
        <v>0.20000000000000001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8">
        <f>ROUND(BC94 + SUM(CG100:CG104),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8">
        <v>0</v>
      </c>
      <c r="AL35" s="49"/>
      <c r="AM35" s="49"/>
      <c r="AN35" s="49"/>
      <c r="AO35" s="49"/>
      <c r="AP35" s="49"/>
      <c r="AQ35" s="49"/>
      <c r="AR35" s="59"/>
      <c r="BE35" s="3"/>
    </row>
    <row r="36" hidden="1" s="3" customFormat="1" ht="14.4" customHeight="1">
      <c r="A36" s="3"/>
      <c r="B36" s="48"/>
      <c r="C36" s="49"/>
      <c r="D36" s="49"/>
      <c r="E36" s="49"/>
      <c r="F36" s="50" t="s">
        <v>43</v>
      </c>
      <c r="G36" s="49"/>
      <c r="H36" s="49"/>
      <c r="I36" s="49"/>
      <c r="J36" s="49"/>
      <c r="K36" s="49"/>
      <c r="L36" s="51">
        <v>0</v>
      </c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3">
        <f>ROUND(BD94 + SUM(CH100:CH104), 2)</f>
        <v>0</v>
      </c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3">
        <v>0</v>
      </c>
      <c r="AL36" s="52"/>
      <c r="AM36" s="52"/>
      <c r="AN36" s="52"/>
      <c r="AO36" s="52"/>
      <c r="AP36" s="52"/>
      <c r="AQ36" s="52"/>
      <c r="AR36" s="54"/>
      <c r="AS36" s="55"/>
      <c r="AT36" s="55"/>
      <c r="AU36" s="55"/>
      <c r="AV36" s="55"/>
      <c r="AW36" s="55"/>
      <c r="AX36" s="55"/>
      <c r="AY36" s="55"/>
      <c r="AZ36" s="55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60"/>
      <c r="D38" s="61" t="s">
        <v>44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3" t="s">
        <v>45</v>
      </c>
      <c r="U38" s="62"/>
      <c r="V38" s="62"/>
      <c r="W38" s="62"/>
      <c r="X38" s="64" t="s">
        <v>46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5">
        <f>SUM(AK29:AK36)</f>
        <v>0</v>
      </c>
      <c r="AL38" s="62"/>
      <c r="AM38" s="62"/>
      <c r="AN38" s="62"/>
      <c r="AO38" s="66"/>
      <c r="AP38" s="60"/>
      <c r="AQ38" s="60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7"/>
      <c r="C49" s="68"/>
      <c r="D49" s="69" t="s">
        <v>47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69" t="s">
        <v>48</v>
      </c>
      <c r="AI49" s="70"/>
      <c r="AJ49" s="70"/>
      <c r="AK49" s="70"/>
      <c r="AL49" s="70"/>
      <c r="AM49" s="70"/>
      <c r="AN49" s="70"/>
      <c r="AO49" s="70"/>
      <c r="AP49" s="68"/>
      <c r="AQ49" s="68"/>
      <c r="AR49" s="71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72" t="s">
        <v>49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72" t="s">
        <v>50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72" t="s">
        <v>49</v>
      </c>
      <c r="AI60" s="45"/>
      <c r="AJ60" s="45"/>
      <c r="AK60" s="45"/>
      <c r="AL60" s="45"/>
      <c r="AM60" s="72" t="s">
        <v>50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9" t="s">
        <v>51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69" t="s">
        <v>52</v>
      </c>
      <c r="AI64" s="73"/>
      <c r="AJ64" s="73"/>
      <c r="AK64" s="73"/>
      <c r="AL64" s="73"/>
      <c r="AM64" s="73"/>
      <c r="AN64" s="73"/>
      <c r="AO64" s="73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72" t="s">
        <v>49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72" t="s">
        <v>50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72" t="s">
        <v>49</v>
      </c>
      <c r="AI75" s="45"/>
      <c r="AJ75" s="45"/>
      <c r="AK75" s="45"/>
      <c r="AL75" s="45"/>
      <c r="AM75" s="72" t="s">
        <v>50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74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43"/>
      <c r="BE77" s="40"/>
    </row>
    <row r="81" s="2" customFormat="1" ht="6.96" customHeight="1">
      <c r="A81" s="40"/>
      <c r="B81" s="76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43"/>
      <c r="BE81" s="40"/>
    </row>
    <row r="82" s="2" customFormat="1" ht="24.96" customHeight="1">
      <c r="A82" s="40"/>
      <c r="B82" s="41"/>
      <c r="C82" s="23" t="s">
        <v>53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8"/>
      <c r="C84" s="32" t="s">
        <v>12</v>
      </c>
      <c r="D84" s="79"/>
      <c r="E84" s="79"/>
      <c r="F84" s="79"/>
      <c r="G84" s="79"/>
      <c r="H84" s="79"/>
      <c r="I84" s="79"/>
      <c r="J84" s="79"/>
      <c r="K84" s="79"/>
      <c r="L84" s="79" t="str">
        <f>K5</f>
        <v>1223A</v>
      </c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80"/>
      <c r="BE84" s="4"/>
    </row>
    <row r="85" s="5" customFormat="1" ht="36.96" customHeight="1">
      <c r="A85" s="5"/>
      <c r="B85" s="81"/>
      <c r="C85" s="82" t="s">
        <v>15</v>
      </c>
      <c r="D85" s="83"/>
      <c r="E85" s="83"/>
      <c r="F85" s="83"/>
      <c r="G85" s="83"/>
      <c r="H85" s="83"/>
      <c r="I85" s="83"/>
      <c r="J85" s="83"/>
      <c r="K85" s="83"/>
      <c r="L85" s="84" t="str">
        <f>K6</f>
        <v>Rekonštrukcia šatne, spŕch a WC v DÚA - II. NP, Jurajov dvor</v>
      </c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5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19</v>
      </c>
      <c r="D87" s="42"/>
      <c r="E87" s="42"/>
      <c r="F87" s="42"/>
      <c r="G87" s="42"/>
      <c r="H87" s="42"/>
      <c r="I87" s="42"/>
      <c r="J87" s="42"/>
      <c r="K87" s="42"/>
      <c r="L87" s="86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21</v>
      </c>
      <c r="AJ87" s="42"/>
      <c r="AK87" s="42"/>
      <c r="AL87" s="42"/>
      <c r="AM87" s="87" t="str">
        <f>IF(AN8= "","",AN8)</f>
        <v>7. 12. 2023</v>
      </c>
      <c r="AN87" s="87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23</v>
      </c>
      <c r="D89" s="42"/>
      <c r="E89" s="42"/>
      <c r="F89" s="42"/>
      <c r="G89" s="42"/>
      <c r="H89" s="42"/>
      <c r="I89" s="42"/>
      <c r="J89" s="42"/>
      <c r="K89" s="42"/>
      <c r="L89" s="79" t="str">
        <f>IF(E11= "","",E11)</f>
        <v xml:space="preserve"> 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28</v>
      </c>
      <c r="AJ89" s="42"/>
      <c r="AK89" s="42"/>
      <c r="AL89" s="42"/>
      <c r="AM89" s="88" t="str">
        <f>IF(E17="","",E17)</f>
        <v xml:space="preserve"> </v>
      </c>
      <c r="AN89" s="79"/>
      <c r="AO89" s="79"/>
      <c r="AP89" s="79"/>
      <c r="AQ89" s="42"/>
      <c r="AR89" s="43"/>
      <c r="AS89" s="89" t="s">
        <v>54</v>
      </c>
      <c r="AT89" s="90"/>
      <c r="AU89" s="91"/>
      <c r="AV89" s="91"/>
      <c r="AW89" s="91"/>
      <c r="AX89" s="91"/>
      <c r="AY89" s="91"/>
      <c r="AZ89" s="91"/>
      <c r="BA89" s="91"/>
      <c r="BB89" s="91"/>
      <c r="BC89" s="91"/>
      <c r="BD89" s="92"/>
      <c r="BE89" s="40"/>
    </row>
    <row r="90" s="2" customFormat="1" ht="15.15" customHeight="1">
      <c r="A90" s="40"/>
      <c r="B90" s="41"/>
      <c r="C90" s="32" t="s">
        <v>26</v>
      </c>
      <c r="D90" s="42"/>
      <c r="E90" s="42"/>
      <c r="F90" s="42"/>
      <c r="G90" s="42"/>
      <c r="H90" s="42"/>
      <c r="I90" s="42"/>
      <c r="J90" s="42"/>
      <c r="K90" s="42"/>
      <c r="L90" s="79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30</v>
      </c>
      <c r="AJ90" s="42"/>
      <c r="AK90" s="42"/>
      <c r="AL90" s="42"/>
      <c r="AM90" s="88" t="str">
        <f>IF(E20="","",E20)</f>
        <v xml:space="preserve"> </v>
      </c>
      <c r="AN90" s="79"/>
      <c r="AO90" s="79"/>
      <c r="AP90" s="79"/>
      <c r="AQ90" s="42"/>
      <c r="AR90" s="43"/>
      <c r="AS90" s="93"/>
      <c r="AT90" s="94"/>
      <c r="AU90" s="95"/>
      <c r="AV90" s="95"/>
      <c r="AW90" s="95"/>
      <c r="AX90" s="95"/>
      <c r="AY90" s="95"/>
      <c r="AZ90" s="95"/>
      <c r="BA90" s="95"/>
      <c r="BB90" s="95"/>
      <c r="BC90" s="95"/>
      <c r="BD90" s="96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7"/>
      <c r="AT91" s="98"/>
      <c r="AU91" s="99"/>
      <c r="AV91" s="99"/>
      <c r="AW91" s="99"/>
      <c r="AX91" s="99"/>
      <c r="AY91" s="99"/>
      <c r="AZ91" s="99"/>
      <c r="BA91" s="99"/>
      <c r="BB91" s="99"/>
      <c r="BC91" s="99"/>
      <c r="BD91" s="100"/>
      <c r="BE91" s="40"/>
    </row>
    <row r="92" s="2" customFormat="1" ht="29.28" customHeight="1">
      <c r="A92" s="40"/>
      <c r="B92" s="41"/>
      <c r="C92" s="101" t="s">
        <v>55</v>
      </c>
      <c r="D92" s="102"/>
      <c r="E92" s="102"/>
      <c r="F92" s="102"/>
      <c r="G92" s="102"/>
      <c r="H92" s="103"/>
      <c r="I92" s="104" t="s">
        <v>56</v>
      </c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5" t="s">
        <v>57</v>
      </c>
      <c r="AH92" s="102"/>
      <c r="AI92" s="102"/>
      <c r="AJ92" s="102"/>
      <c r="AK92" s="102"/>
      <c r="AL92" s="102"/>
      <c r="AM92" s="102"/>
      <c r="AN92" s="104" t="s">
        <v>58</v>
      </c>
      <c r="AO92" s="102"/>
      <c r="AP92" s="106"/>
      <c r="AQ92" s="107" t="s">
        <v>59</v>
      </c>
      <c r="AR92" s="43"/>
      <c r="AS92" s="108" t="s">
        <v>60</v>
      </c>
      <c r="AT92" s="109" t="s">
        <v>61</v>
      </c>
      <c r="AU92" s="109" t="s">
        <v>62</v>
      </c>
      <c r="AV92" s="109" t="s">
        <v>63</v>
      </c>
      <c r="AW92" s="109" t="s">
        <v>64</v>
      </c>
      <c r="AX92" s="109" t="s">
        <v>65</v>
      </c>
      <c r="AY92" s="109" t="s">
        <v>66</v>
      </c>
      <c r="AZ92" s="109" t="s">
        <v>67</v>
      </c>
      <c r="BA92" s="109" t="s">
        <v>68</v>
      </c>
      <c r="BB92" s="109" t="s">
        <v>69</v>
      </c>
      <c r="BC92" s="109" t="s">
        <v>70</v>
      </c>
      <c r="BD92" s="110" t="s">
        <v>71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11"/>
      <c r="AT93" s="112"/>
      <c r="AU93" s="112"/>
      <c r="AV93" s="112"/>
      <c r="AW93" s="112"/>
      <c r="AX93" s="112"/>
      <c r="AY93" s="112"/>
      <c r="AZ93" s="112"/>
      <c r="BA93" s="112"/>
      <c r="BB93" s="112"/>
      <c r="BC93" s="112"/>
      <c r="BD93" s="113"/>
      <c r="BE93" s="40"/>
    </row>
    <row r="94" s="6" customFormat="1" ht="32.4" customHeight="1">
      <c r="A94" s="6"/>
      <c r="B94" s="114"/>
      <c r="C94" s="115" t="s">
        <v>72</v>
      </c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7">
        <f>ROUND(AG95,2)</f>
        <v>0</v>
      </c>
      <c r="AH94" s="117"/>
      <c r="AI94" s="117"/>
      <c r="AJ94" s="117"/>
      <c r="AK94" s="117"/>
      <c r="AL94" s="117"/>
      <c r="AM94" s="117"/>
      <c r="AN94" s="118">
        <f>SUM(AG94,AT94)</f>
        <v>0</v>
      </c>
      <c r="AO94" s="118"/>
      <c r="AP94" s="118"/>
      <c r="AQ94" s="119" t="s">
        <v>1</v>
      </c>
      <c r="AR94" s="120"/>
      <c r="AS94" s="121">
        <f>ROUND(AS95,2)</f>
        <v>0</v>
      </c>
      <c r="AT94" s="122">
        <f>ROUND(SUM(AV94:AW94),2)</f>
        <v>0</v>
      </c>
      <c r="AU94" s="123">
        <f>ROUND(AU95,5)</f>
        <v>0</v>
      </c>
      <c r="AV94" s="122">
        <f>ROUND(AZ94*L32,2)</f>
        <v>0</v>
      </c>
      <c r="AW94" s="122">
        <f>ROUND(BA94*L33,2)</f>
        <v>0</v>
      </c>
      <c r="AX94" s="122">
        <f>ROUND(BB94*L32,2)</f>
        <v>0</v>
      </c>
      <c r="AY94" s="122">
        <f>ROUND(BC94*L33,2)</f>
        <v>0</v>
      </c>
      <c r="AZ94" s="122">
        <f>ROUND(AZ95,2)</f>
        <v>0</v>
      </c>
      <c r="BA94" s="122">
        <f>ROUND(BA95,2)</f>
        <v>0</v>
      </c>
      <c r="BB94" s="122">
        <f>ROUND(BB95,2)</f>
        <v>0</v>
      </c>
      <c r="BC94" s="122">
        <f>ROUND(BC95,2)</f>
        <v>0</v>
      </c>
      <c r="BD94" s="124">
        <f>ROUND(BD95,2)</f>
        <v>0</v>
      </c>
      <c r="BE94" s="6"/>
      <c r="BS94" s="125" t="s">
        <v>73</v>
      </c>
      <c r="BT94" s="125" t="s">
        <v>74</v>
      </c>
      <c r="BU94" s="126" t="s">
        <v>75</v>
      </c>
      <c r="BV94" s="125" t="s">
        <v>76</v>
      </c>
      <c r="BW94" s="125" t="s">
        <v>5</v>
      </c>
      <c r="BX94" s="125" t="s">
        <v>77</v>
      </c>
      <c r="CL94" s="125" t="s">
        <v>1</v>
      </c>
    </row>
    <row r="95" s="7" customFormat="1" ht="16.5" customHeight="1">
      <c r="A95" s="7"/>
      <c r="B95" s="127"/>
      <c r="C95" s="128"/>
      <c r="D95" s="129" t="s">
        <v>78</v>
      </c>
      <c r="E95" s="129"/>
      <c r="F95" s="129"/>
      <c r="G95" s="129"/>
      <c r="H95" s="129"/>
      <c r="I95" s="130"/>
      <c r="J95" s="129" t="s">
        <v>79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ROUND(SUM(AG96:AG98),2)</f>
        <v>0</v>
      </c>
      <c r="AH95" s="130"/>
      <c r="AI95" s="130"/>
      <c r="AJ95" s="130"/>
      <c r="AK95" s="130"/>
      <c r="AL95" s="130"/>
      <c r="AM95" s="130"/>
      <c r="AN95" s="132">
        <f>SUM(AG95,AT95)</f>
        <v>0</v>
      </c>
      <c r="AO95" s="130"/>
      <c r="AP95" s="130"/>
      <c r="AQ95" s="133" t="s">
        <v>80</v>
      </c>
      <c r="AR95" s="134"/>
      <c r="AS95" s="135">
        <f>ROUND(SUM(AS96:AS98),2)</f>
        <v>0</v>
      </c>
      <c r="AT95" s="136">
        <f>ROUND(SUM(AV95:AW95),2)</f>
        <v>0</v>
      </c>
      <c r="AU95" s="137">
        <f>ROUND(SUM(AU96:AU98),5)</f>
        <v>0</v>
      </c>
      <c r="AV95" s="136">
        <f>ROUND(AZ95*L32,2)</f>
        <v>0</v>
      </c>
      <c r="AW95" s="136">
        <f>ROUND(BA95*L33,2)</f>
        <v>0</v>
      </c>
      <c r="AX95" s="136">
        <f>ROUND(BB95*L32,2)</f>
        <v>0</v>
      </c>
      <c r="AY95" s="136">
        <f>ROUND(BC95*L33,2)</f>
        <v>0</v>
      </c>
      <c r="AZ95" s="136">
        <f>ROUND(SUM(AZ96:AZ98),2)</f>
        <v>0</v>
      </c>
      <c r="BA95" s="136">
        <f>ROUND(SUM(BA96:BA98),2)</f>
        <v>0</v>
      </c>
      <c r="BB95" s="136">
        <f>ROUND(SUM(BB96:BB98),2)</f>
        <v>0</v>
      </c>
      <c r="BC95" s="136">
        <f>ROUND(SUM(BC96:BC98),2)</f>
        <v>0</v>
      </c>
      <c r="BD95" s="138">
        <f>ROUND(SUM(BD96:BD98),2)</f>
        <v>0</v>
      </c>
      <c r="BE95" s="7"/>
      <c r="BS95" s="139" t="s">
        <v>73</v>
      </c>
      <c r="BT95" s="139" t="s">
        <v>81</v>
      </c>
      <c r="BV95" s="139" t="s">
        <v>76</v>
      </c>
      <c r="BW95" s="139" t="s">
        <v>82</v>
      </c>
      <c r="BX95" s="139" t="s">
        <v>5</v>
      </c>
      <c r="CL95" s="139" t="s">
        <v>1</v>
      </c>
      <c r="CM95" s="139" t="s">
        <v>74</v>
      </c>
    </row>
    <row r="96" s="4" customFormat="1" ht="16.5" customHeight="1">
      <c r="A96" s="140" t="s">
        <v>83</v>
      </c>
      <c r="B96" s="78"/>
      <c r="C96" s="141"/>
      <c r="D96" s="141"/>
      <c r="E96" s="142" t="s">
        <v>78</v>
      </c>
      <c r="F96" s="142"/>
      <c r="G96" s="142"/>
      <c r="H96" s="142"/>
      <c r="I96" s="142"/>
      <c r="J96" s="141"/>
      <c r="K96" s="142" t="s">
        <v>79</v>
      </c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3">
        <f>'01 - Sociálne zariadenia ...'!J32</f>
        <v>0</v>
      </c>
      <c r="AH96" s="141"/>
      <c r="AI96" s="141"/>
      <c r="AJ96" s="141"/>
      <c r="AK96" s="141"/>
      <c r="AL96" s="141"/>
      <c r="AM96" s="141"/>
      <c r="AN96" s="143">
        <f>SUM(AG96,AT96)</f>
        <v>0</v>
      </c>
      <c r="AO96" s="141"/>
      <c r="AP96" s="141"/>
      <c r="AQ96" s="144" t="s">
        <v>84</v>
      </c>
      <c r="AR96" s="80"/>
      <c r="AS96" s="145">
        <v>0</v>
      </c>
      <c r="AT96" s="146">
        <f>ROUND(SUM(AV96:AW96),2)</f>
        <v>0</v>
      </c>
      <c r="AU96" s="147">
        <f>'01 - Sociálne zariadenia ...'!P142</f>
        <v>0</v>
      </c>
      <c r="AV96" s="146">
        <f>'01 - Sociálne zariadenia ...'!J35</f>
        <v>0</v>
      </c>
      <c r="AW96" s="146">
        <f>'01 - Sociálne zariadenia ...'!J36</f>
        <v>0</v>
      </c>
      <c r="AX96" s="146">
        <f>'01 - Sociálne zariadenia ...'!J37</f>
        <v>0</v>
      </c>
      <c r="AY96" s="146">
        <f>'01 - Sociálne zariadenia ...'!J38</f>
        <v>0</v>
      </c>
      <c r="AZ96" s="146">
        <f>'01 - Sociálne zariadenia ...'!F35</f>
        <v>0</v>
      </c>
      <c r="BA96" s="146">
        <f>'01 - Sociálne zariadenia ...'!F36</f>
        <v>0</v>
      </c>
      <c r="BB96" s="146">
        <f>'01 - Sociálne zariadenia ...'!F37</f>
        <v>0</v>
      </c>
      <c r="BC96" s="146">
        <f>'01 - Sociálne zariadenia ...'!F38</f>
        <v>0</v>
      </c>
      <c r="BD96" s="148">
        <f>'01 - Sociálne zariadenia ...'!F39</f>
        <v>0</v>
      </c>
      <c r="BE96" s="4"/>
      <c r="BT96" s="149" t="s">
        <v>85</v>
      </c>
      <c r="BU96" s="149" t="s">
        <v>86</v>
      </c>
      <c r="BV96" s="149" t="s">
        <v>76</v>
      </c>
      <c r="BW96" s="149" t="s">
        <v>82</v>
      </c>
      <c r="BX96" s="149" t="s">
        <v>5</v>
      </c>
      <c r="CL96" s="149" t="s">
        <v>1</v>
      </c>
      <c r="CM96" s="149" t="s">
        <v>74</v>
      </c>
    </row>
    <row r="97" s="4" customFormat="1" ht="16.5" customHeight="1">
      <c r="A97" s="140" t="s">
        <v>83</v>
      </c>
      <c r="B97" s="78"/>
      <c r="C97" s="141"/>
      <c r="D97" s="141"/>
      <c r="E97" s="142" t="s">
        <v>78</v>
      </c>
      <c r="F97" s="142"/>
      <c r="G97" s="142"/>
      <c r="H97" s="142"/>
      <c r="I97" s="142"/>
      <c r="J97" s="141"/>
      <c r="K97" s="142" t="s">
        <v>87</v>
      </c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3">
        <f>'01 - Zdravotechnika'!J34</f>
        <v>0</v>
      </c>
      <c r="AH97" s="141"/>
      <c r="AI97" s="141"/>
      <c r="AJ97" s="141"/>
      <c r="AK97" s="141"/>
      <c r="AL97" s="141"/>
      <c r="AM97" s="141"/>
      <c r="AN97" s="143">
        <f>SUM(AG97,AT97)</f>
        <v>0</v>
      </c>
      <c r="AO97" s="141"/>
      <c r="AP97" s="141"/>
      <c r="AQ97" s="144" t="s">
        <v>84</v>
      </c>
      <c r="AR97" s="80"/>
      <c r="AS97" s="145">
        <v>0</v>
      </c>
      <c r="AT97" s="146">
        <f>ROUND(SUM(AV97:AW97),2)</f>
        <v>0</v>
      </c>
      <c r="AU97" s="147">
        <f>'01 - Zdravotechnika'!P141</f>
        <v>0</v>
      </c>
      <c r="AV97" s="146">
        <f>'01 - Zdravotechnika'!J37</f>
        <v>0</v>
      </c>
      <c r="AW97" s="146">
        <f>'01 - Zdravotechnika'!J38</f>
        <v>0</v>
      </c>
      <c r="AX97" s="146">
        <f>'01 - Zdravotechnika'!J39</f>
        <v>0</v>
      </c>
      <c r="AY97" s="146">
        <f>'01 - Zdravotechnika'!J40</f>
        <v>0</v>
      </c>
      <c r="AZ97" s="146">
        <f>'01 - Zdravotechnika'!F37</f>
        <v>0</v>
      </c>
      <c r="BA97" s="146">
        <f>'01 - Zdravotechnika'!F38</f>
        <v>0</v>
      </c>
      <c r="BB97" s="146">
        <f>'01 - Zdravotechnika'!F39</f>
        <v>0</v>
      </c>
      <c r="BC97" s="146">
        <f>'01 - Zdravotechnika'!F40</f>
        <v>0</v>
      </c>
      <c r="BD97" s="148">
        <f>'01 - Zdravotechnika'!F41</f>
        <v>0</v>
      </c>
      <c r="BE97" s="4"/>
      <c r="BT97" s="149" t="s">
        <v>85</v>
      </c>
      <c r="BV97" s="149" t="s">
        <v>76</v>
      </c>
      <c r="BW97" s="149" t="s">
        <v>88</v>
      </c>
      <c r="BX97" s="149" t="s">
        <v>82</v>
      </c>
      <c r="CL97" s="149" t="s">
        <v>1</v>
      </c>
    </row>
    <row r="98" s="4" customFormat="1" ht="16.5" customHeight="1">
      <c r="A98" s="140" t="s">
        <v>83</v>
      </c>
      <c r="B98" s="78"/>
      <c r="C98" s="141"/>
      <c r="D98" s="141"/>
      <c r="E98" s="142" t="s">
        <v>89</v>
      </c>
      <c r="F98" s="142"/>
      <c r="G98" s="142"/>
      <c r="H98" s="142"/>
      <c r="I98" s="142"/>
      <c r="J98" s="141"/>
      <c r="K98" s="142" t="s">
        <v>90</v>
      </c>
      <c r="L98" s="142"/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C98" s="142"/>
      <c r="AD98" s="142"/>
      <c r="AE98" s="142"/>
      <c r="AF98" s="142"/>
      <c r="AG98" s="143">
        <f>'02 - Elektroinštalácia'!J34</f>
        <v>0</v>
      </c>
      <c r="AH98" s="141"/>
      <c r="AI98" s="141"/>
      <c r="AJ98" s="141"/>
      <c r="AK98" s="141"/>
      <c r="AL98" s="141"/>
      <c r="AM98" s="141"/>
      <c r="AN98" s="143">
        <f>SUM(AG98,AT98)</f>
        <v>0</v>
      </c>
      <c r="AO98" s="141"/>
      <c r="AP98" s="141"/>
      <c r="AQ98" s="144" t="s">
        <v>84</v>
      </c>
      <c r="AR98" s="80"/>
      <c r="AS98" s="150">
        <v>0</v>
      </c>
      <c r="AT98" s="151">
        <f>ROUND(SUM(AV98:AW98),2)</f>
        <v>0</v>
      </c>
      <c r="AU98" s="152">
        <f>'02 - Elektroinštalácia'!P133</f>
        <v>0</v>
      </c>
      <c r="AV98" s="151">
        <f>'02 - Elektroinštalácia'!J37</f>
        <v>0</v>
      </c>
      <c r="AW98" s="151">
        <f>'02 - Elektroinštalácia'!J38</f>
        <v>0</v>
      </c>
      <c r="AX98" s="151">
        <f>'02 - Elektroinštalácia'!J39</f>
        <v>0</v>
      </c>
      <c r="AY98" s="151">
        <f>'02 - Elektroinštalácia'!J40</f>
        <v>0</v>
      </c>
      <c r="AZ98" s="151">
        <f>'02 - Elektroinštalácia'!F37</f>
        <v>0</v>
      </c>
      <c r="BA98" s="151">
        <f>'02 - Elektroinštalácia'!F38</f>
        <v>0</v>
      </c>
      <c r="BB98" s="151">
        <f>'02 - Elektroinštalácia'!F39</f>
        <v>0</v>
      </c>
      <c r="BC98" s="151">
        <f>'02 - Elektroinštalácia'!F40</f>
        <v>0</v>
      </c>
      <c r="BD98" s="153">
        <f>'02 - Elektroinštalácia'!F41</f>
        <v>0</v>
      </c>
      <c r="BE98" s="4"/>
      <c r="BT98" s="149" t="s">
        <v>85</v>
      </c>
      <c r="BV98" s="149" t="s">
        <v>76</v>
      </c>
      <c r="BW98" s="149" t="s">
        <v>91</v>
      </c>
      <c r="BX98" s="149" t="s">
        <v>82</v>
      </c>
      <c r="CL98" s="149" t="s">
        <v>1</v>
      </c>
    </row>
    <row r="99">
      <c r="B99" s="21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0"/>
    </row>
    <row r="100" s="2" customFormat="1" ht="30" customHeight="1">
      <c r="A100" s="40"/>
      <c r="B100" s="41"/>
      <c r="C100" s="115" t="s">
        <v>92</v>
      </c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118">
        <f>ROUND(SUM(AG101:AG104), 2)</f>
        <v>0</v>
      </c>
      <c r="AH100" s="118"/>
      <c r="AI100" s="118"/>
      <c r="AJ100" s="118"/>
      <c r="AK100" s="118"/>
      <c r="AL100" s="118"/>
      <c r="AM100" s="118"/>
      <c r="AN100" s="118">
        <f>ROUND(SUM(AN101:AN104), 2)</f>
        <v>0</v>
      </c>
      <c r="AO100" s="118"/>
      <c r="AP100" s="118"/>
      <c r="AQ100" s="154"/>
      <c r="AR100" s="43"/>
      <c r="AS100" s="108" t="s">
        <v>93</v>
      </c>
      <c r="AT100" s="109" t="s">
        <v>94</v>
      </c>
      <c r="AU100" s="109" t="s">
        <v>38</v>
      </c>
      <c r="AV100" s="110" t="s">
        <v>61</v>
      </c>
      <c r="AW100" s="40"/>
      <c r="AX100" s="40"/>
      <c r="AY100" s="40"/>
      <c r="AZ100" s="40"/>
      <c r="BA100" s="40"/>
      <c r="BB100" s="40"/>
      <c r="BC100" s="40"/>
      <c r="BD100" s="40"/>
      <c r="BE100" s="40"/>
    </row>
    <row r="101" s="2" customFormat="1" ht="19.92" customHeight="1">
      <c r="A101" s="40"/>
      <c r="B101" s="41"/>
      <c r="C101" s="42"/>
      <c r="D101" s="155" t="s">
        <v>95</v>
      </c>
      <c r="E101" s="155"/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55"/>
      <c r="Z101" s="155"/>
      <c r="AA101" s="155"/>
      <c r="AB101" s="155"/>
      <c r="AC101" s="42"/>
      <c r="AD101" s="42"/>
      <c r="AE101" s="42"/>
      <c r="AF101" s="42"/>
      <c r="AG101" s="156">
        <f>ROUND(AG94 * AS101, 2)</f>
        <v>0</v>
      </c>
      <c r="AH101" s="143"/>
      <c r="AI101" s="143"/>
      <c r="AJ101" s="143"/>
      <c r="AK101" s="143"/>
      <c r="AL101" s="143"/>
      <c r="AM101" s="143"/>
      <c r="AN101" s="143">
        <f>ROUND(AG101 + AV101, 2)</f>
        <v>0</v>
      </c>
      <c r="AO101" s="143"/>
      <c r="AP101" s="143"/>
      <c r="AQ101" s="42"/>
      <c r="AR101" s="43"/>
      <c r="AS101" s="157">
        <v>0</v>
      </c>
      <c r="AT101" s="158" t="s">
        <v>96</v>
      </c>
      <c r="AU101" s="158" t="s">
        <v>39</v>
      </c>
      <c r="AV101" s="148">
        <f>ROUND(IF(AU101="základná",AG101*L32,IF(AU101="znížená",AG101*L33,0)),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97</v>
      </c>
      <c r="BY101" s="159">
        <f>IF(AU101="základná",AV101,0)</f>
        <v>0</v>
      </c>
      <c r="BZ101" s="159">
        <f>IF(AU101="znížená",AV101,0)</f>
        <v>0</v>
      </c>
      <c r="CA101" s="159">
        <v>0</v>
      </c>
      <c r="CB101" s="159">
        <v>0</v>
      </c>
      <c r="CC101" s="159">
        <v>0</v>
      </c>
      <c r="CD101" s="159">
        <f>IF(AU101="základná",AG101,0)</f>
        <v>0</v>
      </c>
      <c r="CE101" s="159">
        <f>IF(AU101="znížená",AG101,0)</f>
        <v>0</v>
      </c>
      <c r="CF101" s="159">
        <f>IF(AU101="zákl. prenesená",AG101,0)</f>
        <v>0</v>
      </c>
      <c r="CG101" s="159">
        <f>IF(AU101="zníž. prenesená",AG101,0)</f>
        <v>0</v>
      </c>
      <c r="CH101" s="159">
        <f>IF(AU101="nulová",AG101,0)</f>
        <v>0</v>
      </c>
      <c r="CI101" s="17">
        <f>IF(AU101="základná",1,IF(AU101="znížená",2,IF(AU101="zákl. prenesená",4,IF(AU101="zníž. prenesená",5,3))))</f>
        <v>1</v>
      </c>
      <c r="CJ101" s="17">
        <f>IF(AT101="stavebná časť",1,IF(AT101="investičná časť",2,3))</f>
        <v>1</v>
      </c>
      <c r="CK101" s="17" t="str">
        <f>IF(D101="Vyplň vlastné","","x")</f>
        <v>x</v>
      </c>
    </row>
    <row r="102" s="2" customFormat="1" ht="19.92" customHeight="1">
      <c r="A102" s="40"/>
      <c r="B102" s="41"/>
      <c r="C102" s="42"/>
      <c r="D102" s="160" t="s">
        <v>98</v>
      </c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5"/>
      <c r="Q102" s="155"/>
      <c r="R102" s="155"/>
      <c r="S102" s="155"/>
      <c r="T102" s="155"/>
      <c r="U102" s="155"/>
      <c r="V102" s="155"/>
      <c r="W102" s="155"/>
      <c r="X102" s="155"/>
      <c r="Y102" s="155"/>
      <c r="Z102" s="155"/>
      <c r="AA102" s="155"/>
      <c r="AB102" s="155"/>
      <c r="AC102" s="42"/>
      <c r="AD102" s="42"/>
      <c r="AE102" s="42"/>
      <c r="AF102" s="42"/>
      <c r="AG102" s="156">
        <f>ROUND(AG94 * AS102, 2)</f>
        <v>0</v>
      </c>
      <c r="AH102" s="143"/>
      <c r="AI102" s="143"/>
      <c r="AJ102" s="143"/>
      <c r="AK102" s="143"/>
      <c r="AL102" s="143"/>
      <c r="AM102" s="143"/>
      <c r="AN102" s="143">
        <f>ROUND(AG102 + AV102, 2)</f>
        <v>0</v>
      </c>
      <c r="AO102" s="143"/>
      <c r="AP102" s="143"/>
      <c r="AQ102" s="42"/>
      <c r="AR102" s="43"/>
      <c r="AS102" s="157">
        <v>0</v>
      </c>
      <c r="AT102" s="158" t="s">
        <v>96</v>
      </c>
      <c r="AU102" s="158" t="s">
        <v>39</v>
      </c>
      <c r="AV102" s="148">
        <f>ROUND(IF(AU102="základná",AG102*L32,IF(AU102="znížená",AG102*L33,0)),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99</v>
      </c>
      <c r="BY102" s="159">
        <f>IF(AU102="základná",AV102,0)</f>
        <v>0</v>
      </c>
      <c r="BZ102" s="159">
        <f>IF(AU102="znížená",AV102,0)</f>
        <v>0</v>
      </c>
      <c r="CA102" s="159">
        <v>0</v>
      </c>
      <c r="CB102" s="159">
        <v>0</v>
      </c>
      <c r="CC102" s="159">
        <v>0</v>
      </c>
      <c r="CD102" s="159">
        <f>IF(AU102="základná",AG102,0)</f>
        <v>0</v>
      </c>
      <c r="CE102" s="159">
        <f>IF(AU102="znížená",AG102,0)</f>
        <v>0</v>
      </c>
      <c r="CF102" s="159">
        <f>IF(AU102="zákl. prenesená",AG102,0)</f>
        <v>0</v>
      </c>
      <c r="CG102" s="159">
        <f>IF(AU102="zníž. prenesená",AG102,0)</f>
        <v>0</v>
      </c>
      <c r="CH102" s="159">
        <f>IF(AU102="nulová",AG102,0)</f>
        <v>0</v>
      </c>
      <c r="CI102" s="17">
        <f>IF(AU102="základná",1,IF(AU102="znížená",2,IF(AU102="zákl. prenesená",4,IF(AU102="zníž. prenesená",5,3))))</f>
        <v>1</v>
      </c>
      <c r="CJ102" s="17">
        <f>IF(AT102="stavebná časť",1,IF(AT102="investičná časť",2,3))</f>
        <v>1</v>
      </c>
      <c r="CK102" s="17" t="str">
        <f>IF(D102="Vyplň vlastné","","x")</f>
        <v/>
      </c>
    </row>
    <row r="103" s="2" customFormat="1" ht="19.92" customHeight="1">
      <c r="A103" s="40"/>
      <c r="B103" s="41"/>
      <c r="C103" s="42"/>
      <c r="D103" s="160" t="s">
        <v>98</v>
      </c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55"/>
      <c r="Z103" s="155"/>
      <c r="AA103" s="155"/>
      <c r="AB103" s="155"/>
      <c r="AC103" s="42"/>
      <c r="AD103" s="42"/>
      <c r="AE103" s="42"/>
      <c r="AF103" s="42"/>
      <c r="AG103" s="156">
        <f>ROUND(AG94 * AS103, 2)</f>
        <v>0</v>
      </c>
      <c r="AH103" s="143"/>
      <c r="AI103" s="143"/>
      <c r="AJ103" s="143"/>
      <c r="AK103" s="143"/>
      <c r="AL103" s="143"/>
      <c r="AM103" s="143"/>
      <c r="AN103" s="143">
        <f>ROUND(AG103 + AV103, 2)</f>
        <v>0</v>
      </c>
      <c r="AO103" s="143"/>
      <c r="AP103" s="143"/>
      <c r="AQ103" s="42"/>
      <c r="AR103" s="43"/>
      <c r="AS103" s="157">
        <v>0</v>
      </c>
      <c r="AT103" s="158" t="s">
        <v>96</v>
      </c>
      <c r="AU103" s="158" t="s">
        <v>39</v>
      </c>
      <c r="AV103" s="148">
        <f>ROUND(IF(AU103="základná",AG103*L32,IF(AU103="znížená",AG103*L33,0)), 2)</f>
        <v>0</v>
      </c>
      <c r="AW103" s="40"/>
      <c r="AX103" s="40"/>
      <c r="AY103" s="40"/>
      <c r="AZ103" s="40"/>
      <c r="BA103" s="40"/>
      <c r="BB103" s="40"/>
      <c r="BC103" s="40"/>
      <c r="BD103" s="40"/>
      <c r="BE103" s="40"/>
      <c r="BV103" s="17" t="s">
        <v>99</v>
      </c>
      <c r="BY103" s="159">
        <f>IF(AU103="základná",AV103,0)</f>
        <v>0</v>
      </c>
      <c r="BZ103" s="159">
        <f>IF(AU103="znížená",AV103,0)</f>
        <v>0</v>
      </c>
      <c r="CA103" s="159">
        <v>0</v>
      </c>
      <c r="CB103" s="159">
        <v>0</v>
      </c>
      <c r="CC103" s="159">
        <v>0</v>
      </c>
      <c r="CD103" s="159">
        <f>IF(AU103="základná",AG103,0)</f>
        <v>0</v>
      </c>
      <c r="CE103" s="159">
        <f>IF(AU103="znížená",AG103,0)</f>
        <v>0</v>
      </c>
      <c r="CF103" s="159">
        <f>IF(AU103="zákl. prenesená",AG103,0)</f>
        <v>0</v>
      </c>
      <c r="CG103" s="159">
        <f>IF(AU103="zníž. prenesená",AG103,0)</f>
        <v>0</v>
      </c>
      <c r="CH103" s="159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/>
      </c>
    </row>
    <row r="104" s="2" customFormat="1" ht="19.92" customHeight="1">
      <c r="A104" s="40"/>
      <c r="B104" s="41"/>
      <c r="C104" s="42"/>
      <c r="D104" s="160" t="s">
        <v>98</v>
      </c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42"/>
      <c r="AD104" s="42"/>
      <c r="AE104" s="42"/>
      <c r="AF104" s="42"/>
      <c r="AG104" s="156">
        <f>ROUND(AG94 * AS104, 2)</f>
        <v>0</v>
      </c>
      <c r="AH104" s="143"/>
      <c r="AI104" s="143"/>
      <c r="AJ104" s="143"/>
      <c r="AK104" s="143"/>
      <c r="AL104" s="143"/>
      <c r="AM104" s="143"/>
      <c r="AN104" s="143">
        <f>ROUND(AG104 + AV104, 2)</f>
        <v>0</v>
      </c>
      <c r="AO104" s="143"/>
      <c r="AP104" s="143"/>
      <c r="AQ104" s="42"/>
      <c r="AR104" s="43"/>
      <c r="AS104" s="161">
        <v>0</v>
      </c>
      <c r="AT104" s="162" t="s">
        <v>96</v>
      </c>
      <c r="AU104" s="162" t="s">
        <v>39</v>
      </c>
      <c r="AV104" s="153">
        <f>ROUND(IF(AU104="základná",AG104*L32,IF(AU104="znížená",AG104*L33,0)), 2)</f>
        <v>0</v>
      </c>
      <c r="AW104" s="40"/>
      <c r="AX104" s="40"/>
      <c r="AY104" s="40"/>
      <c r="AZ104" s="40"/>
      <c r="BA104" s="40"/>
      <c r="BB104" s="40"/>
      <c r="BC104" s="40"/>
      <c r="BD104" s="40"/>
      <c r="BE104" s="40"/>
      <c r="BV104" s="17" t="s">
        <v>99</v>
      </c>
      <c r="BY104" s="159">
        <f>IF(AU104="základná",AV104,0)</f>
        <v>0</v>
      </c>
      <c r="BZ104" s="159">
        <f>IF(AU104="znížená",AV104,0)</f>
        <v>0</v>
      </c>
      <c r="CA104" s="159">
        <v>0</v>
      </c>
      <c r="CB104" s="159">
        <v>0</v>
      </c>
      <c r="CC104" s="159">
        <v>0</v>
      </c>
      <c r="CD104" s="159">
        <f>IF(AU104="základná",AG104,0)</f>
        <v>0</v>
      </c>
      <c r="CE104" s="159">
        <f>IF(AU104="znížená",AG104,0)</f>
        <v>0</v>
      </c>
      <c r="CF104" s="159">
        <f>IF(AU104="zákl. prenesená",AG104,0)</f>
        <v>0</v>
      </c>
      <c r="CG104" s="159">
        <f>IF(AU104="zníž. prenesená",AG104,0)</f>
        <v>0</v>
      </c>
      <c r="CH104" s="159">
        <f>IF(AU104="nulová",AG104,0)</f>
        <v>0</v>
      </c>
      <c r="CI104" s="17">
        <f>IF(AU104="základná",1,IF(AU104="znížená",2,IF(AU104="zákl. prenesená",4,IF(AU104="zníž. prenesená",5,3))))</f>
        <v>1</v>
      </c>
      <c r="CJ104" s="17">
        <f>IF(AT104="stavebná časť",1,IF(AT104="investičná časť",2,3))</f>
        <v>1</v>
      </c>
      <c r="CK104" s="17" t="str">
        <f>IF(D104="Vyplň vlastné","","x")</f>
        <v/>
      </c>
    </row>
    <row r="105" s="2" customFormat="1" ht="10.8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  <row r="106" s="2" customFormat="1" ht="30" customHeight="1">
      <c r="A106" s="40"/>
      <c r="B106" s="41"/>
      <c r="C106" s="163" t="s">
        <v>100</v>
      </c>
      <c r="D106" s="164"/>
      <c r="E106" s="164"/>
      <c r="F106" s="164"/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5">
        <f>ROUND(AG94 + AG100, 2)</f>
        <v>0</v>
      </c>
      <c r="AH106" s="165"/>
      <c r="AI106" s="165"/>
      <c r="AJ106" s="165"/>
      <c r="AK106" s="165"/>
      <c r="AL106" s="165"/>
      <c r="AM106" s="165"/>
      <c r="AN106" s="165">
        <f>ROUND(AN94 + AN100, 2)</f>
        <v>0</v>
      </c>
      <c r="AO106" s="165"/>
      <c r="AP106" s="165"/>
      <c r="AQ106" s="164"/>
      <c r="AR106" s="43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</row>
    <row r="107" s="2" customFormat="1" ht="6.96" customHeight="1">
      <c r="A107" s="40"/>
      <c r="B107" s="74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75"/>
      <c r="AO107" s="75"/>
      <c r="AP107" s="75"/>
      <c r="AQ107" s="75"/>
      <c r="AR107" s="43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</row>
  </sheetData>
  <sheetProtection sheet="1" formatColumns="0" formatRows="0" objects="1" scenarios="1" spinCount="100000" saltValue="MYWw9bV/zzfAOsAIwAQ014PZh/A5rgLjy5DE7YBLS/BvKsC2a1r1C6iAIc+ku4W6DzyGXCdIGCpoL03Jeaszvg==" hashValue="iIZtCJrk7lNIYCmjdCeVUhXVkXvvv9dKVUG00n19AkmJywyyXxMSgdTO+pihPA4N7+xvFgLrFy9Z945AqmdheA==" algorithmName="SHA-512" password="C549"/>
  <mergeCells count="7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AN98:AP98"/>
    <mergeCell ref="AG98:AM98"/>
    <mergeCell ref="E98:I98"/>
    <mergeCell ref="K98:AF98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AG94:AM94"/>
    <mergeCell ref="AN94:AP94"/>
    <mergeCell ref="AG100:AM100"/>
    <mergeCell ref="AN100:AP100"/>
    <mergeCell ref="AG106:AM106"/>
    <mergeCell ref="AN106:AP106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é sú hodnoty základná, znížená, nulová." sqref="AU100:AU104">
      <formula1>"základná, znížená, nulová"</formula1>
    </dataValidation>
    <dataValidation type="list" allowBlank="1" showInputMessage="1" showErrorMessage="1" error="Povolené sú hodnoty stavebná časť, technologická časť, investičná časť." sqref="AT100:AT104">
      <formula1>"stavebná časť, technologická časť, investičná časť"</formula1>
    </dataValidation>
  </dataValidations>
  <hyperlinks>
    <hyperlink ref="A96" location="'01 - Sociálne zariadenia ...'!C2" display="/"/>
    <hyperlink ref="A97" location="'01 - Zdravotechnika'!C2" display="/"/>
    <hyperlink ref="A98" location="'02 - Elektroinštaláci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  <c r="AZ2" s="166" t="s">
        <v>101</v>
      </c>
      <c r="BA2" s="166" t="s">
        <v>102</v>
      </c>
      <c r="BB2" s="166" t="s">
        <v>1</v>
      </c>
      <c r="BC2" s="166" t="s">
        <v>103</v>
      </c>
      <c r="BD2" s="166" t="s">
        <v>85</v>
      </c>
    </row>
    <row r="3" s="1" customFormat="1" ht="6.96" customHeight="1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20"/>
      <c r="AT3" s="17" t="s">
        <v>74</v>
      </c>
      <c r="AZ3" s="166" t="s">
        <v>104</v>
      </c>
      <c r="BA3" s="166" t="s">
        <v>1</v>
      </c>
      <c r="BB3" s="166" t="s">
        <v>1</v>
      </c>
      <c r="BC3" s="166" t="s">
        <v>105</v>
      </c>
      <c r="BD3" s="166" t="s">
        <v>85</v>
      </c>
    </row>
    <row r="4" s="1" customFormat="1" ht="24.96" customHeight="1">
      <c r="B4" s="20"/>
      <c r="D4" s="169" t="s">
        <v>106</v>
      </c>
      <c r="L4" s="20"/>
      <c r="M4" s="170" t="s">
        <v>9</v>
      </c>
      <c r="AT4" s="17" t="s">
        <v>4</v>
      </c>
      <c r="AZ4" s="166" t="s">
        <v>107</v>
      </c>
      <c r="BA4" s="166" t="s">
        <v>1</v>
      </c>
      <c r="BB4" s="166" t="s">
        <v>1</v>
      </c>
      <c r="BC4" s="166" t="s">
        <v>108</v>
      </c>
      <c r="BD4" s="166" t="s">
        <v>85</v>
      </c>
    </row>
    <row r="5" s="1" customFormat="1" ht="6.96" customHeight="1">
      <c r="B5" s="20"/>
      <c r="L5" s="20"/>
      <c r="AZ5" s="166" t="s">
        <v>109</v>
      </c>
      <c r="BA5" s="166" t="s">
        <v>1</v>
      </c>
      <c r="BB5" s="166" t="s">
        <v>1</v>
      </c>
      <c r="BC5" s="166" t="s">
        <v>110</v>
      </c>
      <c r="BD5" s="166" t="s">
        <v>85</v>
      </c>
    </row>
    <row r="6" s="1" customFormat="1" ht="12" customHeight="1">
      <c r="B6" s="20"/>
      <c r="D6" s="171" t="s">
        <v>15</v>
      </c>
      <c r="L6" s="20"/>
      <c r="AZ6" s="166" t="s">
        <v>111</v>
      </c>
      <c r="BA6" s="166" t="s">
        <v>1</v>
      </c>
      <c r="BB6" s="166" t="s">
        <v>1</v>
      </c>
      <c r="BC6" s="166" t="s">
        <v>112</v>
      </c>
      <c r="BD6" s="166" t="s">
        <v>85</v>
      </c>
    </row>
    <row r="7" s="1" customFormat="1" ht="16.5" customHeight="1">
      <c r="B7" s="20"/>
      <c r="E7" s="172" t="str">
        <f>'Rekapitulácia stavby'!K6</f>
        <v>Rekonštrukcia šatne, spŕch a WC v DÚA - II. NP, Jurajov dvor</v>
      </c>
      <c r="F7" s="171"/>
      <c r="G7" s="171"/>
      <c r="H7" s="171"/>
      <c r="L7" s="20"/>
      <c r="AZ7" s="166" t="s">
        <v>113</v>
      </c>
      <c r="BA7" s="166" t="s">
        <v>1</v>
      </c>
      <c r="BB7" s="166" t="s">
        <v>1</v>
      </c>
      <c r="BC7" s="166" t="s">
        <v>114</v>
      </c>
      <c r="BD7" s="166" t="s">
        <v>85</v>
      </c>
    </row>
    <row r="8" s="2" customFormat="1" ht="12" customHeight="1">
      <c r="A8" s="40"/>
      <c r="B8" s="43"/>
      <c r="C8" s="40"/>
      <c r="D8" s="171" t="s">
        <v>115</v>
      </c>
      <c r="E8" s="40"/>
      <c r="F8" s="40"/>
      <c r="G8" s="40"/>
      <c r="H8" s="40"/>
      <c r="I8" s="40"/>
      <c r="J8" s="40"/>
      <c r="K8" s="40"/>
      <c r="L8" s="71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66" t="s">
        <v>116</v>
      </c>
      <c r="BA8" s="166" t="s">
        <v>1</v>
      </c>
      <c r="BB8" s="166" t="s">
        <v>1</v>
      </c>
      <c r="BC8" s="166" t="s">
        <v>117</v>
      </c>
      <c r="BD8" s="166" t="s">
        <v>85</v>
      </c>
    </row>
    <row r="9" s="2" customFormat="1" ht="16.5" customHeight="1">
      <c r="A9" s="40"/>
      <c r="B9" s="43"/>
      <c r="C9" s="40"/>
      <c r="D9" s="40"/>
      <c r="E9" s="173" t="s">
        <v>118</v>
      </c>
      <c r="F9" s="40"/>
      <c r="G9" s="40"/>
      <c r="H9" s="40"/>
      <c r="I9" s="40"/>
      <c r="J9" s="40"/>
      <c r="K9" s="40"/>
      <c r="L9" s="7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66" t="s">
        <v>119</v>
      </c>
      <c r="BA9" s="166" t="s">
        <v>1</v>
      </c>
      <c r="BB9" s="166" t="s">
        <v>1</v>
      </c>
      <c r="BC9" s="166" t="s">
        <v>120</v>
      </c>
      <c r="BD9" s="166" t="s">
        <v>85</v>
      </c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7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66" t="s">
        <v>121</v>
      </c>
      <c r="BA10" s="166" t="s">
        <v>1</v>
      </c>
      <c r="BB10" s="166" t="s">
        <v>1</v>
      </c>
      <c r="BC10" s="166" t="s">
        <v>122</v>
      </c>
      <c r="BD10" s="166" t="s">
        <v>85</v>
      </c>
    </row>
    <row r="11" s="2" customFormat="1" ht="12" customHeight="1">
      <c r="A11" s="40"/>
      <c r="B11" s="43"/>
      <c r="C11" s="40"/>
      <c r="D11" s="171" t="s">
        <v>17</v>
      </c>
      <c r="E11" s="40"/>
      <c r="F11" s="149" t="s">
        <v>1</v>
      </c>
      <c r="G11" s="40"/>
      <c r="H11" s="40"/>
      <c r="I11" s="171" t="s">
        <v>18</v>
      </c>
      <c r="J11" s="149" t="s">
        <v>1</v>
      </c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66" t="s">
        <v>123</v>
      </c>
      <c r="BA11" s="166" t="s">
        <v>102</v>
      </c>
      <c r="BB11" s="166" t="s">
        <v>1</v>
      </c>
      <c r="BC11" s="166" t="s">
        <v>124</v>
      </c>
      <c r="BD11" s="166" t="s">
        <v>85</v>
      </c>
    </row>
    <row r="12" s="2" customFormat="1" ht="12" customHeight="1">
      <c r="A12" s="40"/>
      <c r="B12" s="43"/>
      <c r="C12" s="40"/>
      <c r="D12" s="171" t="s">
        <v>19</v>
      </c>
      <c r="E12" s="40"/>
      <c r="F12" s="149" t="s">
        <v>20</v>
      </c>
      <c r="G12" s="40"/>
      <c r="H12" s="40"/>
      <c r="I12" s="171" t="s">
        <v>21</v>
      </c>
      <c r="J12" s="174" t="str">
        <f>'Rekapitulácia stavby'!AN8</f>
        <v>7. 12. 2023</v>
      </c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66" t="s">
        <v>125</v>
      </c>
      <c r="BA12" s="166" t="s">
        <v>102</v>
      </c>
      <c r="BB12" s="166" t="s">
        <v>1</v>
      </c>
      <c r="BC12" s="166" t="s">
        <v>126</v>
      </c>
      <c r="BD12" s="166" t="s">
        <v>85</v>
      </c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66" t="s">
        <v>127</v>
      </c>
      <c r="BA13" s="166" t="s">
        <v>102</v>
      </c>
      <c r="BB13" s="166" t="s">
        <v>1</v>
      </c>
      <c r="BC13" s="166" t="s">
        <v>128</v>
      </c>
      <c r="BD13" s="166" t="s">
        <v>85</v>
      </c>
    </row>
    <row r="14" s="2" customFormat="1" ht="12" customHeight="1">
      <c r="A14" s="40"/>
      <c r="B14" s="43"/>
      <c r="C14" s="40"/>
      <c r="D14" s="171" t="s">
        <v>23</v>
      </c>
      <c r="E14" s="40"/>
      <c r="F14" s="40"/>
      <c r="G14" s="40"/>
      <c r="H14" s="40"/>
      <c r="I14" s="171" t="s">
        <v>24</v>
      </c>
      <c r="J14" s="149" t="str">
        <f>IF('Rekapitulácia stavby'!AN10="","",'Rekapitulácia stavby'!AN10)</f>
        <v/>
      </c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66" t="s">
        <v>129</v>
      </c>
      <c r="BA14" s="166" t="s">
        <v>1</v>
      </c>
      <c r="BB14" s="166" t="s">
        <v>1</v>
      </c>
      <c r="BC14" s="166" t="s">
        <v>7</v>
      </c>
      <c r="BD14" s="166" t="s">
        <v>85</v>
      </c>
    </row>
    <row r="15" s="2" customFormat="1" ht="18" customHeight="1">
      <c r="A15" s="40"/>
      <c r="B15" s="43"/>
      <c r="C15" s="40"/>
      <c r="D15" s="40"/>
      <c r="E15" s="149" t="str">
        <f>IF('Rekapitulácia stavby'!E11="","",'Rekapitulácia stavby'!E11)</f>
        <v xml:space="preserve"> </v>
      </c>
      <c r="F15" s="40"/>
      <c r="G15" s="40"/>
      <c r="H15" s="40"/>
      <c r="I15" s="171" t="s">
        <v>25</v>
      </c>
      <c r="J15" s="149" t="str">
        <f>IF('Rekapitulácia stavby'!AN11="","",'Rekapitulácia stavby'!AN11)</f>
        <v/>
      </c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66" t="s">
        <v>130</v>
      </c>
      <c r="BA15" s="166" t="s">
        <v>1</v>
      </c>
      <c r="BB15" s="166" t="s">
        <v>1</v>
      </c>
      <c r="BC15" s="166" t="s">
        <v>131</v>
      </c>
      <c r="BD15" s="166" t="s">
        <v>85</v>
      </c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66" t="s">
        <v>132</v>
      </c>
      <c r="BA16" s="166" t="s">
        <v>1</v>
      </c>
      <c r="BB16" s="166" t="s">
        <v>1</v>
      </c>
      <c r="BC16" s="166" t="s">
        <v>133</v>
      </c>
      <c r="BD16" s="166" t="s">
        <v>85</v>
      </c>
    </row>
    <row r="17" s="2" customFormat="1" ht="12" customHeight="1">
      <c r="A17" s="40"/>
      <c r="B17" s="43"/>
      <c r="C17" s="40"/>
      <c r="D17" s="171" t="s">
        <v>26</v>
      </c>
      <c r="E17" s="40"/>
      <c r="F17" s="40"/>
      <c r="G17" s="40"/>
      <c r="H17" s="40"/>
      <c r="I17" s="171" t="s">
        <v>24</v>
      </c>
      <c r="J17" s="33" t="str">
        <f>'Rekapitulácia stavby'!AN13</f>
        <v>Vyplň údaj</v>
      </c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'Rekapitulácia stavby'!E14</f>
        <v>Vyplň údaj</v>
      </c>
      <c r="F18" s="149"/>
      <c r="G18" s="149"/>
      <c r="H18" s="149"/>
      <c r="I18" s="171" t="s">
        <v>25</v>
      </c>
      <c r="J18" s="33" t="str">
        <f>'Rekapitulácia stavby'!AN14</f>
        <v>Vyplň údaj</v>
      </c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71" t="s">
        <v>28</v>
      </c>
      <c r="E20" s="40"/>
      <c r="F20" s="40"/>
      <c r="G20" s="40"/>
      <c r="H20" s="40"/>
      <c r="I20" s="171" t="s">
        <v>24</v>
      </c>
      <c r="J20" s="149" t="str">
        <f>IF('Rekapitulácia stavby'!AN16="","",'Rekapitulácia stavby'!AN16)</f>
        <v/>
      </c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49" t="str">
        <f>IF('Rekapitulácia stavby'!E17="","",'Rekapitulácia stavby'!E17)</f>
        <v xml:space="preserve"> </v>
      </c>
      <c r="F21" s="40"/>
      <c r="G21" s="40"/>
      <c r="H21" s="40"/>
      <c r="I21" s="171" t="s">
        <v>25</v>
      </c>
      <c r="J21" s="149" t="str">
        <f>IF('Rekapitulácia stavby'!AN17="","",'Rekapitulácia stavby'!AN17)</f>
        <v/>
      </c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71" t="s">
        <v>30</v>
      </c>
      <c r="E23" s="40"/>
      <c r="F23" s="40"/>
      <c r="G23" s="40"/>
      <c r="H23" s="40"/>
      <c r="I23" s="171" t="s">
        <v>24</v>
      </c>
      <c r="J23" s="149" t="str">
        <f>IF('Rekapitulácia stavby'!AN19="","",'Rekapitulácia stavby'!AN19)</f>
        <v/>
      </c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49" t="str">
        <f>IF('Rekapitulácia stavby'!E20="","",'Rekapitulácia stavby'!E20)</f>
        <v xml:space="preserve"> </v>
      </c>
      <c r="F24" s="40"/>
      <c r="G24" s="40"/>
      <c r="H24" s="40"/>
      <c r="I24" s="171" t="s">
        <v>25</v>
      </c>
      <c r="J24" s="149" t="str">
        <f>IF('Rekapitulácia stavby'!AN20="","",'Rekapitulácia stavby'!AN20)</f>
        <v/>
      </c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71" t="s">
        <v>31</v>
      </c>
      <c r="E26" s="40"/>
      <c r="F26" s="40"/>
      <c r="G26" s="40"/>
      <c r="H26" s="40"/>
      <c r="I26" s="40"/>
      <c r="J26" s="40"/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75"/>
      <c r="B27" s="176"/>
      <c r="C27" s="175"/>
      <c r="D27" s="175"/>
      <c r="E27" s="177" t="s">
        <v>1</v>
      </c>
      <c r="F27" s="177"/>
      <c r="G27" s="177"/>
      <c r="H27" s="177"/>
      <c r="I27" s="175"/>
      <c r="J27" s="175"/>
      <c r="K27" s="175"/>
      <c r="L27" s="178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79"/>
      <c r="E29" s="179"/>
      <c r="F29" s="179"/>
      <c r="G29" s="179"/>
      <c r="H29" s="179"/>
      <c r="I29" s="179"/>
      <c r="J29" s="179"/>
      <c r="K29" s="179"/>
      <c r="L29" s="7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49" t="s">
        <v>134</v>
      </c>
      <c r="E30" s="40"/>
      <c r="F30" s="40"/>
      <c r="G30" s="40"/>
      <c r="H30" s="40"/>
      <c r="I30" s="40"/>
      <c r="J30" s="180">
        <f>J96</f>
        <v>0</v>
      </c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81" t="s">
        <v>95</v>
      </c>
      <c r="E31" s="40"/>
      <c r="F31" s="40"/>
      <c r="G31" s="40"/>
      <c r="H31" s="40"/>
      <c r="I31" s="40"/>
      <c r="J31" s="180">
        <f>J115</f>
        <v>0</v>
      </c>
      <c r="K31" s="40"/>
      <c r="L31" s="7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82" t="s">
        <v>34</v>
      </c>
      <c r="E32" s="40"/>
      <c r="F32" s="40"/>
      <c r="G32" s="40"/>
      <c r="H32" s="40"/>
      <c r="I32" s="40"/>
      <c r="J32" s="183">
        <f>ROUND(J30 + J31, 2)</f>
        <v>0</v>
      </c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79"/>
      <c r="E33" s="179"/>
      <c r="F33" s="179"/>
      <c r="G33" s="179"/>
      <c r="H33" s="179"/>
      <c r="I33" s="179"/>
      <c r="J33" s="179"/>
      <c r="K33" s="179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84" t="s">
        <v>36</v>
      </c>
      <c r="G34" s="40"/>
      <c r="H34" s="40"/>
      <c r="I34" s="184" t="s">
        <v>35</v>
      </c>
      <c r="J34" s="184" t="s">
        <v>37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85" t="s">
        <v>38</v>
      </c>
      <c r="E35" s="186" t="s">
        <v>39</v>
      </c>
      <c r="F35" s="187">
        <f>ROUND((ROUND((SUM(BE115:BE122) + SUM(BE142:BE348)),  2) + SUM(BE350:BE354)), 2)</f>
        <v>0</v>
      </c>
      <c r="G35" s="188"/>
      <c r="H35" s="188"/>
      <c r="I35" s="189">
        <v>0.20000000000000001</v>
      </c>
      <c r="J35" s="187">
        <f>ROUND((ROUND(((SUM(BE115:BE122) + SUM(BE142:BE348))*I35),  2) + (SUM(BE350:BE354)*I35)), 2)</f>
        <v>0</v>
      </c>
      <c r="K35" s="40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86" t="s">
        <v>40</v>
      </c>
      <c r="F36" s="187">
        <f>ROUND((ROUND((SUM(BF115:BF122) + SUM(BF142:BF348)),  2) + SUM(BF350:BF354)), 2)</f>
        <v>0</v>
      </c>
      <c r="G36" s="188"/>
      <c r="H36" s="188"/>
      <c r="I36" s="189">
        <v>0.20000000000000001</v>
      </c>
      <c r="J36" s="187">
        <f>ROUND((ROUND(((SUM(BF115:BF122) + SUM(BF142:BF348))*I36),  2) + (SUM(BF350:BF354)*I36)), 2)</f>
        <v>0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71" t="s">
        <v>41</v>
      </c>
      <c r="F37" s="190">
        <f>ROUND((ROUND((SUM(BG115:BG122) + SUM(BG142:BG348)),  2) + SUM(BG350:BG354)), 2)</f>
        <v>0</v>
      </c>
      <c r="G37" s="40"/>
      <c r="H37" s="40"/>
      <c r="I37" s="191">
        <v>0.20000000000000001</v>
      </c>
      <c r="J37" s="190">
        <f>0</f>
        <v>0</v>
      </c>
      <c r="K37" s="4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71" t="s">
        <v>42</v>
      </c>
      <c r="F38" s="190">
        <f>ROUND((ROUND((SUM(BH115:BH122) + SUM(BH142:BH348)),  2) + SUM(BH350:BH354)), 2)</f>
        <v>0</v>
      </c>
      <c r="G38" s="40"/>
      <c r="H38" s="40"/>
      <c r="I38" s="191">
        <v>0.20000000000000001</v>
      </c>
      <c r="J38" s="190">
        <f>0</f>
        <v>0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86" t="s">
        <v>43</v>
      </c>
      <c r="F39" s="187">
        <f>ROUND((ROUND((SUM(BI115:BI122) + SUM(BI142:BI348)),  2) + SUM(BI350:BI354)), 2)</f>
        <v>0</v>
      </c>
      <c r="G39" s="188"/>
      <c r="H39" s="188"/>
      <c r="I39" s="189">
        <v>0</v>
      </c>
      <c r="J39" s="187">
        <f>0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92"/>
      <c r="D41" s="193" t="s">
        <v>44</v>
      </c>
      <c r="E41" s="194"/>
      <c r="F41" s="194"/>
      <c r="G41" s="195" t="s">
        <v>45</v>
      </c>
      <c r="H41" s="196" t="s">
        <v>46</v>
      </c>
      <c r="I41" s="194"/>
      <c r="J41" s="197">
        <f>SUM(J32:J39)</f>
        <v>0</v>
      </c>
      <c r="K41" s="198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199" t="s">
        <v>47</v>
      </c>
      <c r="E50" s="200"/>
      <c r="F50" s="200"/>
      <c r="G50" s="199" t="s">
        <v>48</v>
      </c>
      <c r="H50" s="200"/>
      <c r="I50" s="200"/>
      <c r="J50" s="200"/>
      <c r="K50" s="200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1" t="s">
        <v>49</v>
      </c>
      <c r="E61" s="202"/>
      <c r="F61" s="203" t="s">
        <v>50</v>
      </c>
      <c r="G61" s="201" t="s">
        <v>49</v>
      </c>
      <c r="H61" s="202"/>
      <c r="I61" s="202"/>
      <c r="J61" s="204" t="s">
        <v>50</v>
      </c>
      <c r="K61" s="202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9" t="s">
        <v>51</v>
      </c>
      <c r="E65" s="205"/>
      <c r="F65" s="205"/>
      <c r="G65" s="199" t="s">
        <v>52</v>
      </c>
      <c r="H65" s="205"/>
      <c r="I65" s="205"/>
      <c r="J65" s="205"/>
      <c r="K65" s="205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1" t="s">
        <v>49</v>
      </c>
      <c r="E76" s="202"/>
      <c r="F76" s="203" t="s">
        <v>50</v>
      </c>
      <c r="G76" s="201" t="s">
        <v>49</v>
      </c>
      <c r="H76" s="202"/>
      <c r="I76" s="202"/>
      <c r="J76" s="204" t="s">
        <v>50</v>
      </c>
      <c r="K76" s="202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6"/>
      <c r="C77" s="207"/>
      <c r="D77" s="207"/>
      <c r="E77" s="207"/>
      <c r="F77" s="207"/>
      <c r="G77" s="207"/>
      <c r="H77" s="207"/>
      <c r="I77" s="207"/>
      <c r="J77" s="207"/>
      <c r="K77" s="207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8"/>
      <c r="C81" s="209"/>
      <c r="D81" s="209"/>
      <c r="E81" s="209"/>
      <c r="F81" s="209"/>
      <c r="G81" s="209"/>
      <c r="H81" s="209"/>
      <c r="I81" s="209"/>
      <c r="J81" s="209"/>
      <c r="K81" s="209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135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0" t="str">
        <f>E7</f>
        <v>Rekonštrukcia šatne, spŕch a WC v DÚA - II. NP,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115</v>
      </c>
      <c r="D86" s="42"/>
      <c r="E86" s="42"/>
      <c r="F86" s="42"/>
      <c r="G86" s="42"/>
      <c r="H86" s="42"/>
      <c r="I86" s="42"/>
      <c r="J86" s="42"/>
      <c r="K86" s="42"/>
      <c r="L86" s="7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84" t="str">
        <f>E9</f>
        <v>01 - Sociálne zariadenia zamestnanci</v>
      </c>
      <c r="F87" s="42"/>
      <c r="G87" s="42"/>
      <c r="H87" s="42"/>
      <c r="I87" s="42"/>
      <c r="J87" s="42"/>
      <c r="K87" s="42"/>
      <c r="L87" s="7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7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19</v>
      </c>
      <c r="D89" s="42"/>
      <c r="E89" s="42"/>
      <c r="F89" s="27" t="str">
        <f>F12</f>
        <v xml:space="preserve"> </v>
      </c>
      <c r="G89" s="42"/>
      <c r="H89" s="42"/>
      <c r="I89" s="32" t="s">
        <v>21</v>
      </c>
      <c r="J89" s="87" t="str">
        <f>IF(J12="","",J12)</f>
        <v>7. 12. 2023</v>
      </c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23</v>
      </c>
      <c r="D91" s="42"/>
      <c r="E91" s="42"/>
      <c r="F91" s="27" t="str">
        <f>E15</f>
        <v xml:space="preserve"> </v>
      </c>
      <c r="G91" s="42"/>
      <c r="H91" s="42"/>
      <c r="I91" s="32" t="s">
        <v>28</v>
      </c>
      <c r="J91" s="36" t="str">
        <f>E21</f>
        <v xml:space="preserve"> </v>
      </c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26</v>
      </c>
      <c r="D92" s="42"/>
      <c r="E92" s="42"/>
      <c r="F92" s="27" t="str">
        <f>IF(E18="","",E18)</f>
        <v>Vyplň údaj</v>
      </c>
      <c r="G92" s="42"/>
      <c r="H92" s="42"/>
      <c r="I92" s="32" t="s">
        <v>30</v>
      </c>
      <c r="J92" s="36" t="str">
        <f>E24</f>
        <v xml:space="preserve"> </v>
      </c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211" t="s">
        <v>136</v>
      </c>
      <c r="D94" s="164"/>
      <c r="E94" s="164"/>
      <c r="F94" s="164"/>
      <c r="G94" s="164"/>
      <c r="H94" s="164"/>
      <c r="I94" s="164"/>
      <c r="J94" s="212" t="s">
        <v>137</v>
      </c>
      <c r="K94" s="164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213" t="s">
        <v>138</v>
      </c>
      <c r="D96" s="42"/>
      <c r="E96" s="42"/>
      <c r="F96" s="42"/>
      <c r="G96" s="42"/>
      <c r="H96" s="42"/>
      <c r="I96" s="42"/>
      <c r="J96" s="118">
        <f>J142</f>
        <v>0</v>
      </c>
      <c r="K96" s="42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139</v>
      </c>
    </row>
    <row r="97" s="9" customFormat="1" ht="24.96" customHeight="1">
      <c r="A97" s="9"/>
      <c r="B97" s="214"/>
      <c r="C97" s="215"/>
      <c r="D97" s="216" t="s">
        <v>140</v>
      </c>
      <c r="E97" s="217"/>
      <c r="F97" s="217"/>
      <c r="G97" s="217"/>
      <c r="H97" s="217"/>
      <c r="I97" s="217"/>
      <c r="J97" s="218">
        <f>J143</f>
        <v>0</v>
      </c>
      <c r="K97" s="215"/>
      <c r="L97" s="21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20"/>
      <c r="C98" s="141"/>
      <c r="D98" s="221" t="s">
        <v>141</v>
      </c>
      <c r="E98" s="222"/>
      <c r="F98" s="222"/>
      <c r="G98" s="222"/>
      <c r="H98" s="222"/>
      <c r="I98" s="222"/>
      <c r="J98" s="223">
        <f>J144</f>
        <v>0</v>
      </c>
      <c r="K98" s="141"/>
      <c r="L98" s="22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20"/>
      <c r="C99" s="141"/>
      <c r="D99" s="221" t="s">
        <v>142</v>
      </c>
      <c r="E99" s="222"/>
      <c r="F99" s="222"/>
      <c r="G99" s="222"/>
      <c r="H99" s="222"/>
      <c r="I99" s="222"/>
      <c r="J99" s="223">
        <f>J178</f>
        <v>0</v>
      </c>
      <c r="K99" s="141"/>
      <c r="L99" s="22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20"/>
      <c r="C100" s="141"/>
      <c r="D100" s="221" t="s">
        <v>143</v>
      </c>
      <c r="E100" s="222"/>
      <c r="F100" s="222"/>
      <c r="G100" s="222"/>
      <c r="H100" s="222"/>
      <c r="I100" s="222"/>
      <c r="J100" s="223">
        <f>J224</f>
        <v>0</v>
      </c>
      <c r="K100" s="141"/>
      <c r="L100" s="22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14"/>
      <c r="C101" s="215"/>
      <c r="D101" s="216" t="s">
        <v>144</v>
      </c>
      <c r="E101" s="217"/>
      <c r="F101" s="217"/>
      <c r="G101" s="217"/>
      <c r="H101" s="217"/>
      <c r="I101" s="217"/>
      <c r="J101" s="218">
        <f>J226</f>
        <v>0</v>
      </c>
      <c r="K101" s="215"/>
      <c r="L101" s="21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20"/>
      <c r="C102" s="141"/>
      <c r="D102" s="221" t="s">
        <v>145</v>
      </c>
      <c r="E102" s="222"/>
      <c r="F102" s="222"/>
      <c r="G102" s="222"/>
      <c r="H102" s="222"/>
      <c r="I102" s="222"/>
      <c r="J102" s="223">
        <f>J227</f>
        <v>0</v>
      </c>
      <c r="K102" s="141"/>
      <c r="L102" s="22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0"/>
      <c r="C103" s="141"/>
      <c r="D103" s="221" t="s">
        <v>146</v>
      </c>
      <c r="E103" s="222"/>
      <c r="F103" s="222"/>
      <c r="G103" s="222"/>
      <c r="H103" s="222"/>
      <c r="I103" s="222"/>
      <c r="J103" s="223">
        <f>J236</f>
        <v>0</v>
      </c>
      <c r="K103" s="141"/>
      <c r="L103" s="22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0"/>
      <c r="C104" s="141"/>
      <c r="D104" s="221" t="s">
        <v>147</v>
      </c>
      <c r="E104" s="222"/>
      <c r="F104" s="222"/>
      <c r="G104" s="222"/>
      <c r="H104" s="222"/>
      <c r="I104" s="222"/>
      <c r="J104" s="223">
        <f>J258</f>
        <v>0</v>
      </c>
      <c r="K104" s="141"/>
      <c r="L104" s="22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0"/>
      <c r="C105" s="141"/>
      <c r="D105" s="221" t="s">
        <v>148</v>
      </c>
      <c r="E105" s="222"/>
      <c r="F105" s="222"/>
      <c r="G105" s="222"/>
      <c r="H105" s="222"/>
      <c r="I105" s="222"/>
      <c r="J105" s="223">
        <f>J263</f>
        <v>0</v>
      </c>
      <c r="K105" s="141"/>
      <c r="L105" s="22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0"/>
      <c r="C106" s="141"/>
      <c r="D106" s="221" t="s">
        <v>149</v>
      </c>
      <c r="E106" s="222"/>
      <c r="F106" s="222"/>
      <c r="G106" s="222"/>
      <c r="H106" s="222"/>
      <c r="I106" s="222"/>
      <c r="J106" s="223">
        <f>J268</f>
        <v>0</v>
      </c>
      <c r="K106" s="141"/>
      <c r="L106" s="22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0"/>
      <c r="C107" s="141"/>
      <c r="D107" s="221" t="s">
        <v>150</v>
      </c>
      <c r="E107" s="222"/>
      <c r="F107" s="222"/>
      <c r="G107" s="222"/>
      <c r="H107" s="222"/>
      <c r="I107" s="222"/>
      <c r="J107" s="223">
        <f>J274</f>
        <v>0</v>
      </c>
      <c r="K107" s="141"/>
      <c r="L107" s="22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0"/>
      <c r="C108" s="141"/>
      <c r="D108" s="221" t="s">
        <v>151</v>
      </c>
      <c r="E108" s="222"/>
      <c r="F108" s="222"/>
      <c r="G108" s="222"/>
      <c r="H108" s="222"/>
      <c r="I108" s="222"/>
      <c r="J108" s="223">
        <f>J315</f>
        <v>0</v>
      </c>
      <c r="K108" s="141"/>
      <c r="L108" s="22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0"/>
      <c r="C109" s="141"/>
      <c r="D109" s="221" t="s">
        <v>152</v>
      </c>
      <c r="E109" s="222"/>
      <c r="F109" s="222"/>
      <c r="G109" s="222"/>
      <c r="H109" s="222"/>
      <c r="I109" s="222"/>
      <c r="J109" s="223">
        <f>J321</f>
        <v>0</v>
      </c>
      <c r="K109" s="141"/>
      <c r="L109" s="22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14"/>
      <c r="C110" s="215"/>
      <c r="D110" s="216" t="s">
        <v>153</v>
      </c>
      <c r="E110" s="217"/>
      <c r="F110" s="217"/>
      <c r="G110" s="217"/>
      <c r="H110" s="217"/>
      <c r="I110" s="217"/>
      <c r="J110" s="218">
        <f>J343</f>
        <v>0</v>
      </c>
      <c r="K110" s="215"/>
      <c r="L110" s="21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214"/>
      <c r="C111" s="215"/>
      <c r="D111" s="216" t="s">
        <v>154</v>
      </c>
      <c r="E111" s="217"/>
      <c r="F111" s="217"/>
      <c r="G111" s="217"/>
      <c r="H111" s="217"/>
      <c r="I111" s="217"/>
      <c r="J111" s="218">
        <f>J345</f>
        <v>0</v>
      </c>
      <c r="K111" s="215"/>
      <c r="L111" s="21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1.84" customHeight="1">
      <c r="A112" s="9"/>
      <c r="B112" s="214"/>
      <c r="C112" s="215"/>
      <c r="D112" s="225" t="s">
        <v>155</v>
      </c>
      <c r="E112" s="215"/>
      <c r="F112" s="215"/>
      <c r="G112" s="215"/>
      <c r="H112" s="215"/>
      <c r="I112" s="215"/>
      <c r="J112" s="226">
        <f>J349</f>
        <v>0</v>
      </c>
      <c r="K112" s="215"/>
      <c r="L112" s="21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71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71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29.28" customHeight="1">
      <c r="A115" s="40"/>
      <c r="B115" s="41"/>
      <c r="C115" s="213" t="s">
        <v>156</v>
      </c>
      <c r="D115" s="42"/>
      <c r="E115" s="42"/>
      <c r="F115" s="42"/>
      <c r="G115" s="42"/>
      <c r="H115" s="42"/>
      <c r="I115" s="42"/>
      <c r="J115" s="227">
        <f>ROUND(J116 + J117 + J118 + J119 + J120 + J121,2)</f>
        <v>0</v>
      </c>
      <c r="K115" s="42"/>
      <c r="L115" s="71"/>
      <c r="N115" s="228" t="s">
        <v>38</v>
      </c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8" customHeight="1">
      <c r="A116" s="40"/>
      <c r="B116" s="41"/>
      <c r="C116" s="42"/>
      <c r="D116" s="160" t="s">
        <v>157</v>
      </c>
      <c r="E116" s="155"/>
      <c r="F116" s="155"/>
      <c r="G116" s="42"/>
      <c r="H116" s="42"/>
      <c r="I116" s="42"/>
      <c r="J116" s="156">
        <v>0</v>
      </c>
      <c r="K116" s="42"/>
      <c r="L116" s="229"/>
      <c r="M116" s="230"/>
      <c r="N116" s="231" t="s">
        <v>40</v>
      </c>
      <c r="O116" s="230"/>
      <c r="P116" s="230"/>
      <c r="Q116" s="230"/>
      <c r="R116" s="230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  <c r="AE116" s="232"/>
      <c r="AF116" s="230"/>
      <c r="AG116" s="230"/>
      <c r="AH116" s="230"/>
      <c r="AI116" s="230"/>
      <c r="AJ116" s="230"/>
      <c r="AK116" s="230"/>
      <c r="AL116" s="230"/>
      <c r="AM116" s="230"/>
      <c r="AN116" s="230"/>
      <c r="AO116" s="230"/>
      <c r="AP116" s="230"/>
      <c r="AQ116" s="230"/>
      <c r="AR116" s="230"/>
      <c r="AS116" s="230"/>
      <c r="AT116" s="230"/>
      <c r="AU116" s="230"/>
      <c r="AV116" s="230"/>
      <c r="AW116" s="230"/>
      <c r="AX116" s="230"/>
      <c r="AY116" s="233" t="s">
        <v>158</v>
      </c>
      <c r="AZ116" s="230"/>
      <c r="BA116" s="230"/>
      <c r="BB116" s="230"/>
      <c r="BC116" s="230"/>
      <c r="BD116" s="230"/>
      <c r="BE116" s="234">
        <f>IF(N116="základná",J116,0)</f>
        <v>0</v>
      </c>
      <c r="BF116" s="234">
        <f>IF(N116="znížená",J116,0)</f>
        <v>0</v>
      </c>
      <c r="BG116" s="234">
        <f>IF(N116="zákl. prenesená",J116,0)</f>
        <v>0</v>
      </c>
      <c r="BH116" s="234">
        <f>IF(N116="zníž. prenesená",J116,0)</f>
        <v>0</v>
      </c>
      <c r="BI116" s="234">
        <f>IF(N116="nulová",J116,0)</f>
        <v>0</v>
      </c>
      <c r="BJ116" s="233" t="s">
        <v>85</v>
      </c>
      <c r="BK116" s="230"/>
      <c r="BL116" s="230"/>
      <c r="BM116" s="230"/>
    </row>
    <row r="117" s="2" customFormat="1" ht="18" customHeight="1">
      <c r="A117" s="40"/>
      <c r="B117" s="41"/>
      <c r="C117" s="42"/>
      <c r="D117" s="160" t="s">
        <v>159</v>
      </c>
      <c r="E117" s="155"/>
      <c r="F117" s="155"/>
      <c r="G117" s="42"/>
      <c r="H117" s="42"/>
      <c r="I117" s="42"/>
      <c r="J117" s="156">
        <v>0</v>
      </c>
      <c r="K117" s="42"/>
      <c r="L117" s="229"/>
      <c r="M117" s="230"/>
      <c r="N117" s="231" t="s">
        <v>40</v>
      </c>
      <c r="O117" s="230"/>
      <c r="P117" s="230"/>
      <c r="Q117" s="230"/>
      <c r="R117" s="230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  <c r="AE117" s="232"/>
      <c r="AF117" s="230"/>
      <c r="AG117" s="230"/>
      <c r="AH117" s="230"/>
      <c r="AI117" s="230"/>
      <c r="AJ117" s="230"/>
      <c r="AK117" s="230"/>
      <c r="AL117" s="230"/>
      <c r="AM117" s="230"/>
      <c r="AN117" s="230"/>
      <c r="AO117" s="230"/>
      <c r="AP117" s="230"/>
      <c r="AQ117" s="230"/>
      <c r="AR117" s="230"/>
      <c r="AS117" s="230"/>
      <c r="AT117" s="230"/>
      <c r="AU117" s="230"/>
      <c r="AV117" s="230"/>
      <c r="AW117" s="230"/>
      <c r="AX117" s="230"/>
      <c r="AY117" s="233" t="s">
        <v>158</v>
      </c>
      <c r="AZ117" s="230"/>
      <c r="BA117" s="230"/>
      <c r="BB117" s="230"/>
      <c r="BC117" s="230"/>
      <c r="BD117" s="230"/>
      <c r="BE117" s="234">
        <f>IF(N117="základná",J117,0)</f>
        <v>0</v>
      </c>
      <c r="BF117" s="234">
        <f>IF(N117="znížená",J117,0)</f>
        <v>0</v>
      </c>
      <c r="BG117" s="234">
        <f>IF(N117="zákl. prenesená",J117,0)</f>
        <v>0</v>
      </c>
      <c r="BH117" s="234">
        <f>IF(N117="zníž. prenesená",J117,0)</f>
        <v>0</v>
      </c>
      <c r="BI117" s="234">
        <f>IF(N117="nulová",J117,0)</f>
        <v>0</v>
      </c>
      <c r="BJ117" s="233" t="s">
        <v>85</v>
      </c>
      <c r="BK117" s="230"/>
      <c r="BL117" s="230"/>
      <c r="BM117" s="230"/>
    </row>
    <row r="118" s="2" customFormat="1" ht="18" customHeight="1">
      <c r="A118" s="40"/>
      <c r="B118" s="41"/>
      <c r="C118" s="42"/>
      <c r="D118" s="160" t="s">
        <v>160</v>
      </c>
      <c r="E118" s="155"/>
      <c r="F118" s="155"/>
      <c r="G118" s="42"/>
      <c r="H118" s="42"/>
      <c r="I118" s="42"/>
      <c r="J118" s="156">
        <v>0</v>
      </c>
      <c r="K118" s="42"/>
      <c r="L118" s="229"/>
      <c r="M118" s="230"/>
      <c r="N118" s="231" t="s">
        <v>40</v>
      </c>
      <c r="O118" s="230"/>
      <c r="P118" s="230"/>
      <c r="Q118" s="230"/>
      <c r="R118" s="230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  <c r="AE118" s="232"/>
      <c r="AF118" s="230"/>
      <c r="AG118" s="230"/>
      <c r="AH118" s="230"/>
      <c r="AI118" s="230"/>
      <c r="AJ118" s="230"/>
      <c r="AK118" s="230"/>
      <c r="AL118" s="230"/>
      <c r="AM118" s="230"/>
      <c r="AN118" s="230"/>
      <c r="AO118" s="230"/>
      <c r="AP118" s="230"/>
      <c r="AQ118" s="230"/>
      <c r="AR118" s="230"/>
      <c r="AS118" s="230"/>
      <c r="AT118" s="230"/>
      <c r="AU118" s="230"/>
      <c r="AV118" s="230"/>
      <c r="AW118" s="230"/>
      <c r="AX118" s="230"/>
      <c r="AY118" s="233" t="s">
        <v>158</v>
      </c>
      <c r="AZ118" s="230"/>
      <c r="BA118" s="230"/>
      <c r="BB118" s="230"/>
      <c r="BC118" s="230"/>
      <c r="BD118" s="230"/>
      <c r="BE118" s="234">
        <f>IF(N118="základná",J118,0)</f>
        <v>0</v>
      </c>
      <c r="BF118" s="234">
        <f>IF(N118="znížená",J118,0)</f>
        <v>0</v>
      </c>
      <c r="BG118" s="234">
        <f>IF(N118="zákl. prenesená",J118,0)</f>
        <v>0</v>
      </c>
      <c r="BH118" s="234">
        <f>IF(N118="zníž. prenesená",J118,0)</f>
        <v>0</v>
      </c>
      <c r="BI118" s="234">
        <f>IF(N118="nulová",J118,0)</f>
        <v>0</v>
      </c>
      <c r="BJ118" s="233" t="s">
        <v>85</v>
      </c>
      <c r="BK118" s="230"/>
      <c r="BL118" s="230"/>
      <c r="BM118" s="230"/>
    </row>
    <row r="119" s="2" customFormat="1" ht="18" customHeight="1">
      <c r="A119" s="40"/>
      <c r="B119" s="41"/>
      <c r="C119" s="42"/>
      <c r="D119" s="160" t="s">
        <v>161</v>
      </c>
      <c r="E119" s="155"/>
      <c r="F119" s="155"/>
      <c r="G119" s="42"/>
      <c r="H119" s="42"/>
      <c r="I119" s="42"/>
      <c r="J119" s="156">
        <v>0</v>
      </c>
      <c r="K119" s="42"/>
      <c r="L119" s="229"/>
      <c r="M119" s="230"/>
      <c r="N119" s="231" t="s">
        <v>40</v>
      </c>
      <c r="O119" s="230"/>
      <c r="P119" s="230"/>
      <c r="Q119" s="230"/>
      <c r="R119" s="230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  <c r="AE119" s="232"/>
      <c r="AF119" s="230"/>
      <c r="AG119" s="230"/>
      <c r="AH119" s="230"/>
      <c r="AI119" s="230"/>
      <c r="AJ119" s="230"/>
      <c r="AK119" s="230"/>
      <c r="AL119" s="230"/>
      <c r="AM119" s="230"/>
      <c r="AN119" s="230"/>
      <c r="AO119" s="230"/>
      <c r="AP119" s="230"/>
      <c r="AQ119" s="230"/>
      <c r="AR119" s="230"/>
      <c r="AS119" s="230"/>
      <c r="AT119" s="230"/>
      <c r="AU119" s="230"/>
      <c r="AV119" s="230"/>
      <c r="AW119" s="230"/>
      <c r="AX119" s="230"/>
      <c r="AY119" s="233" t="s">
        <v>158</v>
      </c>
      <c r="AZ119" s="230"/>
      <c r="BA119" s="230"/>
      <c r="BB119" s="230"/>
      <c r="BC119" s="230"/>
      <c r="BD119" s="230"/>
      <c r="BE119" s="234">
        <f>IF(N119="základná",J119,0)</f>
        <v>0</v>
      </c>
      <c r="BF119" s="234">
        <f>IF(N119="znížená",J119,0)</f>
        <v>0</v>
      </c>
      <c r="BG119" s="234">
        <f>IF(N119="zákl. prenesená",J119,0)</f>
        <v>0</v>
      </c>
      <c r="BH119" s="234">
        <f>IF(N119="zníž. prenesená",J119,0)</f>
        <v>0</v>
      </c>
      <c r="BI119" s="234">
        <f>IF(N119="nulová",J119,0)</f>
        <v>0</v>
      </c>
      <c r="BJ119" s="233" t="s">
        <v>85</v>
      </c>
      <c r="BK119" s="230"/>
      <c r="BL119" s="230"/>
      <c r="BM119" s="230"/>
    </row>
    <row r="120" s="2" customFormat="1" ht="18" customHeight="1">
      <c r="A120" s="40"/>
      <c r="B120" s="41"/>
      <c r="C120" s="42"/>
      <c r="D120" s="160" t="s">
        <v>162</v>
      </c>
      <c r="E120" s="155"/>
      <c r="F120" s="155"/>
      <c r="G120" s="42"/>
      <c r="H120" s="42"/>
      <c r="I120" s="42"/>
      <c r="J120" s="156">
        <v>0</v>
      </c>
      <c r="K120" s="42"/>
      <c r="L120" s="229"/>
      <c r="M120" s="230"/>
      <c r="N120" s="231" t="s">
        <v>40</v>
      </c>
      <c r="O120" s="230"/>
      <c r="P120" s="230"/>
      <c r="Q120" s="230"/>
      <c r="R120" s="230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  <c r="AE120" s="232"/>
      <c r="AF120" s="230"/>
      <c r="AG120" s="230"/>
      <c r="AH120" s="230"/>
      <c r="AI120" s="230"/>
      <c r="AJ120" s="230"/>
      <c r="AK120" s="230"/>
      <c r="AL120" s="230"/>
      <c r="AM120" s="230"/>
      <c r="AN120" s="230"/>
      <c r="AO120" s="230"/>
      <c r="AP120" s="230"/>
      <c r="AQ120" s="230"/>
      <c r="AR120" s="230"/>
      <c r="AS120" s="230"/>
      <c r="AT120" s="230"/>
      <c r="AU120" s="230"/>
      <c r="AV120" s="230"/>
      <c r="AW120" s="230"/>
      <c r="AX120" s="230"/>
      <c r="AY120" s="233" t="s">
        <v>158</v>
      </c>
      <c r="AZ120" s="230"/>
      <c r="BA120" s="230"/>
      <c r="BB120" s="230"/>
      <c r="BC120" s="230"/>
      <c r="BD120" s="230"/>
      <c r="BE120" s="234">
        <f>IF(N120="základná",J120,0)</f>
        <v>0</v>
      </c>
      <c r="BF120" s="234">
        <f>IF(N120="znížená",J120,0)</f>
        <v>0</v>
      </c>
      <c r="BG120" s="234">
        <f>IF(N120="zákl. prenesená",J120,0)</f>
        <v>0</v>
      </c>
      <c r="BH120" s="234">
        <f>IF(N120="zníž. prenesená",J120,0)</f>
        <v>0</v>
      </c>
      <c r="BI120" s="234">
        <f>IF(N120="nulová",J120,0)</f>
        <v>0</v>
      </c>
      <c r="BJ120" s="233" t="s">
        <v>85</v>
      </c>
      <c r="BK120" s="230"/>
      <c r="BL120" s="230"/>
      <c r="BM120" s="230"/>
    </row>
    <row r="121" s="2" customFormat="1" ht="18" customHeight="1">
      <c r="A121" s="40"/>
      <c r="B121" s="41"/>
      <c r="C121" s="42"/>
      <c r="D121" s="155" t="s">
        <v>163</v>
      </c>
      <c r="E121" s="42"/>
      <c r="F121" s="42"/>
      <c r="G121" s="42"/>
      <c r="H121" s="42"/>
      <c r="I121" s="42"/>
      <c r="J121" s="156">
        <f>ROUND(J30*T121,2)</f>
        <v>0</v>
      </c>
      <c r="K121" s="42"/>
      <c r="L121" s="229"/>
      <c r="M121" s="230"/>
      <c r="N121" s="231" t="s">
        <v>40</v>
      </c>
      <c r="O121" s="230"/>
      <c r="P121" s="230"/>
      <c r="Q121" s="230"/>
      <c r="R121" s="230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  <c r="AE121" s="232"/>
      <c r="AF121" s="230"/>
      <c r="AG121" s="230"/>
      <c r="AH121" s="230"/>
      <c r="AI121" s="230"/>
      <c r="AJ121" s="230"/>
      <c r="AK121" s="230"/>
      <c r="AL121" s="230"/>
      <c r="AM121" s="230"/>
      <c r="AN121" s="230"/>
      <c r="AO121" s="230"/>
      <c r="AP121" s="230"/>
      <c r="AQ121" s="230"/>
      <c r="AR121" s="230"/>
      <c r="AS121" s="230"/>
      <c r="AT121" s="230"/>
      <c r="AU121" s="230"/>
      <c r="AV121" s="230"/>
      <c r="AW121" s="230"/>
      <c r="AX121" s="230"/>
      <c r="AY121" s="233" t="s">
        <v>164</v>
      </c>
      <c r="AZ121" s="230"/>
      <c r="BA121" s="230"/>
      <c r="BB121" s="230"/>
      <c r="BC121" s="230"/>
      <c r="BD121" s="230"/>
      <c r="BE121" s="234">
        <f>IF(N121="základná",J121,0)</f>
        <v>0</v>
      </c>
      <c r="BF121" s="234">
        <f>IF(N121="znížená",J121,0)</f>
        <v>0</v>
      </c>
      <c r="BG121" s="234">
        <f>IF(N121="zákl. prenesená",J121,0)</f>
        <v>0</v>
      </c>
      <c r="BH121" s="234">
        <f>IF(N121="zníž. prenesená",J121,0)</f>
        <v>0</v>
      </c>
      <c r="BI121" s="234">
        <f>IF(N121="nulová",J121,0)</f>
        <v>0</v>
      </c>
      <c r="BJ121" s="233" t="s">
        <v>85</v>
      </c>
      <c r="BK121" s="230"/>
      <c r="BL121" s="230"/>
      <c r="BM121" s="230"/>
    </row>
    <row r="122" s="2" customForma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71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29.28" customHeight="1">
      <c r="A123" s="40"/>
      <c r="B123" s="41"/>
      <c r="C123" s="163" t="s">
        <v>100</v>
      </c>
      <c r="D123" s="164"/>
      <c r="E123" s="164"/>
      <c r="F123" s="164"/>
      <c r="G123" s="164"/>
      <c r="H123" s="164"/>
      <c r="I123" s="164"/>
      <c r="J123" s="165">
        <f>ROUND(J96+J115,2)</f>
        <v>0</v>
      </c>
      <c r="K123" s="164"/>
      <c r="L123" s="71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74"/>
      <c r="C124" s="75"/>
      <c r="D124" s="75"/>
      <c r="E124" s="75"/>
      <c r="F124" s="75"/>
      <c r="G124" s="75"/>
      <c r="H124" s="75"/>
      <c r="I124" s="75"/>
      <c r="J124" s="75"/>
      <c r="K124" s="75"/>
      <c r="L124" s="71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8" s="2" customFormat="1" ht="6.96" customHeight="1">
      <c r="A128" s="40"/>
      <c r="B128" s="76"/>
      <c r="C128" s="77"/>
      <c r="D128" s="77"/>
      <c r="E128" s="77"/>
      <c r="F128" s="77"/>
      <c r="G128" s="77"/>
      <c r="H128" s="77"/>
      <c r="I128" s="77"/>
      <c r="J128" s="77"/>
      <c r="K128" s="77"/>
      <c r="L128" s="71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24.96" customHeight="1">
      <c r="A129" s="40"/>
      <c r="B129" s="41"/>
      <c r="C129" s="23" t="s">
        <v>165</v>
      </c>
      <c r="D129" s="42"/>
      <c r="E129" s="42"/>
      <c r="F129" s="42"/>
      <c r="G129" s="42"/>
      <c r="H129" s="42"/>
      <c r="I129" s="42"/>
      <c r="J129" s="42"/>
      <c r="K129" s="42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6.96" customHeight="1">
      <c r="A130" s="40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71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2" customHeight="1">
      <c r="A131" s="40"/>
      <c r="B131" s="41"/>
      <c r="C131" s="32" t="s">
        <v>15</v>
      </c>
      <c r="D131" s="42"/>
      <c r="E131" s="42"/>
      <c r="F131" s="42"/>
      <c r="G131" s="42"/>
      <c r="H131" s="42"/>
      <c r="I131" s="42"/>
      <c r="J131" s="42"/>
      <c r="K131" s="42"/>
      <c r="L131" s="7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6.5" customHeight="1">
      <c r="A132" s="40"/>
      <c r="B132" s="41"/>
      <c r="C132" s="42"/>
      <c r="D132" s="42"/>
      <c r="E132" s="210" t="str">
        <f>E7</f>
        <v>Rekonštrukcia šatne, spŕch a WC v DÚA - II. NP, Jurajov dvor</v>
      </c>
      <c r="F132" s="32"/>
      <c r="G132" s="32"/>
      <c r="H132" s="32"/>
      <c r="I132" s="42"/>
      <c r="J132" s="42"/>
      <c r="K132" s="42"/>
      <c r="L132" s="71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2" customHeight="1">
      <c r="A133" s="40"/>
      <c r="B133" s="41"/>
      <c r="C133" s="32" t="s">
        <v>115</v>
      </c>
      <c r="D133" s="42"/>
      <c r="E133" s="42"/>
      <c r="F133" s="42"/>
      <c r="G133" s="42"/>
      <c r="H133" s="42"/>
      <c r="I133" s="42"/>
      <c r="J133" s="42"/>
      <c r="K133" s="42"/>
      <c r="L133" s="71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16.5" customHeight="1">
      <c r="A134" s="40"/>
      <c r="B134" s="41"/>
      <c r="C134" s="42"/>
      <c r="D134" s="42"/>
      <c r="E134" s="84" t="str">
        <f>E9</f>
        <v>01 - Sociálne zariadenia zamestnanci</v>
      </c>
      <c r="F134" s="42"/>
      <c r="G134" s="42"/>
      <c r="H134" s="42"/>
      <c r="I134" s="42"/>
      <c r="J134" s="42"/>
      <c r="K134" s="42"/>
      <c r="L134" s="71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6.96" customHeight="1">
      <c r="A135" s="40"/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71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2" customHeight="1">
      <c r="A136" s="40"/>
      <c r="B136" s="41"/>
      <c r="C136" s="32" t="s">
        <v>19</v>
      </c>
      <c r="D136" s="42"/>
      <c r="E136" s="42"/>
      <c r="F136" s="27" t="str">
        <f>F12</f>
        <v xml:space="preserve"> </v>
      </c>
      <c r="G136" s="42"/>
      <c r="H136" s="42"/>
      <c r="I136" s="32" t="s">
        <v>21</v>
      </c>
      <c r="J136" s="87" t="str">
        <f>IF(J12="","",J12)</f>
        <v>7. 12. 2023</v>
      </c>
      <c r="K136" s="42"/>
      <c r="L136" s="71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6.96" customHeight="1">
      <c r="A137" s="40"/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15.15" customHeight="1">
      <c r="A138" s="40"/>
      <c r="B138" s="41"/>
      <c r="C138" s="32" t="s">
        <v>23</v>
      </c>
      <c r="D138" s="42"/>
      <c r="E138" s="42"/>
      <c r="F138" s="27" t="str">
        <f>E15</f>
        <v xml:space="preserve"> </v>
      </c>
      <c r="G138" s="42"/>
      <c r="H138" s="42"/>
      <c r="I138" s="32" t="s">
        <v>28</v>
      </c>
      <c r="J138" s="36" t="str">
        <f>E21</f>
        <v xml:space="preserve"> </v>
      </c>
      <c r="K138" s="42"/>
      <c r="L138" s="71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5.15" customHeight="1">
      <c r="A139" s="40"/>
      <c r="B139" s="41"/>
      <c r="C139" s="32" t="s">
        <v>26</v>
      </c>
      <c r="D139" s="42"/>
      <c r="E139" s="42"/>
      <c r="F139" s="27" t="str">
        <f>IF(E18="","",E18)</f>
        <v>Vyplň údaj</v>
      </c>
      <c r="G139" s="42"/>
      <c r="H139" s="42"/>
      <c r="I139" s="32" t="s">
        <v>30</v>
      </c>
      <c r="J139" s="36" t="str">
        <f>E24</f>
        <v xml:space="preserve"> </v>
      </c>
      <c r="K139" s="42"/>
      <c r="L139" s="71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0.32" customHeight="1">
      <c r="A140" s="40"/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71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11" customFormat="1" ht="29.28" customHeight="1">
      <c r="A141" s="235"/>
      <c r="B141" s="236"/>
      <c r="C141" s="237" t="s">
        <v>166</v>
      </c>
      <c r="D141" s="238" t="s">
        <v>59</v>
      </c>
      <c r="E141" s="238" t="s">
        <v>55</v>
      </c>
      <c r="F141" s="238" t="s">
        <v>56</v>
      </c>
      <c r="G141" s="238" t="s">
        <v>167</v>
      </c>
      <c r="H141" s="238" t="s">
        <v>168</v>
      </c>
      <c r="I141" s="238" t="s">
        <v>169</v>
      </c>
      <c r="J141" s="239" t="s">
        <v>137</v>
      </c>
      <c r="K141" s="240" t="s">
        <v>170</v>
      </c>
      <c r="L141" s="241"/>
      <c r="M141" s="108" t="s">
        <v>1</v>
      </c>
      <c r="N141" s="109" t="s">
        <v>38</v>
      </c>
      <c r="O141" s="109" t="s">
        <v>171</v>
      </c>
      <c r="P141" s="109" t="s">
        <v>172</v>
      </c>
      <c r="Q141" s="109" t="s">
        <v>173</v>
      </c>
      <c r="R141" s="109" t="s">
        <v>174</v>
      </c>
      <c r="S141" s="109" t="s">
        <v>175</v>
      </c>
      <c r="T141" s="110" t="s">
        <v>176</v>
      </c>
      <c r="U141" s="235"/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/>
    </row>
    <row r="142" s="2" customFormat="1" ht="22.8" customHeight="1">
      <c r="A142" s="40"/>
      <c r="B142" s="41"/>
      <c r="C142" s="115" t="s">
        <v>134</v>
      </c>
      <c r="D142" s="42"/>
      <c r="E142" s="42"/>
      <c r="F142" s="42"/>
      <c r="G142" s="42"/>
      <c r="H142" s="42"/>
      <c r="I142" s="42"/>
      <c r="J142" s="242">
        <f>BK142</f>
        <v>0</v>
      </c>
      <c r="K142" s="42"/>
      <c r="L142" s="43"/>
      <c r="M142" s="111"/>
      <c r="N142" s="243"/>
      <c r="O142" s="112"/>
      <c r="P142" s="244">
        <f>P143+P226+P343+P345+P349</f>
        <v>0</v>
      </c>
      <c r="Q142" s="112"/>
      <c r="R142" s="244">
        <f>R143+R226+R343+R345+R349</f>
        <v>16.544421250319999</v>
      </c>
      <c r="S142" s="112"/>
      <c r="T142" s="245">
        <f>T143+T226+T343+T345+T349</f>
        <v>28.8810818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7" t="s">
        <v>73</v>
      </c>
      <c r="AU142" s="17" t="s">
        <v>139</v>
      </c>
      <c r="BK142" s="246">
        <f>BK143+BK226+BK343+BK345+BK349</f>
        <v>0</v>
      </c>
    </row>
    <row r="143" s="12" customFormat="1" ht="25.92" customHeight="1">
      <c r="A143" s="12"/>
      <c r="B143" s="247"/>
      <c r="C143" s="248"/>
      <c r="D143" s="249" t="s">
        <v>73</v>
      </c>
      <c r="E143" s="250" t="s">
        <v>177</v>
      </c>
      <c r="F143" s="250" t="s">
        <v>178</v>
      </c>
      <c r="G143" s="248"/>
      <c r="H143" s="248"/>
      <c r="I143" s="251"/>
      <c r="J143" s="226">
        <f>BK143</f>
        <v>0</v>
      </c>
      <c r="K143" s="248"/>
      <c r="L143" s="252"/>
      <c r="M143" s="253"/>
      <c r="N143" s="254"/>
      <c r="O143" s="254"/>
      <c r="P143" s="255">
        <f>P144+P178+P224</f>
        <v>0</v>
      </c>
      <c r="Q143" s="254"/>
      <c r="R143" s="255">
        <f>R144+R178+R224</f>
        <v>9.563106918199999</v>
      </c>
      <c r="S143" s="254"/>
      <c r="T143" s="256">
        <f>T144+T178+T224</f>
        <v>27.768132000000001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57" t="s">
        <v>81</v>
      </c>
      <c r="AT143" s="258" t="s">
        <v>73</v>
      </c>
      <c r="AU143" s="258" t="s">
        <v>74</v>
      </c>
      <c r="AY143" s="257" t="s">
        <v>179</v>
      </c>
      <c r="BK143" s="259">
        <f>BK144+BK178+BK224</f>
        <v>0</v>
      </c>
    </row>
    <row r="144" s="12" customFormat="1" ht="22.8" customHeight="1">
      <c r="A144" s="12"/>
      <c r="B144" s="247"/>
      <c r="C144" s="248"/>
      <c r="D144" s="249" t="s">
        <v>73</v>
      </c>
      <c r="E144" s="260" t="s">
        <v>180</v>
      </c>
      <c r="F144" s="260" t="s">
        <v>181</v>
      </c>
      <c r="G144" s="248"/>
      <c r="H144" s="248"/>
      <c r="I144" s="251"/>
      <c r="J144" s="261">
        <f>BK144</f>
        <v>0</v>
      </c>
      <c r="K144" s="248"/>
      <c r="L144" s="252"/>
      <c r="M144" s="253"/>
      <c r="N144" s="254"/>
      <c r="O144" s="254"/>
      <c r="P144" s="255">
        <f>SUM(P145:P177)</f>
        <v>0</v>
      </c>
      <c r="Q144" s="254"/>
      <c r="R144" s="255">
        <f>SUM(R145:R177)</f>
        <v>9.1287345681999987</v>
      </c>
      <c r="S144" s="254"/>
      <c r="T144" s="256">
        <f>SUM(T145:T177)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57" t="s">
        <v>81</v>
      </c>
      <c r="AT144" s="258" t="s">
        <v>73</v>
      </c>
      <c r="AU144" s="258" t="s">
        <v>81</v>
      </c>
      <c r="AY144" s="257" t="s">
        <v>179</v>
      </c>
      <c r="BK144" s="259">
        <f>SUM(BK145:BK177)</f>
        <v>0</v>
      </c>
    </row>
    <row r="145" s="2" customFormat="1" ht="24.15" customHeight="1">
      <c r="A145" s="40"/>
      <c r="B145" s="41"/>
      <c r="C145" s="262" t="s">
        <v>81</v>
      </c>
      <c r="D145" s="262" t="s">
        <v>182</v>
      </c>
      <c r="E145" s="263" t="s">
        <v>183</v>
      </c>
      <c r="F145" s="264" t="s">
        <v>184</v>
      </c>
      <c r="G145" s="265" t="s">
        <v>185</v>
      </c>
      <c r="H145" s="266">
        <v>35.07</v>
      </c>
      <c r="I145" s="267"/>
      <c r="J145" s="268">
        <f>ROUND(I145*H145,2)</f>
        <v>0</v>
      </c>
      <c r="K145" s="269"/>
      <c r="L145" s="43"/>
      <c r="M145" s="270" t="s">
        <v>1</v>
      </c>
      <c r="N145" s="271" t="s">
        <v>40</v>
      </c>
      <c r="O145" s="99"/>
      <c r="P145" s="272">
        <f>O145*H145</f>
        <v>0</v>
      </c>
      <c r="Q145" s="272">
        <v>0.00019136000000000001</v>
      </c>
      <c r="R145" s="272">
        <f>Q145*H145</f>
        <v>0.0067109952</v>
      </c>
      <c r="S145" s="272">
        <v>0</v>
      </c>
      <c r="T145" s="27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74" t="s">
        <v>186</v>
      </c>
      <c r="AT145" s="274" t="s">
        <v>182</v>
      </c>
      <c r="AU145" s="274" t="s">
        <v>85</v>
      </c>
      <c r="AY145" s="17" t="s">
        <v>179</v>
      </c>
      <c r="BE145" s="159">
        <f>IF(N145="základná",J145,0)</f>
        <v>0</v>
      </c>
      <c r="BF145" s="159">
        <f>IF(N145="znížená",J145,0)</f>
        <v>0</v>
      </c>
      <c r="BG145" s="159">
        <f>IF(N145="zákl. prenesená",J145,0)</f>
        <v>0</v>
      </c>
      <c r="BH145" s="159">
        <f>IF(N145="zníž. prenesená",J145,0)</f>
        <v>0</v>
      </c>
      <c r="BI145" s="159">
        <f>IF(N145="nulová",J145,0)</f>
        <v>0</v>
      </c>
      <c r="BJ145" s="17" t="s">
        <v>85</v>
      </c>
      <c r="BK145" s="159">
        <f>ROUND(I145*H145,2)</f>
        <v>0</v>
      </c>
      <c r="BL145" s="17" t="s">
        <v>186</v>
      </c>
      <c r="BM145" s="274" t="s">
        <v>187</v>
      </c>
    </row>
    <row r="146" s="13" customFormat="1">
      <c r="A146" s="13"/>
      <c r="B146" s="275"/>
      <c r="C146" s="276"/>
      <c r="D146" s="277" t="s">
        <v>188</v>
      </c>
      <c r="E146" s="278" t="s">
        <v>1</v>
      </c>
      <c r="F146" s="279" t="s">
        <v>189</v>
      </c>
      <c r="G146" s="276"/>
      <c r="H146" s="280">
        <v>11.07</v>
      </c>
      <c r="I146" s="281"/>
      <c r="J146" s="276"/>
      <c r="K146" s="276"/>
      <c r="L146" s="282"/>
      <c r="M146" s="283"/>
      <c r="N146" s="284"/>
      <c r="O146" s="284"/>
      <c r="P146" s="284"/>
      <c r="Q146" s="284"/>
      <c r="R146" s="284"/>
      <c r="S146" s="284"/>
      <c r="T146" s="28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86" t="s">
        <v>188</v>
      </c>
      <c r="AU146" s="286" t="s">
        <v>85</v>
      </c>
      <c r="AV146" s="13" t="s">
        <v>85</v>
      </c>
      <c r="AW146" s="13" t="s">
        <v>29</v>
      </c>
      <c r="AX146" s="13" t="s">
        <v>74</v>
      </c>
      <c r="AY146" s="286" t="s">
        <v>179</v>
      </c>
    </row>
    <row r="147" s="13" customFormat="1">
      <c r="A147" s="13"/>
      <c r="B147" s="275"/>
      <c r="C147" s="276"/>
      <c r="D147" s="277" t="s">
        <v>188</v>
      </c>
      <c r="E147" s="278" t="s">
        <v>1</v>
      </c>
      <c r="F147" s="279" t="s">
        <v>190</v>
      </c>
      <c r="G147" s="276"/>
      <c r="H147" s="280">
        <v>24</v>
      </c>
      <c r="I147" s="281"/>
      <c r="J147" s="276"/>
      <c r="K147" s="276"/>
      <c r="L147" s="282"/>
      <c r="M147" s="283"/>
      <c r="N147" s="284"/>
      <c r="O147" s="284"/>
      <c r="P147" s="284"/>
      <c r="Q147" s="284"/>
      <c r="R147" s="284"/>
      <c r="S147" s="284"/>
      <c r="T147" s="28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86" t="s">
        <v>188</v>
      </c>
      <c r="AU147" s="286" t="s">
        <v>85</v>
      </c>
      <c r="AV147" s="13" t="s">
        <v>85</v>
      </c>
      <c r="AW147" s="13" t="s">
        <v>29</v>
      </c>
      <c r="AX147" s="13" t="s">
        <v>74</v>
      </c>
      <c r="AY147" s="286" t="s">
        <v>179</v>
      </c>
    </row>
    <row r="148" s="14" customFormat="1">
      <c r="A148" s="14"/>
      <c r="B148" s="287"/>
      <c r="C148" s="288"/>
      <c r="D148" s="277" t="s">
        <v>188</v>
      </c>
      <c r="E148" s="289" t="s">
        <v>1</v>
      </c>
      <c r="F148" s="290" t="s">
        <v>191</v>
      </c>
      <c r="G148" s="288"/>
      <c r="H148" s="291">
        <v>35.07</v>
      </c>
      <c r="I148" s="292"/>
      <c r="J148" s="288"/>
      <c r="K148" s="288"/>
      <c r="L148" s="293"/>
      <c r="M148" s="294"/>
      <c r="N148" s="295"/>
      <c r="O148" s="295"/>
      <c r="P148" s="295"/>
      <c r="Q148" s="295"/>
      <c r="R148" s="295"/>
      <c r="S148" s="295"/>
      <c r="T148" s="29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97" t="s">
        <v>188</v>
      </c>
      <c r="AU148" s="297" t="s">
        <v>85</v>
      </c>
      <c r="AV148" s="14" t="s">
        <v>186</v>
      </c>
      <c r="AW148" s="14" t="s">
        <v>29</v>
      </c>
      <c r="AX148" s="14" t="s">
        <v>81</v>
      </c>
      <c r="AY148" s="297" t="s">
        <v>179</v>
      </c>
    </row>
    <row r="149" s="2" customFormat="1" ht="24.15" customHeight="1">
      <c r="A149" s="40"/>
      <c r="B149" s="41"/>
      <c r="C149" s="262" t="s">
        <v>85</v>
      </c>
      <c r="D149" s="262" t="s">
        <v>182</v>
      </c>
      <c r="E149" s="263" t="s">
        <v>192</v>
      </c>
      <c r="F149" s="264" t="s">
        <v>193</v>
      </c>
      <c r="G149" s="265" t="s">
        <v>194</v>
      </c>
      <c r="H149" s="266">
        <v>15</v>
      </c>
      <c r="I149" s="267"/>
      <c r="J149" s="268">
        <f>ROUND(I149*H149,2)</f>
        <v>0</v>
      </c>
      <c r="K149" s="269"/>
      <c r="L149" s="43"/>
      <c r="M149" s="270" t="s">
        <v>1</v>
      </c>
      <c r="N149" s="271" t="s">
        <v>40</v>
      </c>
      <c r="O149" s="99"/>
      <c r="P149" s="272">
        <f>O149*H149</f>
        <v>0</v>
      </c>
      <c r="Q149" s="272">
        <v>0.0028</v>
      </c>
      <c r="R149" s="272">
        <f>Q149*H149</f>
        <v>0.042000000000000003</v>
      </c>
      <c r="S149" s="272">
        <v>0</v>
      </c>
      <c r="T149" s="27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74" t="s">
        <v>186</v>
      </c>
      <c r="AT149" s="274" t="s">
        <v>182</v>
      </c>
      <c r="AU149" s="274" t="s">
        <v>85</v>
      </c>
      <c r="AY149" s="17" t="s">
        <v>179</v>
      </c>
      <c r="BE149" s="159">
        <f>IF(N149="základná",J149,0)</f>
        <v>0</v>
      </c>
      <c r="BF149" s="159">
        <f>IF(N149="znížená",J149,0)</f>
        <v>0</v>
      </c>
      <c r="BG149" s="159">
        <f>IF(N149="zákl. prenesená",J149,0)</f>
        <v>0</v>
      </c>
      <c r="BH149" s="159">
        <f>IF(N149="zníž. prenesená",J149,0)</f>
        <v>0</v>
      </c>
      <c r="BI149" s="159">
        <f>IF(N149="nulová",J149,0)</f>
        <v>0</v>
      </c>
      <c r="BJ149" s="17" t="s">
        <v>85</v>
      </c>
      <c r="BK149" s="159">
        <f>ROUND(I149*H149,2)</f>
        <v>0</v>
      </c>
      <c r="BL149" s="17" t="s">
        <v>186</v>
      </c>
      <c r="BM149" s="274" t="s">
        <v>195</v>
      </c>
    </row>
    <row r="150" s="13" customFormat="1">
      <c r="A150" s="13"/>
      <c r="B150" s="275"/>
      <c r="C150" s="276"/>
      <c r="D150" s="277" t="s">
        <v>188</v>
      </c>
      <c r="E150" s="278" t="s">
        <v>1</v>
      </c>
      <c r="F150" s="279" t="s">
        <v>196</v>
      </c>
      <c r="G150" s="276"/>
      <c r="H150" s="280">
        <v>15</v>
      </c>
      <c r="I150" s="281"/>
      <c r="J150" s="276"/>
      <c r="K150" s="276"/>
      <c r="L150" s="282"/>
      <c r="M150" s="283"/>
      <c r="N150" s="284"/>
      <c r="O150" s="284"/>
      <c r="P150" s="284"/>
      <c r="Q150" s="284"/>
      <c r="R150" s="284"/>
      <c r="S150" s="284"/>
      <c r="T150" s="28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86" t="s">
        <v>188</v>
      </c>
      <c r="AU150" s="286" t="s">
        <v>85</v>
      </c>
      <c r="AV150" s="13" t="s">
        <v>85</v>
      </c>
      <c r="AW150" s="13" t="s">
        <v>29</v>
      </c>
      <c r="AX150" s="13" t="s">
        <v>74</v>
      </c>
      <c r="AY150" s="286" t="s">
        <v>179</v>
      </c>
    </row>
    <row r="151" s="14" customFormat="1">
      <c r="A151" s="14"/>
      <c r="B151" s="287"/>
      <c r="C151" s="288"/>
      <c r="D151" s="277" t="s">
        <v>188</v>
      </c>
      <c r="E151" s="289" t="s">
        <v>1</v>
      </c>
      <c r="F151" s="290" t="s">
        <v>191</v>
      </c>
      <c r="G151" s="288"/>
      <c r="H151" s="291">
        <v>15</v>
      </c>
      <c r="I151" s="292"/>
      <c r="J151" s="288"/>
      <c r="K151" s="288"/>
      <c r="L151" s="293"/>
      <c r="M151" s="294"/>
      <c r="N151" s="295"/>
      <c r="O151" s="295"/>
      <c r="P151" s="295"/>
      <c r="Q151" s="295"/>
      <c r="R151" s="295"/>
      <c r="S151" s="295"/>
      <c r="T151" s="29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97" t="s">
        <v>188</v>
      </c>
      <c r="AU151" s="297" t="s">
        <v>85</v>
      </c>
      <c r="AV151" s="14" t="s">
        <v>186</v>
      </c>
      <c r="AW151" s="14" t="s">
        <v>29</v>
      </c>
      <c r="AX151" s="14" t="s">
        <v>81</v>
      </c>
      <c r="AY151" s="297" t="s">
        <v>179</v>
      </c>
    </row>
    <row r="152" s="2" customFormat="1" ht="33" customHeight="1">
      <c r="A152" s="40"/>
      <c r="B152" s="41"/>
      <c r="C152" s="262" t="s">
        <v>197</v>
      </c>
      <c r="D152" s="262" t="s">
        <v>182</v>
      </c>
      <c r="E152" s="263" t="s">
        <v>198</v>
      </c>
      <c r="F152" s="264" t="s">
        <v>199</v>
      </c>
      <c r="G152" s="265" t="s">
        <v>185</v>
      </c>
      <c r="H152" s="266">
        <v>570.346</v>
      </c>
      <c r="I152" s="267"/>
      <c r="J152" s="268">
        <f>ROUND(I152*H152,2)</f>
        <v>0</v>
      </c>
      <c r="K152" s="269"/>
      <c r="L152" s="43"/>
      <c r="M152" s="270" t="s">
        <v>1</v>
      </c>
      <c r="N152" s="271" t="s">
        <v>40</v>
      </c>
      <c r="O152" s="99"/>
      <c r="P152" s="272">
        <f>O152*H152</f>
        <v>0</v>
      </c>
      <c r="Q152" s="272">
        <v>0.0099209999999999993</v>
      </c>
      <c r="R152" s="272">
        <f>Q152*H152</f>
        <v>5.6584026659999997</v>
      </c>
      <c r="S152" s="272">
        <v>0</v>
      </c>
      <c r="T152" s="27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74" t="s">
        <v>186</v>
      </c>
      <c r="AT152" s="274" t="s">
        <v>182</v>
      </c>
      <c r="AU152" s="274" t="s">
        <v>85</v>
      </c>
      <c r="AY152" s="17" t="s">
        <v>179</v>
      </c>
      <c r="BE152" s="159">
        <f>IF(N152="základná",J152,0)</f>
        <v>0</v>
      </c>
      <c r="BF152" s="159">
        <f>IF(N152="znížená",J152,0)</f>
        <v>0</v>
      </c>
      <c r="BG152" s="159">
        <f>IF(N152="zákl. prenesená",J152,0)</f>
        <v>0</v>
      </c>
      <c r="BH152" s="159">
        <f>IF(N152="zníž. prenesená",J152,0)</f>
        <v>0</v>
      </c>
      <c r="BI152" s="159">
        <f>IF(N152="nulová",J152,0)</f>
        <v>0</v>
      </c>
      <c r="BJ152" s="17" t="s">
        <v>85</v>
      </c>
      <c r="BK152" s="159">
        <f>ROUND(I152*H152,2)</f>
        <v>0</v>
      </c>
      <c r="BL152" s="17" t="s">
        <v>186</v>
      </c>
      <c r="BM152" s="274" t="s">
        <v>200</v>
      </c>
    </row>
    <row r="153" s="13" customFormat="1">
      <c r="A153" s="13"/>
      <c r="B153" s="275"/>
      <c r="C153" s="276"/>
      <c r="D153" s="277" t="s">
        <v>188</v>
      </c>
      <c r="E153" s="278" t="s">
        <v>1</v>
      </c>
      <c r="F153" s="279" t="s">
        <v>123</v>
      </c>
      <c r="G153" s="276"/>
      <c r="H153" s="280">
        <v>570.346</v>
      </c>
      <c r="I153" s="281"/>
      <c r="J153" s="276"/>
      <c r="K153" s="276"/>
      <c r="L153" s="282"/>
      <c r="M153" s="283"/>
      <c r="N153" s="284"/>
      <c r="O153" s="284"/>
      <c r="P153" s="284"/>
      <c r="Q153" s="284"/>
      <c r="R153" s="284"/>
      <c r="S153" s="284"/>
      <c r="T153" s="28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86" t="s">
        <v>188</v>
      </c>
      <c r="AU153" s="286" t="s">
        <v>85</v>
      </c>
      <c r="AV153" s="13" t="s">
        <v>85</v>
      </c>
      <c r="AW153" s="13" t="s">
        <v>29</v>
      </c>
      <c r="AX153" s="13" t="s">
        <v>81</v>
      </c>
      <c r="AY153" s="286" t="s">
        <v>179</v>
      </c>
    </row>
    <row r="154" s="2" customFormat="1" ht="24.15" customHeight="1">
      <c r="A154" s="40"/>
      <c r="B154" s="41"/>
      <c r="C154" s="262" t="s">
        <v>186</v>
      </c>
      <c r="D154" s="262" t="s">
        <v>182</v>
      </c>
      <c r="E154" s="263" t="s">
        <v>201</v>
      </c>
      <c r="F154" s="264" t="s">
        <v>202</v>
      </c>
      <c r="G154" s="265" t="s">
        <v>185</v>
      </c>
      <c r="H154" s="266">
        <v>72.323999999999998</v>
      </c>
      <c r="I154" s="267"/>
      <c r="J154" s="268">
        <f>ROUND(I154*H154,2)</f>
        <v>0</v>
      </c>
      <c r="K154" s="269"/>
      <c r="L154" s="43"/>
      <c r="M154" s="270" t="s">
        <v>1</v>
      </c>
      <c r="N154" s="271" t="s">
        <v>40</v>
      </c>
      <c r="O154" s="99"/>
      <c r="P154" s="272">
        <f>O154*H154</f>
        <v>0</v>
      </c>
      <c r="Q154" s="272">
        <v>0.0061799999999999997</v>
      </c>
      <c r="R154" s="272">
        <f>Q154*H154</f>
        <v>0.44696231999999997</v>
      </c>
      <c r="S154" s="272">
        <v>0</v>
      </c>
      <c r="T154" s="27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74" t="s">
        <v>186</v>
      </c>
      <c r="AT154" s="274" t="s">
        <v>182</v>
      </c>
      <c r="AU154" s="274" t="s">
        <v>85</v>
      </c>
      <c r="AY154" s="17" t="s">
        <v>179</v>
      </c>
      <c r="BE154" s="159">
        <f>IF(N154="základná",J154,0)</f>
        <v>0</v>
      </c>
      <c r="BF154" s="159">
        <f>IF(N154="znížená",J154,0)</f>
        <v>0</v>
      </c>
      <c r="BG154" s="159">
        <f>IF(N154="zákl. prenesená",J154,0)</f>
        <v>0</v>
      </c>
      <c r="BH154" s="159">
        <f>IF(N154="zníž. prenesená",J154,0)</f>
        <v>0</v>
      </c>
      <c r="BI154" s="159">
        <f>IF(N154="nulová",J154,0)</f>
        <v>0</v>
      </c>
      <c r="BJ154" s="17" t="s">
        <v>85</v>
      </c>
      <c r="BK154" s="159">
        <f>ROUND(I154*H154,2)</f>
        <v>0</v>
      </c>
      <c r="BL154" s="17" t="s">
        <v>186</v>
      </c>
      <c r="BM154" s="274" t="s">
        <v>203</v>
      </c>
    </row>
    <row r="155" s="13" customFormat="1">
      <c r="A155" s="13"/>
      <c r="B155" s="275"/>
      <c r="C155" s="276"/>
      <c r="D155" s="277" t="s">
        <v>188</v>
      </c>
      <c r="E155" s="278" t="s">
        <v>1</v>
      </c>
      <c r="F155" s="279" t="s">
        <v>204</v>
      </c>
      <c r="G155" s="276"/>
      <c r="H155" s="280">
        <v>46.847999999999999</v>
      </c>
      <c r="I155" s="281"/>
      <c r="J155" s="276"/>
      <c r="K155" s="276"/>
      <c r="L155" s="282"/>
      <c r="M155" s="283"/>
      <c r="N155" s="284"/>
      <c r="O155" s="284"/>
      <c r="P155" s="284"/>
      <c r="Q155" s="284"/>
      <c r="R155" s="284"/>
      <c r="S155" s="284"/>
      <c r="T155" s="28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86" t="s">
        <v>188</v>
      </c>
      <c r="AU155" s="286" t="s">
        <v>85</v>
      </c>
      <c r="AV155" s="13" t="s">
        <v>85</v>
      </c>
      <c r="AW155" s="13" t="s">
        <v>29</v>
      </c>
      <c r="AX155" s="13" t="s">
        <v>74</v>
      </c>
      <c r="AY155" s="286" t="s">
        <v>179</v>
      </c>
    </row>
    <row r="156" s="13" customFormat="1">
      <c r="A156" s="13"/>
      <c r="B156" s="275"/>
      <c r="C156" s="276"/>
      <c r="D156" s="277" t="s">
        <v>188</v>
      </c>
      <c r="E156" s="278" t="s">
        <v>1</v>
      </c>
      <c r="F156" s="279" t="s">
        <v>205</v>
      </c>
      <c r="G156" s="276"/>
      <c r="H156" s="280">
        <v>22.032</v>
      </c>
      <c r="I156" s="281"/>
      <c r="J156" s="276"/>
      <c r="K156" s="276"/>
      <c r="L156" s="282"/>
      <c r="M156" s="283"/>
      <c r="N156" s="284"/>
      <c r="O156" s="284"/>
      <c r="P156" s="284"/>
      <c r="Q156" s="284"/>
      <c r="R156" s="284"/>
      <c r="S156" s="284"/>
      <c r="T156" s="28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86" t="s">
        <v>188</v>
      </c>
      <c r="AU156" s="286" t="s">
        <v>85</v>
      </c>
      <c r="AV156" s="13" t="s">
        <v>85</v>
      </c>
      <c r="AW156" s="13" t="s">
        <v>29</v>
      </c>
      <c r="AX156" s="13" t="s">
        <v>74</v>
      </c>
      <c r="AY156" s="286" t="s">
        <v>179</v>
      </c>
    </row>
    <row r="157" s="15" customFormat="1">
      <c r="A157" s="15"/>
      <c r="B157" s="298"/>
      <c r="C157" s="299"/>
      <c r="D157" s="277" t="s">
        <v>188</v>
      </c>
      <c r="E157" s="300" t="s">
        <v>113</v>
      </c>
      <c r="F157" s="301" t="s">
        <v>206</v>
      </c>
      <c r="G157" s="299"/>
      <c r="H157" s="302">
        <v>68.879999999999995</v>
      </c>
      <c r="I157" s="303"/>
      <c r="J157" s="299"/>
      <c r="K157" s="299"/>
      <c r="L157" s="304"/>
      <c r="M157" s="305"/>
      <c r="N157" s="306"/>
      <c r="O157" s="306"/>
      <c r="P157" s="306"/>
      <c r="Q157" s="306"/>
      <c r="R157" s="306"/>
      <c r="S157" s="306"/>
      <c r="T157" s="30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308" t="s">
        <v>188</v>
      </c>
      <c r="AU157" s="308" t="s">
        <v>85</v>
      </c>
      <c r="AV157" s="15" t="s">
        <v>197</v>
      </c>
      <c r="AW157" s="15" t="s">
        <v>29</v>
      </c>
      <c r="AX157" s="15" t="s">
        <v>74</v>
      </c>
      <c r="AY157" s="308" t="s">
        <v>179</v>
      </c>
    </row>
    <row r="158" s="13" customFormat="1">
      <c r="A158" s="13"/>
      <c r="B158" s="275"/>
      <c r="C158" s="276"/>
      <c r="D158" s="277" t="s">
        <v>188</v>
      </c>
      <c r="E158" s="278" t="s">
        <v>1</v>
      </c>
      <c r="F158" s="279" t="s">
        <v>207</v>
      </c>
      <c r="G158" s="276"/>
      <c r="H158" s="280">
        <v>3.444</v>
      </c>
      <c r="I158" s="281"/>
      <c r="J158" s="276"/>
      <c r="K158" s="276"/>
      <c r="L158" s="282"/>
      <c r="M158" s="283"/>
      <c r="N158" s="284"/>
      <c r="O158" s="284"/>
      <c r="P158" s="284"/>
      <c r="Q158" s="284"/>
      <c r="R158" s="284"/>
      <c r="S158" s="284"/>
      <c r="T158" s="28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86" t="s">
        <v>188</v>
      </c>
      <c r="AU158" s="286" t="s">
        <v>85</v>
      </c>
      <c r="AV158" s="13" t="s">
        <v>85</v>
      </c>
      <c r="AW158" s="13" t="s">
        <v>29</v>
      </c>
      <c r="AX158" s="13" t="s">
        <v>74</v>
      </c>
      <c r="AY158" s="286" t="s">
        <v>179</v>
      </c>
    </row>
    <row r="159" s="14" customFormat="1">
      <c r="A159" s="14"/>
      <c r="B159" s="287"/>
      <c r="C159" s="288"/>
      <c r="D159" s="277" t="s">
        <v>188</v>
      </c>
      <c r="E159" s="289" t="s">
        <v>1</v>
      </c>
      <c r="F159" s="290" t="s">
        <v>191</v>
      </c>
      <c r="G159" s="288"/>
      <c r="H159" s="291">
        <v>72.323999999999998</v>
      </c>
      <c r="I159" s="292"/>
      <c r="J159" s="288"/>
      <c r="K159" s="288"/>
      <c r="L159" s="293"/>
      <c r="M159" s="294"/>
      <c r="N159" s="295"/>
      <c r="O159" s="295"/>
      <c r="P159" s="295"/>
      <c r="Q159" s="295"/>
      <c r="R159" s="295"/>
      <c r="S159" s="295"/>
      <c r="T159" s="29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97" t="s">
        <v>188</v>
      </c>
      <c r="AU159" s="297" t="s">
        <v>85</v>
      </c>
      <c r="AV159" s="14" t="s">
        <v>186</v>
      </c>
      <c r="AW159" s="14" t="s">
        <v>29</v>
      </c>
      <c r="AX159" s="14" t="s">
        <v>81</v>
      </c>
      <c r="AY159" s="297" t="s">
        <v>179</v>
      </c>
    </row>
    <row r="160" s="2" customFormat="1" ht="33" customHeight="1">
      <c r="A160" s="40"/>
      <c r="B160" s="41"/>
      <c r="C160" s="262" t="s">
        <v>208</v>
      </c>
      <c r="D160" s="262" t="s">
        <v>182</v>
      </c>
      <c r="E160" s="263" t="s">
        <v>209</v>
      </c>
      <c r="F160" s="264" t="s">
        <v>210</v>
      </c>
      <c r="G160" s="265" t="s">
        <v>185</v>
      </c>
      <c r="H160" s="266">
        <v>98.281999999999996</v>
      </c>
      <c r="I160" s="267"/>
      <c r="J160" s="268">
        <f>ROUND(I160*H160,2)</f>
        <v>0</v>
      </c>
      <c r="K160" s="269"/>
      <c r="L160" s="43"/>
      <c r="M160" s="270" t="s">
        <v>1</v>
      </c>
      <c r="N160" s="271" t="s">
        <v>40</v>
      </c>
      <c r="O160" s="99"/>
      <c r="P160" s="272">
        <f>O160*H160</f>
        <v>0</v>
      </c>
      <c r="Q160" s="272">
        <v>0.01155</v>
      </c>
      <c r="R160" s="272">
        <f>Q160*H160</f>
        <v>1.1351570999999998</v>
      </c>
      <c r="S160" s="272">
        <v>0</v>
      </c>
      <c r="T160" s="273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4" t="s">
        <v>186</v>
      </c>
      <c r="AT160" s="274" t="s">
        <v>182</v>
      </c>
      <c r="AU160" s="274" t="s">
        <v>85</v>
      </c>
      <c r="AY160" s="17" t="s">
        <v>179</v>
      </c>
      <c r="BE160" s="159">
        <f>IF(N160="základná",J160,0)</f>
        <v>0</v>
      </c>
      <c r="BF160" s="159">
        <f>IF(N160="znížená",J160,0)</f>
        <v>0</v>
      </c>
      <c r="BG160" s="159">
        <f>IF(N160="zákl. prenesená",J160,0)</f>
        <v>0</v>
      </c>
      <c r="BH160" s="159">
        <f>IF(N160="zníž. prenesená",J160,0)</f>
        <v>0</v>
      </c>
      <c r="BI160" s="159">
        <f>IF(N160="nulová",J160,0)</f>
        <v>0</v>
      </c>
      <c r="BJ160" s="17" t="s">
        <v>85</v>
      </c>
      <c r="BK160" s="159">
        <f>ROUND(I160*H160,2)</f>
        <v>0</v>
      </c>
      <c r="BL160" s="17" t="s">
        <v>186</v>
      </c>
      <c r="BM160" s="274" t="s">
        <v>211</v>
      </c>
    </row>
    <row r="161" s="13" customFormat="1">
      <c r="A161" s="13"/>
      <c r="B161" s="275"/>
      <c r="C161" s="276"/>
      <c r="D161" s="277" t="s">
        <v>188</v>
      </c>
      <c r="E161" s="278" t="s">
        <v>1</v>
      </c>
      <c r="F161" s="279" t="s">
        <v>212</v>
      </c>
      <c r="G161" s="276"/>
      <c r="H161" s="280">
        <v>68.527000000000001</v>
      </c>
      <c r="I161" s="281"/>
      <c r="J161" s="276"/>
      <c r="K161" s="276"/>
      <c r="L161" s="282"/>
      <c r="M161" s="283"/>
      <c r="N161" s="284"/>
      <c r="O161" s="284"/>
      <c r="P161" s="284"/>
      <c r="Q161" s="284"/>
      <c r="R161" s="284"/>
      <c r="S161" s="284"/>
      <c r="T161" s="28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6" t="s">
        <v>188</v>
      </c>
      <c r="AU161" s="286" t="s">
        <v>85</v>
      </c>
      <c r="AV161" s="13" t="s">
        <v>85</v>
      </c>
      <c r="AW161" s="13" t="s">
        <v>29</v>
      </c>
      <c r="AX161" s="13" t="s">
        <v>74</v>
      </c>
      <c r="AY161" s="286" t="s">
        <v>179</v>
      </c>
    </row>
    <row r="162" s="13" customFormat="1">
      <c r="A162" s="13"/>
      <c r="B162" s="275"/>
      <c r="C162" s="276"/>
      <c r="D162" s="277" t="s">
        <v>188</v>
      </c>
      <c r="E162" s="278" t="s">
        <v>1</v>
      </c>
      <c r="F162" s="279" t="s">
        <v>213</v>
      </c>
      <c r="G162" s="276"/>
      <c r="H162" s="280">
        <v>25.074999999999999</v>
      </c>
      <c r="I162" s="281"/>
      <c r="J162" s="276"/>
      <c r="K162" s="276"/>
      <c r="L162" s="282"/>
      <c r="M162" s="283"/>
      <c r="N162" s="284"/>
      <c r="O162" s="284"/>
      <c r="P162" s="284"/>
      <c r="Q162" s="284"/>
      <c r="R162" s="284"/>
      <c r="S162" s="284"/>
      <c r="T162" s="28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6" t="s">
        <v>188</v>
      </c>
      <c r="AU162" s="286" t="s">
        <v>85</v>
      </c>
      <c r="AV162" s="13" t="s">
        <v>85</v>
      </c>
      <c r="AW162" s="13" t="s">
        <v>29</v>
      </c>
      <c r="AX162" s="13" t="s">
        <v>74</v>
      </c>
      <c r="AY162" s="286" t="s">
        <v>179</v>
      </c>
    </row>
    <row r="163" s="15" customFormat="1">
      <c r="A163" s="15"/>
      <c r="B163" s="298"/>
      <c r="C163" s="299"/>
      <c r="D163" s="277" t="s">
        <v>188</v>
      </c>
      <c r="E163" s="300" t="s">
        <v>116</v>
      </c>
      <c r="F163" s="301" t="s">
        <v>206</v>
      </c>
      <c r="G163" s="299"/>
      <c r="H163" s="302">
        <v>93.602000000000004</v>
      </c>
      <c r="I163" s="303"/>
      <c r="J163" s="299"/>
      <c r="K163" s="299"/>
      <c r="L163" s="304"/>
      <c r="M163" s="305"/>
      <c r="N163" s="306"/>
      <c r="O163" s="306"/>
      <c r="P163" s="306"/>
      <c r="Q163" s="306"/>
      <c r="R163" s="306"/>
      <c r="S163" s="306"/>
      <c r="T163" s="30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308" t="s">
        <v>188</v>
      </c>
      <c r="AU163" s="308" t="s">
        <v>85</v>
      </c>
      <c r="AV163" s="15" t="s">
        <v>197</v>
      </c>
      <c r="AW163" s="15" t="s">
        <v>29</v>
      </c>
      <c r="AX163" s="15" t="s">
        <v>74</v>
      </c>
      <c r="AY163" s="308" t="s">
        <v>179</v>
      </c>
    </row>
    <row r="164" s="13" customFormat="1">
      <c r="A164" s="13"/>
      <c r="B164" s="275"/>
      <c r="C164" s="276"/>
      <c r="D164" s="277" t="s">
        <v>188</v>
      </c>
      <c r="E164" s="278" t="s">
        <v>1</v>
      </c>
      <c r="F164" s="279" t="s">
        <v>214</v>
      </c>
      <c r="G164" s="276"/>
      <c r="H164" s="280">
        <v>4.6799999999999997</v>
      </c>
      <c r="I164" s="281"/>
      <c r="J164" s="276"/>
      <c r="K164" s="276"/>
      <c r="L164" s="282"/>
      <c r="M164" s="283"/>
      <c r="N164" s="284"/>
      <c r="O164" s="284"/>
      <c r="P164" s="284"/>
      <c r="Q164" s="284"/>
      <c r="R164" s="284"/>
      <c r="S164" s="284"/>
      <c r="T164" s="28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86" t="s">
        <v>188</v>
      </c>
      <c r="AU164" s="286" t="s">
        <v>85</v>
      </c>
      <c r="AV164" s="13" t="s">
        <v>85</v>
      </c>
      <c r="AW164" s="13" t="s">
        <v>29</v>
      </c>
      <c r="AX164" s="13" t="s">
        <v>74</v>
      </c>
      <c r="AY164" s="286" t="s">
        <v>179</v>
      </c>
    </row>
    <row r="165" s="14" customFormat="1">
      <c r="A165" s="14"/>
      <c r="B165" s="287"/>
      <c r="C165" s="288"/>
      <c r="D165" s="277" t="s">
        <v>188</v>
      </c>
      <c r="E165" s="289" t="s">
        <v>125</v>
      </c>
      <c r="F165" s="290" t="s">
        <v>191</v>
      </c>
      <c r="G165" s="288"/>
      <c r="H165" s="291">
        <v>98.281999999999996</v>
      </c>
      <c r="I165" s="292"/>
      <c r="J165" s="288"/>
      <c r="K165" s="288"/>
      <c r="L165" s="293"/>
      <c r="M165" s="294"/>
      <c r="N165" s="295"/>
      <c r="O165" s="295"/>
      <c r="P165" s="295"/>
      <c r="Q165" s="295"/>
      <c r="R165" s="295"/>
      <c r="S165" s="295"/>
      <c r="T165" s="29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97" t="s">
        <v>188</v>
      </c>
      <c r="AU165" s="297" t="s">
        <v>85</v>
      </c>
      <c r="AV165" s="14" t="s">
        <v>186</v>
      </c>
      <c r="AW165" s="14" t="s">
        <v>29</v>
      </c>
      <c r="AX165" s="14" t="s">
        <v>81</v>
      </c>
      <c r="AY165" s="297" t="s">
        <v>179</v>
      </c>
    </row>
    <row r="166" s="2" customFormat="1" ht="33" customHeight="1">
      <c r="A166" s="40"/>
      <c r="B166" s="41"/>
      <c r="C166" s="262" t="s">
        <v>180</v>
      </c>
      <c r="D166" s="262" t="s">
        <v>182</v>
      </c>
      <c r="E166" s="263" t="s">
        <v>215</v>
      </c>
      <c r="F166" s="264" t="s">
        <v>216</v>
      </c>
      <c r="G166" s="265" t="s">
        <v>185</v>
      </c>
      <c r="H166" s="266">
        <v>9.7129999999999992</v>
      </c>
      <c r="I166" s="267"/>
      <c r="J166" s="268">
        <f>ROUND(I166*H166,2)</f>
        <v>0</v>
      </c>
      <c r="K166" s="269"/>
      <c r="L166" s="43"/>
      <c r="M166" s="270" t="s">
        <v>1</v>
      </c>
      <c r="N166" s="271" t="s">
        <v>40</v>
      </c>
      <c r="O166" s="99"/>
      <c r="P166" s="272">
        <f>O166*H166</f>
        <v>0</v>
      </c>
      <c r="Q166" s="272">
        <v>0.00025799999999999998</v>
      </c>
      <c r="R166" s="272">
        <f>Q166*H166</f>
        <v>0.0025059539999999995</v>
      </c>
      <c r="S166" s="272">
        <v>0</v>
      </c>
      <c r="T166" s="27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4" t="s">
        <v>186</v>
      </c>
      <c r="AT166" s="274" t="s">
        <v>182</v>
      </c>
      <c r="AU166" s="274" t="s">
        <v>85</v>
      </c>
      <c r="AY166" s="17" t="s">
        <v>179</v>
      </c>
      <c r="BE166" s="159">
        <f>IF(N166="základná",J166,0)</f>
        <v>0</v>
      </c>
      <c r="BF166" s="159">
        <f>IF(N166="znížená",J166,0)</f>
        <v>0</v>
      </c>
      <c r="BG166" s="159">
        <f>IF(N166="zákl. prenesená",J166,0)</f>
        <v>0</v>
      </c>
      <c r="BH166" s="159">
        <f>IF(N166="zníž. prenesená",J166,0)</f>
        <v>0</v>
      </c>
      <c r="BI166" s="159">
        <f>IF(N166="nulová",J166,0)</f>
        <v>0</v>
      </c>
      <c r="BJ166" s="17" t="s">
        <v>85</v>
      </c>
      <c r="BK166" s="159">
        <f>ROUND(I166*H166,2)</f>
        <v>0</v>
      </c>
      <c r="BL166" s="17" t="s">
        <v>186</v>
      </c>
      <c r="BM166" s="274" t="s">
        <v>217</v>
      </c>
    </row>
    <row r="167" s="13" customFormat="1">
      <c r="A167" s="13"/>
      <c r="B167" s="275"/>
      <c r="C167" s="276"/>
      <c r="D167" s="277" t="s">
        <v>188</v>
      </c>
      <c r="E167" s="278" t="s">
        <v>1</v>
      </c>
      <c r="F167" s="279" t="s">
        <v>218</v>
      </c>
      <c r="G167" s="276"/>
      <c r="H167" s="280">
        <v>9.7129999999999992</v>
      </c>
      <c r="I167" s="281"/>
      <c r="J167" s="276"/>
      <c r="K167" s="276"/>
      <c r="L167" s="282"/>
      <c r="M167" s="283"/>
      <c r="N167" s="284"/>
      <c r="O167" s="284"/>
      <c r="P167" s="284"/>
      <c r="Q167" s="284"/>
      <c r="R167" s="284"/>
      <c r="S167" s="284"/>
      <c r="T167" s="28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6" t="s">
        <v>188</v>
      </c>
      <c r="AU167" s="286" t="s">
        <v>85</v>
      </c>
      <c r="AV167" s="13" t="s">
        <v>85</v>
      </c>
      <c r="AW167" s="13" t="s">
        <v>29</v>
      </c>
      <c r="AX167" s="13" t="s">
        <v>74</v>
      </c>
      <c r="AY167" s="286" t="s">
        <v>179</v>
      </c>
    </row>
    <row r="168" s="14" customFormat="1">
      <c r="A168" s="14"/>
      <c r="B168" s="287"/>
      <c r="C168" s="288"/>
      <c r="D168" s="277" t="s">
        <v>188</v>
      </c>
      <c r="E168" s="289" t="s">
        <v>1</v>
      </c>
      <c r="F168" s="290" t="s">
        <v>191</v>
      </c>
      <c r="G168" s="288"/>
      <c r="H168" s="291">
        <v>9.7129999999999992</v>
      </c>
      <c r="I168" s="292"/>
      <c r="J168" s="288"/>
      <c r="K168" s="288"/>
      <c r="L168" s="293"/>
      <c r="M168" s="294"/>
      <c r="N168" s="295"/>
      <c r="O168" s="295"/>
      <c r="P168" s="295"/>
      <c r="Q168" s="295"/>
      <c r="R168" s="295"/>
      <c r="S168" s="295"/>
      <c r="T168" s="29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97" t="s">
        <v>188</v>
      </c>
      <c r="AU168" s="297" t="s">
        <v>85</v>
      </c>
      <c r="AV168" s="14" t="s">
        <v>186</v>
      </c>
      <c r="AW168" s="14" t="s">
        <v>29</v>
      </c>
      <c r="AX168" s="14" t="s">
        <v>81</v>
      </c>
      <c r="AY168" s="297" t="s">
        <v>179</v>
      </c>
    </row>
    <row r="169" s="2" customFormat="1" ht="24.15" customHeight="1">
      <c r="A169" s="40"/>
      <c r="B169" s="41"/>
      <c r="C169" s="262" t="s">
        <v>219</v>
      </c>
      <c r="D169" s="262" t="s">
        <v>182</v>
      </c>
      <c r="E169" s="263" t="s">
        <v>220</v>
      </c>
      <c r="F169" s="264" t="s">
        <v>221</v>
      </c>
      <c r="G169" s="265" t="s">
        <v>222</v>
      </c>
      <c r="H169" s="266">
        <v>0.45000000000000001</v>
      </c>
      <c r="I169" s="267"/>
      <c r="J169" s="268">
        <f>ROUND(I169*H169,2)</f>
        <v>0</v>
      </c>
      <c r="K169" s="269"/>
      <c r="L169" s="43"/>
      <c r="M169" s="270" t="s">
        <v>1</v>
      </c>
      <c r="N169" s="271" t="s">
        <v>40</v>
      </c>
      <c r="O169" s="99"/>
      <c r="P169" s="272">
        <f>O169*H169</f>
        <v>0</v>
      </c>
      <c r="Q169" s="272">
        <v>2.4164755000000002</v>
      </c>
      <c r="R169" s="272">
        <f>Q169*H169</f>
        <v>1.087413975</v>
      </c>
      <c r="S169" s="272">
        <v>0</v>
      </c>
      <c r="T169" s="273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74" t="s">
        <v>186</v>
      </c>
      <c r="AT169" s="274" t="s">
        <v>182</v>
      </c>
      <c r="AU169" s="274" t="s">
        <v>85</v>
      </c>
      <c r="AY169" s="17" t="s">
        <v>179</v>
      </c>
      <c r="BE169" s="159">
        <f>IF(N169="základná",J169,0)</f>
        <v>0</v>
      </c>
      <c r="BF169" s="159">
        <f>IF(N169="znížená",J169,0)</f>
        <v>0</v>
      </c>
      <c r="BG169" s="159">
        <f>IF(N169="zákl. prenesená",J169,0)</f>
        <v>0</v>
      </c>
      <c r="BH169" s="159">
        <f>IF(N169="zníž. prenesená",J169,0)</f>
        <v>0</v>
      </c>
      <c r="BI169" s="159">
        <f>IF(N169="nulová",J169,0)</f>
        <v>0</v>
      </c>
      <c r="BJ169" s="17" t="s">
        <v>85</v>
      </c>
      <c r="BK169" s="159">
        <f>ROUND(I169*H169,2)</f>
        <v>0</v>
      </c>
      <c r="BL169" s="17" t="s">
        <v>186</v>
      </c>
      <c r="BM169" s="274" t="s">
        <v>223</v>
      </c>
    </row>
    <row r="170" s="13" customFormat="1">
      <c r="A170" s="13"/>
      <c r="B170" s="275"/>
      <c r="C170" s="276"/>
      <c r="D170" s="277" t="s">
        <v>188</v>
      </c>
      <c r="E170" s="278" t="s">
        <v>1</v>
      </c>
      <c r="F170" s="279" t="s">
        <v>107</v>
      </c>
      <c r="G170" s="276"/>
      <c r="H170" s="280">
        <v>0.45000000000000001</v>
      </c>
      <c r="I170" s="281"/>
      <c r="J170" s="276"/>
      <c r="K170" s="276"/>
      <c r="L170" s="282"/>
      <c r="M170" s="283"/>
      <c r="N170" s="284"/>
      <c r="O170" s="284"/>
      <c r="P170" s="284"/>
      <c r="Q170" s="284"/>
      <c r="R170" s="284"/>
      <c r="S170" s="284"/>
      <c r="T170" s="28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86" t="s">
        <v>188</v>
      </c>
      <c r="AU170" s="286" t="s">
        <v>85</v>
      </c>
      <c r="AV170" s="13" t="s">
        <v>85</v>
      </c>
      <c r="AW170" s="13" t="s">
        <v>29</v>
      </c>
      <c r="AX170" s="13" t="s">
        <v>74</v>
      </c>
      <c r="AY170" s="286" t="s">
        <v>179</v>
      </c>
    </row>
    <row r="171" s="14" customFormat="1">
      <c r="A171" s="14"/>
      <c r="B171" s="287"/>
      <c r="C171" s="288"/>
      <c r="D171" s="277" t="s">
        <v>188</v>
      </c>
      <c r="E171" s="289" t="s">
        <v>1</v>
      </c>
      <c r="F171" s="290" t="s">
        <v>191</v>
      </c>
      <c r="G171" s="288"/>
      <c r="H171" s="291">
        <v>0.45000000000000001</v>
      </c>
      <c r="I171" s="292"/>
      <c r="J171" s="288"/>
      <c r="K171" s="288"/>
      <c r="L171" s="293"/>
      <c r="M171" s="294"/>
      <c r="N171" s="295"/>
      <c r="O171" s="295"/>
      <c r="P171" s="295"/>
      <c r="Q171" s="295"/>
      <c r="R171" s="295"/>
      <c r="S171" s="295"/>
      <c r="T171" s="29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97" t="s">
        <v>188</v>
      </c>
      <c r="AU171" s="297" t="s">
        <v>85</v>
      </c>
      <c r="AV171" s="14" t="s">
        <v>186</v>
      </c>
      <c r="AW171" s="14" t="s">
        <v>29</v>
      </c>
      <c r="AX171" s="14" t="s">
        <v>81</v>
      </c>
      <c r="AY171" s="297" t="s">
        <v>179</v>
      </c>
    </row>
    <row r="172" s="2" customFormat="1" ht="24.15" customHeight="1">
      <c r="A172" s="40"/>
      <c r="B172" s="41"/>
      <c r="C172" s="262" t="s">
        <v>224</v>
      </c>
      <c r="D172" s="262" t="s">
        <v>182</v>
      </c>
      <c r="E172" s="263" t="s">
        <v>225</v>
      </c>
      <c r="F172" s="264" t="s">
        <v>226</v>
      </c>
      <c r="G172" s="265" t="s">
        <v>185</v>
      </c>
      <c r="H172" s="266">
        <v>72.247</v>
      </c>
      <c r="I172" s="267"/>
      <c r="J172" s="268">
        <f>ROUND(I172*H172,2)</f>
        <v>0</v>
      </c>
      <c r="K172" s="269"/>
      <c r="L172" s="43"/>
      <c r="M172" s="270" t="s">
        <v>1</v>
      </c>
      <c r="N172" s="271" t="s">
        <v>40</v>
      </c>
      <c r="O172" s="99"/>
      <c r="P172" s="272">
        <f>O172*H172</f>
        <v>0</v>
      </c>
      <c r="Q172" s="272">
        <v>0.0081600000000000006</v>
      </c>
      <c r="R172" s="272">
        <f>Q172*H172</f>
        <v>0.58953552000000009</v>
      </c>
      <c r="S172" s="272">
        <v>0</v>
      </c>
      <c r="T172" s="273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4" t="s">
        <v>227</v>
      </c>
      <c r="AT172" s="274" t="s">
        <v>182</v>
      </c>
      <c r="AU172" s="274" t="s">
        <v>85</v>
      </c>
      <c r="AY172" s="17" t="s">
        <v>179</v>
      </c>
      <c r="BE172" s="159">
        <f>IF(N172="základná",J172,0)</f>
        <v>0</v>
      </c>
      <c r="BF172" s="159">
        <f>IF(N172="znížená",J172,0)</f>
        <v>0</v>
      </c>
      <c r="BG172" s="159">
        <f>IF(N172="zákl. prenesená",J172,0)</f>
        <v>0</v>
      </c>
      <c r="BH172" s="159">
        <f>IF(N172="zníž. prenesená",J172,0)</f>
        <v>0</v>
      </c>
      <c r="BI172" s="159">
        <f>IF(N172="nulová",J172,0)</f>
        <v>0</v>
      </c>
      <c r="BJ172" s="17" t="s">
        <v>85</v>
      </c>
      <c r="BK172" s="159">
        <f>ROUND(I172*H172,2)</f>
        <v>0</v>
      </c>
      <c r="BL172" s="17" t="s">
        <v>227</v>
      </c>
      <c r="BM172" s="274" t="s">
        <v>228</v>
      </c>
    </row>
    <row r="173" s="13" customFormat="1">
      <c r="A173" s="13"/>
      <c r="B173" s="275"/>
      <c r="C173" s="276"/>
      <c r="D173" s="277" t="s">
        <v>188</v>
      </c>
      <c r="E173" s="278" t="s">
        <v>1</v>
      </c>
      <c r="F173" s="279" t="s">
        <v>121</v>
      </c>
      <c r="G173" s="276"/>
      <c r="H173" s="280">
        <v>72.247</v>
      </c>
      <c r="I173" s="281"/>
      <c r="J173" s="276"/>
      <c r="K173" s="276"/>
      <c r="L173" s="282"/>
      <c r="M173" s="283"/>
      <c r="N173" s="284"/>
      <c r="O173" s="284"/>
      <c r="P173" s="284"/>
      <c r="Q173" s="284"/>
      <c r="R173" s="284"/>
      <c r="S173" s="284"/>
      <c r="T173" s="28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86" t="s">
        <v>188</v>
      </c>
      <c r="AU173" s="286" t="s">
        <v>85</v>
      </c>
      <c r="AV173" s="13" t="s">
        <v>85</v>
      </c>
      <c r="AW173" s="13" t="s">
        <v>29</v>
      </c>
      <c r="AX173" s="13" t="s">
        <v>81</v>
      </c>
      <c r="AY173" s="286" t="s">
        <v>179</v>
      </c>
    </row>
    <row r="174" s="2" customFormat="1" ht="24.15" customHeight="1">
      <c r="A174" s="40"/>
      <c r="B174" s="41"/>
      <c r="C174" s="262" t="s">
        <v>229</v>
      </c>
      <c r="D174" s="262" t="s">
        <v>182</v>
      </c>
      <c r="E174" s="263" t="s">
        <v>230</v>
      </c>
      <c r="F174" s="264" t="s">
        <v>231</v>
      </c>
      <c r="G174" s="265" t="s">
        <v>185</v>
      </c>
      <c r="H174" s="266">
        <v>72.247</v>
      </c>
      <c r="I174" s="267"/>
      <c r="J174" s="268">
        <f>ROUND(I174*H174,2)</f>
        <v>0</v>
      </c>
      <c r="K174" s="269"/>
      <c r="L174" s="43"/>
      <c r="M174" s="270" t="s">
        <v>1</v>
      </c>
      <c r="N174" s="271" t="s">
        <v>40</v>
      </c>
      <c r="O174" s="99"/>
      <c r="P174" s="272">
        <f>O174*H174</f>
        <v>0</v>
      </c>
      <c r="Q174" s="272">
        <v>0.000154</v>
      </c>
      <c r="R174" s="272">
        <f>Q174*H174</f>
        <v>0.011126038</v>
      </c>
      <c r="S174" s="272">
        <v>0</v>
      </c>
      <c r="T174" s="273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4" t="s">
        <v>186</v>
      </c>
      <c r="AT174" s="274" t="s">
        <v>182</v>
      </c>
      <c r="AU174" s="274" t="s">
        <v>85</v>
      </c>
      <c r="AY174" s="17" t="s">
        <v>179</v>
      </c>
      <c r="BE174" s="159">
        <f>IF(N174="základná",J174,0)</f>
        <v>0</v>
      </c>
      <c r="BF174" s="159">
        <f>IF(N174="znížená",J174,0)</f>
        <v>0</v>
      </c>
      <c r="BG174" s="159">
        <f>IF(N174="zákl. prenesená",J174,0)</f>
        <v>0</v>
      </c>
      <c r="BH174" s="159">
        <f>IF(N174="zníž. prenesená",J174,0)</f>
        <v>0</v>
      </c>
      <c r="BI174" s="159">
        <f>IF(N174="nulová",J174,0)</f>
        <v>0</v>
      </c>
      <c r="BJ174" s="17" t="s">
        <v>85</v>
      </c>
      <c r="BK174" s="159">
        <f>ROUND(I174*H174,2)</f>
        <v>0</v>
      </c>
      <c r="BL174" s="17" t="s">
        <v>186</v>
      </c>
      <c r="BM174" s="274" t="s">
        <v>232</v>
      </c>
    </row>
    <row r="175" s="13" customFormat="1">
      <c r="A175" s="13"/>
      <c r="B175" s="275"/>
      <c r="C175" s="276"/>
      <c r="D175" s="277" t="s">
        <v>188</v>
      </c>
      <c r="E175" s="278" t="s">
        <v>1</v>
      </c>
      <c r="F175" s="279" t="s">
        <v>121</v>
      </c>
      <c r="G175" s="276"/>
      <c r="H175" s="280">
        <v>72.247</v>
      </c>
      <c r="I175" s="281"/>
      <c r="J175" s="276"/>
      <c r="K175" s="276"/>
      <c r="L175" s="282"/>
      <c r="M175" s="283"/>
      <c r="N175" s="284"/>
      <c r="O175" s="284"/>
      <c r="P175" s="284"/>
      <c r="Q175" s="284"/>
      <c r="R175" s="284"/>
      <c r="S175" s="284"/>
      <c r="T175" s="28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86" t="s">
        <v>188</v>
      </c>
      <c r="AU175" s="286" t="s">
        <v>85</v>
      </c>
      <c r="AV175" s="13" t="s">
        <v>85</v>
      </c>
      <c r="AW175" s="13" t="s">
        <v>29</v>
      </c>
      <c r="AX175" s="13" t="s">
        <v>81</v>
      </c>
      <c r="AY175" s="286" t="s">
        <v>179</v>
      </c>
    </row>
    <row r="176" s="2" customFormat="1" ht="24.15" customHeight="1">
      <c r="A176" s="40"/>
      <c r="B176" s="41"/>
      <c r="C176" s="262" t="s">
        <v>233</v>
      </c>
      <c r="D176" s="262" t="s">
        <v>182</v>
      </c>
      <c r="E176" s="263" t="s">
        <v>234</v>
      </c>
      <c r="F176" s="264" t="s">
        <v>235</v>
      </c>
      <c r="G176" s="265" t="s">
        <v>236</v>
      </c>
      <c r="H176" s="266">
        <v>3</v>
      </c>
      <c r="I176" s="267"/>
      <c r="J176" s="268">
        <f>ROUND(I176*H176,2)</f>
        <v>0</v>
      </c>
      <c r="K176" s="269"/>
      <c r="L176" s="43"/>
      <c r="M176" s="270" t="s">
        <v>1</v>
      </c>
      <c r="N176" s="271" t="s">
        <v>40</v>
      </c>
      <c r="O176" s="99"/>
      <c r="P176" s="272">
        <f>O176*H176</f>
        <v>0</v>
      </c>
      <c r="Q176" s="272">
        <v>0.039640000000000002</v>
      </c>
      <c r="R176" s="272">
        <f>Q176*H176</f>
        <v>0.11892</v>
      </c>
      <c r="S176" s="272">
        <v>0</v>
      </c>
      <c r="T176" s="27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4" t="s">
        <v>186</v>
      </c>
      <c r="AT176" s="274" t="s">
        <v>182</v>
      </c>
      <c r="AU176" s="274" t="s">
        <v>85</v>
      </c>
      <c r="AY176" s="17" t="s">
        <v>179</v>
      </c>
      <c r="BE176" s="159">
        <f>IF(N176="základná",J176,0)</f>
        <v>0</v>
      </c>
      <c r="BF176" s="159">
        <f>IF(N176="znížená",J176,0)</f>
        <v>0</v>
      </c>
      <c r="BG176" s="159">
        <f>IF(N176="zákl. prenesená",J176,0)</f>
        <v>0</v>
      </c>
      <c r="BH176" s="159">
        <f>IF(N176="zníž. prenesená",J176,0)</f>
        <v>0</v>
      </c>
      <c r="BI176" s="159">
        <f>IF(N176="nulová",J176,0)</f>
        <v>0</v>
      </c>
      <c r="BJ176" s="17" t="s">
        <v>85</v>
      </c>
      <c r="BK176" s="159">
        <f>ROUND(I176*H176,2)</f>
        <v>0</v>
      </c>
      <c r="BL176" s="17" t="s">
        <v>186</v>
      </c>
      <c r="BM176" s="274" t="s">
        <v>237</v>
      </c>
    </row>
    <row r="177" s="2" customFormat="1" ht="24.15" customHeight="1">
      <c r="A177" s="40"/>
      <c r="B177" s="41"/>
      <c r="C177" s="309" t="s">
        <v>238</v>
      </c>
      <c r="D177" s="309" t="s">
        <v>239</v>
      </c>
      <c r="E177" s="310" t="s">
        <v>240</v>
      </c>
      <c r="F177" s="311" t="s">
        <v>241</v>
      </c>
      <c r="G177" s="312" t="s">
        <v>236</v>
      </c>
      <c r="H177" s="313">
        <v>3</v>
      </c>
      <c r="I177" s="314"/>
      <c r="J177" s="315">
        <f>ROUND(I177*H177,2)</f>
        <v>0</v>
      </c>
      <c r="K177" s="316"/>
      <c r="L177" s="317"/>
      <c r="M177" s="318" t="s">
        <v>1</v>
      </c>
      <c r="N177" s="319" t="s">
        <v>40</v>
      </c>
      <c r="O177" s="99"/>
      <c r="P177" s="272">
        <f>O177*H177</f>
        <v>0</v>
      </c>
      <c r="Q177" s="272">
        <v>0.01</v>
      </c>
      <c r="R177" s="272">
        <f>Q177*H177</f>
        <v>0.029999999999999999</v>
      </c>
      <c r="S177" s="272">
        <v>0</v>
      </c>
      <c r="T177" s="273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4" t="s">
        <v>224</v>
      </c>
      <c r="AT177" s="274" t="s">
        <v>239</v>
      </c>
      <c r="AU177" s="274" t="s">
        <v>85</v>
      </c>
      <c r="AY177" s="17" t="s">
        <v>179</v>
      </c>
      <c r="BE177" s="159">
        <f>IF(N177="základná",J177,0)</f>
        <v>0</v>
      </c>
      <c r="BF177" s="159">
        <f>IF(N177="znížená",J177,0)</f>
        <v>0</v>
      </c>
      <c r="BG177" s="159">
        <f>IF(N177="zákl. prenesená",J177,0)</f>
        <v>0</v>
      </c>
      <c r="BH177" s="159">
        <f>IF(N177="zníž. prenesená",J177,0)</f>
        <v>0</v>
      </c>
      <c r="BI177" s="159">
        <f>IF(N177="nulová",J177,0)</f>
        <v>0</v>
      </c>
      <c r="BJ177" s="17" t="s">
        <v>85</v>
      </c>
      <c r="BK177" s="159">
        <f>ROUND(I177*H177,2)</f>
        <v>0</v>
      </c>
      <c r="BL177" s="17" t="s">
        <v>186</v>
      </c>
      <c r="BM177" s="274" t="s">
        <v>242</v>
      </c>
    </row>
    <row r="178" s="12" customFormat="1" ht="22.8" customHeight="1">
      <c r="A178" s="12"/>
      <c r="B178" s="247"/>
      <c r="C178" s="248"/>
      <c r="D178" s="249" t="s">
        <v>73</v>
      </c>
      <c r="E178" s="260" t="s">
        <v>229</v>
      </c>
      <c r="F178" s="260" t="s">
        <v>243</v>
      </c>
      <c r="G178" s="248"/>
      <c r="H178" s="248"/>
      <c r="I178" s="251"/>
      <c r="J178" s="261">
        <f>BK178</f>
        <v>0</v>
      </c>
      <c r="K178" s="248"/>
      <c r="L178" s="252"/>
      <c r="M178" s="253"/>
      <c r="N178" s="254"/>
      <c r="O178" s="254"/>
      <c r="P178" s="255">
        <f>SUM(P179:P223)</f>
        <v>0</v>
      </c>
      <c r="Q178" s="254"/>
      <c r="R178" s="255">
        <f>SUM(R179:R223)</f>
        <v>0.43437234999999996</v>
      </c>
      <c r="S178" s="254"/>
      <c r="T178" s="256">
        <f>SUM(T179:T223)</f>
        <v>27.768132000000001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57" t="s">
        <v>81</v>
      </c>
      <c r="AT178" s="258" t="s">
        <v>73</v>
      </c>
      <c r="AU178" s="258" t="s">
        <v>81</v>
      </c>
      <c r="AY178" s="257" t="s">
        <v>179</v>
      </c>
      <c r="BK178" s="259">
        <f>SUM(BK179:BK223)</f>
        <v>0</v>
      </c>
    </row>
    <row r="179" s="2" customFormat="1" ht="24.15" customHeight="1">
      <c r="A179" s="40"/>
      <c r="B179" s="41"/>
      <c r="C179" s="262" t="s">
        <v>244</v>
      </c>
      <c r="D179" s="262" t="s">
        <v>182</v>
      </c>
      <c r="E179" s="263" t="s">
        <v>245</v>
      </c>
      <c r="F179" s="264" t="s">
        <v>246</v>
      </c>
      <c r="G179" s="265" t="s">
        <v>185</v>
      </c>
      <c r="H179" s="266">
        <v>219.38</v>
      </c>
      <c r="I179" s="267"/>
      <c r="J179" s="268">
        <f>ROUND(I179*H179,2)</f>
        <v>0</v>
      </c>
      <c r="K179" s="269"/>
      <c r="L179" s="43"/>
      <c r="M179" s="270" t="s">
        <v>1</v>
      </c>
      <c r="N179" s="271" t="s">
        <v>40</v>
      </c>
      <c r="O179" s="99"/>
      <c r="P179" s="272">
        <f>O179*H179</f>
        <v>0</v>
      </c>
      <c r="Q179" s="272">
        <v>0.0019300000000000001</v>
      </c>
      <c r="R179" s="272">
        <f>Q179*H179</f>
        <v>0.42340339999999999</v>
      </c>
      <c r="S179" s="272">
        <v>0</v>
      </c>
      <c r="T179" s="27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4" t="s">
        <v>186</v>
      </c>
      <c r="AT179" s="274" t="s">
        <v>182</v>
      </c>
      <c r="AU179" s="274" t="s">
        <v>85</v>
      </c>
      <c r="AY179" s="17" t="s">
        <v>179</v>
      </c>
      <c r="BE179" s="159">
        <f>IF(N179="základná",J179,0)</f>
        <v>0</v>
      </c>
      <c r="BF179" s="159">
        <f>IF(N179="znížená",J179,0)</f>
        <v>0</v>
      </c>
      <c r="BG179" s="159">
        <f>IF(N179="zákl. prenesená",J179,0)</f>
        <v>0</v>
      </c>
      <c r="BH179" s="159">
        <f>IF(N179="zníž. prenesená",J179,0)</f>
        <v>0</v>
      </c>
      <c r="BI179" s="159">
        <f>IF(N179="nulová",J179,0)</f>
        <v>0</v>
      </c>
      <c r="BJ179" s="17" t="s">
        <v>85</v>
      </c>
      <c r="BK179" s="159">
        <f>ROUND(I179*H179,2)</f>
        <v>0</v>
      </c>
      <c r="BL179" s="17" t="s">
        <v>186</v>
      </c>
      <c r="BM179" s="274" t="s">
        <v>247</v>
      </c>
    </row>
    <row r="180" s="13" customFormat="1">
      <c r="A180" s="13"/>
      <c r="B180" s="275"/>
      <c r="C180" s="276"/>
      <c r="D180" s="277" t="s">
        <v>188</v>
      </c>
      <c r="E180" s="278" t="s">
        <v>1</v>
      </c>
      <c r="F180" s="279" t="s">
        <v>248</v>
      </c>
      <c r="G180" s="276"/>
      <c r="H180" s="280">
        <v>56.512</v>
      </c>
      <c r="I180" s="281"/>
      <c r="J180" s="276"/>
      <c r="K180" s="276"/>
      <c r="L180" s="282"/>
      <c r="M180" s="283"/>
      <c r="N180" s="284"/>
      <c r="O180" s="284"/>
      <c r="P180" s="284"/>
      <c r="Q180" s="284"/>
      <c r="R180" s="284"/>
      <c r="S180" s="284"/>
      <c r="T180" s="28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6" t="s">
        <v>188</v>
      </c>
      <c r="AU180" s="286" t="s">
        <v>85</v>
      </c>
      <c r="AV180" s="13" t="s">
        <v>85</v>
      </c>
      <c r="AW180" s="13" t="s">
        <v>29</v>
      </c>
      <c r="AX180" s="13" t="s">
        <v>74</v>
      </c>
      <c r="AY180" s="286" t="s">
        <v>179</v>
      </c>
    </row>
    <row r="181" s="13" customFormat="1">
      <c r="A181" s="13"/>
      <c r="B181" s="275"/>
      <c r="C181" s="276"/>
      <c r="D181" s="277" t="s">
        <v>188</v>
      </c>
      <c r="E181" s="278" t="s">
        <v>1</v>
      </c>
      <c r="F181" s="279" t="s">
        <v>249</v>
      </c>
      <c r="G181" s="276"/>
      <c r="H181" s="280">
        <v>12.295</v>
      </c>
      <c r="I181" s="281"/>
      <c r="J181" s="276"/>
      <c r="K181" s="276"/>
      <c r="L181" s="282"/>
      <c r="M181" s="283"/>
      <c r="N181" s="284"/>
      <c r="O181" s="284"/>
      <c r="P181" s="284"/>
      <c r="Q181" s="284"/>
      <c r="R181" s="284"/>
      <c r="S181" s="284"/>
      <c r="T181" s="28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86" t="s">
        <v>188</v>
      </c>
      <c r="AU181" s="286" t="s">
        <v>85</v>
      </c>
      <c r="AV181" s="13" t="s">
        <v>85</v>
      </c>
      <c r="AW181" s="13" t="s">
        <v>29</v>
      </c>
      <c r="AX181" s="13" t="s">
        <v>74</v>
      </c>
      <c r="AY181" s="286" t="s">
        <v>179</v>
      </c>
    </row>
    <row r="182" s="13" customFormat="1">
      <c r="A182" s="13"/>
      <c r="B182" s="275"/>
      <c r="C182" s="276"/>
      <c r="D182" s="277" t="s">
        <v>188</v>
      </c>
      <c r="E182" s="278" t="s">
        <v>1</v>
      </c>
      <c r="F182" s="279" t="s">
        <v>250</v>
      </c>
      <c r="G182" s="276"/>
      <c r="H182" s="280">
        <v>105.595</v>
      </c>
      <c r="I182" s="281"/>
      <c r="J182" s="276"/>
      <c r="K182" s="276"/>
      <c r="L182" s="282"/>
      <c r="M182" s="283"/>
      <c r="N182" s="284"/>
      <c r="O182" s="284"/>
      <c r="P182" s="284"/>
      <c r="Q182" s="284"/>
      <c r="R182" s="284"/>
      <c r="S182" s="284"/>
      <c r="T182" s="28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86" t="s">
        <v>188</v>
      </c>
      <c r="AU182" s="286" t="s">
        <v>85</v>
      </c>
      <c r="AV182" s="13" t="s">
        <v>85</v>
      </c>
      <c r="AW182" s="13" t="s">
        <v>29</v>
      </c>
      <c r="AX182" s="13" t="s">
        <v>74</v>
      </c>
      <c r="AY182" s="286" t="s">
        <v>179</v>
      </c>
    </row>
    <row r="183" s="13" customFormat="1">
      <c r="A183" s="13"/>
      <c r="B183" s="275"/>
      <c r="C183" s="276"/>
      <c r="D183" s="277" t="s">
        <v>188</v>
      </c>
      <c r="E183" s="278" t="s">
        <v>1</v>
      </c>
      <c r="F183" s="279" t="s">
        <v>251</v>
      </c>
      <c r="G183" s="276"/>
      <c r="H183" s="280">
        <v>34.530999999999999</v>
      </c>
      <c r="I183" s="281"/>
      <c r="J183" s="276"/>
      <c r="K183" s="276"/>
      <c r="L183" s="282"/>
      <c r="M183" s="283"/>
      <c r="N183" s="284"/>
      <c r="O183" s="284"/>
      <c r="P183" s="284"/>
      <c r="Q183" s="284"/>
      <c r="R183" s="284"/>
      <c r="S183" s="284"/>
      <c r="T183" s="28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86" t="s">
        <v>188</v>
      </c>
      <c r="AU183" s="286" t="s">
        <v>85</v>
      </c>
      <c r="AV183" s="13" t="s">
        <v>85</v>
      </c>
      <c r="AW183" s="13" t="s">
        <v>29</v>
      </c>
      <c r="AX183" s="13" t="s">
        <v>74</v>
      </c>
      <c r="AY183" s="286" t="s">
        <v>179</v>
      </c>
    </row>
    <row r="184" s="15" customFormat="1">
      <c r="A184" s="15"/>
      <c r="B184" s="298"/>
      <c r="C184" s="299"/>
      <c r="D184" s="277" t="s">
        <v>188</v>
      </c>
      <c r="E184" s="300" t="s">
        <v>109</v>
      </c>
      <c r="F184" s="301" t="s">
        <v>206</v>
      </c>
      <c r="G184" s="299"/>
      <c r="H184" s="302">
        <v>208.93299999999999</v>
      </c>
      <c r="I184" s="303"/>
      <c r="J184" s="299"/>
      <c r="K184" s="299"/>
      <c r="L184" s="304"/>
      <c r="M184" s="305"/>
      <c r="N184" s="306"/>
      <c r="O184" s="306"/>
      <c r="P184" s="306"/>
      <c r="Q184" s="306"/>
      <c r="R184" s="306"/>
      <c r="S184" s="306"/>
      <c r="T184" s="30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308" t="s">
        <v>188</v>
      </c>
      <c r="AU184" s="308" t="s">
        <v>85</v>
      </c>
      <c r="AV184" s="15" t="s">
        <v>197</v>
      </c>
      <c r="AW184" s="15" t="s">
        <v>29</v>
      </c>
      <c r="AX184" s="15" t="s">
        <v>74</v>
      </c>
      <c r="AY184" s="308" t="s">
        <v>179</v>
      </c>
    </row>
    <row r="185" s="13" customFormat="1">
      <c r="A185" s="13"/>
      <c r="B185" s="275"/>
      <c r="C185" s="276"/>
      <c r="D185" s="277" t="s">
        <v>188</v>
      </c>
      <c r="E185" s="278" t="s">
        <v>1</v>
      </c>
      <c r="F185" s="279" t="s">
        <v>252</v>
      </c>
      <c r="G185" s="276"/>
      <c r="H185" s="280">
        <v>10.446999999999999</v>
      </c>
      <c r="I185" s="281"/>
      <c r="J185" s="276"/>
      <c r="K185" s="276"/>
      <c r="L185" s="282"/>
      <c r="M185" s="283"/>
      <c r="N185" s="284"/>
      <c r="O185" s="284"/>
      <c r="P185" s="284"/>
      <c r="Q185" s="284"/>
      <c r="R185" s="284"/>
      <c r="S185" s="284"/>
      <c r="T185" s="28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86" t="s">
        <v>188</v>
      </c>
      <c r="AU185" s="286" t="s">
        <v>85</v>
      </c>
      <c r="AV185" s="13" t="s">
        <v>85</v>
      </c>
      <c r="AW185" s="13" t="s">
        <v>29</v>
      </c>
      <c r="AX185" s="13" t="s">
        <v>74</v>
      </c>
      <c r="AY185" s="286" t="s">
        <v>179</v>
      </c>
    </row>
    <row r="186" s="14" customFormat="1">
      <c r="A186" s="14"/>
      <c r="B186" s="287"/>
      <c r="C186" s="288"/>
      <c r="D186" s="277" t="s">
        <v>188</v>
      </c>
      <c r="E186" s="289" t="s">
        <v>1</v>
      </c>
      <c r="F186" s="290" t="s">
        <v>191</v>
      </c>
      <c r="G186" s="288"/>
      <c r="H186" s="291">
        <v>219.38</v>
      </c>
      <c r="I186" s="292"/>
      <c r="J186" s="288"/>
      <c r="K186" s="288"/>
      <c r="L186" s="293"/>
      <c r="M186" s="294"/>
      <c r="N186" s="295"/>
      <c r="O186" s="295"/>
      <c r="P186" s="295"/>
      <c r="Q186" s="295"/>
      <c r="R186" s="295"/>
      <c r="S186" s="295"/>
      <c r="T186" s="29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97" t="s">
        <v>188</v>
      </c>
      <c r="AU186" s="297" t="s">
        <v>85</v>
      </c>
      <c r="AV186" s="14" t="s">
        <v>186</v>
      </c>
      <c r="AW186" s="14" t="s">
        <v>29</v>
      </c>
      <c r="AX186" s="14" t="s">
        <v>81</v>
      </c>
      <c r="AY186" s="297" t="s">
        <v>179</v>
      </c>
    </row>
    <row r="187" s="2" customFormat="1" ht="16.5" customHeight="1">
      <c r="A187" s="40"/>
      <c r="B187" s="41"/>
      <c r="C187" s="262" t="s">
        <v>253</v>
      </c>
      <c r="D187" s="262" t="s">
        <v>182</v>
      </c>
      <c r="E187" s="263" t="s">
        <v>254</v>
      </c>
      <c r="F187" s="264" t="s">
        <v>255</v>
      </c>
      <c r="G187" s="265" t="s">
        <v>185</v>
      </c>
      <c r="H187" s="266">
        <v>219.37899999999999</v>
      </c>
      <c r="I187" s="267"/>
      <c r="J187" s="268">
        <f>ROUND(I187*H187,2)</f>
        <v>0</v>
      </c>
      <c r="K187" s="269"/>
      <c r="L187" s="43"/>
      <c r="M187" s="270" t="s">
        <v>1</v>
      </c>
      <c r="N187" s="271" t="s">
        <v>40</v>
      </c>
      <c r="O187" s="99"/>
      <c r="P187" s="272">
        <f>O187*H187</f>
        <v>0</v>
      </c>
      <c r="Q187" s="272">
        <v>5.0000000000000002E-05</v>
      </c>
      <c r="R187" s="272">
        <f>Q187*H187</f>
        <v>0.01096895</v>
      </c>
      <c r="S187" s="272">
        <v>0</v>
      </c>
      <c r="T187" s="27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4" t="s">
        <v>186</v>
      </c>
      <c r="AT187" s="274" t="s">
        <v>182</v>
      </c>
      <c r="AU187" s="274" t="s">
        <v>85</v>
      </c>
      <c r="AY187" s="17" t="s">
        <v>179</v>
      </c>
      <c r="BE187" s="159">
        <f>IF(N187="základná",J187,0)</f>
        <v>0</v>
      </c>
      <c r="BF187" s="159">
        <f>IF(N187="znížená",J187,0)</f>
        <v>0</v>
      </c>
      <c r="BG187" s="159">
        <f>IF(N187="zákl. prenesená",J187,0)</f>
        <v>0</v>
      </c>
      <c r="BH187" s="159">
        <f>IF(N187="zníž. prenesená",J187,0)</f>
        <v>0</v>
      </c>
      <c r="BI187" s="159">
        <f>IF(N187="nulová",J187,0)</f>
        <v>0</v>
      </c>
      <c r="BJ187" s="17" t="s">
        <v>85</v>
      </c>
      <c r="BK187" s="159">
        <f>ROUND(I187*H187,2)</f>
        <v>0</v>
      </c>
      <c r="BL187" s="17" t="s">
        <v>186</v>
      </c>
      <c r="BM187" s="274" t="s">
        <v>256</v>
      </c>
    </row>
    <row r="188" s="13" customFormat="1">
      <c r="A188" s="13"/>
      <c r="B188" s="275"/>
      <c r="C188" s="276"/>
      <c r="D188" s="277" t="s">
        <v>188</v>
      </c>
      <c r="E188" s="278" t="s">
        <v>1</v>
      </c>
      <c r="F188" s="279" t="s">
        <v>257</v>
      </c>
      <c r="G188" s="276"/>
      <c r="H188" s="280">
        <v>219.37899999999999</v>
      </c>
      <c r="I188" s="281"/>
      <c r="J188" s="276"/>
      <c r="K188" s="276"/>
      <c r="L188" s="282"/>
      <c r="M188" s="283"/>
      <c r="N188" s="284"/>
      <c r="O188" s="284"/>
      <c r="P188" s="284"/>
      <c r="Q188" s="284"/>
      <c r="R188" s="284"/>
      <c r="S188" s="284"/>
      <c r="T188" s="28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86" t="s">
        <v>188</v>
      </c>
      <c r="AU188" s="286" t="s">
        <v>85</v>
      </c>
      <c r="AV188" s="13" t="s">
        <v>85</v>
      </c>
      <c r="AW188" s="13" t="s">
        <v>29</v>
      </c>
      <c r="AX188" s="13" t="s">
        <v>81</v>
      </c>
      <c r="AY188" s="286" t="s">
        <v>179</v>
      </c>
    </row>
    <row r="189" s="2" customFormat="1" ht="37.8" customHeight="1">
      <c r="A189" s="40"/>
      <c r="B189" s="41"/>
      <c r="C189" s="262" t="s">
        <v>258</v>
      </c>
      <c r="D189" s="262" t="s">
        <v>182</v>
      </c>
      <c r="E189" s="263" t="s">
        <v>259</v>
      </c>
      <c r="F189" s="264" t="s">
        <v>260</v>
      </c>
      <c r="G189" s="265" t="s">
        <v>185</v>
      </c>
      <c r="H189" s="266">
        <v>54.932000000000002</v>
      </c>
      <c r="I189" s="267"/>
      <c r="J189" s="268">
        <f>ROUND(I189*H189,2)</f>
        <v>0</v>
      </c>
      <c r="K189" s="269"/>
      <c r="L189" s="43"/>
      <c r="M189" s="270" t="s">
        <v>1</v>
      </c>
      <c r="N189" s="271" t="s">
        <v>40</v>
      </c>
      <c r="O189" s="99"/>
      <c r="P189" s="272">
        <f>O189*H189</f>
        <v>0</v>
      </c>
      <c r="Q189" s="272">
        <v>0</v>
      </c>
      <c r="R189" s="272">
        <f>Q189*H189</f>
        <v>0</v>
      </c>
      <c r="S189" s="272">
        <v>0.19600000000000001</v>
      </c>
      <c r="T189" s="273">
        <f>S189*H189</f>
        <v>10.766672000000002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74" t="s">
        <v>186</v>
      </c>
      <c r="AT189" s="274" t="s">
        <v>182</v>
      </c>
      <c r="AU189" s="274" t="s">
        <v>85</v>
      </c>
      <c r="AY189" s="17" t="s">
        <v>179</v>
      </c>
      <c r="BE189" s="159">
        <f>IF(N189="základná",J189,0)</f>
        <v>0</v>
      </c>
      <c r="BF189" s="159">
        <f>IF(N189="znížená",J189,0)</f>
        <v>0</v>
      </c>
      <c r="BG189" s="159">
        <f>IF(N189="zákl. prenesená",J189,0)</f>
        <v>0</v>
      </c>
      <c r="BH189" s="159">
        <f>IF(N189="zníž. prenesená",J189,0)</f>
        <v>0</v>
      </c>
      <c r="BI189" s="159">
        <f>IF(N189="nulová",J189,0)</f>
        <v>0</v>
      </c>
      <c r="BJ189" s="17" t="s">
        <v>85</v>
      </c>
      <c r="BK189" s="159">
        <f>ROUND(I189*H189,2)</f>
        <v>0</v>
      </c>
      <c r="BL189" s="17" t="s">
        <v>186</v>
      </c>
      <c r="BM189" s="274" t="s">
        <v>261</v>
      </c>
    </row>
    <row r="190" s="13" customFormat="1">
      <c r="A190" s="13"/>
      <c r="B190" s="275"/>
      <c r="C190" s="276"/>
      <c r="D190" s="277" t="s">
        <v>188</v>
      </c>
      <c r="E190" s="278" t="s">
        <v>1</v>
      </c>
      <c r="F190" s="279" t="s">
        <v>262</v>
      </c>
      <c r="G190" s="276"/>
      <c r="H190" s="280">
        <v>44.351999999999997</v>
      </c>
      <c r="I190" s="281"/>
      <c r="J190" s="276"/>
      <c r="K190" s="276"/>
      <c r="L190" s="282"/>
      <c r="M190" s="283"/>
      <c r="N190" s="284"/>
      <c r="O190" s="284"/>
      <c r="P190" s="284"/>
      <c r="Q190" s="284"/>
      <c r="R190" s="284"/>
      <c r="S190" s="284"/>
      <c r="T190" s="28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86" t="s">
        <v>188</v>
      </c>
      <c r="AU190" s="286" t="s">
        <v>85</v>
      </c>
      <c r="AV190" s="13" t="s">
        <v>85</v>
      </c>
      <c r="AW190" s="13" t="s">
        <v>29</v>
      </c>
      <c r="AX190" s="13" t="s">
        <v>74</v>
      </c>
      <c r="AY190" s="286" t="s">
        <v>179</v>
      </c>
    </row>
    <row r="191" s="13" customFormat="1">
      <c r="A191" s="13"/>
      <c r="B191" s="275"/>
      <c r="C191" s="276"/>
      <c r="D191" s="277" t="s">
        <v>188</v>
      </c>
      <c r="E191" s="278" t="s">
        <v>1</v>
      </c>
      <c r="F191" s="279" t="s">
        <v>263</v>
      </c>
      <c r="G191" s="276"/>
      <c r="H191" s="280">
        <v>10.58</v>
      </c>
      <c r="I191" s="281"/>
      <c r="J191" s="276"/>
      <c r="K191" s="276"/>
      <c r="L191" s="282"/>
      <c r="M191" s="283"/>
      <c r="N191" s="284"/>
      <c r="O191" s="284"/>
      <c r="P191" s="284"/>
      <c r="Q191" s="284"/>
      <c r="R191" s="284"/>
      <c r="S191" s="284"/>
      <c r="T191" s="28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6" t="s">
        <v>188</v>
      </c>
      <c r="AU191" s="286" t="s">
        <v>85</v>
      </c>
      <c r="AV191" s="13" t="s">
        <v>85</v>
      </c>
      <c r="AW191" s="13" t="s">
        <v>29</v>
      </c>
      <c r="AX191" s="13" t="s">
        <v>74</v>
      </c>
      <c r="AY191" s="286" t="s">
        <v>179</v>
      </c>
    </row>
    <row r="192" s="14" customFormat="1">
      <c r="A192" s="14"/>
      <c r="B192" s="287"/>
      <c r="C192" s="288"/>
      <c r="D192" s="277" t="s">
        <v>188</v>
      </c>
      <c r="E192" s="289" t="s">
        <v>1</v>
      </c>
      <c r="F192" s="290" t="s">
        <v>191</v>
      </c>
      <c r="G192" s="288"/>
      <c r="H192" s="291">
        <v>54.932000000000002</v>
      </c>
      <c r="I192" s="292"/>
      <c r="J192" s="288"/>
      <c r="K192" s="288"/>
      <c r="L192" s="293"/>
      <c r="M192" s="294"/>
      <c r="N192" s="295"/>
      <c r="O192" s="295"/>
      <c r="P192" s="295"/>
      <c r="Q192" s="295"/>
      <c r="R192" s="295"/>
      <c r="S192" s="295"/>
      <c r="T192" s="29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7" t="s">
        <v>188</v>
      </c>
      <c r="AU192" s="297" t="s">
        <v>85</v>
      </c>
      <c r="AV192" s="14" t="s">
        <v>186</v>
      </c>
      <c r="AW192" s="14" t="s">
        <v>29</v>
      </c>
      <c r="AX192" s="14" t="s">
        <v>81</v>
      </c>
      <c r="AY192" s="297" t="s">
        <v>179</v>
      </c>
    </row>
    <row r="193" s="2" customFormat="1" ht="37.8" customHeight="1">
      <c r="A193" s="40"/>
      <c r="B193" s="41"/>
      <c r="C193" s="262" t="s">
        <v>264</v>
      </c>
      <c r="D193" s="262" t="s">
        <v>182</v>
      </c>
      <c r="E193" s="263" t="s">
        <v>265</v>
      </c>
      <c r="F193" s="264" t="s">
        <v>266</v>
      </c>
      <c r="G193" s="265" t="s">
        <v>222</v>
      </c>
      <c r="H193" s="266">
        <v>0.45000000000000001</v>
      </c>
      <c r="I193" s="267"/>
      <c r="J193" s="268">
        <f>ROUND(I193*H193,2)</f>
        <v>0</v>
      </c>
      <c r="K193" s="269"/>
      <c r="L193" s="43"/>
      <c r="M193" s="270" t="s">
        <v>1</v>
      </c>
      <c r="N193" s="271" t="s">
        <v>40</v>
      </c>
      <c r="O193" s="99"/>
      <c r="P193" s="272">
        <f>O193*H193</f>
        <v>0</v>
      </c>
      <c r="Q193" s="272">
        <v>0</v>
      </c>
      <c r="R193" s="272">
        <f>Q193*H193</f>
        <v>0</v>
      </c>
      <c r="S193" s="272">
        <v>2.2000000000000002</v>
      </c>
      <c r="T193" s="273">
        <f>S193*H193</f>
        <v>0.9900000000000001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4" t="s">
        <v>186</v>
      </c>
      <c r="AT193" s="274" t="s">
        <v>182</v>
      </c>
      <c r="AU193" s="274" t="s">
        <v>85</v>
      </c>
      <c r="AY193" s="17" t="s">
        <v>179</v>
      </c>
      <c r="BE193" s="159">
        <f>IF(N193="základná",J193,0)</f>
        <v>0</v>
      </c>
      <c r="BF193" s="159">
        <f>IF(N193="znížená",J193,0)</f>
        <v>0</v>
      </c>
      <c r="BG193" s="159">
        <f>IF(N193="zákl. prenesená",J193,0)</f>
        <v>0</v>
      </c>
      <c r="BH193" s="159">
        <f>IF(N193="zníž. prenesená",J193,0)</f>
        <v>0</v>
      </c>
      <c r="BI193" s="159">
        <f>IF(N193="nulová",J193,0)</f>
        <v>0</v>
      </c>
      <c r="BJ193" s="17" t="s">
        <v>85</v>
      </c>
      <c r="BK193" s="159">
        <f>ROUND(I193*H193,2)</f>
        <v>0</v>
      </c>
      <c r="BL193" s="17" t="s">
        <v>186</v>
      </c>
      <c r="BM193" s="274" t="s">
        <v>267</v>
      </c>
    </row>
    <row r="194" s="13" customFormat="1">
      <c r="A194" s="13"/>
      <c r="B194" s="275"/>
      <c r="C194" s="276"/>
      <c r="D194" s="277" t="s">
        <v>188</v>
      </c>
      <c r="E194" s="278" t="s">
        <v>1</v>
      </c>
      <c r="F194" s="279" t="s">
        <v>268</v>
      </c>
      <c r="G194" s="276"/>
      <c r="H194" s="280">
        <v>0.45000000000000001</v>
      </c>
      <c r="I194" s="281"/>
      <c r="J194" s="276"/>
      <c r="K194" s="276"/>
      <c r="L194" s="282"/>
      <c r="M194" s="283"/>
      <c r="N194" s="284"/>
      <c r="O194" s="284"/>
      <c r="P194" s="284"/>
      <c r="Q194" s="284"/>
      <c r="R194" s="284"/>
      <c r="S194" s="284"/>
      <c r="T194" s="28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6" t="s">
        <v>188</v>
      </c>
      <c r="AU194" s="286" t="s">
        <v>85</v>
      </c>
      <c r="AV194" s="13" t="s">
        <v>85</v>
      </c>
      <c r="AW194" s="13" t="s">
        <v>29</v>
      </c>
      <c r="AX194" s="13" t="s">
        <v>74</v>
      </c>
      <c r="AY194" s="286" t="s">
        <v>179</v>
      </c>
    </row>
    <row r="195" s="14" customFormat="1">
      <c r="A195" s="14"/>
      <c r="B195" s="287"/>
      <c r="C195" s="288"/>
      <c r="D195" s="277" t="s">
        <v>188</v>
      </c>
      <c r="E195" s="289" t="s">
        <v>107</v>
      </c>
      <c r="F195" s="290" t="s">
        <v>191</v>
      </c>
      <c r="G195" s="288"/>
      <c r="H195" s="291">
        <v>0.45000000000000001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97" t="s">
        <v>188</v>
      </c>
      <c r="AU195" s="297" t="s">
        <v>85</v>
      </c>
      <c r="AV195" s="14" t="s">
        <v>186</v>
      </c>
      <c r="AW195" s="14" t="s">
        <v>29</v>
      </c>
      <c r="AX195" s="14" t="s">
        <v>81</v>
      </c>
      <c r="AY195" s="297" t="s">
        <v>179</v>
      </c>
    </row>
    <row r="196" s="2" customFormat="1" ht="33" customHeight="1">
      <c r="A196" s="40"/>
      <c r="B196" s="41"/>
      <c r="C196" s="262" t="s">
        <v>227</v>
      </c>
      <c r="D196" s="262" t="s">
        <v>182</v>
      </c>
      <c r="E196" s="263" t="s">
        <v>269</v>
      </c>
      <c r="F196" s="264" t="s">
        <v>270</v>
      </c>
      <c r="G196" s="265" t="s">
        <v>185</v>
      </c>
      <c r="H196" s="266">
        <v>72.247</v>
      </c>
      <c r="I196" s="267"/>
      <c r="J196" s="268">
        <f>ROUND(I196*H196,2)</f>
        <v>0</v>
      </c>
      <c r="K196" s="269"/>
      <c r="L196" s="43"/>
      <c r="M196" s="270" t="s">
        <v>1</v>
      </c>
      <c r="N196" s="271" t="s">
        <v>40</v>
      </c>
      <c r="O196" s="99"/>
      <c r="P196" s="272">
        <f>O196*H196</f>
        <v>0</v>
      </c>
      <c r="Q196" s="272">
        <v>0</v>
      </c>
      <c r="R196" s="272">
        <f>Q196*H196</f>
        <v>0</v>
      </c>
      <c r="S196" s="272">
        <v>0.02</v>
      </c>
      <c r="T196" s="273">
        <f>S196*H196</f>
        <v>1.4449400000000001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74" t="s">
        <v>186</v>
      </c>
      <c r="AT196" s="274" t="s">
        <v>182</v>
      </c>
      <c r="AU196" s="274" t="s">
        <v>85</v>
      </c>
      <c r="AY196" s="17" t="s">
        <v>179</v>
      </c>
      <c r="BE196" s="159">
        <f>IF(N196="základná",J196,0)</f>
        <v>0</v>
      </c>
      <c r="BF196" s="159">
        <f>IF(N196="znížená",J196,0)</f>
        <v>0</v>
      </c>
      <c r="BG196" s="159">
        <f>IF(N196="zákl. prenesená",J196,0)</f>
        <v>0</v>
      </c>
      <c r="BH196" s="159">
        <f>IF(N196="zníž. prenesená",J196,0)</f>
        <v>0</v>
      </c>
      <c r="BI196" s="159">
        <f>IF(N196="nulová",J196,0)</f>
        <v>0</v>
      </c>
      <c r="BJ196" s="17" t="s">
        <v>85</v>
      </c>
      <c r="BK196" s="159">
        <f>ROUND(I196*H196,2)</f>
        <v>0</v>
      </c>
      <c r="BL196" s="17" t="s">
        <v>186</v>
      </c>
      <c r="BM196" s="274" t="s">
        <v>271</v>
      </c>
    </row>
    <row r="197" s="13" customFormat="1">
      <c r="A197" s="13"/>
      <c r="B197" s="275"/>
      <c r="C197" s="276"/>
      <c r="D197" s="277" t="s">
        <v>188</v>
      </c>
      <c r="E197" s="278" t="s">
        <v>1</v>
      </c>
      <c r="F197" s="279" t="s">
        <v>272</v>
      </c>
      <c r="G197" s="276"/>
      <c r="H197" s="280">
        <v>56.512</v>
      </c>
      <c r="I197" s="281"/>
      <c r="J197" s="276"/>
      <c r="K197" s="276"/>
      <c r="L197" s="282"/>
      <c r="M197" s="283"/>
      <c r="N197" s="284"/>
      <c r="O197" s="284"/>
      <c r="P197" s="284"/>
      <c r="Q197" s="284"/>
      <c r="R197" s="284"/>
      <c r="S197" s="284"/>
      <c r="T197" s="28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86" t="s">
        <v>188</v>
      </c>
      <c r="AU197" s="286" t="s">
        <v>85</v>
      </c>
      <c r="AV197" s="13" t="s">
        <v>85</v>
      </c>
      <c r="AW197" s="13" t="s">
        <v>29</v>
      </c>
      <c r="AX197" s="13" t="s">
        <v>74</v>
      </c>
      <c r="AY197" s="286" t="s">
        <v>179</v>
      </c>
    </row>
    <row r="198" s="13" customFormat="1">
      <c r="A198" s="13"/>
      <c r="B198" s="275"/>
      <c r="C198" s="276"/>
      <c r="D198" s="277" t="s">
        <v>188</v>
      </c>
      <c r="E198" s="278" t="s">
        <v>1</v>
      </c>
      <c r="F198" s="279" t="s">
        <v>273</v>
      </c>
      <c r="G198" s="276"/>
      <c r="H198" s="280">
        <v>12.295</v>
      </c>
      <c r="I198" s="281"/>
      <c r="J198" s="276"/>
      <c r="K198" s="276"/>
      <c r="L198" s="282"/>
      <c r="M198" s="283"/>
      <c r="N198" s="284"/>
      <c r="O198" s="284"/>
      <c r="P198" s="284"/>
      <c r="Q198" s="284"/>
      <c r="R198" s="284"/>
      <c r="S198" s="284"/>
      <c r="T198" s="28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86" t="s">
        <v>188</v>
      </c>
      <c r="AU198" s="286" t="s">
        <v>85</v>
      </c>
      <c r="AV198" s="13" t="s">
        <v>85</v>
      </c>
      <c r="AW198" s="13" t="s">
        <v>29</v>
      </c>
      <c r="AX198" s="13" t="s">
        <v>74</v>
      </c>
      <c r="AY198" s="286" t="s">
        <v>179</v>
      </c>
    </row>
    <row r="199" s="15" customFormat="1">
      <c r="A199" s="15"/>
      <c r="B199" s="298"/>
      <c r="C199" s="299"/>
      <c r="D199" s="277" t="s">
        <v>188</v>
      </c>
      <c r="E199" s="300" t="s">
        <v>104</v>
      </c>
      <c r="F199" s="301" t="s">
        <v>206</v>
      </c>
      <c r="G199" s="299"/>
      <c r="H199" s="302">
        <v>68.807000000000002</v>
      </c>
      <c r="I199" s="303"/>
      <c r="J199" s="299"/>
      <c r="K199" s="299"/>
      <c r="L199" s="304"/>
      <c r="M199" s="305"/>
      <c r="N199" s="306"/>
      <c r="O199" s="306"/>
      <c r="P199" s="306"/>
      <c r="Q199" s="306"/>
      <c r="R199" s="306"/>
      <c r="S199" s="306"/>
      <c r="T199" s="30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308" t="s">
        <v>188</v>
      </c>
      <c r="AU199" s="308" t="s">
        <v>85</v>
      </c>
      <c r="AV199" s="15" t="s">
        <v>197</v>
      </c>
      <c r="AW199" s="15" t="s">
        <v>29</v>
      </c>
      <c r="AX199" s="15" t="s">
        <v>74</v>
      </c>
      <c r="AY199" s="308" t="s">
        <v>179</v>
      </c>
    </row>
    <row r="200" s="13" customFormat="1">
      <c r="A200" s="13"/>
      <c r="B200" s="275"/>
      <c r="C200" s="276"/>
      <c r="D200" s="277" t="s">
        <v>188</v>
      </c>
      <c r="E200" s="278" t="s">
        <v>1</v>
      </c>
      <c r="F200" s="279" t="s">
        <v>274</v>
      </c>
      <c r="G200" s="276"/>
      <c r="H200" s="280">
        <v>3.4399999999999999</v>
      </c>
      <c r="I200" s="281"/>
      <c r="J200" s="276"/>
      <c r="K200" s="276"/>
      <c r="L200" s="282"/>
      <c r="M200" s="283"/>
      <c r="N200" s="284"/>
      <c r="O200" s="284"/>
      <c r="P200" s="284"/>
      <c r="Q200" s="284"/>
      <c r="R200" s="284"/>
      <c r="S200" s="284"/>
      <c r="T200" s="28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86" t="s">
        <v>188</v>
      </c>
      <c r="AU200" s="286" t="s">
        <v>85</v>
      </c>
      <c r="AV200" s="13" t="s">
        <v>85</v>
      </c>
      <c r="AW200" s="13" t="s">
        <v>29</v>
      </c>
      <c r="AX200" s="13" t="s">
        <v>74</v>
      </c>
      <c r="AY200" s="286" t="s">
        <v>179</v>
      </c>
    </row>
    <row r="201" s="14" customFormat="1">
      <c r="A201" s="14"/>
      <c r="B201" s="287"/>
      <c r="C201" s="288"/>
      <c r="D201" s="277" t="s">
        <v>188</v>
      </c>
      <c r="E201" s="289" t="s">
        <v>121</v>
      </c>
      <c r="F201" s="290" t="s">
        <v>191</v>
      </c>
      <c r="G201" s="288"/>
      <c r="H201" s="291">
        <v>72.247</v>
      </c>
      <c r="I201" s="292"/>
      <c r="J201" s="288"/>
      <c r="K201" s="288"/>
      <c r="L201" s="293"/>
      <c r="M201" s="294"/>
      <c r="N201" s="295"/>
      <c r="O201" s="295"/>
      <c r="P201" s="295"/>
      <c r="Q201" s="295"/>
      <c r="R201" s="295"/>
      <c r="S201" s="295"/>
      <c r="T201" s="29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97" t="s">
        <v>188</v>
      </c>
      <c r="AU201" s="297" t="s">
        <v>85</v>
      </c>
      <c r="AV201" s="14" t="s">
        <v>186</v>
      </c>
      <c r="AW201" s="14" t="s">
        <v>29</v>
      </c>
      <c r="AX201" s="14" t="s">
        <v>81</v>
      </c>
      <c r="AY201" s="297" t="s">
        <v>179</v>
      </c>
    </row>
    <row r="202" s="2" customFormat="1" ht="24.15" customHeight="1">
      <c r="A202" s="40"/>
      <c r="B202" s="41"/>
      <c r="C202" s="262" t="s">
        <v>275</v>
      </c>
      <c r="D202" s="262" t="s">
        <v>182</v>
      </c>
      <c r="E202" s="263" t="s">
        <v>276</v>
      </c>
      <c r="F202" s="264" t="s">
        <v>277</v>
      </c>
      <c r="G202" s="265" t="s">
        <v>236</v>
      </c>
      <c r="H202" s="266">
        <v>5</v>
      </c>
      <c r="I202" s="267"/>
      <c r="J202" s="268">
        <f>ROUND(I202*H202,2)</f>
        <v>0</v>
      </c>
      <c r="K202" s="269"/>
      <c r="L202" s="43"/>
      <c r="M202" s="270" t="s">
        <v>1</v>
      </c>
      <c r="N202" s="271" t="s">
        <v>40</v>
      </c>
      <c r="O202" s="99"/>
      <c r="P202" s="272">
        <f>O202*H202</f>
        <v>0</v>
      </c>
      <c r="Q202" s="272">
        <v>0</v>
      </c>
      <c r="R202" s="272">
        <f>Q202*H202</f>
        <v>0</v>
      </c>
      <c r="S202" s="272">
        <v>0.024</v>
      </c>
      <c r="T202" s="273">
        <f>S202*H202</f>
        <v>0.12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4" t="s">
        <v>186</v>
      </c>
      <c r="AT202" s="274" t="s">
        <v>182</v>
      </c>
      <c r="AU202" s="274" t="s">
        <v>85</v>
      </c>
      <c r="AY202" s="17" t="s">
        <v>179</v>
      </c>
      <c r="BE202" s="159">
        <f>IF(N202="základná",J202,0)</f>
        <v>0</v>
      </c>
      <c r="BF202" s="159">
        <f>IF(N202="znížená",J202,0)</f>
        <v>0</v>
      </c>
      <c r="BG202" s="159">
        <f>IF(N202="zákl. prenesená",J202,0)</f>
        <v>0</v>
      </c>
      <c r="BH202" s="159">
        <f>IF(N202="zníž. prenesená",J202,0)</f>
        <v>0</v>
      </c>
      <c r="BI202" s="159">
        <f>IF(N202="nulová",J202,0)</f>
        <v>0</v>
      </c>
      <c r="BJ202" s="17" t="s">
        <v>85</v>
      </c>
      <c r="BK202" s="159">
        <f>ROUND(I202*H202,2)</f>
        <v>0</v>
      </c>
      <c r="BL202" s="17" t="s">
        <v>186</v>
      </c>
      <c r="BM202" s="274" t="s">
        <v>278</v>
      </c>
    </row>
    <row r="203" s="2" customFormat="1" ht="24.15" customHeight="1">
      <c r="A203" s="40"/>
      <c r="B203" s="41"/>
      <c r="C203" s="262" t="s">
        <v>279</v>
      </c>
      <c r="D203" s="262" t="s">
        <v>182</v>
      </c>
      <c r="E203" s="263" t="s">
        <v>280</v>
      </c>
      <c r="F203" s="264" t="s">
        <v>281</v>
      </c>
      <c r="G203" s="265" t="s">
        <v>185</v>
      </c>
      <c r="H203" s="266">
        <v>8.4049999999999994</v>
      </c>
      <c r="I203" s="267"/>
      <c r="J203" s="268">
        <f>ROUND(I203*H203,2)</f>
        <v>0</v>
      </c>
      <c r="K203" s="269"/>
      <c r="L203" s="43"/>
      <c r="M203" s="270" t="s">
        <v>1</v>
      </c>
      <c r="N203" s="271" t="s">
        <v>40</v>
      </c>
      <c r="O203" s="99"/>
      <c r="P203" s="272">
        <f>O203*H203</f>
        <v>0</v>
      </c>
      <c r="Q203" s="272">
        <v>0</v>
      </c>
      <c r="R203" s="272">
        <f>Q203*H203</f>
        <v>0</v>
      </c>
      <c r="S203" s="272">
        <v>0.075999999999999998</v>
      </c>
      <c r="T203" s="273">
        <f>S203*H203</f>
        <v>0.6387799999999999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74" t="s">
        <v>186</v>
      </c>
      <c r="AT203" s="274" t="s">
        <v>182</v>
      </c>
      <c r="AU203" s="274" t="s">
        <v>85</v>
      </c>
      <c r="AY203" s="17" t="s">
        <v>179</v>
      </c>
      <c r="BE203" s="159">
        <f>IF(N203="základná",J203,0)</f>
        <v>0</v>
      </c>
      <c r="BF203" s="159">
        <f>IF(N203="znížená",J203,0)</f>
        <v>0</v>
      </c>
      <c r="BG203" s="159">
        <f>IF(N203="zákl. prenesená",J203,0)</f>
        <v>0</v>
      </c>
      <c r="BH203" s="159">
        <f>IF(N203="zníž. prenesená",J203,0)</f>
        <v>0</v>
      </c>
      <c r="BI203" s="159">
        <f>IF(N203="nulová",J203,0)</f>
        <v>0</v>
      </c>
      <c r="BJ203" s="17" t="s">
        <v>85</v>
      </c>
      <c r="BK203" s="159">
        <f>ROUND(I203*H203,2)</f>
        <v>0</v>
      </c>
      <c r="BL203" s="17" t="s">
        <v>186</v>
      </c>
      <c r="BM203" s="274" t="s">
        <v>282</v>
      </c>
    </row>
    <row r="204" s="13" customFormat="1">
      <c r="A204" s="13"/>
      <c r="B204" s="275"/>
      <c r="C204" s="276"/>
      <c r="D204" s="277" t="s">
        <v>188</v>
      </c>
      <c r="E204" s="278" t="s">
        <v>1</v>
      </c>
      <c r="F204" s="279" t="s">
        <v>283</v>
      </c>
      <c r="G204" s="276"/>
      <c r="H204" s="280">
        <v>2.8700000000000001</v>
      </c>
      <c r="I204" s="281"/>
      <c r="J204" s="276"/>
      <c r="K204" s="276"/>
      <c r="L204" s="282"/>
      <c r="M204" s="283"/>
      <c r="N204" s="284"/>
      <c r="O204" s="284"/>
      <c r="P204" s="284"/>
      <c r="Q204" s="284"/>
      <c r="R204" s="284"/>
      <c r="S204" s="284"/>
      <c r="T204" s="28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86" t="s">
        <v>188</v>
      </c>
      <c r="AU204" s="286" t="s">
        <v>85</v>
      </c>
      <c r="AV204" s="13" t="s">
        <v>85</v>
      </c>
      <c r="AW204" s="13" t="s">
        <v>29</v>
      </c>
      <c r="AX204" s="13" t="s">
        <v>74</v>
      </c>
      <c r="AY204" s="286" t="s">
        <v>179</v>
      </c>
    </row>
    <row r="205" s="13" customFormat="1">
      <c r="A205" s="13"/>
      <c r="B205" s="275"/>
      <c r="C205" s="276"/>
      <c r="D205" s="277" t="s">
        <v>188</v>
      </c>
      <c r="E205" s="278" t="s">
        <v>1</v>
      </c>
      <c r="F205" s="279" t="s">
        <v>284</v>
      </c>
      <c r="G205" s="276"/>
      <c r="H205" s="280">
        <v>5.5350000000000001</v>
      </c>
      <c r="I205" s="281"/>
      <c r="J205" s="276"/>
      <c r="K205" s="276"/>
      <c r="L205" s="282"/>
      <c r="M205" s="283"/>
      <c r="N205" s="284"/>
      <c r="O205" s="284"/>
      <c r="P205" s="284"/>
      <c r="Q205" s="284"/>
      <c r="R205" s="284"/>
      <c r="S205" s="284"/>
      <c r="T205" s="28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86" t="s">
        <v>188</v>
      </c>
      <c r="AU205" s="286" t="s">
        <v>85</v>
      </c>
      <c r="AV205" s="13" t="s">
        <v>85</v>
      </c>
      <c r="AW205" s="13" t="s">
        <v>29</v>
      </c>
      <c r="AX205" s="13" t="s">
        <v>74</v>
      </c>
      <c r="AY205" s="286" t="s">
        <v>179</v>
      </c>
    </row>
    <row r="206" s="14" customFormat="1">
      <c r="A206" s="14"/>
      <c r="B206" s="287"/>
      <c r="C206" s="288"/>
      <c r="D206" s="277" t="s">
        <v>188</v>
      </c>
      <c r="E206" s="289" t="s">
        <v>1</v>
      </c>
      <c r="F206" s="290" t="s">
        <v>191</v>
      </c>
      <c r="G206" s="288"/>
      <c r="H206" s="291">
        <v>8.4049999999999994</v>
      </c>
      <c r="I206" s="292"/>
      <c r="J206" s="288"/>
      <c r="K206" s="288"/>
      <c r="L206" s="293"/>
      <c r="M206" s="294"/>
      <c r="N206" s="295"/>
      <c r="O206" s="295"/>
      <c r="P206" s="295"/>
      <c r="Q206" s="295"/>
      <c r="R206" s="295"/>
      <c r="S206" s="295"/>
      <c r="T206" s="29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97" t="s">
        <v>188</v>
      </c>
      <c r="AU206" s="297" t="s">
        <v>85</v>
      </c>
      <c r="AV206" s="14" t="s">
        <v>186</v>
      </c>
      <c r="AW206" s="14" t="s">
        <v>29</v>
      </c>
      <c r="AX206" s="14" t="s">
        <v>81</v>
      </c>
      <c r="AY206" s="297" t="s">
        <v>179</v>
      </c>
    </row>
    <row r="207" s="2" customFormat="1" ht="37.8" customHeight="1">
      <c r="A207" s="40"/>
      <c r="B207" s="41"/>
      <c r="C207" s="262" t="s">
        <v>285</v>
      </c>
      <c r="D207" s="262" t="s">
        <v>182</v>
      </c>
      <c r="E207" s="263" t="s">
        <v>286</v>
      </c>
      <c r="F207" s="264" t="s">
        <v>287</v>
      </c>
      <c r="G207" s="265" t="s">
        <v>185</v>
      </c>
      <c r="H207" s="266">
        <v>203.05500000000001</v>
      </c>
      <c r="I207" s="267"/>
      <c r="J207" s="268">
        <f>ROUND(I207*H207,2)</f>
        <v>0</v>
      </c>
      <c r="K207" s="269"/>
      <c r="L207" s="43"/>
      <c r="M207" s="270" t="s">
        <v>1</v>
      </c>
      <c r="N207" s="271" t="s">
        <v>40</v>
      </c>
      <c r="O207" s="99"/>
      <c r="P207" s="272">
        <f>O207*H207</f>
        <v>0</v>
      </c>
      <c r="Q207" s="272">
        <v>0</v>
      </c>
      <c r="R207" s="272">
        <f>Q207*H207</f>
        <v>0</v>
      </c>
      <c r="S207" s="272">
        <v>0.068000000000000005</v>
      </c>
      <c r="T207" s="273">
        <f>S207*H207</f>
        <v>13.807740000000001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74" t="s">
        <v>186</v>
      </c>
      <c r="AT207" s="274" t="s">
        <v>182</v>
      </c>
      <c r="AU207" s="274" t="s">
        <v>85</v>
      </c>
      <c r="AY207" s="17" t="s">
        <v>179</v>
      </c>
      <c r="BE207" s="159">
        <f>IF(N207="základná",J207,0)</f>
        <v>0</v>
      </c>
      <c r="BF207" s="159">
        <f>IF(N207="znížená",J207,0)</f>
        <v>0</v>
      </c>
      <c r="BG207" s="159">
        <f>IF(N207="zákl. prenesená",J207,0)</f>
        <v>0</v>
      </c>
      <c r="BH207" s="159">
        <f>IF(N207="zníž. prenesená",J207,0)</f>
        <v>0</v>
      </c>
      <c r="BI207" s="159">
        <f>IF(N207="nulová",J207,0)</f>
        <v>0</v>
      </c>
      <c r="BJ207" s="17" t="s">
        <v>85</v>
      </c>
      <c r="BK207" s="159">
        <f>ROUND(I207*H207,2)</f>
        <v>0</v>
      </c>
      <c r="BL207" s="17" t="s">
        <v>186</v>
      </c>
      <c r="BM207" s="274" t="s">
        <v>288</v>
      </c>
    </row>
    <row r="208" s="13" customFormat="1">
      <c r="A208" s="13"/>
      <c r="B208" s="275"/>
      <c r="C208" s="276"/>
      <c r="D208" s="277" t="s">
        <v>188</v>
      </c>
      <c r="E208" s="278" t="s">
        <v>1</v>
      </c>
      <c r="F208" s="279" t="s">
        <v>289</v>
      </c>
      <c r="G208" s="276"/>
      <c r="H208" s="280">
        <v>155.64699999999999</v>
      </c>
      <c r="I208" s="281"/>
      <c r="J208" s="276"/>
      <c r="K208" s="276"/>
      <c r="L208" s="282"/>
      <c r="M208" s="283"/>
      <c r="N208" s="284"/>
      <c r="O208" s="284"/>
      <c r="P208" s="284"/>
      <c r="Q208" s="284"/>
      <c r="R208" s="284"/>
      <c r="S208" s="284"/>
      <c r="T208" s="28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6" t="s">
        <v>188</v>
      </c>
      <c r="AU208" s="286" t="s">
        <v>85</v>
      </c>
      <c r="AV208" s="13" t="s">
        <v>85</v>
      </c>
      <c r="AW208" s="13" t="s">
        <v>29</v>
      </c>
      <c r="AX208" s="13" t="s">
        <v>74</v>
      </c>
      <c r="AY208" s="286" t="s">
        <v>179</v>
      </c>
    </row>
    <row r="209" s="13" customFormat="1">
      <c r="A209" s="13"/>
      <c r="B209" s="275"/>
      <c r="C209" s="276"/>
      <c r="D209" s="277" t="s">
        <v>188</v>
      </c>
      <c r="E209" s="278" t="s">
        <v>1</v>
      </c>
      <c r="F209" s="279" t="s">
        <v>290</v>
      </c>
      <c r="G209" s="276"/>
      <c r="H209" s="280">
        <v>37.738999999999997</v>
      </c>
      <c r="I209" s="281"/>
      <c r="J209" s="276"/>
      <c r="K209" s="276"/>
      <c r="L209" s="282"/>
      <c r="M209" s="283"/>
      <c r="N209" s="284"/>
      <c r="O209" s="284"/>
      <c r="P209" s="284"/>
      <c r="Q209" s="284"/>
      <c r="R209" s="284"/>
      <c r="S209" s="284"/>
      <c r="T209" s="28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6" t="s">
        <v>188</v>
      </c>
      <c r="AU209" s="286" t="s">
        <v>85</v>
      </c>
      <c r="AV209" s="13" t="s">
        <v>85</v>
      </c>
      <c r="AW209" s="13" t="s">
        <v>29</v>
      </c>
      <c r="AX209" s="13" t="s">
        <v>74</v>
      </c>
      <c r="AY209" s="286" t="s">
        <v>179</v>
      </c>
    </row>
    <row r="210" s="15" customFormat="1">
      <c r="A210" s="15"/>
      <c r="B210" s="298"/>
      <c r="C210" s="299"/>
      <c r="D210" s="277" t="s">
        <v>188</v>
      </c>
      <c r="E210" s="300" t="s">
        <v>119</v>
      </c>
      <c r="F210" s="301" t="s">
        <v>206</v>
      </c>
      <c r="G210" s="299"/>
      <c r="H210" s="302">
        <v>193.386</v>
      </c>
      <c r="I210" s="303"/>
      <c r="J210" s="299"/>
      <c r="K210" s="299"/>
      <c r="L210" s="304"/>
      <c r="M210" s="305"/>
      <c r="N210" s="306"/>
      <c r="O210" s="306"/>
      <c r="P210" s="306"/>
      <c r="Q210" s="306"/>
      <c r="R210" s="306"/>
      <c r="S210" s="306"/>
      <c r="T210" s="30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308" t="s">
        <v>188</v>
      </c>
      <c r="AU210" s="308" t="s">
        <v>85</v>
      </c>
      <c r="AV210" s="15" t="s">
        <v>197</v>
      </c>
      <c r="AW210" s="15" t="s">
        <v>29</v>
      </c>
      <c r="AX210" s="15" t="s">
        <v>74</v>
      </c>
      <c r="AY210" s="308" t="s">
        <v>179</v>
      </c>
    </row>
    <row r="211" s="13" customFormat="1">
      <c r="A211" s="13"/>
      <c r="B211" s="275"/>
      <c r="C211" s="276"/>
      <c r="D211" s="277" t="s">
        <v>188</v>
      </c>
      <c r="E211" s="278" t="s">
        <v>1</v>
      </c>
      <c r="F211" s="279" t="s">
        <v>291</v>
      </c>
      <c r="G211" s="276"/>
      <c r="H211" s="280">
        <v>9.6690000000000005</v>
      </c>
      <c r="I211" s="281"/>
      <c r="J211" s="276"/>
      <c r="K211" s="276"/>
      <c r="L211" s="282"/>
      <c r="M211" s="283"/>
      <c r="N211" s="284"/>
      <c r="O211" s="284"/>
      <c r="P211" s="284"/>
      <c r="Q211" s="284"/>
      <c r="R211" s="284"/>
      <c r="S211" s="284"/>
      <c r="T211" s="28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86" t="s">
        <v>188</v>
      </c>
      <c r="AU211" s="286" t="s">
        <v>85</v>
      </c>
      <c r="AV211" s="13" t="s">
        <v>85</v>
      </c>
      <c r="AW211" s="13" t="s">
        <v>29</v>
      </c>
      <c r="AX211" s="13" t="s">
        <v>74</v>
      </c>
      <c r="AY211" s="286" t="s">
        <v>179</v>
      </c>
    </row>
    <row r="212" s="14" customFormat="1">
      <c r="A212" s="14"/>
      <c r="B212" s="287"/>
      <c r="C212" s="288"/>
      <c r="D212" s="277" t="s">
        <v>188</v>
      </c>
      <c r="E212" s="289" t="s">
        <v>1</v>
      </c>
      <c r="F212" s="290" t="s">
        <v>191</v>
      </c>
      <c r="G212" s="288"/>
      <c r="H212" s="291">
        <v>203.05500000000001</v>
      </c>
      <c r="I212" s="292"/>
      <c r="J212" s="288"/>
      <c r="K212" s="288"/>
      <c r="L212" s="293"/>
      <c r="M212" s="294"/>
      <c r="N212" s="295"/>
      <c r="O212" s="295"/>
      <c r="P212" s="295"/>
      <c r="Q212" s="295"/>
      <c r="R212" s="295"/>
      <c r="S212" s="295"/>
      <c r="T212" s="29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97" t="s">
        <v>188</v>
      </c>
      <c r="AU212" s="297" t="s">
        <v>85</v>
      </c>
      <c r="AV212" s="14" t="s">
        <v>186</v>
      </c>
      <c r="AW212" s="14" t="s">
        <v>29</v>
      </c>
      <c r="AX212" s="14" t="s">
        <v>81</v>
      </c>
      <c r="AY212" s="297" t="s">
        <v>179</v>
      </c>
    </row>
    <row r="213" s="2" customFormat="1" ht="21.75" customHeight="1">
      <c r="A213" s="40"/>
      <c r="B213" s="41"/>
      <c r="C213" s="262" t="s">
        <v>7</v>
      </c>
      <c r="D213" s="262" t="s">
        <v>182</v>
      </c>
      <c r="E213" s="263" t="s">
        <v>292</v>
      </c>
      <c r="F213" s="264" t="s">
        <v>293</v>
      </c>
      <c r="G213" s="265" t="s">
        <v>294</v>
      </c>
      <c r="H213" s="266">
        <v>28.881</v>
      </c>
      <c r="I213" s="267"/>
      <c r="J213" s="268">
        <f>ROUND(I213*H213,2)</f>
        <v>0</v>
      </c>
      <c r="K213" s="269"/>
      <c r="L213" s="43"/>
      <c r="M213" s="270" t="s">
        <v>1</v>
      </c>
      <c r="N213" s="271" t="s">
        <v>40</v>
      </c>
      <c r="O213" s="99"/>
      <c r="P213" s="272">
        <f>O213*H213</f>
        <v>0</v>
      </c>
      <c r="Q213" s="272">
        <v>0</v>
      </c>
      <c r="R213" s="272">
        <f>Q213*H213</f>
        <v>0</v>
      </c>
      <c r="S213" s="272">
        <v>0</v>
      </c>
      <c r="T213" s="273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4" t="s">
        <v>186</v>
      </c>
      <c r="AT213" s="274" t="s">
        <v>182</v>
      </c>
      <c r="AU213" s="274" t="s">
        <v>85</v>
      </c>
      <c r="AY213" s="17" t="s">
        <v>179</v>
      </c>
      <c r="BE213" s="159">
        <f>IF(N213="základná",J213,0)</f>
        <v>0</v>
      </c>
      <c r="BF213" s="159">
        <f>IF(N213="znížená",J213,0)</f>
        <v>0</v>
      </c>
      <c r="BG213" s="159">
        <f>IF(N213="zákl. prenesená",J213,0)</f>
        <v>0</v>
      </c>
      <c r="BH213" s="159">
        <f>IF(N213="zníž. prenesená",J213,0)</f>
        <v>0</v>
      </c>
      <c r="BI213" s="159">
        <f>IF(N213="nulová",J213,0)</f>
        <v>0</v>
      </c>
      <c r="BJ213" s="17" t="s">
        <v>85</v>
      </c>
      <c r="BK213" s="159">
        <f>ROUND(I213*H213,2)</f>
        <v>0</v>
      </c>
      <c r="BL213" s="17" t="s">
        <v>186</v>
      </c>
      <c r="BM213" s="274" t="s">
        <v>295</v>
      </c>
    </row>
    <row r="214" s="2" customFormat="1" ht="24.15" customHeight="1">
      <c r="A214" s="40"/>
      <c r="B214" s="41"/>
      <c r="C214" s="262" t="s">
        <v>296</v>
      </c>
      <c r="D214" s="262" t="s">
        <v>182</v>
      </c>
      <c r="E214" s="263" t="s">
        <v>297</v>
      </c>
      <c r="F214" s="264" t="s">
        <v>298</v>
      </c>
      <c r="G214" s="265" t="s">
        <v>294</v>
      </c>
      <c r="H214" s="266">
        <v>28.881</v>
      </c>
      <c r="I214" s="267"/>
      <c r="J214" s="268">
        <f>ROUND(I214*H214,2)</f>
        <v>0</v>
      </c>
      <c r="K214" s="269"/>
      <c r="L214" s="43"/>
      <c r="M214" s="270" t="s">
        <v>1</v>
      </c>
      <c r="N214" s="271" t="s">
        <v>40</v>
      </c>
      <c r="O214" s="99"/>
      <c r="P214" s="272">
        <f>O214*H214</f>
        <v>0</v>
      </c>
      <c r="Q214" s="272">
        <v>0</v>
      </c>
      <c r="R214" s="272">
        <f>Q214*H214</f>
        <v>0</v>
      </c>
      <c r="S214" s="272">
        <v>0</v>
      </c>
      <c r="T214" s="273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74" t="s">
        <v>186</v>
      </c>
      <c r="AT214" s="274" t="s">
        <v>182</v>
      </c>
      <c r="AU214" s="274" t="s">
        <v>85</v>
      </c>
      <c r="AY214" s="17" t="s">
        <v>179</v>
      </c>
      <c r="BE214" s="159">
        <f>IF(N214="základná",J214,0)</f>
        <v>0</v>
      </c>
      <c r="BF214" s="159">
        <f>IF(N214="znížená",J214,0)</f>
        <v>0</v>
      </c>
      <c r="BG214" s="159">
        <f>IF(N214="zákl. prenesená",J214,0)</f>
        <v>0</v>
      </c>
      <c r="BH214" s="159">
        <f>IF(N214="zníž. prenesená",J214,0)</f>
        <v>0</v>
      </c>
      <c r="BI214" s="159">
        <f>IF(N214="nulová",J214,0)</f>
        <v>0</v>
      </c>
      <c r="BJ214" s="17" t="s">
        <v>85</v>
      </c>
      <c r="BK214" s="159">
        <f>ROUND(I214*H214,2)</f>
        <v>0</v>
      </c>
      <c r="BL214" s="17" t="s">
        <v>186</v>
      </c>
      <c r="BM214" s="274" t="s">
        <v>299</v>
      </c>
    </row>
    <row r="215" s="2" customFormat="1" ht="21.75" customHeight="1">
      <c r="A215" s="40"/>
      <c r="B215" s="41"/>
      <c r="C215" s="262" t="s">
        <v>300</v>
      </c>
      <c r="D215" s="262" t="s">
        <v>182</v>
      </c>
      <c r="E215" s="263" t="s">
        <v>301</v>
      </c>
      <c r="F215" s="264" t="s">
        <v>302</v>
      </c>
      <c r="G215" s="265" t="s">
        <v>294</v>
      </c>
      <c r="H215" s="266">
        <v>28.881</v>
      </c>
      <c r="I215" s="267"/>
      <c r="J215" s="268">
        <f>ROUND(I215*H215,2)</f>
        <v>0</v>
      </c>
      <c r="K215" s="269"/>
      <c r="L215" s="43"/>
      <c r="M215" s="270" t="s">
        <v>1</v>
      </c>
      <c r="N215" s="271" t="s">
        <v>40</v>
      </c>
      <c r="O215" s="99"/>
      <c r="P215" s="272">
        <f>O215*H215</f>
        <v>0</v>
      </c>
      <c r="Q215" s="272">
        <v>0</v>
      </c>
      <c r="R215" s="272">
        <f>Q215*H215</f>
        <v>0</v>
      </c>
      <c r="S215" s="272">
        <v>0</v>
      </c>
      <c r="T215" s="273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74" t="s">
        <v>186</v>
      </c>
      <c r="AT215" s="274" t="s">
        <v>182</v>
      </c>
      <c r="AU215" s="274" t="s">
        <v>85</v>
      </c>
      <c r="AY215" s="17" t="s">
        <v>179</v>
      </c>
      <c r="BE215" s="159">
        <f>IF(N215="základná",J215,0)</f>
        <v>0</v>
      </c>
      <c r="BF215" s="159">
        <f>IF(N215="znížená",J215,0)</f>
        <v>0</v>
      </c>
      <c r="BG215" s="159">
        <f>IF(N215="zákl. prenesená",J215,0)</f>
        <v>0</v>
      </c>
      <c r="BH215" s="159">
        <f>IF(N215="zníž. prenesená",J215,0)</f>
        <v>0</v>
      </c>
      <c r="BI215" s="159">
        <f>IF(N215="nulová",J215,0)</f>
        <v>0</v>
      </c>
      <c r="BJ215" s="17" t="s">
        <v>85</v>
      </c>
      <c r="BK215" s="159">
        <f>ROUND(I215*H215,2)</f>
        <v>0</v>
      </c>
      <c r="BL215" s="17" t="s">
        <v>186</v>
      </c>
      <c r="BM215" s="274" t="s">
        <v>303</v>
      </c>
    </row>
    <row r="216" s="2" customFormat="1" ht="24.15" customHeight="1">
      <c r="A216" s="40"/>
      <c r="B216" s="41"/>
      <c r="C216" s="262" t="s">
        <v>304</v>
      </c>
      <c r="D216" s="262" t="s">
        <v>182</v>
      </c>
      <c r="E216" s="263" t="s">
        <v>305</v>
      </c>
      <c r="F216" s="264" t="s">
        <v>306</v>
      </c>
      <c r="G216" s="265" t="s">
        <v>294</v>
      </c>
      <c r="H216" s="266">
        <v>548.73900000000003</v>
      </c>
      <c r="I216" s="267"/>
      <c r="J216" s="268">
        <f>ROUND(I216*H216,2)</f>
        <v>0</v>
      </c>
      <c r="K216" s="269"/>
      <c r="L216" s="43"/>
      <c r="M216" s="270" t="s">
        <v>1</v>
      </c>
      <c r="N216" s="271" t="s">
        <v>40</v>
      </c>
      <c r="O216" s="99"/>
      <c r="P216" s="272">
        <f>O216*H216</f>
        <v>0</v>
      </c>
      <c r="Q216" s="272">
        <v>0</v>
      </c>
      <c r="R216" s="272">
        <f>Q216*H216</f>
        <v>0</v>
      </c>
      <c r="S216" s="272">
        <v>0</v>
      </c>
      <c r="T216" s="273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74" t="s">
        <v>186</v>
      </c>
      <c r="AT216" s="274" t="s">
        <v>182</v>
      </c>
      <c r="AU216" s="274" t="s">
        <v>85</v>
      </c>
      <c r="AY216" s="17" t="s">
        <v>179</v>
      </c>
      <c r="BE216" s="159">
        <f>IF(N216="základná",J216,0)</f>
        <v>0</v>
      </c>
      <c r="BF216" s="159">
        <f>IF(N216="znížená",J216,0)</f>
        <v>0</v>
      </c>
      <c r="BG216" s="159">
        <f>IF(N216="zákl. prenesená",J216,0)</f>
        <v>0</v>
      </c>
      <c r="BH216" s="159">
        <f>IF(N216="zníž. prenesená",J216,0)</f>
        <v>0</v>
      </c>
      <c r="BI216" s="159">
        <f>IF(N216="nulová",J216,0)</f>
        <v>0</v>
      </c>
      <c r="BJ216" s="17" t="s">
        <v>85</v>
      </c>
      <c r="BK216" s="159">
        <f>ROUND(I216*H216,2)</f>
        <v>0</v>
      </c>
      <c r="BL216" s="17" t="s">
        <v>186</v>
      </c>
      <c r="BM216" s="274" t="s">
        <v>307</v>
      </c>
    </row>
    <row r="217" s="13" customFormat="1">
      <c r="A217" s="13"/>
      <c r="B217" s="275"/>
      <c r="C217" s="276"/>
      <c r="D217" s="277" t="s">
        <v>188</v>
      </c>
      <c r="E217" s="276"/>
      <c r="F217" s="279" t="s">
        <v>308</v>
      </c>
      <c r="G217" s="276"/>
      <c r="H217" s="280">
        <v>548.73900000000003</v>
      </c>
      <c r="I217" s="281"/>
      <c r="J217" s="276"/>
      <c r="K217" s="276"/>
      <c r="L217" s="282"/>
      <c r="M217" s="283"/>
      <c r="N217" s="284"/>
      <c r="O217" s="284"/>
      <c r="P217" s="284"/>
      <c r="Q217" s="284"/>
      <c r="R217" s="284"/>
      <c r="S217" s="284"/>
      <c r="T217" s="28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86" t="s">
        <v>188</v>
      </c>
      <c r="AU217" s="286" t="s">
        <v>85</v>
      </c>
      <c r="AV217" s="13" t="s">
        <v>85</v>
      </c>
      <c r="AW217" s="13" t="s">
        <v>4</v>
      </c>
      <c r="AX217" s="13" t="s">
        <v>81</v>
      </c>
      <c r="AY217" s="286" t="s">
        <v>179</v>
      </c>
    </row>
    <row r="218" s="2" customFormat="1" ht="24.15" customHeight="1">
      <c r="A218" s="40"/>
      <c r="B218" s="41"/>
      <c r="C218" s="262" t="s">
        <v>309</v>
      </c>
      <c r="D218" s="262" t="s">
        <v>182</v>
      </c>
      <c r="E218" s="263" t="s">
        <v>310</v>
      </c>
      <c r="F218" s="264" t="s">
        <v>311</v>
      </c>
      <c r="G218" s="265" t="s">
        <v>294</v>
      </c>
      <c r="H218" s="266">
        <v>28.881</v>
      </c>
      <c r="I218" s="267"/>
      <c r="J218" s="268">
        <f>ROUND(I218*H218,2)</f>
        <v>0</v>
      </c>
      <c r="K218" s="269"/>
      <c r="L218" s="43"/>
      <c r="M218" s="270" t="s">
        <v>1</v>
      </c>
      <c r="N218" s="271" t="s">
        <v>40</v>
      </c>
      <c r="O218" s="99"/>
      <c r="P218" s="272">
        <f>O218*H218</f>
        <v>0</v>
      </c>
      <c r="Q218" s="272">
        <v>0</v>
      </c>
      <c r="R218" s="272">
        <f>Q218*H218</f>
        <v>0</v>
      </c>
      <c r="S218" s="272">
        <v>0</v>
      </c>
      <c r="T218" s="273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74" t="s">
        <v>186</v>
      </c>
      <c r="AT218" s="274" t="s">
        <v>182</v>
      </c>
      <c r="AU218" s="274" t="s">
        <v>85</v>
      </c>
      <c r="AY218" s="17" t="s">
        <v>179</v>
      </c>
      <c r="BE218" s="159">
        <f>IF(N218="základná",J218,0)</f>
        <v>0</v>
      </c>
      <c r="BF218" s="159">
        <f>IF(N218="znížená",J218,0)</f>
        <v>0</v>
      </c>
      <c r="BG218" s="159">
        <f>IF(N218="zákl. prenesená",J218,0)</f>
        <v>0</v>
      </c>
      <c r="BH218" s="159">
        <f>IF(N218="zníž. prenesená",J218,0)</f>
        <v>0</v>
      </c>
      <c r="BI218" s="159">
        <f>IF(N218="nulová",J218,0)</f>
        <v>0</v>
      </c>
      <c r="BJ218" s="17" t="s">
        <v>85</v>
      </c>
      <c r="BK218" s="159">
        <f>ROUND(I218*H218,2)</f>
        <v>0</v>
      </c>
      <c r="BL218" s="17" t="s">
        <v>186</v>
      </c>
      <c r="BM218" s="274" t="s">
        <v>312</v>
      </c>
    </row>
    <row r="219" s="2" customFormat="1" ht="24.15" customHeight="1">
      <c r="A219" s="40"/>
      <c r="B219" s="41"/>
      <c r="C219" s="262" t="s">
        <v>313</v>
      </c>
      <c r="D219" s="262" t="s">
        <v>182</v>
      </c>
      <c r="E219" s="263" t="s">
        <v>314</v>
      </c>
      <c r="F219" s="264" t="s">
        <v>315</v>
      </c>
      <c r="G219" s="265" t="s">
        <v>294</v>
      </c>
      <c r="H219" s="266">
        <v>144.405</v>
      </c>
      <c r="I219" s="267"/>
      <c r="J219" s="268">
        <f>ROUND(I219*H219,2)</f>
        <v>0</v>
      </c>
      <c r="K219" s="269"/>
      <c r="L219" s="43"/>
      <c r="M219" s="270" t="s">
        <v>1</v>
      </c>
      <c r="N219" s="271" t="s">
        <v>40</v>
      </c>
      <c r="O219" s="99"/>
      <c r="P219" s="272">
        <f>O219*H219</f>
        <v>0</v>
      </c>
      <c r="Q219" s="272">
        <v>0</v>
      </c>
      <c r="R219" s="272">
        <f>Q219*H219</f>
        <v>0</v>
      </c>
      <c r="S219" s="272">
        <v>0</v>
      </c>
      <c r="T219" s="27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74" t="s">
        <v>186</v>
      </c>
      <c r="AT219" s="274" t="s">
        <v>182</v>
      </c>
      <c r="AU219" s="274" t="s">
        <v>85</v>
      </c>
      <c r="AY219" s="17" t="s">
        <v>179</v>
      </c>
      <c r="BE219" s="159">
        <f>IF(N219="základná",J219,0)</f>
        <v>0</v>
      </c>
      <c r="BF219" s="159">
        <f>IF(N219="znížená",J219,0)</f>
        <v>0</v>
      </c>
      <c r="BG219" s="159">
        <f>IF(N219="zákl. prenesená",J219,0)</f>
        <v>0</v>
      </c>
      <c r="BH219" s="159">
        <f>IF(N219="zníž. prenesená",J219,0)</f>
        <v>0</v>
      </c>
      <c r="BI219" s="159">
        <f>IF(N219="nulová",J219,0)</f>
        <v>0</v>
      </c>
      <c r="BJ219" s="17" t="s">
        <v>85</v>
      </c>
      <c r="BK219" s="159">
        <f>ROUND(I219*H219,2)</f>
        <v>0</v>
      </c>
      <c r="BL219" s="17" t="s">
        <v>186</v>
      </c>
      <c r="BM219" s="274" t="s">
        <v>316</v>
      </c>
    </row>
    <row r="220" s="13" customFormat="1">
      <c r="A220" s="13"/>
      <c r="B220" s="275"/>
      <c r="C220" s="276"/>
      <c r="D220" s="277" t="s">
        <v>188</v>
      </c>
      <c r="E220" s="276"/>
      <c r="F220" s="279" t="s">
        <v>317</v>
      </c>
      <c r="G220" s="276"/>
      <c r="H220" s="280">
        <v>144.405</v>
      </c>
      <c r="I220" s="281"/>
      <c r="J220" s="276"/>
      <c r="K220" s="276"/>
      <c r="L220" s="282"/>
      <c r="M220" s="283"/>
      <c r="N220" s="284"/>
      <c r="O220" s="284"/>
      <c r="P220" s="284"/>
      <c r="Q220" s="284"/>
      <c r="R220" s="284"/>
      <c r="S220" s="284"/>
      <c r="T220" s="28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6" t="s">
        <v>188</v>
      </c>
      <c r="AU220" s="286" t="s">
        <v>85</v>
      </c>
      <c r="AV220" s="13" t="s">
        <v>85</v>
      </c>
      <c r="AW220" s="13" t="s">
        <v>4</v>
      </c>
      <c r="AX220" s="13" t="s">
        <v>81</v>
      </c>
      <c r="AY220" s="286" t="s">
        <v>179</v>
      </c>
    </row>
    <row r="221" s="2" customFormat="1" ht="24.15" customHeight="1">
      <c r="A221" s="40"/>
      <c r="B221" s="41"/>
      <c r="C221" s="262" t="s">
        <v>318</v>
      </c>
      <c r="D221" s="262" t="s">
        <v>182</v>
      </c>
      <c r="E221" s="263" t="s">
        <v>319</v>
      </c>
      <c r="F221" s="264" t="s">
        <v>320</v>
      </c>
      <c r="G221" s="265" t="s">
        <v>294</v>
      </c>
      <c r="H221" s="266">
        <v>28.881</v>
      </c>
      <c r="I221" s="267"/>
      <c r="J221" s="268">
        <f>ROUND(I221*H221,2)</f>
        <v>0</v>
      </c>
      <c r="K221" s="269"/>
      <c r="L221" s="43"/>
      <c r="M221" s="270" t="s">
        <v>1</v>
      </c>
      <c r="N221" s="271" t="s">
        <v>40</v>
      </c>
      <c r="O221" s="99"/>
      <c r="P221" s="272">
        <f>O221*H221</f>
        <v>0</v>
      </c>
      <c r="Q221" s="272">
        <v>0</v>
      </c>
      <c r="R221" s="272">
        <f>Q221*H221</f>
        <v>0</v>
      </c>
      <c r="S221" s="272">
        <v>0</v>
      </c>
      <c r="T221" s="273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74" t="s">
        <v>186</v>
      </c>
      <c r="AT221" s="274" t="s">
        <v>182</v>
      </c>
      <c r="AU221" s="274" t="s">
        <v>85</v>
      </c>
      <c r="AY221" s="17" t="s">
        <v>179</v>
      </c>
      <c r="BE221" s="159">
        <f>IF(N221="základná",J221,0)</f>
        <v>0</v>
      </c>
      <c r="BF221" s="159">
        <f>IF(N221="znížená",J221,0)</f>
        <v>0</v>
      </c>
      <c r="BG221" s="159">
        <f>IF(N221="zákl. prenesená",J221,0)</f>
        <v>0</v>
      </c>
      <c r="BH221" s="159">
        <f>IF(N221="zníž. prenesená",J221,0)</f>
        <v>0</v>
      </c>
      <c r="BI221" s="159">
        <f>IF(N221="nulová",J221,0)</f>
        <v>0</v>
      </c>
      <c r="BJ221" s="17" t="s">
        <v>85</v>
      </c>
      <c r="BK221" s="159">
        <f>ROUND(I221*H221,2)</f>
        <v>0</v>
      </c>
      <c r="BL221" s="17" t="s">
        <v>186</v>
      </c>
      <c r="BM221" s="274" t="s">
        <v>321</v>
      </c>
    </row>
    <row r="222" s="2" customFormat="1" ht="24.15" customHeight="1">
      <c r="A222" s="40"/>
      <c r="B222" s="41"/>
      <c r="C222" s="262" t="s">
        <v>322</v>
      </c>
      <c r="D222" s="262" t="s">
        <v>182</v>
      </c>
      <c r="E222" s="263" t="s">
        <v>323</v>
      </c>
      <c r="F222" s="264" t="s">
        <v>324</v>
      </c>
      <c r="G222" s="265" t="s">
        <v>294</v>
      </c>
      <c r="H222" s="266">
        <v>28.881</v>
      </c>
      <c r="I222" s="267"/>
      <c r="J222" s="268">
        <f>ROUND(I222*H222,2)</f>
        <v>0</v>
      </c>
      <c r="K222" s="269"/>
      <c r="L222" s="43"/>
      <c r="M222" s="270" t="s">
        <v>1</v>
      </c>
      <c r="N222" s="271" t="s">
        <v>40</v>
      </c>
      <c r="O222" s="99"/>
      <c r="P222" s="272">
        <f>O222*H222</f>
        <v>0</v>
      </c>
      <c r="Q222" s="272">
        <v>0</v>
      </c>
      <c r="R222" s="272">
        <f>Q222*H222</f>
        <v>0</v>
      </c>
      <c r="S222" s="272">
        <v>0</v>
      </c>
      <c r="T222" s="273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74" t="s">
        <v>186</v>
      </c>
      <c r="AT222" s="274" t="s">
        <v>182</v>
      </c>
      <c r="AU222" s="274" t="s">
        <v>85</v>
      </c>
      <c r="AY222" s="17" t="s">
        <v>179</v>
      </c>
      <c r="BE222" s="159">
        <f>IF(N222="základná",J222,0)</f>
        <v>0</v>
      </c>
      <c r="BF222" s="159">
        <f>IF(N222="znížená",J222,0)</f>
        <v>0</v>
      </c>
      <c r="BG222" s="159">
        <f>IF(N222="zákl. prenesená",J222,0)</f>
        <v>0</v>
      </c>
      <c r="BH222" s="159">
        <f>IF(N222="zníž. prenesená",J222,0)</f>
        <v>0</v>
      </c>
      <c r="BI222" s="159">
        <f>IF(N222="nulová",J222,0)</f>
        <v>0</v>
      </c>
      <c r="BJ222" s="17" t="s">
        <v>85</v>
      </c>
      <c r="BK222" s="159">
        <f>ROUND(I222*H222,2)</f>
        <v>0</v>
      </c>
      <c r="BL222" s="17" t="s">
        <v>186</v>
      </c>
      <c r="BM222" s="274" t="s">
        <v>325</v>
      </c>
    </row>
    <row r="223" s="2" customFormat="1" ht="24.15" customHeight="1">
      <c r="A223" s="40"/>
      <c r="B223" s="41"/>
      <c r="C223" s="262" t="s">
        <v>326</v>
      </c>
      <c r="D223" s="262" t="s">
        <v>182</v>
      </c>
      <c r="E223" s="263" t="s">
        <v>327</v>
      </c>
      <c r="F223" s="264" t="s">
        <v>328</v>
      </c>
      <c r="G223" s="265" t="s">
        <v>294</v>
      </c>
      <c r="H223" s="266">
        <v>28.881</v>
      </c>
      <c r="I223" s="267"/>
      <c r="J223" s="268">
        <f>ROUND(I223*H223,2)</f>
        <v>0</v>
      </c>
      <c r="K223" s="269"/>
      <c r="L223" s="43"/>
      <c r="M223" s="270" t="s">
        <v>1</v>
      </c>
      <c r="N223" s="271" t="s">
        <v>40</v>
      </c>
      <c r="O223" s="99"/>
      <c r="P223" s="272">
        <f>O223*H223</f>
        <v>0</v>
      </c>
      <c r="Q223" s="272">
        <v>0</v>
      </c>
      <c r="R223" s="272">
        <f>Q223*H223</f>
        <v>0</v>
      </c>
      <c r="S223" s="272">
        <v>0</v>
      </c>
      <c r="T223" s="273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74" t="s">
        <v>186</v>
      </c>
      <c r="AT223" s="274" t="s">
        <v>182</v>
      </c>
      <c r="AU223" s="274" t="s">
        <v>85</v>
      </c>
      <c r="AY223" s="17" t="s">
        <v>179</v>
      </c>
      <c r="BE223" s="159">
        <f>IF(N223="základná",J223,0)</f>
        <v>0</v>
      </c>
      <c r="BF223" s="159">
        <f>IF(N223="znížená",J223,0)</f>
        <v>0</v>
      </c>
      <c r="BG223" s="159">
        <f>IF(N223="zákl. prenesená",J223,0)</f>
        <v>0</v>
      </c>
      <c r="BH223" s="159">
        <f>IF(N223="zníž. prenesená",J223,0)</f>
        <v>0</v>
      </c>
      <c r="BI223" s="159">
        <f>IF(N223="nulová",J223,0)</f>
        <v>0</v>
      </c>
      <c r="BJ223" s="17" t="s">
        <v>85</v>
      </c>
      <c r="BK223" s="159">
        <f>ROUND(I223*H223,2)</f>
        <v>0</v>
      </c>
      <c r="BL223" s="17" t="s">
        <v>186</v>
      </c>
      <c r="BM223" s="274" t="s">
        <v>329</v>
      </c>
    </row>
    <row r="224" s="12" customFormat="1" ht="22.8" customHeight="1">
      <c r="A224" s="12"/>
      <c r="B224" s="247"/>
      <c r="C224" s="248"/>
      <c r="D224" s="249" t="s">
        <v>73</v>
      </c>
      <c r="E224" s="260" t="s">
        <v>330</v>
      </c>
      <c r="F224" s="260" t="s">
        <v>331</v>
      </c>
      <c r="G224" s="248"/>
      <c r="H224" s="248"/>
      <c r="I224" s="251"/>
      <c r="J224" s="261">
        <f>BK224</f>
        <v>0</v>
      </c>
      <c r="K224" s="248"/>
      <c r="L224" s="252"/>
      <c r="M224" s="253"/>
      <c r="N224" s="254"/>
      <c r="O224" s="254"/>
      <c r="P224" s="255">
        <f>P225</f>
        <v>0</v>
      </c>
      <c r="Q224" s="254"/>
      <c r="R224" s="255">
        <f>R225</f>
        <v>0</v>
      </c>
      <c r="S224" s="254"/>
      <c r="T224" s="256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57" t="s">
        <v>81</v>
      </c>
      <c r="AT224" s="258" t="s">
        <v>73</v>
      </c>
      <c r="AU224" s="258" t="s">
        <v>81</v>
      </c>
      <c r="AY224" s="257" t="s">
        <v>179</v>
      </c>
      <c r="BK224" s="259">
        <f>BK225</f>
        <v>0</v>
      </c>
    </row>
    <row r="225" s="2" customFormat="1" ht="24.15" customHeight="1">
      <c r="A225" s="40"/>
      <c r="B225" s="41"/>
      <c r="C225" s="262" t="s">
        <v>332</v>
      </c>
      <c r="D225" s="262" t="s">
        <v>182</v>
      </c>
      <c r="E225" s="263" t="s">
        <v>333</v>
      </c>
      <c r="F225" s="264" t="s">
        <v>334</v>
      </c>
      <c r="G225" s="265" t="s">
        <v>294</v>
      </c>
      <c r="H225" s="266">
        <v>8.9740000000000002</v>
      </c>
      <c r="I225" s="267"/>
      <c r="J225" s="268">
        <f>ROUND(I225*H225,2)</f>
        <v>0</v>
      </c>
      <c r="K225" s="269"/>
      <c r="L225" s="43"/>
      <c r="M225" s="270" t="s">
        <v>1</v>
      </c>
      <c r="N225" s="271" t="s">
        <v>40</v>
      </c>
      <c r="O225" s="99"/>
      <c r="P225" s="272">
        <f>O225*H225</f>
        <v>0</v>
      </c>
      <c r="Q225" s="272">
        <v>0</v>
      </c>
      <c r="R225" s="272">
        <f>Q225*H225</f>
        <v>0</v>
      </c>
      <c r="S225" s="272">
        <v>0</v>
      </c>
      <c r="T225" s="273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74" t="s">
        <v>186</v>
      </c>
      <c r="AT225" s="274" t="s">
        <v>182</v>
      </c>
      <c r="AU225" s="274" t="s">
        <v>85</v>
      </c>
      <c r="AY225" s="17" t="s">
        <v>179</v>
      </c>
      <c r="BE225" s="159">
        <f>IF(N225="základná",J225,0)</f>
        <v>0</v>
      </c>
      <c r="BF225" s="159">
        <f>IF(N225="znížená",J225,0)</f>
        <v>0</v>
      </c>
      <c r="BG225" s="159">
        <f>IF(N225="zákl. prenesená",J225,0)</f>
        <v>0</v>
      </c>
      <c r="BH225" s="159">
        <f>IF(N225="zníž. prenesená",J225,0)</f>
        <v>0</v>
      </c>
      <c r="BI225" s="159">
        <f>IF(N225="nulová",J225,0)</f>
        <v>0</v>
      </c>
      <c r="BJ225" s="17" t="s">
        <v>85</v>
      </c>
      <c r="BK225" s="159">
        <f>ROUND(I225*H225,2)</f>
        <v>0</v>
      </c>
      <c r="BL225" s="17" t="s">
        <v>186</v>
      </c>
      <c r="BM225" s="274" t="s">
        <v>335</v>
      </c>
    </row>
    <row r="226" s="12" customFormat="1" ht="25.92" customHeight="1">
      <c r="A226" s="12"/>
      <c r="B226" s="247"/>
      <c r="C226" s="248"/>
      <c r="D226" s="249" t="s">
        <v>73</v>
      </c>
      <c r="E226" s="250" t="s">
        <v>336</v>
      </c>
      <c r="F226" s="250" t="s">
        <v>337</v>
      </c>
      <c r="G226" s="248"/>
      <c r="H226" s="248"/>
      <c r="I226" s="251"/>
      <c r="J226" s="226">
        <f>BK226</f>
        <v>0</v>
      </c>
      <c r="K226" s="248"/>
      <c r="L226" s="252"/>
      <c r="M226" s="253"/>
      <c r="N226" s="254"/>
      <c r="O226" s="254"/>
      <c r="P226" s="255">
        <f>P227+P236+P258+P263+P268+P274+P315+P321</f>
        <v>0</v>
      </c>
      <c r="Q226" s="254"/>
      <c r="R226" s="255">
        <f>R227+R236+R258+R263+R268+R274+R315+R321</f>
        <v>6.9813143321200002</v>
      </c>
      <c r="S226" s="254"/>
      <c r="T226" s="256">
        <f>T227+T236+T258+T263+T268+T274+T315+T321</f>
        <v>1.1129498000000002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57" t="s">
        <v>85</v>
      </c>
      <c r="AT226" s="258" t="s">
        <v>73</v>
      </c>
      <c r="AU226" s="258" t="s">
        <v>74</v>
      </c>
      <c r="AY226" s="257" t="s">
        <v>179</v>
      </c>
      <c r="BK226" s="259">
        <f>BK227+BK236+BK258+BK263+BK268+BK274+BK315+BK321</f>
        <v>0</v>
      </c>
    </row>
    <row r="227" s="12" customFormat="1" ht="22.8" customHeight="1">
      <c r="A227" s="12"/>
      <c r="B227" s="247"/>
      <c r="C227" s="248"/>
      <c r="D227" s="249" t="s">
        <v>73</v>
      </c>
      <c r="E227" s="260" t="s">
        <v>338</v>
      </c>
      <c r="F227" s="260" t="s">
        <v>339</v>
      </c>
      <c r="G227" s="248"/>
      <c r="H227" s="248"/>
      <c r="I227" s="251"/>
      <c r="J227" s="261">
        <f>BK227</f>
        <v>0</v>
      </c>
      <c r="K227" s="248"/>
      <c r="L227" s="252"/>
      <c r="M227" s="253"/>
      <c r="N227" s="254"/>
      <c r="O227" s="254"/>
      <c r="P227" s="255">
        <f>SUM(P228:P235)</f>
        <v>0</v>
      </c>
      <c r="Q227" s="254"/>
      <c r="R227" s="255">
        <f>SUM(R228:R235)</f>
        <v>0.189882</v>
      </c>
      <c r="S227" s="254"/>
      <c r="T227" s="256">
        <f>SUM(T228:T235)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57" t="s">
        <v>85</v>
      </c>
      <c r="AT227" s="258" t="s">
        <v>73</v>
      </c>
      <c r="AU227" s="258" t="s">
        <v>81</v>
      </c>
      <c r="AY227" s="257" t="s">
        <v>179</v>
      </c>
      <c r="BK227" s="259">
        <f>SUM(BK228:BK235)</f>
        <v>0</v>
      </c>
    </row>
    <row r="228" s="2" customFormat="1" ht="33" customHeight="1">
      <c r="A228" s="40"/>
      <c r="B228" s="41"/>
      <c r="C228" s="262" t="s">
        <v>340</v>
      </c>
      <c r="D228" s="262" t="s">
        <v>182</v>
      </c>
      <c r="E228" s="263" t="s">
        <v>341</v>
      </c>
      <c r="F228" s="264" t="s">
        <v>342</v>
      </c>
      <c r="G228" s="265" t="s">
        <v>185</v>
      </c>
      <c r="H228" s="266">
        <v>72.247</v>
      </c>
      <c r="I228" s="267"/>
      <c r="J228" s="268">
        <f>ROUND(I228*H228,2)</f>
        <v>0</v>
      </c>
      <c r="K228" s="269"/>
      <c r="L228" s="43"/>
      <c r="M228" s="270" t="s">
        <v>1</v>
      </c>
      <c r="N228" s="271" t="s">
        <v>40</v>
      </c>
      <c r="O228" s="99"/>
      <c r="P228" s="272">
        <f>O228*H228</f>
        <v>0</v>
      </c>
      <c r="Q228" s="272">
        <v>0</v>
      </c>
      <c r="R228" s="272">
        <f>Q228*H228</f>
        <v>0</v>
      </c>
      <c r="S228" s="272">
        <v>0</v>
      </c>
      <c r="T228" s="273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74" t="s">
        <v>227</v>
      </c>
      <c r="AT228" s="274" t="s">
        <v>182</v>
      </c>
      <c r="AU228" s="274" t="s">
        <v>85</v>
      </c>
      <c r="AY228" s="17" t="s">
        <v>179</v>
      </c>
      <c r="BE228" s="159">
        <f>IF(N228="základná",J228,0)</f>
        <v>0</v>
      </c>
      <c r="BF228" s="159">
        <f>IF(N228="znížená",J228,0)</f>
        <v>0</v>
      </c>
      <c r="BG228" s="159">
        <f>IF(N228="zákl. prenesená",J228,0)</f>
        <v>0</v>
      </c>
      <c r="BH228" s="159">
        <f>IF(N228="zníž. prenesená",J228,0)</f>
        <v>0</v>
      </c>
      <c r="BI228" s="159">
        <f>IF(N228="nulová",J228,0)</f>
        <v>0</v>
      </c>
      <c r="BJ228" s="17" t="s">
        <v>85</v>
      </c>
      <c r="BK228" s="159">
        <f>ROUND(I228*H228,2)</f>
        <v>0</v>
      </c>
      <c r="BL228" s="17" t="s">
        <v>227</v>
      </c>
      <c r="BM228" s="274" t="s">
        <v>343</v>
      </c>
    </row>
    <row r="229" s="13" customFormat="1">
      <c r="A229" s="13"/>
      <c r="B229" s="275"/>
      <c r="C229" s="276"/>
      <c r="D229" s="277" t="s">
        <v>188</v>
      </c>
      <c r="E229" s="278" t="s">
        <v>1</v>
      </c>
      <c r="F229" s="279" t="s">
        <v>121</v>
      </c>
      <c r="G229" s="276"/>
      <c r="H229" s="280">
        <v>72.247</v>
      </c>
      <c r="I229" s="281"/>
      <c r="J229" s="276"/>
      <c r="K229" s="276"/>
      <c r="L229" s="282"/>
      <c r="M229" s="283"/>
      <c r="N229" s="284"/>
      <c r="O229" s="284"/>
      <c r="P229" s="284"/>
      <c r="Q229" s="284"/>
      <c r="R229" s="284"/>
      <c r="S229" s="284"/>
      <c r="T229" s="28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86" t="s">
        <v>188</v>
      </c>
      <c r="AU229" s="286" t="s">
        <v>85</v>
      </c>
      <c r="AV229" s="13" t="s">
        <v>85</v>
      </c>
      <c r="AW229" s="13" t="s">
        <v>29</v>
      </c>
      <c r="AX229" s="13" t="s">
        <v>81</v>
      </c>
      <c r="AY229" s="286" t="s">
        <v>179</v>
      </c>
    </row>
    <row r="230" s="2" customFormat="1" ht="24.15" customHeight="1">
      <c r="A230" s="40"/>
      <c r="B230" s="41"/>
      <c r="C230" s="309" t="s">
        <v>344</v>
      </c>
      <c r="D230" s="309" t="s">
        <v>239</v>
      </c>
      <c r="E230" s="310" t="s">
        <v>345</v>
      </c>
      <c r="F230" s="311" t="s">
        <v>346</v>
      </c>
      <c r="G230" s="312" t="s">
        <v>347</v>
      </c>
      <c r="H230" s="313">
        <v>79.471999999999994</v>
      </c>
      <c r="I230" s="314"/>
      <c r="J230" s="315">
        <f>ROUND(I230*H230,2)</f>
        <v>0</v>
      </c>
      <c r="K230" s="316"/>
      <c r="L230" s="317"/>
      <c r="M230" s="318" t="s">
        <v>1</v>
      </c>
      <c r="N230" s="319" t="s">
        <v>40</v>
      </c>
      <c r="O230" s="99"/>
      <c r="P230" s="272">
        <f>O230*H230</f>
        <v>0</v>
      </c>
      <c r="Q230" s="272">
        <v>0.001</v>
      </c>
      <c r="R230" s="272">
        <f>Q230*H230</f>
        <v>0.079472000000000001</v>
      </c>
      <c r="S230" s="272">
        <v>0</v>
      </c>
      <c r="T230" s="273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74" t="s">
        <v>348</v>
      </c>
      <c r="AT230" s="274" t="s">
        <v>239</v>
      </c>
      <c r="AU230" s="274" t="s">
        <v>85</v>
      </c>
      <c r="AY230" s="17" t="s">
        <v>179</v>
      </c>
      <c r="BE230" s="159">
        <f>IF(N230="základná",J230,0)</f>
        <v>0</v>
      </c>
      <c r="BF230" s="159">
        <f>IF(N230="znížená",J230,0)</f>
        <v>0</v>
      </c>
      <c r="BG230" s="159">
        <f>IF(N230="zákl. prenesená",J230,0)</f>
        <v>0</v>
      </c>
      <c r="BH230" s="159">
        <f>IF(N230="zníž. prenesená",J230,0)</f>
        <v>0</v>
      </c>
      <c r="BI230" s="159">
        <f>IF(N230="nulová",J230,0)</f>
        <v>0</v>
      </c>
      <c r="BJ230" s="17" t="s">
        <v>85</v>
      </c>
      <c r="BK230" s="159">
        <f>ROUND(I230*H230,2)</f>
        <v>0</v>
      </c>
      <c r="BL230" s="17" t="s">
        <v>227</v>
      </c>
      <c r="BM230" s="274" t="s">
        <v>349</v>
      </c>
    </row>
    <row r="231" s="2" customFormat="1" ht="24.15" customHeight="1">
      <c r="A231" s="40"/>
      <c r="B231" s="41"/>
      <c r="C231" s="309" t="s">
        <v>348</v>
      </c>
      <c r="D231" s="309" t="s">
        <v>239</v>
      </c>
      <c r="E231" s="310" t="s">
        <v>350</v>
      </c>
      <c r="F231" s="311" t="s">
        <v>351</v>
      </c>
      <c r="G231" s="312" t="s">
        <v>194</v>
      </c>
      <c r="H231" s="313">
        <v>46</v>
      </c>
      <c r="I231" s="314"/>
      <c r="J231" s="315">
        <f>ROUND(I231*H231,2)</f>
        <v>0</v>
      </c>
      <c r="K231" s="316"/>
      <c r="L231" s="317"/>
      <c r="M231" s="318" t="s">
        <v>1</v>
      </c>
      <c r="N231" s="319" t="s">
        <v>40</v>
      </c>
      <c r="O231" s="99"/>
      <c r="P231" s="272">
        <f>O231*H231</f>
        <v>0</v>
      </c>
      <c r="Q231" s="272">
        <v>5.0000000000000002E-05</v>
      </c>
      <c r="R231" s="272">
        <f>Q231*H231</f>
        <v>0.0023</v>
      </c>
      <c r="S231" s="272">
        <v>0</v>
      </c>
      <c r="T231" s="273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74" t="s">
        <v>348</v>
      </c>
      <c r="AT231" s="274" t="s">
        <v>239</v>
      </c>
      <c r="AU231" s="274" t="s">
        <v>85</v>
      </c>
      <c r="AY231" s="17" t="s">
        <v>179</v>
      </c>
      <c r="BE231" s="159">
        <f>IF(N231="základná",J231,0)</f>
        <v>0</v>
      </c>
      <c r="BF231" s="159">
        <f>IF(N231="znížená",J231,0)</f>
        <v>0</v>
      </c>
      <c r="BG231" s="159">
        <f>IF(N231="zákl. prenesená",J231,0)</f>
        <v>0</v>
      </c>
      <c r="BH231" s="159">
        <f>IF(N231="zníž. prenesená",J231,0)</f>
        <v>0</v>
      </c>
      <c r="BI231" s="159">
        <f>IF(N231="nulová",J231,0)</f>
        <v>0</v>
      </c>
      <c r="BJ231" s="17" t="s">
        <v>85</v>
      </c>
      <c r="BK231" s="159">
        <f>ROUND(I231*H231,2)</f>
        <v>0</v>
      </c>
      <c r="BL231" s="17" t="s">
        <v>227</v>
      </c>
      <c r="BM231" s="274" t="s">
        <v>352</v>
      </c>
    </row>
    <row r="232" s="2" customFormat="1" ht="24.15" customHeight="1">
      <c r="A232" s="40"/>
      <c r="B232" s="41"/>
      <c r="C232" s="262" t="s">
        <v>353</v>
      </c>
      <c r="D232" s="262" t="s">
        <v>182</v>
      </c>
      <c r="E232" s="263" t="s">
        <v>354</v>
      </c>
      <c r="F232" s="264" t="s">
        <v>355</v>
      </c>
      <c r="G232" s="265" t="s">
        <v>185</v>
      </c>
      <c r="H232" s="266">
        <v>98.281999999999996</v>
      </c>
      <c r="I232" s="267"/>
      <c r="J232" s="268">
        <f>ROUND(I232*H232,2)</f>
        <v>0</v>
      </c>
      <c r="K232" s="269"/>
      <c r="L232" s="43"/>
      <c r="M232" s="270" t="s">
        <v>1</v>
      </c>
      <c r="N232" s="271" t="s">
        <v>40</v>
      </c>
      <c r="O232" s="99"/>
      <c r="P232" s="272">
        <f>O232*H232</f>
        <v>0</v>
      </c>
      <c r="Q232" s="272">
        <v>0</v>
      </c>
      <c r="R232" s="272">
        <f>Q232*H232</f>
        <v>0</v>
      </c>
      <c r="S232" s="272">
        <v>0</v>
      </c>
      <c r="T232" s="273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74" t="s">
        <v>227</v>
      </c>
      <c r="AT232" s="274" t="s">
        <v>182</v>
      </c>
      <c r="AU232" s="274" t="s">
        <v>85</v>
      </c>
      <c r="AY232" s="17" t="s">
        <v>179</v>
      </c>
      <c r="BE232" s="159">
        <f>IF(N232="základná",J232,0)</f>
        <v>0</v>
      </c>
      <c r="BF232" s="159">
        <f>IF(N232="znížená",J232,0)</f>
        <v>0</v>
      </c>
      <c r="BG232" s="159">
        <f>IF(N232="zákl. prenesená",J232,0)</f>
        <v>0</v>
      </c>
      <c r="BH232" s="159">
        <f>IF(N232="zníž. prenesená",J232,0)</f>
        <v>0</v>
      </c>
      <c r="BI232" s="159">
        <f>IF(N232="nulová",J232,0)</f>
        <v>0</v>
      </c>
      <c r="BJ232" s="17" t="s">
        <v>85</v>
      </c>
      <c r="BK232" s="159">
        <f>ROUND(I232*H232,2)</f>
        <v>0</v>
      </c>
      <c r="BL232" s="17" t="s">
        <v>227</v>
      </c>
      <c r="BM232" s="274" t="s">
        <v>356</v>
      </c>
    </row>
    <row r="233" s="13" customFormat="1">
      <c r="A233" s="13"/>
      <c r="B233" s="275"/>
      <c r="C233" s="276"/>
      <c r="D233" s="277" t="s">
        <v>188</v>
      </c>
      <c r="E233" s="278" t="s">
        <v>1</v>
      </c>
      <c r="F233" s="279" t="s">
        <v>125</v>
      </c>
      <c r="G233" s="276"/>
      <c r="H233" s="280">
        <v>98.281999999999996</v>
      </c>
      <c r="I233" s="281"/>
      <c r="J233" s="276"/>
      <c r="K233" s="276"/>
      <c r="L233" s="282"/>
      <c r="M233" s="283"/>
      <c r="N233" s="284"/>
      <c r="O233" s="284"/>
      <c r="P233" s="284"/>
      <c r="Q233" s="284"/>
      <c r="R233" s="284"/>
      <c r="S233" s="284"/>
      <c r="T233" s="28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86" t="s">
        <v>188</v>
      </c>
      <c r="AU233" s="286" t="s">
        <v>85</v>
      </c>
      <c r="AV233" s="13" t="s">
        <v>85</v>
      </c>
      <c r="AW233" s="13" t="s">
        <v>29</v>
      </c>
      <c r="AX233" s="13" t="s">
        <v>81</v>
      </c>
      <c r="AY233" s="286" t="s">
        <v>179</v>
      </c>
    </row>
    <row r="234" s="2" customFormat="1" ht="24.15" customHeight="1">
      <c r="A234" s="40"/>
      <c r="B234" s="41"/>
      <c r="C234" s="309" t="s">
        <v>357</v>
      </c>
      <c r="D234" s="309" t="s">
        <v>239</v>
      </c>
      <c r="E234" s="310" t="s">
        <v>345</v>
      </c>
      <c r="F234" s="311" t="s">
        <v>346</v>
      </c>
      <c r="G234" s="312" t="s">
        <v>347</v>
      </c>
      <c r="H234" s="313">
        <v>108.11</v>
      </c>
      <c r="I234" s="314"/>
      <c r="J234" s="315">
        <f>ROUND(I234*H234,2)</f>
        <v>0</v>
      </c>
      <c r="K234" s="316"/>
      <c r="L234" s="317"/>
      <c r="M234" s="318" t="s">
        <v>1</v>
      </c>
      <c r="N234" s="319" t="s">
        <v>40</v>
      </c>
      <c r="O234" s="99"/>
      <c r="P234" s="272">
        <f>O234*H234</f>
        <v>0</v>
      </c>
      <c r="Q234" s="272">
        <v>0.001</v>
      </c>
      <c r="R234" s="272">
        <f>Q234*H234</f>
        <v>0.10811</v>
      </c>
      <c r="S234" s="272">
        <v>0</v>
      </c>
      <c r="T234" s="273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74" t="s">
        <v>348</v>
      </c>
      <c r="AT234" s="274" t="s">
        <v>239</v>
      </c>
      <c r="AU234" s="274" t="s">
        <v>85</v>
      </c>
      <c r="AY234" s="17" t="s">
        <v>179</v>
      </c>
      <c r="BE234" s="159">
        <f>IF(N234="základná",J234,0)</f>
        <v>0</v>
      </c>
      <c r="BF234" s="159">
        <f>IF(N234="znížená",J234,0)</f>
        <v>0</v>
      </c>
      <c r="BG234" s="159">
        <f>IF(N234="zákl. prenesená",J234,0)</f>
        <v>0</v>
      </c>
      <c r="BH234" s="159">
        <f>IF(N234="zníž. prenesená",J234,0)</f>
        <v>0</v>
      </c>
      <c r="BI234" s="159">
        <f>IF(N234="nulová",J234,0)</f>
        <v>0</v>
      </c>
      <c r="BJ234" s="17" t="s">
        <v>85</v>
      </c>
      <c r="BK234" s="159">
        <f>ROUND(I234*H234,2)</f>
        <v>0</v>
      </c>
      <c r="BL234" s="17" t="s">
        <v>227</v>
      </c>
      <c r="BM234" s="274" t="s">
        <v>358</v>
      </c>
    </row>
    <row r="235" s="2" customFormat="1" ht="24.15" customHeight="1">
      <c r="A235" s="40"/>
      <c r="B235" s="41"/>
      <c r="C235" s="262" t="s">
        <v>359</v>
      </c>
      <c r="D235" s="262" t="s">
        <v>182</v>
      </c>
      <c r="E235" s="263" t="s">
        <v>360</v>
      </c>
      <c r="F235" s="264" t="s">
        <v>361</v>
      </c>
      <c r="G235" s="265" t="s">
        <v>362</v>
      </c>
      <c r="H235" s="266"/>
      <c r="I235" s="267"/>
      <c r="J235" s="268">
        <f>ROUND(I235*H235,2)</f>
        <v>0</v>
      </c>
      <c r="K235" s="269"/>
      <c r="L235" s="43"/>
      <c r="M235" s="270" t="s">
        <v>1</v>
      </c>
      <c r="N235" s="271" t="s">
        <v>40</v>
      </c>
      <c r="O235" s="99"/>
      <c r="P235" s="272">
        <f>O235*H235</f>
        <v>0</v>
      </c>
      <c r="Q235" s="272">
        <v>0</v>
      </c>
      <c r="R235" s="272">
        <f>Q235*H235</f>
        <v>0</v>
      </c>
      <c r="S235" s="272">
        <v>0</v>
      </c>
      <c r="T235" s="273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74" t="s">
        <v>227</v>
      </c>
      <c r="AT235" s="274" t="s">
        <v>182</v>
      </c>
      <c r="AU235" s="274" t="s">
        <v>85</v>
      </c>
      <c r="AY235" s="17" t="s">
        <v>179</v>
      </c>
      <c r="BE235" s="159">
        <f>IF(N235="základná",J235,0)</f>
        <v>0</v>
      </c>
      <c r="BF235" s="159">
        <f>IF(N235="znížená",J235,0)</f>
        <v>0</v>
      </c>
      <c r="BG235" s="159">
        <f>IF(N235="zákl. prenesená",J235,0)</f>
        <v>0</v>
      </c>
      <c r="BH235" s="159">
        <f>IF(N235="zníž. prenesená",J235,0)</f>
        <v>0</v>
      </c>
      <c r="BI235" s="159">
        <f>IF(N235="nulová",J235,0)</f>
        <v>0</v>
      </c>
      <c r="BJ235" s="17" t="s">
        <v>85</v>
      </c>
      <c r="BK235" s="159">
        <f>ROUND(I235*H235,2)</f>
        <v>0</v>
      </c>
      <c r="BL235" s="17" t="s">
        <v>227</v>
      </c>
      <c r="BM235" s="274" t="s">
        <v>363</v>
      </c>
    </row>
    <row r="236" s="12" customFormat="1" ht="22.8" customHeight="1">
      <c r="A236" s="12"/>
      <c r="B236" s="247"/>
      <c r="C236" s="248"/>
      <c r="D236" s="249" t="s">
        <v>73</v>
      </c>
      <c r="E236" s="260" t="s">
        <v>364</v>
      </c>
      <c r="F236" s="260" t="s">
        <v>365</v>
      </c>
      <c r="G236" s="248"/>
      <c r="H236" s="248"/>
      <c r="I236" s="251"/>
      <c r="J236" s="261">
        <f>BK236</f>
        <v>0</v>
      </c>
      <c r="K236" s="248"/>
      <c r="L236" s="252"/>
      <c r="M236" s="253"/>
      <c r="N236" s="254"/>
      <c r="O236" s="254"/>
      <c r="P236" s="255">
        <f>SUM(P237:P257)</f>
        <v>0</v>
      </c>
      <c r="Q236" s="254"/>
      <c r="R236" s="255">
        <f>SUM(R237:R257)</f>
        <v>1.13455098304</v>
      </c>
      <c r="S236" s="254"/>
      <c r="T236" s="256">
        <f>SUM(T237:T257)</f>
        <v>0.5989000000000001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57" t="s">
        <v>85</v>
      </c>
      <c r="AT236" s="258" t="s">
        <v>73</v>
      </c>
      <c r="AU236" s="258" t="s">
        <v>81</v>
      </c>
      <c r="AY236" s="257" t="s">
        <v>179</v>
      </c>
      <c r="BK236" s="259">
        <f>SUM(BK237:BK257)</f>
        <v>0</v>
      </c>
    </row>
    <row r="237" s="2" customFormat="1" ht="24.15" customHeight="1">
      <c r="A237" s="40"/>
      <c r="B237" s="41"/>
      <c r="C237" s="262" t="s">
        <v>366</v>
      </c>
      <c r="D237" s="262" t="s">
        <v>182</v>
      </c>
      <c r="E237" s="263" t="s">
        <v>367</v>
      </c>
      <c r="F237" s="264" t="s">
        <v>368</v>
      </c>
      <c r="G237" s="265" t="s">
        <v>369</v>
      </c>
      <c r="H237" s="266">
        <v>2</v>
      </c>
      <c r="I237" s="267"/>
      <c r="J237" s="268">
        <f>ROUND(I237*H237,2)</f>
        <v>0</v>
      </c>
      <c r="K237" s="269"/>
      <c r="L237" s="43"/>
      <c r="M237" s="270" t="s">
        <v>1</v>
      </c>
      <c r="N237" s="271" t="s">
        <v>40</v>
      </c>
      <c r="O237" s="99"/>
      <c r="P237" s="272">
        <f>O237*H237</f>
        <v>0</v>
      </c>
      <c r="Q237" s="272">
        <v>0</v>
      </c>
      <c r="R237" s="272">
        <f>Q237*H237</f>
        <v>0</v>
      </c>
      <c r="S237" s="272">
        <v>0.01933</v>
      </c>
      <c r="T237" s="273">
        <f>S237*H237</f>
        <v>0.03866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74" t="s">
        <v>227</v>
      </c>
      <c r="AT237" s="274" t="s">
        <v>182</v>
      </c>
      <c r="AU237" s="274" t="s">
        <v>85</v>
      </c>
      <c r="AY237" s="17" t="s">
        <v>179</v>
      </c>
      <c r="BE237" s="159">
        <f>IF(N237="základná",J237,0)</f>
        <v>0</v>
      </c>
      <c r="BF237" s="159">
        <f>IF(N237="znížená",J237,0)</f>
        <v>0</v>
      </c>
      <c r="BG237" s="159">
        <f>IF(N237="zákl. prenesená",J237,0)</f>
        <v>0</v>
      </c>
      <c r="BH237" s="159">
        <f>IF(N237="zníž. prenesená",J237,0)</f>
        <v>0</v>
      </c>
      <c r="BI237" s="159">
        <f>IF(N237="nulová",J237,0)</f>
        <v>0</v>
      </c>
      <c r="BJ237" s="17" t="s">
        <v>85</v>
      </c>
      <c r="BK237" s="159">
        <f>ROUND(I237*H237,2)</f>
        <v>0</v>
      </c>
      <c r="BL237" s="17" t="s">
        <v>227</v>
      </c>
      <c r="BM237" s="274" t="s">
        <v>370</v>
      </c>
    </row>
    <row r="238" s="2" customFormat="1" ht="21.75" customHeight="1">
      <c r="A238" s="40"/>
      <c r="B238" s="41"/>
      <c r="C238" s="262" t="s">
        <v>371</v>
      </c>
      <c r="D238" s="262" t="s">
        <v>182</v>
      </c>
      <c r="E238" s="263" t="s">
        <v>372</v>
      </c>
      <c r="F238" s="264" t="s">
        <v>373</v>
      </c>
      <c r="G238" s="265" t="s">
        <v>369</v>
      </c>
      <c r="H238" s="266">
        <v>3</v>
      </c>
      <c r="I238" s="267"/>
      <c r="J238" s="268">
        <f>ROUND(I238*H238,2)</f>
        <v>0</v>
      </c>
      <c r="K238" s="269"/>
      <c r="L238" s="43"/>
      <c r="M238" s="270" t="s">
        <v>1</v>
      </c>
      <c r="N238" s="271" t="s">
        <v>40</v>
      </c>
      <c r="O238" s="99"/>
      <c r="P238" s="272">
        <f>O238*H238</f>
        <v>0</v>
      </c>
      <c r="Q238" s="272">
        <v>0</v>
      </c>
      <c r="R238" s="272">
        <f>Q238*H238</f>
        <v>0</v>
      </c>
      <c r="S238" s="272">
        <v>0.03968</v>
      </c>
      <c r="T238" s="273">
        <f>S238*H238</f>
        <v>0.11904000000000001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74" t="s">
        <v>227</v>
      </c>
      <c r="AT238" s="274" t="s">
        <v>182</v>
      </c>
      <c r="AU238" s="274" t="s">
        <v>85</v>
      </c>
      <c r="AY238" s="17" t="s">
        <v>179</v>
      </c>
      <c r="BE238" s="159">
        <f>IF(N238="základná",J238,0)</f>
        <v>0</v>
      </c>
      <c r="BF238" s="159">
        <f>IF(N238="znížená",J238,0)</f>
        <v>0</v>
      </c>
      <c r="BG238" s="159">
        <f>IF(N238="zákl. prenesená",J238,0)</f>
        <v>0</v>
      </c>
      <c r="BH238" s="159">
        <f>IF(N238="zníž. prenesená",J238,0)</f>
        <v>0</v>
      </c>
      <c r="BI238" s="159">
        <f>IF(N238="nulová",J238,0)</f>
        <v>0</v>
      </c>
      <c r="BJ238" s="17" t="s">
        <v>85</v>
      </c>
      <c r="BK238" s="159">
        <f>ROUND(I238*H238,2)</f>
        <v>0</v>
      </c>
      <c r="BL238" s="17" t="s">
        <v>227</v>
      </c>
      <c r="BM238" s="274" t="s">
        <v>374</v>
      </c>
    </row>
    <row r="239" s="2" customFormat="1" ht="16.5" customHeight="1">
      <c r="A239" s="40"/>
      <c r="B239" s="41"/>
      <c r="C239" s="262" t="s">
        <v>375</v>
      </c>
      <c r="D239" s="262" t="s">
        <v>182</v>
      </c>
      <c r="E239" s="263" t="s">
        <v>376</v>
      </c>
      <c r="F239" s="264" t="s">
        <v>377</v>
      </c>
      <c r="G239" s="265" t="s">
        <v>236</v>
      </c>
      <c r="H239" s="266">
        <v>2</v>
      </c>
      <c r="I239" s="267"/>
      <c r="J239" s="268">
        <f>ROUND(I239*H239,2)</f>
        <v>0</v>
      </c>
      <c r="K239" s="269"/>
      <c r="L239" s="43"/>
      <c r="M239" s="270" t="s">
        <v>1</v>
      </c>
      <c r="N239" s="271" t="s">
        <v>40</v>
      </c>
      <c r="O239" s="99"/>
      <c r="P239" s="272">
        <f>O239*H239</f>
        <v>0</v>
      </c>
      <c r="Q239" s="272">
        <v>0</v>
      </c>
      <c r="R239" s="272">
        <f>Q239*H239</f>
        <v>0</v>
      </c>
      <c r="S239" s="272">
        <v>0</v>
      </c>
      <c r="T239" s="273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74" t="s">
        <v>227</v>
      </c>
      <c r="AT239" s="274" t="s">
        <v>182</v>
      </c>
      <c r="AU239" s="274" t="s">
        <v>85</v>
      </c>
      <c r="AY239" s="17" t="s">
        <v>179</v>
      </c>
      <c r="BE239" s="159">
        <f>IF(N239="základná",J239,0)</f>
        <v>0</v>
      </c>
      <c r="BF239" s="159">
        <f>IF(N239="znížená",J239,0)</f>
        <v>0</v>
      </c>
      <c r="BG239" s="159">
        <f>IF(N239="zákl. prenesená",J239,0)</f>
        <v>0</v>
      </c>
      <c r="BH239" s="159">
        <f>IF(N239="zníž. prenesená",J239,0)</f>
        <v>0</v>
      </c>
      <c r="BI239" s="159">
        <f>IF(N239="nulová",J239,0)</f>
        <v>0</v>
      </c>
      <c r="BJ239" s="17" t="s">
        <v>85</v>
      </c>
      <c r="BK239" s="159">
        <f>ROUND(I239*H239,2)</f>
        <v>0</v>
      </c>
      <c r="BL239" s="17" t="s">
        <v>227</v>
      </c>
      <c r="BM239" s="274" t="s">
        <v>378</v>
      </c>
    </row>
    <row r="240" s="2" customFormat="1" ht="16.5" customHeight="1">
      <c r="A240" s="40"/>
      <c r="B240" s="41"/>
      <c r="C240" s="309" t="s">
        <v>379</v>
      </c>
      <c r="D240" s="309" t="s">
        <v>239</v>
      </c>
      <c r="E240" s="310" t="s">
        <v>380</v>
      </c>
      <c r="F240" s="311" t="s">
        <v>381</v>
      </c>
      <c r="G240" s="312" t="s">
        <v>236</v>
      </c>
      <c r="H240" s="313">
        <v>2</v>
      </c>
      <c r="I240" s="314"/>
      <c r="J240" s="315">
        <f>ROUND(I240*H240,2)</f>
        <v>0</v>
      </c>
      <c r="K240" s="316"/>
      <c r="L240" s="317"/>
      <c r="M240" s="318" t="s">
        <v>1</v>
      </c>
      <c r="N240" s="319" t="s">
        <v>40</v>
      </c>
      <c r="O240" s="99"/>
      <c r="P240" s="272">
        <f>O240*H240</f>
        <v>0</v>
      </c>
      <c r="Q240" s="272">
        <v>0.0147</v>
      </c>
      <c r="R240" s="272">
        <f>Q240*H240</f>
        <v>0.029399999999999999</v>
      </c>
      <c r="S240" s="272">
        <v>0</v>
      </c>
      <c r="T240" s="273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74" t="s">
        <v>348</v>
      </c>
      <c r="AT240" s="274" t="s">
        <v>239</v>
      </c>
      <c r="AU240" s="274" t="s">
        <v>85</v>
      </c>
      <c r="AY240" s="17" t="s">
        <v>179</v>
      </c>
      <c r="BE240" s="159">
        <f>IF(N240="základná",J240,0)</f>
        <v>0</v>
      </c>
      <c r="BF240" s="159">
        <f>IF(N240="znížená",J240,0)</f>
        <v>0</v>
      </c>
      <c r="BG240" s="159">
        <f>IF(N240="zákl. prenesená",J240,0)</f>
        <v>0</v>
      </c>
      <c r="BH240" s="159">
        <f>IF(N240="zníž. prenesená",J240,0)</f>
        <v>0</v>
      </c>
      <c r="BI240" s="159">
        <f>IF(N240="nulová",J240,0)</f>
        <v>0</v>
      </c>
      <c r="BJ240" s="17" t="s">
        <v>85</v>
      </c>
      <c r="BK240" s="159">
        <f>ROUND(I240*H240,2)</f>
        <v>0</v>
      </c>
      <c r="BL240" s="17" t="s">
        <v>227</v>
      </c>
      <c r="BM240" s="274" t="s">
        <v>382</v>
      </c>
    </row>
    <row r="241" s="2" customFormat="1" ht="37.8" customHeight="1">
      <c r="A241" s="40"/>
      <c r="B241" s="41"/>
      <c r="C241" s="262" t="s">
        <v>383</v>
      </c>
      <c r="D241" s="262" t="s">
        <v>182</v>
      </c>
      <c r="E241" s="263" t="s">
        <v>384</v>
      </c>
      <c r="F241" s="264" t="s">
        <v>385</v>
      </c>
      <c r="G241" s="265" t="s">
        <v>185</v>
      </c>
      <c r="H241" s="266">
        <v>10.58</v>
      </c>
      <c r="I241" s="267"/>
      <c r="J241" s="268">
        <f>ROUND(I241*H241,2)</f>
        <v>0</v>
      </c>
      <c r="K241" s="269"/>
      <c r="L241" s="43"/>
      <c r="M241" s="270" t="s">
        <v>1</v>
      </c>
      <c r="N241" s="271" t="s">
        <v>40</v>
      </c>
      <c r="O241" s="99"/>
      <c r="P241" s="272">
        <f>O241*H241</f>
        <v>0</v>
      </c>
      <c r="Q241" s="272">
        <v>0.0018500000000000001</v>
      </c>
      <c r="R241" s="272">
        <f>Q241*H241</f>
        <v>0.019573</v>
      </c>
      <c r="S241" s="272">
        <v>0</v>
      </c>
      <c r="T241" s="273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74" t="s">
        <v>227</v>
      </c>
      <c r="AT241" s="274" t="s">
        <v>182</v>
      </c>
      <c r="AU241" s="274" t="s">
        <v>85</v>
      </c>
      <c r="AY241" s="17" t="s">
        <v>179</v>
      </c>
      <c r="BE241" s="159">
        <f>IF(N241="základná",J241,0)</f>
        <v>0</v>
      </c>
      <c r="BF241" s="159">
        <f>IF(N241="znížená",J241,0)</f>
        <v>0</v>
      </c>
      <c r="BG241" s="159">
        <f>IF(N241="zákl. prenesená",J241,0)</f>
        <v>0</v>
      </c>
      <c r="BH241" s="159">
        <f>IF(N241="zníž. prenesená",J241,0)</f>
        <v>0</v>
      </c>
      <c r="BI241" s="159">
        <f>IF(N241="nulová",J241,0)</f>
        <v>0</v>
      </c>
      <c r="BJ241" s="17" t="s">
        <v>85</v>
      </c>
      <c r="BK241" s="159">
        <f>ROUND(I241*H241,2)</f>
        <v>0</v>
      </c>
      <c r="BL241" s="17" t="s">
        <v>227</v>
      </c>
      <c r="BM241" s="274" t="s">
        <v>386</v>
      </c>
    </row>
    <row r="242" s="13" customFormat="1">
      <c r="A242" s="13"/>
      <c r="B242" s="275"/>
      <c r="C242" s="276"/>
      <c r="D242" s="277" t="s">
        <v>188</v>
      </c>
      <c r="E242" s="278" t="s">
        <v>1</v>
      </c>
      <c r="F242" s="279" t="s">
        <v>387</v>
      </c>
      <c r="G242" s="276"/>
      <c r="H242" s="280">
        <v>10.58</v>
      </c>
      <c r="I242" s="281"/>
      <c r="J242" s="276"/>
      <c r="K242" s="276"/>
      <c r="L242" s="282"/>
      <c r="M242" s="283"/>
      <c r="N242" s="284"/>
      <c r="O242" s="284"/>
      <c r="P242" s="284"/>
      <c r="Q242" s="284"/>
      <c r="R242" s="284"/>
      <c r="S242" s="284"/>
      <c r="T242" s="28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86" t="s">
        <v>188</v>
      </c>
      <c r="AU242" s="286" t="s">
        <v>85</v>
      </c>
      <c r="AV242" s="13" t="s">
        <v>85</v>
      </c>
      <c r="AW242" s="13" t="s">
        <v>29</v>
      </c>
      <c r="AX242" s="13" t="s">
        <v>74</v>
      </c>
      <c r="AY242" s="286" t="s">
        <v>179</v>
      </c>
    </row>
    <row r="243" s="14" customFormat="1">
      <c r="A243" s="14"/>
      <c r="B243" s="287"/>
      <c r="C243" s="288"/>
      <c r="D243" s="277" t="s">
        <v>188</v>
      </c>
      <c r="E243" s="289" t="s">
        <v>1</v>
      </c>
      <c r="F243" s="290" t="s">
        <v>191</v>
      </c>
      <c r="G243" s="288"/>
      <c r="H243" s="291">
        <v>10.58</v>
      </c>
      <c r="I243" s="292"/>
      <c r="J243" s="288"/>
      <c r="K243" s="288"/>
      <c r="L243" s="293"/>
      <c r="M243" s="294"/>
      <c r="N243" s="295"/>
      <c r="O243" s="295"/>
      <c r="P243" s="295"/>
      <c r="Q243" s="295"/>
      <c r="R243" s="295"/>
      <c r="S243" s="295"/>
      <c r="T243" s="29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97" t="s">
        <v>188</v>
      </c>
      <c r="AU243" s="297" t="s">
        <v>85</v>
      </c>
      <c r="AV243" s="14" t="s">
        <v>186</v>
      </c>
      <c r="AW243" s="14" t="s">
        <v>29</v>
      </c>
      <c r="AX243" s="14" t="s">
        <v>81</v>
      </c>
      <c r="AY243" s="297" t="s">
        <v>179</v>
      </c>
    </row>
    <row r="244" s="2" customFormat="1" ht="37.8" customHeight="1">
      <c r="A244" s="40"/>
      <c r="B244" s="41"/>
      <c r="C244" s="309" t="s">
        <v>388</v>
      </c>
      <c r="D244" s="309" t="s">
        <v>239</v>
      </c>
      <c r="E244" s="310" t="s">
        <v>389</v>
      </c>
      <c r="F244" s="311" t="s">
        <v>390</v>
      </c>
      <c r="G244" s="312" t="s">
        <v>185</v>
      </c>
      <c r="H244" s="313">
        <v>11.109</v>
      </c>
      <c r="I244" s="314"/>
      <c r="J244" s="315">
        <f>ROUND(I244*H244,2)</f>
        <v>0</v>
      </c>
      <c r="K244" s="316"/>
      <c r="L244" s="317"/>
      <c r="M244" s="318" t="s">
        <v>1</v>
      </c>
      <c r="N244" s="319" t="s">
        <v>40</v>
      </c>
      <c r="O244" s="99"/>
      <c r="P244" s="272">
        <f>O244*H244</f>
        <v>0</v>
      </c>
      <c r="Q244" s="272">
        <v>0.017399999999999999</v>
      </c>
      <c r="R244" s="272">
        <f>Q244*H244</f>
        <v>0.19329659999999999</v>
      </c>
      <c r="S244" s="272">
        <v>0</v>
      </c>
      <c r="T244" s="273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74" t="s">
        <v>348</v>
      </c>
      <c r="AT244" s="274" t="s">
        <v>239</v>
      </c>
      <c r="AU244" s="274" t="s">
        <v>85</v>
      </c>
      <c r="AY244" s="17" t="s">
        <v>179</v>
      </c>
      <c r="BE244" s="159">
        <f>IF(N244="základná",J244,0)</f>
        <v>0</v>
      </c>
      <c r="BF244" s="159">
        <f>IF(N244="znížená",J244,0)</f>
        <v>0</v>
      </c>
      <c r="BG244" s="159">
        <f>IF(N244="zákl. prenesená",J244,0)</f>
        <v>0</v>
      </c>
      <c r="BH244" s="159">
        <f>IF(N244="zníž. prenesená",J244,0)</f>
        <v>0</v>
      </c>
      <c r="BI244" s="159">
        <f>IF(N244="nulová",J244,0)</f>
        <v>0</v>
      </c>
      <c r="BJ244" s="17" t="s">
        <v>85</v>
      </c>
      <c r="BK244" s="159">
        <f>ROUND(I244*H244,2)</f>
        <v>0</v>
      </c>
      <c r="BL244" s="17" t="s">
        <v>227</v>
      </c>
      <c r="BM244" s="274" t="s">
        <v>391</v>
      </c>
    </row>
    <row r="245" s="13" customFormat="1">
      <c r="A245" s="13"/>
      <c r="B245" s="275"/>
      <c r="C245" s="276"/>
      <c r="D245" s="277" t="s">
        <v>188</v>
      </c>
      <c r="E245" s="276"/>
      <c r="F245" s="279" t="s">
        <v>392</v>
      </c>
      <c r="G245" s="276"/>
      <c r="H245" s="280">
        <v>11.109</v>
      </c>
      <c r="I245" s="281"/>
      <c r="J245" s="276"/>
      <c r="K245" s="276"/>
      <c r="L245" s="282"/>
      <c r="M245" s="283"/>
      <c r="N245" s="284"/>
      <c r="O245" s="284"/>
      <c r="P245" s="284"/>
      <c r="Q245" s="284"/>
      <c r="R245" s="284"/>
      <c r="S245" s="284"/>
      <c r="T245" s="28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86" t="s">
        <v>188</v>
      </c>
      <c r="AU245" s="286" t="s">
        <v>85</v>
      </c>
      <c r="AV245" s="13" t="s">
        <v>85</v>
      </c>
      <c r="AW245" s="13" t="s">
        <v>4</v>
      </c>
      <c r="AX245" s="13" t="s">
        <v>81</v>
      </c>
      <c r="AY245" s="286" t="s">
        <v>179</v>
      </c>
    </row>
    <row r="246" s="2" customFormat="1" ht="33" customHeight="1">
      <c r="A246" s="40"/>
      <c r="B246" s="41"/>
      <c r="C246" s="262" t="s">
        <v>393</v>
      </c>
      <c r="D246" s="262" t="s">
        <v>182</v>
      </c>
      <c r="E246" s="263" t="s">
        <v>394</v>
      </c>
      <c r="F246" s="264" t="s">
        <v>395</v>
      </c>
      <c r="G246" s="265" t="s">
        <v>185</v>
      </c>
      <c r="H246" s="266">
        <v>44.351999999999997</v>
      </c>
      <c r="I246" s="267"/>
      <c r="J246" s="268">
        <f>ROUND(I246*H246,2)</f>
        <v>0</v>
      </c>
      <c r="K246" s="269"/>
      <c r="L246" s="43"/>
      <c r="M246" s="270" t="s">
        <v>1</v>
      </c>
      <c r="N246" s="271" t="s">
        <v>40</v>
      </c>
      <c r="O246" s="99"/>
      <c r="P246" s="272">
        <f>O246*H246</f>
        <v>0</v>
      </c>
      <c r="Q246" s="272">
        <v>0.0018480199999999999</v>
      </c>
      <c r="R246" s="272">
        <f>Q246*H246</f>
        <v>0.08196338303999999</v>
      </c>
      <c r="S246" s="272">
        <v>0</v>
      </c>
      <c r="T246" s="273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74" t="s">
        <v>227</v>
      </c>
      <c r="AT246" s="274" t="s">
        <v>182</v>
      </c>
      <c r="AU246" s="274" t="s">
        <v>85</v>
      </c>
      <c r="AY246" s="17" t="s">
        <v>179</v>
      </c>
      <c r="BE246" s="159">
        <f>IF(N246="základná",J246,0)</f>
        <v>0</v>
      </c>
      <c r="BF246" s="159">
        <f>IF(N246="znížená",J246,0)</f>
        <v>0</v>
      </c>
      <c r="BG246" s="159">
        <f>IF(N246="zákl. prenesená",J246,0)</f>
        <v>0</v>
      </c>
      <c r="BH246" s="159">
        <f>IF(N246="zníž. prenesená",J246,0)</f>
        <v>0</v>
      </c>
      <c r="BI246" s="159">
        <f>IF(N246="nulová",J246,0)</f>
        <v>0</v>
      </c>
      <c r="BJ246" s="17" t="s">
        <v>85</v>
      </c>
      <c r="BK246" s="159">
        <f>ROUND(I246*H246,2)</f>
        <v>0</v>
      </c>
      <c r="BL246" s="17" t="s">
        <v>227</v>
      </c>
      <c r="BM246" s="274" t="s">
        <v>396</v>
      </c>
    </row>
    <row r="247" s="13" customFormat="1">
      <c r="A247" s="13"/>
      <c r="B247" s="275"/>
      <c r="C247" s="276"/>
      <c r="D247" s="277" t="s">
        <v>188</v>
      </c>
      <c r="E247" s="278" t="s">
        <v>1</v>
      </c>
      <c r="F247" s="279" t="s">
        <v>397</v>
      </c>
      <c r="G247" s="276"/>
      <c r="H247" s="280">
        <v>44.351999999999997</v>
      </c>
      <c r="I247" s="281"/>
      <c r="J247" s="276"/>
      <c r="K247" s="276"/>
      <c r="L247" s="282"/>
      <c r="M247" s="283"/>
      <c r="N247" s="284"/>
      <c r="O247" s="284"/>
      <c r="P247" s="284"/>
      <c r="Q247" s="284"/>
      <c r="R247" s="284"/>
      <c r="S247" s="284"/>
      <c r="T247" s="28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86" t="s">
        <v>188</v>
      </c>
      <c r="AU247" s="286" t="s">
        <v>85</v>
      </c>
      <c r="AV247" s="13" t="s">
        <v>85</v>
      </c>
      <c r="AW247" s="13" t="s">
        <v>29</v>
      </c>
      <c r="AX247" s="13" t="s">
        <v>74</v>
      </c>
      <c r="AY247" s="286" t="s">
        <v>179</v>
      </c>
    </row>
    <row r="248" s="14" customFormat="1">
      <c r="A248" s="14"/>
      <c r="B248" s="287"/>
      <c r="C248" s="288"/>
      <c r="D248" s="277" t="s">
        <v>188</v>
      </c>
      <c r="E248" s="289" t="s">
        <v>1</v>
      </c>
      <c r="F248" s="290" t="s">
        <v>191</v>
      </c>
      <c r="G248" s="288"/>
      <c r="H248" s="291">
        <v>44.351999999999997</v>
      </c>
      <c r="I248" s="292"/>
      <c r="J248" s="288"/>
      <c r="K248" s="288"/>
      <c r="L248" s="293"/>
      <c r="M248" s="294"/>
      <c r="N248" s="295"/>
      <c r="O248" s="295"/>
      <c r="P248" s="295"/>
      <c r="Q248" s="295"/>
      <c r="R248" s="295"/>
      <c r="S248" s="295"/>
      <c r="T248" s="29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97" t="s">
        <v>188</v>
      </c>
      <c r="AU248" s="297" t="s">
        <v>85</v>
      </c>
      <c r="AV248" s="14" t="s">
        <v>186</v>
      </c>
      <c r="AW248" s="14" t="s">
        <v>29</v>
      </c>
      <c r="AX248" s="14" t="s">
        <v>81</v>
      </c>
      <c r="AY248" s="297" t="s">
        <v>179</v>
      </c>
    </row>
    <row r="249" s="2" customFormat="1" ht="37.8" customHeight="1">
      <c r="A249" s="40"/>
      <c r="B249" s="41"/>
      <c r="C249" s="309" t="s">
        <v>398</v>
      </c>
      <c r="D249" s="309" t="s">
        <v>239</v>
      </c>
      <c r="E249" s="310" t="s">
        <v>389</v>
      </c>
      <c r="F249" s="311" t="s">
        <v>390</v>
      </c>
      <c r="G249" s="312" t="s">
        <v>185</v>
      </c>
      <c r="H249" s="313">
        <v>46.57</v>
      </c>
      <c r="I249" s="314"/>
      <c r="J249" s="315">
        <f>ROUND(I249*H249,2)</f>
        <v>0</v>
      </c>
      <c r="K249" s="316"/>
      <c r="L249" s="317"/>
      <c r="M249" s="318" t="s">
        <v>1</v>
      </c>
      <c r="N249" s="319" t="s">
        <v>40</v>
      </c>
      <c r="O249" s="99"/>
      <c r="P249" s="272">
        <f>O249*H249</f>
        <v>0</v>
      </c>
      <c r="Q249" s="272">
        <v>0.017399999999999999</v>
      </c>
      <c r="R249" s="272">
        <f>Q249*H249</f>
        <v>0.81031799999999998</v>
      </c>
      <c r="S249" s="272">
        <v>0</v>
      </c>
      <c r="T249" s="273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74" t="s">
        <v>348</v>
      </c>
      <c r="AT249" s="274" t="s">
        <v>239</v>
      </c>
      <c r="AU249" s="274" t="s">
        <v>85</v>
      </c>
      <c r="AY249" s="17" t="s">
        <v>179</v>
      </c>
      <c r="BE249" s="159">
        <f>IF(N249="základná",J249,0)</f>
        <v>0</v>
      </c>
      <c r="BF249" s="159">
        <f>IF(N249="znížená",J249,0)</f>
        <v>0</v>
      </c>
      <c r="BG249" s="159">
        <f>IF(N249="zákl. prenesená",J249,0)</f>
        <v>0</v>
      </c>
      <c r="BH249" s="159">
        <f>IF(N249="zníž. prenesená",J249,0)</f>
        <v>0</v>
      </c>
      <c r="BI249" s="159">
        <f>IF(N249="nulová",J249,0)</f>
        <v>0</v>
      </c>
      <c r="BJ249" s="17" t="s">
        <v>85</v>
      </c>
      <c r="BK249" s="159">
        <f>ROUND(I249*H249,2)</f>
        <v>0</v>
      </c>
      <c r="BL249" s="17" t="s">
        <v>227</v>
      </c>
      <c r="BM249" s="274" t="s">
        <v>399</v>
      </c>
    </row>
    <row r="250" s="13" customFormat="1">
      <c r="A250" s="13"/>
      <c r="B250" s="275"/>
      <c r="C250" s="276"/>
      <c r="D250" s="277" t="s">
        <v>188</v>
      </c>
      <c r="E250" s="276"/>
      <c r="F250" s="279" t="s">
        <v>400</v>
      </c>
      <c r="G250" s="276"/>
      <c r="H250" s="280">
        <v>46.57</v>
      </c>
      <c r="I250" s="281"/>
      <c r="J250" s="276"/>
      <c r="K250" s="276"/>
      <c r="L250" s="282"/>
      <c r="M250" s="283"/>
      <c r="N250" s="284"/>
      <c r="O250" s="284"/>
      <c r="P250" s="284"/>
      <c r="Q250" s="284"/>
      <c r="R250" s="284"/>
      <c r="S250" s="284"/>
      <c r="T250" s="28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86" t="s">
        <v>188</v>
      </c>
      <c r="AU250" s="286" t="s">
        <v>85</v>
      </c>
      <c r="AV250" s="13" t="s">
        <v>85</v>
      </c>
      <c r="AW250" s="13" t="s">
        <v>4</v>
      </c>
      <c r="AX250" s="13" t="s">
        <v>81</v>
      </c>
      <c r="AY250" s="286" t="s">
        <v>179</v>
      </c>
    </row>
    <row r="251" s="2" customFormat="1" ht="24.15" customHeight="1">
      <c r="A251" s="40"/>
      <c r="B251" s="41"/>
      <c r="C251" s="262" t="s">
        <v>401</v>
      </c>
      <c r="D251" s="262" t="s">
        <v>182</v>
      </c>
      <c r="E251" s="263" t="s">
        <v>402</v>
      </c>
      <c r="F251" s="264" t="s">
        <v>403</v>
      </c>
      <c r="G251" s="265" t="s">
        <v>369</v>
      </c>
      <c r="H251" s="266">
        <v>20</v>
      </c>
      <c r="I251" s="267"/>
      <c r="J251" s="268">
        <f>ROUND(I251*H251,2)</f>
        <v>0</v>
      </c>
      <c r="K251" s="269"/>
      <c r="L251" s="43"/>
      <c r="M251" s="270" t="s">
        <v>1</v>
      </c>
      <c r="N251" s="271" t="s">
        <v>40</v>
      </c>
      <c r="O251" s="99"/>
      <c r="P251" s="272">
        <f>O251*H251</f>
        <v>0</v>
      </c>
      <c r="Q251" s="272">
        <v>0</v>
      </c>
      <c r="R251" s="272">
        <f>Q251*H251</f>
        <v>0</v>
      </c>
      <c r="S251" s="272">
        <v>0.019460000000000002</v>
      </c>
      <c r="T251" s="273">
        <f>S251*H251</f>
        <v>0.38920000000000005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74" t="s">
        <v>227</v>
      </c>
      <c r="AT251" s="274" t="s">
        <v>182</v>
      </c>
      <c r="AU251" s="274" t="s">
        <v>85</v>
      </c>
      <c r="AY251" s="17" t="s">
        <v>179</v>
      </c>
      <c r="BE251" s="159">
        <f>IF(N251="základná",J251,0)</f>
        <v>0</v>
      </c>
      <c r="BF251" s="159">
        <f>IF(N251="znížená",J251,0)</f>
        <v>0</v>
      </c>
      <c r="BG251" s="159">
        <f>IF(N251="zákl. prenesená",J251,0)</f>
        <v>0</v>
      </c>
      <c r="BH251" s="159">
        <f>IF(N251="zníž. prenesená",J251,0)</f>
        <v>0</v>
      </c>
      <c r="BI251" s="159">
        <f>IF(N251="nulová",J251,0)</f>
        <v>0</v>
      </c>
      <c r="BJ251" s="17" t="s">
        <v>85</v>
      </c>
      <c r="BK251" s="159">
        <f>ROUND(I251*H251,2)</f>
        <v>0</v>
      </c>
      <c r="BL251" s="17" t="s">
        <v>227</v>
      </c>
      <c r="BM251" s="274" t="s">
        <v>404</v>
      </c>
    </row>
    <row r="252" s="13" customFormat="1">
      <c r="A252" s="13"/>
      <c r="B252" s="275"/>
      <c r="C252" s="276"/>
      <c r="D252" s="277" t="s">
        <v>188</v>
      </c>
      <c r="E252" s="278" t="s">
        <v>1</v>
      </c>
      <c r="F252" s="279" t="s">
        <v>405</v>
      </c>
      <c r="G252" s="276"/>
      <c r="H252" s="280">
        <v>20</v>
      </c>
      <c r="I252" s="281"/>
      <c r="J252" s="276"/>
      <c r="K252" s="276"/>
      <c r="L252" s="282"/>
      <c r="M252" s="283"/>
      <c r="N252" s="284"/>
      <c r="O252" s="284"/>
      <c r="P252" s="284"/>
      <c r="Q252" s="284"/>
      <c r="R252" s="284"/>
      <c r="S252" s="284"/>
      <c r="T252" s="28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86" t="s">
        <v>188</v>
      </c>
      <c r="AU252" s="286" t="s">
        <v>85</v>
      </c>
      <c r="AV252" s="13" t="s">
        <v>85</v>
      </c>
      <c r="AW252" s="13" t="s">
        <v>29</v>
      </c>
      <c r="AX252" s="13" t="s">
        <v>74</v>
      </c>
      <c r="AY252" s="286" t="s">
        <v>179</v>
      </c>
    </row>
    <row r="253" s="14" customFormat="1">
      <c r="A253" s="14"/>
      <c r="B253" s="287"/>
      <c r="C253" s="288"/>
      <c r="D253" s="277" t="s">
        <v>188</v>
      </c>
      <c r="E253" s="289" t="s">
        <v>129</v>
      </c>
      <c r="F253" s="290" t="s">
        <v>191</v>
      </c>
      <c r="G253" s="288"/>
      <c r="H253" s="291">
        <v>20</v>
      </c>
      <c r="I253" s="292"/>
      <c r="J253" s="288"/>
      <c r="K253" s="288"/>
      <c r="L253" s="293"/>
      <c r="M253" s="294"/>
      <c r="N253" s="295"/>
      <c r="O253" s="295"/>
      <c r="P253" s="295"/>
      <c r="Q253" s="295"/>
      <c r="R253" s="295"/>
      <c r="S253" s="295"/>
      <c r="T253" s="29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97" t="s">
        <v>188</v>
      </c>
      <c r="AU253" s="297" t="s">
        <v>85</v>
      </c>
      <c r="AV253" s="14" t="s">
        <v>186</v>
      </c>
      <c r="AW253" s="14" t="s">
        <v>29</v>
      </c>
      <c r="AX253" s="14" t="s">
        <v>81</v>
      </c>
      <c r="AY253" s="297" t="s">
        <v>179</v>
      </c>
    </row>
    <row r="254" s="2" customFormat="1" ht="24.15" customHeight="1">
      <c r="A254" s="40"/>
      <c r="B254" s="41"/>
      <c r="C254" s="262" t="s">
        <v>406</v>
      </c>
      <c r="D254" s="262" t="s">
        <v>182</v>
      </c>
      <c r="E254" s="263" t="s">
        <v>407</v>
      </c>
      <c r="F254" s="264" t="s">
        <v>408</v>
      </c>
      <c r="G254" s="265" t="s">
        <v>369</v>
      </c>
      <c r="H254" s="266">
        <v>20</v>
      </c>
      <c r="I254" s="267"/>
      <c r="J254" s="268">
        <f>ROUND(I254*H254,2)</f>
        <v>0</v>
      </c>
      <c r="K254" s="269"/>
      <c r="L254" s="43"/>
      <c r="M254" s="270" t="s">
        <v>1</v>
      </c>
      <c r="N254" s="271" t="s">
        <v>40</v>
      </c>
      <c r="O254" s="99"/>
      <c r="P254" s="272">
        <f>O254*H254</f>
        <v>0</v>
      </c>
      <c r="Q254" s="272">
        <v>0</v>
      </c>
      <c r="R254" s="272">
        <f>Q254*H254</f>
        <v>0</v>
      </c>
      <c r="S254" s="272">
        <v>0.0025999999999999999</v>
      </c>
      <c r="T254" s="273">
        <f>S254*H254</f>
        <v>0.051999999999999998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74" t="s">
        <v>227</v>
      </c>
      <c r="AT254" s="274" t="s">
        <v>182</v>
      </c>
      <c r="AU254" s="274" t="s">
        <v>85</v>
      </c>
      <c r="AY254" s="17" t="s">
        <v>179</v>
      </c>
      <c r="BE254" s="159">
        <f>IF(N254="základná",J254,0)</f>
        <v>0</v>
      </c>
      <c r="BF254" s="159">
        <f>IF(N254="znížená",J254,0)</f>
        <v>0</v>
      </c>
      <c r="BG254" s="159">
        <f>IF(N254="zákl. prenesená",J254,0)</f>
        <v>0</v>
      </c>
      <c r="BH254" s="159">
        <f>IF(N254="zníž. prenesená",J254,0)</f>
        <v>0</v>
      </c>
      <c r="BI254" s="159">
        <f>IF(N254="nulová",J254,0)</f>
        <v>0</v>
      </c>
      <c r="BJ254" s="17" t="s">
        <v>85</v>
      </c>
      <c r="BK254" s="159">
        <f>ROUND(I254*H254,2)</f>
        <v>0</v>
      </c>
      <c r="BL254" s="17" t="s">
        <v>227</v>
      </c>
      <c r="BM254" s="274" t="s">
        <v>409</v>
      </c>
    </row>
    <row r="255" s="13" customFormat="1">
      <c r="A255" s="13"/>
      <c r="B255" s="275"/>
      <c r="C255" s="276"/>
      <c r="D255" s="277" t="s">
        <v>188</v>
      </c>
      <c r="E255" s="278" t="s">
        <v>1</v>
      </c>
      <c r="F255" s="279" t="s">
        <v>129</v>
      </c>
      <c r="G255" s="276"/>
      <c r="H255" s="280">
        <v>20</v>
      </c>
      <c r="I255" s="281"/>
      <c r="J255" s="276"/>
      <c r="K255" s="276"/>
      <c r="L255" s="282"/>
      <c r="M255" s="283"/>
      <c r="N255" s="284"/>
      <c r="O255" s="284"/>
      <c r="P255" s="284"/>
      <c r="Q255" s="284"/>
      <c r="R255" s="284"/>
      <c r="S255" s="284"/>
      <c r="T255" s="28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86" t="s">
        <v>188</v>
      </c>
      <c r="AU255" s="286" t="s">
        <v>85</v>
      </c>
      <c r="AV255" s="13" t="s">
        <v>85</v>
      </c>
      <c r="AW255" s="13" t="s">
        <v>29</v>
      </c>
      <c r="AX255" s="13" t="s">
        <v>74</v>
      </c>
      <c r="AY255" s="286" t="s">
        <v>179</v>
      </c>
    </row>
    <row r="256" s="14" customFormat="1">
      <c r="A256" s="14"/>
      <c r="B256" s="287"/>
      <c r="C256" s="288"/>
      <c r="D256" s="277" t="s">
        <v>188</v>
      </c>
      <c r="E256" s="289" t="s">
        <v>1</v>
      </c>
      <c r="F256" s="290" t="s">
        <v>191</v>
      </c>
      <c r="G256" s="288"/>
      <c r="H256" s="291">
        <v>20</v>
      </c>
      <c r="I256" s="292"/>
      <c r="J256" s="288"/>
      <c r="K256" s="288"/>
      <c r="L256" s="293"/>
      <c r="M256" s="294"/>
      <c r="N256" s="295"/>
      <c r="O256" s="295"/>
      <c r="P256" s="295"/>
      <c r="Q256" s="295"/>
      <c r="R256" s="295"/>
      <c r="S256" s="295"/>
      <c r="T256" s="29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97" t="s">
        <v>188</v>
      </c>
      <c r="AU256" s="297" t="s">
        <v>85</v>
      </c>
      <c r="AV256" s="14" t="s">
        <v>186</v>
      </c>
      <c r="AW256" s="14" t="s">
        <v>29</v>
      </c>
      <c r="AX256" s="14" t="s">
        <v>81</v>
      </c>
      <c r="AY256" s="297" t="s">
        <v>179</v>
      </c>
    </row>
    <row r="257" s="2" customFormat="1" ht="24.15" customHeight="1">
      <c r="A257" s="40"/>
      <c r="B257" s="41"/>
      <c r="C257" s="262" t="s">
        <v>410</v>
      </c>
      <c r="D257" s="262" t="s">
        <v>182</v>
      </c>
      <c r="E257" s="263" t="s">
        <v>411</v>
      </c>
      <c r="F257" s="264" t="s">
        <v>412</v>
      </c>
      <c r="G257" s="265" t="s">
        <v>362</v>
      </c>
      <c r="H257" s="266"/>
      <c r="I257" s="267"/>
      <c r="J257" s="268">
        <f>ROUND(I257*H257,2)</f>
        <v>0</v>
      </c>
      <c r="K257" s="269"/>
      <c r="L257" s="43"/>
      <c r="M257" s="270" t="s">
        <v>1</v>
      </c>
      <c r="N257" s="271" t="s">
        <v>40</v>
      </c>
      <c r="O257" s="99"/>
      <c r="P257" s="272">
        <f>O257*H257</f>
        <v>0</v>
      </c>
      <c r="Q257" s="272">
        <v>0</v>
      </c>
      <c r="R257" s="272">
        <f>Q257*H257</f>
        <v>0</v>
      </c>
      <c r="S257" s="272">
        <v>0</v>
      </c>
      <c r="T257" s="273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74" t="s">
        <v>227</v>
      </c>
      <c r="AT257" s="274" t="s">
        <v>182</v>
      </c>
      <c r="AU257" s="274" t="s">
        <v>85</v>
      </c>
      <c r="AY257" s="17" t="s">
        <v>179</v>
      </c>
      <c r="BE257" s="159">
        <f>IF(N257="základná",J257,0)</f>
        <v>0</v>
      </c>
      <c r="BF257" s="159">
        <f>IF(N257="znížená",J257,0)</f>
        <v>0</v>
      </c>
      <c r="BG257" s="159">
        <f>IF(N257="zákl. prenesená",J257,0)</f>
        <v>0</v>
      </c>
      <c r="BH257" s="159">
        <f>IF(N257="zníž. prenesená",J257,0)</f>
        <v>0</v>
      </c>
      <c r="BI257" s="159">
        <f>IF(N257="nulová",J257,0)</f>
        <v>0</v>
      </c>
      <c r="BJ257" s="17" t="s">
        <v>85</v>
      </c>
      <c r="BK257" s="159">
        <f>ROUND(I257*H257,2)</f>
        <v>0</v>
      </c>
      <c r="BL257" s="17" t="s">
        <v>227</v>
      </c>
      <c r="BM257" s="274" t="s">
        <v>413</v>
      </c>
    </row>
    <row r="258" s="12" customFormat="1" ht="22.8" customHeight="1">
      <c r="A258" s="12"/>
      <c r="B258" s="247"/>
      <c r="C258" s="248"/>
      <c r="D258" s="249" t="s">
        <v>73</v>
      </c>
      <c r="E258" s="260" t="s">
        <v>414</v>
      </c>
      <c r="F258" s="260" t="s">
        <v>415</v>
      </c>
      <c r="G258" s="248"/>
      <c r="H258" s="248"/>
      <c r="I258" s="251"/>
      <c r="J258" s="261">
        <f>BK258</f>
        <v>0</v>
      </c>
      <c r="K258" s="248"/>
      <c r="L258" s="252"/>
      <c r="M258" s="253"/>
      <c r="N258" s="254"/>
      <c r="O258" s="254"/>
      <c r="P258" s="255">
        <f>SUM(P259:P262)</f>
        <v>0</v>
      </c>
      <c r="Q258" s="254"/>
      <c r="R258" s="255">
        <f>SUM(R259:R262)</f>
        <v>0.078000000000000014</v>
      </c>
      <c r="S258" s="254"/>
      <c r="T258" s="256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57" t="s">
        <v>85</v>
      </c>
      <c r="AT258" s="258" t="s">
        <v>73</v>
      </c>
      <c r="AU258" s="258" t="s">
        <v>81</v>
      </c>
      <c r="AY258" s="257" t="s">
        <v>179</v>
      </c>
      <c r="BK258" s="259">
        <f>SUM(BK259:BK262)</f>
        <v>0</v>
      </c>
    </row>
    <row r="259" s="2" customFormat="1" ht="33" customHeight="1">
      <c r="A259" s="40"/>
      <c r="B259" s="41"/>
      <c r="C259" s="262" t="s">
        <v>416</v>
      </c>
      <c r="D259" s="262" t="s">
        <v>182</v>
      </c>
      <c r="E259" s="263" t="s">
        <v>417</v>
      </c>
      <c r="F259" s="264" t="s">
        <v>418</v>
      </c>
      <c r="G259" s="265" t="s">
        <v>236</v>
      </c>
      <c r="H259" s="266">
        <v>3</v>
      </c>
      <c r="I259" s="267"/>
      <c r="J259" s="268">
        <f>ROUND(I259*H259,2)</f>
        <v>0</v>
      </c>
      <c r="K259" s="269"/>
      <c r="L259" s="43"/>
      <c r="M259" s="270" t="s">
        <v>1</v>
      </c>
      <c r="N259" s="271" t="s">
        <v>40</v>
      </c>
      <c r="O259" s="99"/>
      <c r="P259" s="272">
        <f>O259*H259</f>
        <v>0</v>
      </c>
      <c r="Q259" s="272">
        <v>0</v>
      </c>
      <c r="R259" s="272">
        <f>Q259*H259</f>
        <v>0</v>
      </c>
      <c r="S259" s="272">
        <v>0</v>
      </c>
      <c r="T259" s="273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74" t="s">
        <v>227</v>
      </c>
      <c r="AT259" s="274" t="s">
        <v>182</v>
      </c>
      <c r="AU259" s="274" t="s">
        <v>85</v>
      </c>
      <c r="AY259" s="17" t="s">
        <v>179</v>
      </c>
      <c r="BE259" s="159">
        <f>IF(N259="základná",J259,0)</f>
        <v>0</v>
      </c>
      <c r="BF259" s="159">
        <f>IF(N259="znížená",J259,0)</f>
        <v>0</v>
      </c>
      <c r="BG259" s="159">
        <f>IF(N259="zákl. prenesená",J259,0)</f>
        <v>0</v>
      </c>
      <c r="BH259" s="159">
        <f>IF(N259="zníž. prenesená",J259,0)</f>
        <v>0</v>
      </c>
      <c r="BI259" s="159">
        <f>IF(N259="nulová",J259,0)</f>
        <v>0</v>
      </c>
      <c r="BJ259" s="17" t="s">
        <v>85</v>
      </c>
      <c r="BK259" s="159">
        <f>ROUND(I259*H259,2)</f>
        <v>0</v>
      </c>
      <c r="BL259" s="17" t="s">
        <v>227</v>
      </c>
      <c r="BM259" s="274" t="s">
        <v>419</v>
      </c>
    </row>
    <row r="260" s="2" customFormat="1" ht="24.15" customHeight="1">
      <c r="A260" s="40"/>
      <c r="B260" s="41"/>
      <c r="C260" s="309" t="s">
        <v>420</v>
      </c>
      <c r="D260" s="309" t="s">
        <v>239</v>
      </c>
      <c r="E260" s="310" t="s">
        <v>421</v>
      </c>
      <c r="F260" s="311" t="s">
        <v>422</v>
      </c>
      <c r="G260" s="312" t="s">
        <v>236</v>
      </c>
      <c r="H260" s="313">
        <v>3</v>
      </c>
      <c r="I260" s="314"/>
      <c r="J260" s="315">
        <f>ROUND(I260*H260,2)</f>
        <v>0</v>
      </c>
      <c r="K260" s="316"/>
      <c r="L260" s="317"/>
      <c r="M260" s="318" t="s">
        <v>1</v>
      </c>
      <c r="N260" s="319" t="s">
        <v>40</v>
      </c>
      <c r="O260" s="99"/>
      <c r="P260" s="272">
        <f>O260*H260</f>
        <v>0</v>
      </c>
      <c r="Q260" s="272">
        <v>0.001</v>
      </c>
      <c r="R260" s="272">
        <f>Q260*H260</f>
        <v>0.0030000000000000001</v>
      </c>
      <c r="S260" s="272">
        <v>0</v>
      </c>
      <c r="T260" s="273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74" t="s">
        <v>348</v>
      </c>
      <c r="AT260" s="274" t="s">
        <v>239</v>
      </c>
      <c r="AU260" s="274" t="s">
        <v>85</v>
      </c>
      <c r="AY260" s="17" t="s">
        <v>179</v>
      </c>
      <c r="BE260" s="159">
        <f>IF(N260="základná",J260,0)</f>
        <v>0</v>
      </c>
      <c r="BF260" s="159">
        <f>IF(N260="znížená",J260,0)</f>
        <v>0</v>
      </c>
      <c r="BG260" s="159">
        <f>IF(N260="zákl. prenesená",J260,0)</f>
        <v>0</v>
      </c>
      <c r="BH260" s="159">
        <f>IF(N260="zníž. prenesená",J260,0)</f>
        <v>0</v>
      </c>
      <c r="BI260" s="159">
        <f>IF(N260="nulová",J260,0)</f>
        <v>0</v>
      </c>
      <c r="BJ260" s="17" t="s">
        <v>85</v>
      </c>
      <c r="BK260" s="159">
        <f>ROUND(I260*H260,2)</f>
        <v>0</v>
      </c>
      <c r="BL260" s="17" t="s">
        <v>227</v>
      </c>
      <c r="BM260" s="274" t="s">
        <v>423</v>
      </c>
    </row>
    <row r="261" s="2" customFormat="1" ht="24.15" customHeight="1">
      <c r="A261" s="40"/>
      <c r="B261" s="41"/>
      <c r="C261" s="309" t="s">
        <v>424</v>
      </c>
      <c r="D261" s="309" t="s">
        <v>239</v>
      </c>
      <c r="E261" s="310" t="s">
        <v>425</v>
      </c>
      <c r="F261" s="311" t="s">
        <v>426</v>
      </c>
      <c r="G261" s="312" t="s">
        <v>236</v>
      </c>
      <c r="H261" s="313">
        <v>3</v>
      </c>
      <c r="I261" s="314"/>
      <c r="J261" s="315">
        <f>ROUND(I261*H261,2)</f>
        <v>0</v>
      </c>
      <c r="K261" s="316"/>
      <c r="L261" s="317"/>
      <c r="M261" s="318" t="s">
        <v>1</v>
      </c>
      <c r="N261" s="319" t="s">
        <v>40</v>
      </c>
      <c r="O261" s="99"/>
      <c r="P261" s="272">
        <f>O261*H261</f>
        <v>0</v>
      </c>
      <c r="Q261" s="272">
        <v>0.025000000000000001</v>
      </c>
      <c r="R261" s="272">
        <f>Q261*H261</f>
        <v>0.075000000000000011</v>
      </c>
      <c r="S261" s="272">
        <v>0</v>
      </c>
      <c r="T261" s="273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74" t="s">
        <v>348</v>
      </c>
      <c r="AT261" s="274" t="s">
        <v>239</v>
      </c>
      <c r="AU261" s="274" t="s">
        <v>85</v>
      </c>
      <c r="AY261" s="17" t="s">
        <v>179</v>
      </c>
      <c r="BE261" s="159">
        <f>IF(N261="základná",J261,0)</f>
        <v>0</v>
      </c>
      <c r="BF261" s="159">
        <f>IF(N261="znížená",J261,0)</f>
        <v>0</v>
      </c>
      <c r="BG261" s="159">
        <f>IF(N261="zákl. prenesená",J261,0)</f>
        <v>0</v>
      </c>
      <c r="BH261" s="159">
        <f>IF(N261="zníž. prenesená",J261,0)</f>
        <v>0</v>
      </c>
      <c r="BI261" s="159">
        <f>IF(N261="nulová",J261,0)</f>
        <v>0</v>
      </c>
      <c r="BJ261" s="17" t="s">
        <v>85</v>
      </c>
      <c r="BK261" s="159">
        <f>ROUND(I261*H261,2)</f>
        <v>0</v>
      </c>
      <c r="BL261" s="17" t="s">
        <v>227</v>
      </c>
      <c r="BM261" s="274" t="s">
        <v>427</v>
      </c>
    </row>
    <row r="262" s="2" customFormat="1" ht="24.15" customHeight="1">
      <c r="A262" s="40"/>
      <c r="B262" s="41"/>
      <c r="C262" s="262" t="s">
        <v>428</v>
      </c>
      <c r="D262" s="262" t="s">
        <v>182</v>
      </c>
      <c r="E262" s="263" t="s">
        <v>429</v>
      </c>
      <c r="F262" s="264" t="s">
        <v>430</v>
      </c>
      <c r="G262" s="265" t="s">
        <v>362</v>
      </c>
      <c r="H262" s="266"/>
      <c r="I262" s="267"/>
      <c r="J262" s="268">
        <f>ROUND(I262*H262,2)</f>
        <v>0</v>
      </c>
      <c r="K262" s="269"/>
      <c r="L262" s="43"/>
      <c r="M262" s="270" t="s">
        <v>1</v>
      </c>
      <c r="N262" s="271" t="s">
        <v>40</v>
      </c>
      <c r="O262" s="99"/>
      <c r="P262" s="272">
        <f>O262*H262</f>
        <v>0</v>
      </c>
      <c r="Q262" s="272">
        <v>0</v>
      </c>
      <c r="R262" s="272">
        <f>Q262*H262</f>
        <v>0</v>
      </c>
      <c r="S262" s="272">
        <v>0</v>
      </c>
      <c r="T262" s="273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74" t="s">
        <v>227</v>
      </c>
      <c r="AT262" s="274" t="s">
        <v>182</v>
      </c>
      <c r="AU262" s="274" t="s">
        <v>85</v>
      </c>
      <c r="AY262" s="17" t="s">
        <v>179</v>
      </c>
      <c r="BE262" s="159">
        <f>IF(N262="základná",J262,0)</f>
        <v>0</v>
      </c>
      <c r="BF262" s="159">
        <f>IF(N262="znížená",J262,0)</f>
        <v>0</v>
      </c>
      <c r="BG262" s="159">
        <f>IF(N262="zákl. prenesená",J262,0)</f>
        <v>0</v>
      </c>
      <c r="BH262" s="159">
        <f>IF(N262="zníž. prenesená",J262,0)</f>
        <v>0</v>
      </c>
      <c r="BI262" s="159">
        <f>IF(N262="nulová",J262,0)</f>
        <v>0</v>
      </c>
      <c r="BJ262" s="17" t="s">
        <v>85</v>
      </c>
      <c r="BK262" s="159">
        <f>ROUND(I262*H262,2)</f>
        <v>0</v>
      </c>
      <c r="BL262" s="17" t="s">
        <v>227</v>
      </c>
      <c r="BM262" s="274" t="s">
        <v>431</v>
      </c>
    </row>
    <row r="263" s="12" customFormat="1" ht="22.8" customHeight="1">
      <c r="A263" s="12"/>
      <c r="B263" s="247"/>
      <c r="C263" s="248"/>
      <c r="D263" s="249" t="s">
        <v>73</v>
      </c>
      <c r="E263" s="260" t="s">
        <v>432</v>
      </c>
      <c r="F263" s="260" t="s">
        <v>433</v>
      </c>
      <c r="G263" s="248"/>
      <c r="H263" s="248"/>
      <c r="I263" s="251"/>
      <c r="J263" s="261">
        <f>BK263</f>
        <v>0</v>
      </c>
      <c r="K263" s="248"/>
      <c r="L263" s="252"/>
      <c r="M263" s="253"/>
      <c r="N263" s="254"/>
      <c r="O263" s="254"/>
      <c r="P263" s="255">
        <f>SUM(P264:P267)</f>
        <v>0</v>
      </c>
      <c r="Q263" s="254"/>
      <c r="R263" s="255">
        <f>SUM(R264:R267)</f>
        <v>0.0055999999999999999</v>
      </c>
      <c r="S263" s="254"/>
      <c r="T263" s="256">
        <f>SUM(T264:T267)</f>
        <v>0.0095999999999999992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57" t="s">
        <v>85</v>
      </c>
      <c r="AT263" s="258" t="s">
        <v>73</v>
      </c>
      <c r="AU263" s="258" t="s">
        <v>81</v>
      </c>
      <c r="AY263" s="257" t="s">
        <v>179</v>
      </c>
      <c r="BK263" s="259">
        <f>SUM(BK264:BK267)</f>
        <v>0</v>
      </c>
    </row>
    <row r="264" s="2" customFormat="1" ht="24.15" customHeight="1">
      <c r="A264" s="40"/>
      <c r="B264" s="41"/>
      <c r="C264" s="262" t="s">
        <v>434</v>
      </c>
      <c r="D264" s="262" t="s">
        <v>182</v>
      </c>
      <c r="E264" s="263" t="s">
        <v>435</v>
      </c>
      <c r="F264" s="264" t="s">
        <v>436</v>
      </c>
      <c r="G264" s="265" t="s">
        <v>236</v>
      </c>
      <c r="H264" s="266">
        <v>2</v>
      </c>
      <c r="I264" s="267"/>
      <c r="J264" s="268">
        <f>ROUND(I264*H264,2)</f>
        <v>0</v>
      </c>
      <c r="K264" s="269"/>
      <c r="L264" s="43"/>
      <c r="M264" s="270" t="s">
        <v>1</v>
      </c>
      <c r="N264" s="271" t="s">
        <v>40</v>
      </c>
      <c r="O264" s="99"/>
      <c r="P264" s="272">
        <f>O264*H264</f>
        <v>0</v>
      </c>
      <c r="Q264" s="272">
        <v>0</v>
      </c>
      <c r="R264" s="272">
        <f>Q264*H264</f>
        <v>0</v>
      </c>
      <c r="S264" s="272">
        <v>0</v>
      </c>
      <c r="T264" s="273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74" t="s">
        <v>227</v>
      </c>
      <c r="AT264" s="274" t="s">
        <v>182</v>
      </c>
      <c r="AU264" s="274" t="s">
        <v>85</v>
      </c>
      <c r="AY264" s="17" t="s">
        <v>179</v>
      </c>
      <c r="BE264" s="159">
        <f>IF(N264="základná",J264,0)</f>
        <v>0</v>
      </c>
      <c r="BF264" s="159">
        <f>IF(N264="znížená",J264,0)</f>
        <v>0</v>
      </c>
      <c r="BG264" s="159">
        <f>IF(N264="zákl. prenesená",J264,0)</f>
        <v>0</v>
      </c>
      <c r="BH264" s="159">
        <f>IF(N264="zníž. prenesená",J264,0)</f>
        <v>0</v>
      </c>
      <c r="BI264" s="159">
        <f>IF(N264="nulová",J264,0)</f>
        <v>0</v>
      </c>
      <c r="BJ264" s="17" t="s">
        <v>85</v>
      </c>
      <c r="BK264" s="159">
        <f>ROUND(I264*H264,2)</f>
        <v>0</v>
      </c>
      <c r="BL264" s="17" t="s">
        <v>227</v>
      </c>
      <c r="BM264" s="274" t="s">
        <v>437</v>
      </c>
    </row>
    <row r="265" s="2" customFormat="1" ht="16.5" customHeight="1">
      <c r="A265" s="40"/>
      <c r="B265" s="41"/>
      <c r="C265" s="309" t="s">
        <v>438</v>
      </c>
      <c r="D265" s="309" t="s">
        <v>239</v>
      </c>
      <c r="E265" s="310" t="s">
        <v>439</v>
      </c>
      <c r="F265" s="311" t="s">
        <v>440</v>
      </c>
      <c r="G265" s="312" t="s">
        <v>236</v>
      </c>
      <c r="H265" s="313">
        <v>2</v>
      </c>
      <c r="I265" s="314"/>
      <c r="J265" s="315">
        <f>ROUND(I265*H265,2)</f>
        <v>0</v>
      </c>
      <c r="K265" s="316"/>
      <c r="L265" s="317"/>
      <c r="M265" s="318" t="s">
        <v>1</v>
      </c>
      <c r="N265" s="319" t="s">
        <v>40</v>
      </c>
      <c r="O265" s="99"/>
      <c r="P265" s="272">
        <f>O265*H265</f>
        <v>0</v>
      </c>
      <c r="Q265" s="272">
        <v>0.0028</v>
      </c>
      <c r="R265" s="272">
        <f>Q265*H265</f>
        <v>0.0055999999999999999</v>
      </c>
      <c r="S265" s="272">
        <v>0</v>
      </c>
      <c r="T265" s="273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74" t="s">
        <v>348</v>
      </c>
      <c r="AT265" s="274" t="s">
        <v>239</v>
      </c>
      <c r="AU265" s="274" t="s">
        <v>85</v>
      </c>
      <c r="AY265" s="17" t="s">
        <v>179</v>
      </c>
      <c r="BE265" s="159">
        <f>IF(N265="základná",J265,0)</f>
        <v>0</v>
      </c>
      <c r="BF265" s="159">
        <f>IF(N265="znížená",J265,0)</f>
        <v>0</v>
      </c>
      <c r="BG265" s="159">
        <f>IF(N265="zákl. prenesená",J265,0)</f>
        <v>0</v>
      </c>
      <c r="BH265" s="159">
        <f>IF(N265="zníž. prenesená",J265,0)</f>
        <v>0</v>
      </c>
      <c r="BI265" s="159">
        <f>IF(N265="nulová",J265,0)</f>
        <v>0</v>
      </c>
      <c r="BJ265" s="17" t="s">
        <v>85</v>
      </c>
      <c r="BK265" s="159">
        <f>ROUND(I265*H265,2)</f>
        <v>0</v>
      </c>
      <c r="BL265" s="17" t="s">
        <v>227</v>
      </c>
      <c r="BM265" s="274" t="s">
        <v>441</v>
      </c>
    </row>
    <row r="266" s="2" customFormat="1" ht="24.15" customHeight="1">
      <c r="A266" s="40"/>
      <c r="B266" s="41"/>
      <c r="C266" s="262" t="s">
        <v>442</v>
      </c>
      <c r="D266" s="262" t="s">
        <v>182</v>
      </c>
      <c r="E266" s="263" t="s">
        <v>443</v>
      </c>
      <c r="F266" s="264" t="s">
        <v>444</v>
      </c>
      <c r="G266" s="265" t="s">
        <v>236</v>
      </c>
      <c r="H266" s="266">
        <v>2</v>
      </c>
      <c r="I266" s="267"/>
      <c r="J266" s="268">
        <f>ROUND(I266*H266,2)</f>
        <v>0</v>
      </c>
      <c r="K266" s="269"/>
      <c r="L266" s="43"/>
      <c r="M266" s="270" t="s">
        <v>1</v>
      </c>
      <c r="N266" s="271" t="s">
        <v>40</v>
      </c>
      <c r="O266" s="99"/>
      <c r="P266" s="272">
        <f>O266*H266</f>
        <v>0</v>
      </c>
      <c r="Q266" s="272">
        <v>0</v>
      </c>
      <c r="R266" s="272">
        <f>Q266*H266</f>
        <v>0</v>
      </c>
      <c r="S266" s="272">
        <v>0.0047999999999999996</v>
      </c>
      <c r="T266" s="273">
        <f>S266*H266</f>
        <v>0.0095999999999999992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74" t="s">
        <v>227</v>
      </c>
      <c r="AT266" s="274" t="s">
        <v>182</v>
      </c>
      <c r="AU266" s="274" t="s">
        <v>85</v>
      </c>
      <c r="AY266" s="17" t="s">
        <v>179</v>
      </c>
      <c r="BE266" s="159">
        <f>IF(N266="základná",J266,0)</f>
        <v>0</v>
      </c>
      <c r="BF266" s="159">
        <f>IF(N266="znížená",J266,0)</f>
        <v>0</v>
      </c>
      <c r="BG266" s="159">
        <f>IF(N266="zákl. prenesená",J266,0)</f>
        <v>0</v>
      </c>
      <c r="BH266" s="159">
        <f>IF(N266="zníž. prenesená",J266,0)</f>
        <v>0</v>
      </c>
      <c r="BI266" s="159">
        <f>IF(N266="nulová",J266,0)</f>
        <v>0</v>
      </c>
      <c r="BJ266" s="17" t="s">
        <v>85</v>
      </c>
      <c r="BK266" s="159">
        <f>ROUND(I266*H266,2)</f>
        <v>0</v>
      </c>
      <c r="BL266" s="17" t="s">
        <v>227</v>
      </c>
      <c r="BM266" s="274" t="s">
        <v>445</v>
      </c>
    </row>
    <row r="267" s="2" customFormat="1" ht="24.15" customHeight="1">
      <c r="A267" s="40"/>
      <c r="B267" s="41"/>
      <c r="C267" s="262" t="s">
        <v>446</v>
      </c>
      <c r="D267" s="262" t="s">
        <v>182</v>
      </c>
      <c r="E267" s="263" t="s">
        <v>447</v>
      </c>
      <c r="F267" s="264" t="s">
        <v>448</v>
      </c>
      <c r="G267" s="265" t="s">
        <v>362</v>
      </c>
      <c r="H267" s="266"/>
      <c r="I267" s="267"/>
      <c r="J267" s="268">
        <f>ROUND(I267*H267,2)</f>
        <v>0</v>
      </c>
      <c r="K267" s="269"/>
      <c r="L267" s="43"/>
      <c r="M267" s="270" t="s">
        <v>1</v>
      </c>
      <c r="N267" s="271" t="s">
        <v>40</v>
      </c>
      <c r="O267" s="99"/>
      <c r="P267" s="272">
        <f>O267*H267</f>
        <v>0</v>
      </c>
      <c r="Q267" s="272">
        <v>0</v>
      </c>
      <c r="R267" s="272">
        <f>Q267*H267</f>
        <v>0</v>
      </c>
      <c r="S267" s="272">
        <v>0</v>
      </c>
      <c r="T267" s="273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74" t="s">
        <v>227</v>
      </c>
      <c r="AT267" s="274" t="s">
        <v>182</v>
      </c>
      <c r="AU267" s="274" t="s">
        <v>85</v>
      </c>
      <c r="AY267" s="17" t="s">
        <v>179</v>
      </c>
      <c r="BE267" s="159">
        <f>IF(N267="základná",J267,0)</f>
        <v>0</v>
      </c>
      <c r="BF267" s="159">
        <f>IF(N267="znížená",J267,0)</f>
        <v>0</v>
      </c>
      <c r="BG267" s="159">
        <f>IF(N267="zákl. prenesená",J267,0)</f>
        <v>0</v>
      </c>
      <c r="BH267" s="159">
        <f>IF(N267="zníž. prenesená",J267,0)</f>
        <v>0</v>
      </c>
      <c r="BI267" s="159">
        <f>IF(N267="nulová",J267,0)</f>
        <v>0</v>
      </c>
      <c r="BJ267" s="17" t="s">
        <v>85</v>
      </c>
      <c r="BK267" s="159">
        <f>ROUND(I267*H267,2)</f>
        <v>0</v>
      </c>
      <c r="BL267" s="17" t="s">
        <v>227</v>
      </c>
      <c r="BM267" s="274" t="s">
        <v>449</v>
      </c>
    </row>
    <row r="268" s="12" customFormat="1" ht="22.8" customHeight="1">
      <c r="A268" s="12"/>
      <c r="B268" s="247"/>
      <c r="C268" s="248"/>
      <c r="D268" s="249" t="s">
        <v>73</v>
      </c>
      <c r="E268" s="260" t="s">
        <v>450</v>
      </c>
      <c r="F268" s="260" t="s">
        <v>451</v>
      </c>
      <c r="G268" s="248"/>
      <c r="H268" s="248"/>
      <c r="I268" s="251"/>
      <c r="J268" s="261">
        <f>BK268</f>
        <v>0</v>
      </c>
      <c r="K268" s="248"/>
      <c r="L268" s="252"/>
      <c r="M268" s="253"/>
      <c r="N268" s="254"/>
      <c r="O268" s="254"/>
      <c r="P268" s="255">
        <f>SUM(P269:P273)</f>
        <v>0</v>
      </c>
      <c r="Q268" s="254"/>
      <c r="R268" s="255">
        <f>SUM(R269:R273)</f>
        <v>1.9406306089999998</v>
      </c>
      <c r="S268" s="254"/>
      <c r="T268" s="256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57" t="s">
        <v>85</v>
      </c>
      <c r="AT268" s="258" t="s">
        <v>73</v>
      </c>
      <c r="AU268" s="258" t="s">
        <v>81</v>
      </c>
      <c r="AY268" s="257" t="s">
        <v>179</v>
      </c>
      <c r="BK268" s="259">
        <f>SUM(BK269:BK273)</f>
        <v>0</v>
      </c>
    </row>
    <row r="269" s="2" customFormat="1" ht="24.15" customHeight="1">
      <c r="A269" s="40"/>
      <c r="B269" s="41"/>
      <c r="C269" s="262" t="s">
        <v>452</v>
      </c>
      <c r="D269" s="262" t="s">
        <v>182</v>
      </c>
      <c r="E269" s="263" t="s">
        <v>453</v>
      </c>
      <c r="F269" s="264" t="s">
        <v>454</v>
      </c>
      <c r="G269" s="265" t="s">
        <v>185</v>
      </c>
      <c r="H269" s="266">
        <v>72.247</v>
      </c>
      <c r="I269" s="267"/>
      <c r="J269" s="268">
        <f>ROUND(I269*H269,2)</f>
        <v>0</v>
      </c>
      <c r="K269" s="269"/>
      <c r="L269" s="43"/>
      <c r="M269" s="270" t="s">
        <v>1</v>
      </c>
      <c r="N269" s="271" t="s">
        <v>40</v>
      </c>
      <c r="O269" s="99"/>
      <c r="P269" s="272">
        <f>O269*H269</f>
        <v>0</v>
      </c>
      <c r="Q269" s="272">
        <v>0.0036470000000000001</v>
      </c>
      <c r="R269" s="272">
        <f>Q269*H269</f>
        <v>0.26348480899999999</v>
      </c>
      <c r="S269" s="272">
        <v>0</v>
      </c>
      <c r="T269" s="273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74" t="s">
        <v>227</v>
      </c>
      <c r="AT269" s="274" t="s">
        <v>182</v>
      </c>
      <c r="AU269" s="274" t="s">
        <v>85</v>
      </c>
      <c r="AY269" s="17" t="s">
        <v>179</v>
      </c>
      <c r="BE269" s="159">
        <f>IF(N269="základná",J269,0)</f>
        <v>0</v>
      </c>
      <c r="BF269" s="159">
        <f>IF(N269="znížená",J269,0)</f>
        <v>0</v>
      </c>
      <c r="BG269" s="159">
        <f>IF(N269="zákl. prenesená",J269,0)</f>
        <v>0</v>
      </c>
      <c r="BH269" s="159">
        <f>IF(N269="zníž. prenesená",J269,0)</f>
        <v>0</v>
      </c>
      <c r="BI269" s="159">
        <f>IF(N269="nulová",J269,0)</f>
        <v>0</v>
      </c>
      <c r="BJ269" s="17" t="s">
        <v>85</v>
      </c>
      <c r="BK269" s="159">
        <f>ROUND(I269*H269,2)</f>
        <v>0</v>
      </c>
      <c r="BL269" s="17" t="s">
        <v>227</v>
      </c>
      <c r="BM269" s="274" t="s">
        <v>455</v>
      </c>
    </row>
    <row r="270" s="13" customFormat="1">
      <c r="A270" s="13"/>
      <c r="B270" s="275"/>
      <c r="C270" s="276"/>
      <c r="D270" s="277" t="s">
        <v>188</v>
      </c>
      <c r="E270" s="278" t="s">
        <v>1</v>
      </c>
      <c r="F270" s="279" t="s">
        <v>121</v>
      </c>
      <c r="G270" s="276"/>
      <c r="H270" s="280">
        <v>72.247</v>
      </c>
      <c r="I270" s="281"/>
      <c r="J270" s="276"/>
      <c r="K270" s="276"/>
      <c r="L270" s="282"/>
      <c r="M270" s="283"/>
      <c r="N270" s="284"/>
      <c r="O270" s="284"/>
      <c r="P270" s="284"/>
      <c r="Q270" s="284"/>
      <c r="R270" s="284"/>
      <c r="S270" s="284"/>
      <c r="T270" s="28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86" t="s">
        <v>188</v>
      </c>
      <c r="AU270" s="286" t="s">
        <v>85</v>
      </c>
      <c r="AV270" s="13" t="s">
        <v>85</v>
      </c>
      <c r="AW270" s="13" t="s">
        <v>29</v>
      </c>
      <c r="AX270" s="13" t="s">
        <v>81</v>
      </c>
      <c r="AY270" s="286" t="s">
        <v>179</v>
      </c>
    </row>
    <row r="271" s="2" customFormat="1" ht="24.15" customHeight="1">
      <c r="A271" s="40"/>
      <c r="B271" s="41"/>
      <c r="C271" s="309" t="s">
        <v>456</v>
      </c>
      <c r="D271" s="309" t="s">
        <v>239</v>
      </c>
      <c r="E271" s="310" t="s">
        <v>457</v>
      </c>
      <c r="F271" s="311" t="s">
        <v>458</v>
      </c>
      <c r="G271" s="312" t="s">
        <v>185</v>
      </c>
      <c r="H271" s="313">
        <v>76.581999999999994</v>
      </c>
      <c r="I271" s="314"/>
      <c r="J271" s="315">
        <f>ROUND(I271*H271,2)</f>
        <v>0</v>
      </c>
      <c r="K271" s="316"/>
      <c r="L271" s="317"/>
      <c r="M271" s="318" t="s">
        <v>1</v>
      </c>
      <c r="N271" s="319" t="s">
        <v>40</v>
      </c>
      <c r="O271" s="99"/>
      <c r="P271" s="272">
        <f>O271*H271</f>
        <v>0</v>
      </c>
      <c r="Q271" s="272">
        <v>0.021899999999999999</v>
      </c>
      <c r="R271" s="272">
        <f>Q271*H271</f>
        <v>1.6771457999999999</v>
      </c>
      <c r="S271" s="272">
        <v>0</v>
      </c>
      <c r="T271" s="273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74" t="s">
        <v>348</v>
      </c>
      <c r="AT271" s="274" t="s">
        <v>239</v>
      </c>
      <c r="AU271" s="274" t="s">
        <v>85</v>
      </c>
      <c r="AY271" s="17" t="s">
        <v>179</v>
      </c>
      <c r="BE271" s="159">
        <f>IF(N271="základná",J271,0)</f>
        <v>0</v>
      </c>
      <c r="BF271" s="159">
        <f>IF(N271="znížená",J271,0)</f>
        <v>0</v>
      </c>
      <c r="BG271" s="159">
        <f>IF(N271="zákl. prenesená",J271,0)</f>
        <v>0</v>
      </c>
      <c r="BH271" s="159">
        <f>IF(N271="zníž. prenesená",J271,0)</f>
        <v>0</v>
      </c>
      <c r="BI271" s="159">
        <f>IF(N271="nulová",J271,0)</f>
        <v>0</v>
      </c>
      <c r="BJ271" s="17" t="s">
        <v>85</v>
      </c>
      <c r="BK271" s="159">
        <f>ROUND(I271*H271,2)</f>
        <v>0</v>
      </c>
      <c r="BL271" s="17" t="s">
        <v>227</v>
      </c>
      <c r="BM271" s="274" t="s">
        <v>459</v>
      </c>
    </row>
    <row r="272" s="13" customFormat="1">
      <c r="A272" s="13"/>
      <c r="B272" s="275"/>
      <c r="C272" s="276"/>
      <c r="D272" s="277" t="s">
        <v>188</v>
      </c>
      <c r="E272" s="276"/>
      <c r="F272" s="279" t="s">
        <v>460</v>
      </c>
      <c r="G272" s="276"/>
      <c r="H272" s="280">
        <v>76.581999999999994</v>
      </c>
      <c r="I272" s="281"/>
      <c r="J272" s="276"/>
      <c r="K272" s="276"/>
      <c r="L272" s="282"/>
      <c r="M272" s="283"/>
      <c r="N272" s="284"/>
      <c r="O272" s="284"/>
      <c r="P272" s="284"/>
      <c r="Q272" s="284"/>
      <c r="R272" s="284"/>
      <c r="S272" s="284"/>
      <c r="T272" s="28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6" t="s">
        <v>188</v>
      </c>
      <c r="AU272" s="286" t="s">
        <v>85</v>
      </c>
      <c r="AV272" s="13" t="s">
        <v>85</v>
      </c>
      <c r="AW272" s="13" t="s">
        <v>4</v>
      </c>
      <c r="AX272" s="13" t="s">
        <v>81</v>
      </c>
      <c r="AY272" s="286" t="s">
        <v>179</v>
      </c>
    </row>
    <row r="273" s="2" customFormat="1" ht="24.15" customHeight="1">
      <c r="A273" s="40"/>
      <c r="B273" s="41"/>
      <c r="C273" s="262" t="s">
        <v>461</v>
      </c>
      <c r="D273" s="262" t="s">
        <v>182</v>
      </c>
      <c r="E273" s="263" t="s">
        <v>462</v>
      </c>
      <c r="F273" s="264" t="s">
        <v>463</v>
      </c>
      <c r="G273" s="265" t="s">
        <v>362</v>
      </c>
      <c r="H273" s="266"/>
      <c r="I273" s="267"/>
      <c r="J273" s="268">
        <f>ROUND(I273*H273,2)</f>
        <v>0</v>
      </c>
      <c r="K273" s="269"/>
      <c r="L273" s="43"/>
      <c r="M273" s="270" t="s">
        <v>1</v>
      </c>
      <c r="N273" s="271" t="s">
        <v>40</v>
      </c>
      <c r="O273" s="99"/>
      <c r="P273" s="272">
        <f>O273*H273</f>
        <v>0</v>
      </c>
      <c r="Q273" s="272">
        <v>0</v>
      </c>
      <c r="R273" s="272">
        <f>Q273*H273</f>
        <v>0</v>
      </c>
      <c r="S273" s="272">
        <v>0</v>
      </c>
      <c r="T273" s="273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74" t="s">
        <v>227</v>
      </c>
      <c r="AT273" s="274" t="s">
        <v>182</v>
      </c>
      <c r="AU273" s="274" t="s">
        <v>85</v>
      </c>
      <c r="AY273" s="17" t="s">
        <v>179</v>
      </c>
      <c r="BE273" s="159">
        <f>IF(N273="základná",J273,0)</f>
        <v>0</v>
      </c>
      <c r="BF273" s="159">
        <f>IF(N273="znížená",J273,0)</f>
        <v>0</v>
      </c>
      <c r="BG273" s="159">
        <f>IF(N273="zákl. prenesená",J273,0)</f>
        <v>0</v>
      </c>
      <c r="BH273" s="159">
        <f>IF(N273="zníž. prenesená",J273,0)</f>
        <v>0</v>
      </c>
      <c r="BI273" s="159">
        <f>IF(N273="nulová",J273,0)</f>
        <v>0</v>
      </c>
      <c r="BJ273" s="17" t="s">
        <v>85</v>
      </c>
      <c r="BK273" s="159">
        <f>ROUND(I273*H273,2)</f>
        <v>0</v>
      </c>
      <c r="BL273" s="17" t="s">
        <v>227</v>
      </c>
      <c r="BM273" s="274" t="s">
        <v>464</v>
      </c>
    </row>
    <row r="274" s="12" customFormat="1" ht="22.8" customHeight="1">
      <c r="A274" s="12"/>
      <c r="B274" s="247"/>
      <c r="C274" s="248"/>
      <c r="D274" s="249" t="s">
        <v>73</v>
      </c>
      <c r="E274" s="260" t="s">
        <v>465</v>
      </c>
      <c r="F274" s="260" t="s">
        <v>466</v>
      </c>
      <c r="G274" s="248"/>
      <c r="H274" s="248"/>
      <c r="I274" s="251"/>
      <c r="J274" s="261">
        <f>BK274</f>
        <v>0</v>
      </c>
      <c r="K274" s="248"/>
      <c r="L274" s="252"/>
      <c r="M274" s="253"/>
      <c r="N274" s="254"/>
      <c r="O274" s="254"/>
      <c r="P274" s="255">
        <f>SUM(P275:P314)</f>
        <v>0</v>
      </c>
      <c r="Q274" s="254"/>
      <c r="R274" s="255">
        <f>SUM(R275:R314)</f>
        <v>1.2550847209999998</v>
      </c>
      <c r="S274" s="254"/>
      <c r="T274" s="256">
        <f>SUM(T275:T314)</f>
        <v>0.33334599999999998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57" t="s">
        <v>85</v>
      </c>
      <c r="AT274" s="258" t="s">
        <v>73</v>
      </c>
      <c r="AU274" s="258" t="s">
        <v>81</v>
      </c>
      <c r="AY274" s="257" t="s">
        <v>179</v>
      </c>
      <c r="BK274" s="259">
        <f>SUM(BK275:BK314)</f>
        <v>0</v>
      </c>
    </row>
    <row r="275" s="2" customFormat="1" ht="24.15" customHeight="1">
      <c r="A275" s="40"/>
      <c r="B275" s="41"/>
      <c r="C275" s="262" t="s">
        <v>467</v>
      </c>
      <c r="D275" s="262" t="s">
        <v>182</v>
      </c>
      <c r="E275" s="263" t="s">
        <v>468</v>
      </c>
      <c r="F275" s="264" t="s">
        <v>469</v>
      </c>
      <c r="G275" s="265" t="s">
        <v>194</v>
      </c>
      <c r="H275" s="266">
        <v>16.201000000000001</v>
      </c>
      <c r="I275" s="267"/>
      <c r="J275" s="268">
        <f>ROUND(I275*H275,2)</f>
        <v>0</v>
      </c>
      <c r="K275" s="269"/>
      <c r="L275" s="43"/>
      <c r="M275" s="270" t="s">
        <v>1</v>
      </c>
      <c r="N275" s="271" t="s">
        <v>40</v>
      </c>
      <c r="O275" s="99"/>
      <c r="P275" s="272">
        <f>O275*H275</f>
        <v>0</v>
      </c>
      <c r="Q275" s="272">
        <v>0</v>
      </c>
      <c r="R275" s="272">
        <f>Q275*H275</f>
        <v>0</v>
      </c>
      <c r="S275" s="272">
        <v>0.0030000000000000001</v>
      </c>
      <c r="T275" s="273">
        <f>S275*H275</f>
        <v>0.048603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74" t="s">
        <v>227</v>
      </c>
      <c r="AT275" s="274" t="s">
        <v>182</v>
      </c>
      <c r="AU275" s="274" t="s">
        <v>85</v>
      </c>
      <c r="AY275" s="17" t="s">
        <v>179</v>
      </c>
      <c r="BE275" s="159">
        <f>IF(N275="základná",J275,0)</f>
        <v>0</v>
      </c>
      <c r="BF275" s="159">
        <f>IF(N275="znížená",J275,0)</f>
        <v>0</v>
      </c>
      <c r="BG275" s="159">
        <f>IF(N275="zákl. prenesená",J275,0)</f>
        <v>0</v>
      </c>
      <c r="BH275" s="159">
        <f>IF(N275="zníž. prenesená",J275,0)</f>
        <v>0</v>
      </c>
      <c r="BI275" s="159">
        <f>IF(N275="nulová",J275,0)</f>
        <v>0</v>
      </c>
      <c r="BJ275" s="17" t="s">
        <v>85</v>
      </c>
      <c r="BK275" s="159">
        <f>ROUND(I275*H275,2)</f>
        <v>0</v>
      </c>
      <c r="BL275" s="17" t="s">
        <v>227</v>
      </c>
      <c r="BM275" s="274" t="s">
        <v>470</v>
      </c>
    </row>
    <row r="276" s="13" customFormat="1">
      <c r="A276" s="13"/>
      <c r="B276" s="275"/>
      <c r="C276" s="276"/>
      <c r="D276" s="277" t="s">
        <v>188</v>
      </c>
      <c r="E276" s="278" t="s">
        <v>1</v>
      </c>
      <c r="F276" s="279" t="s">
        <v>471</v>
      </c>
      <c r="G276" s="276"/>
      <c r="H276" s="280">
        <v>16.201000000000001</v>
      </c>
      <c r="I276" s="281"/>
      <c r="J276" s="276"/>
      <c r="K276" s="276"/>
      <c r="L276" s="282"/>
      <c r="M276" s="283"/>
      <c r="N276" s="284"/>
      <c r="O276" s="284"/>
      <c r="P276" s="284"/>
      <c r="Q276" s="284"/>
      <c r="R276" s="284"/>
      <c r="S276" s="284"/>
      <c r="T276" s="28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86" t="s">
        <v>188</v>
      </c>
      <c r="AU276" s="286" t="s">
        <v>85</v>
      </c>
      <c r="AV276" s="13" t="s">
        <v>85</v>
      </c>
      <c r="AW276" s="13" t="s">
        <v>29</v>
      </c>
      <c r="AX276" s="13" t="s">
        <v>74</v>
      </c>
      <c r="AY276" s="286" t="s">
        <v>179</v>
      </c>
    </row>
    <row r="277" s="14" customFormat="1">
      <c r="A277" s="14"/>
      <c r="B277" s="287"/>
      <c r="C277" s="288"/>
      <c r="D277" s="277" t="s">
        <v>188</v>
      </c>
      <c r="E277" s="289" t="s">
        <v>1</v>
      </c>
      <c r="F277" s="290" t="s">
        <v>191</v>
      </c>
      <c r="G277" s="288"/>
      <c r="H277" s="291">
        <v>16.201000000000001</v>
      </c>
      <c r="I277" s="292"/>
      <c r="J277" s="288"/>
      <c r="K277" s="288"/>
      <c r="L277" s="293"/>
      <c r="M277" s="294"/>
      <c r="N277" s="295"/>
      <c r="O277" s="295"/>
      <c r="P277" s="295"/>
      <c r="Q277" s="295"/>
      <c r="R277" s="295"/>
      <c r="S277" s="295"/>
      <c r="T277" s="29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97" t="s">
        <v>188</v>
      </c>
      <c r="AU277" s="297" t="s">
        <v>85</v>
      </c>
      <c r="AV277" s="14" t="s">
        <v>186</v>
      </c>
      <c r="AW277" s="14" t="s">
        <v>29</v>
      </c>
      <c r="AX277" s="14" t="s">
        <v>81</v>
      </c>
      <c r="AY277" s="297" t="s">
        <v>179</v>
      </c>
    </row>
    <row r="278" s="2" customFormat="1" ht="37.8" customHeight="1">
      <c r="A278" s="40"/>
      <c r="B278" s="41"/>
      <c r="C278" s="262" t="s">
        <v>472</v>
      </c>
      <c r="D278" s="262" t="s">
        <v>182</v>
      </c>
      <c r="E278" s="263" t="s">
        <v>473</v>
      </c>
      <c r="F278" s="264" t="s">
        <v>474</v>
      </c>
      <c r="G278" s="265" t="s">
        <v>194</v>
      </c>
      <c r="H278" s="266">
        <v>16.201000000000001</v>
      </c>
      <c r="I278" s="267"/>
      <c r="J278" s="268">
        <f>ROUND(I278*H278,2)</f>
        <v>0</v>
      </c>
      <c r="K278" s="269"/>
      <c r="L278" s="43"/>
      <c r="M278" s="270" t="s">
        <v>1</v>
      </c>
      <c r="N278" s="271" t="s">
        <v>40</v>
      </c>
      <c r="O278" s="99"/>
      <c r="P278" s="272">
        <f>O278*H278</f>
        <v>0</v>
      </c>
      <c r="Q278" s="272">
        <v>0.000116</v>
      </c>
      <c r="R278" s="272">
        <f>Q278*H278</f>
        <v>0.001879316</v>
      </c>
      <c r="S278" s="272">
        <v>0</v>
      </c>
      <c r="T278" s="273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74" t="s">
        <v>227</v>
      </c>
      <c r="AT278" s="274" t="s">
        <v>182</v>
      </c>
      <c r="AU278" s="274" t="s">
        <v>85</v>
      </c>
      <c r="AY278" s="17" t="s">
        <v>179</v>
      </c>
      <c r="BE278" s="159">
        <f>IF(N278="základná",J278,0)</f>
        <v>0</v>
      </c>
      <c r="BF278" s="159">
        <f>IF(N278="znížená",J278,0)</f>
        <v>0</v>
      </c>
      <c r="BG278" s="159">
        <f>IF(N278="zákl. prenesená",J278,0)</f>
        <v>0</v>
      </c>
      <c r="BH278" s="159">
        <f>IF(N278="zníž. prenesená",J278,0)</f>
        <v>0</v>
      </c>
      <c r="BI278" s="159">
        <f>IF(N278="nulová",J278,0)</f>
        <v>0</v>
      </c>
      <c r="BJ278" s="17" t="s">
        <v>85</v>
      </c>
      <c r="BK278" s="159">
        <f>ROUND(I278*H278,2)</f>
        <v>0</v>
      </c>
      <c r="BL278" s="17" t="s">
        <v>227</v>
      </c>
      <c r="BM278" s="274" t="s">
        <v>475</v>
      </c>
    </row>
    <row r="279" s="13" customFormat="1">
      <c r="A279" s="13"/>
      <c r="B279" s="275"/>
      <c r="C279" s="276"/>
      <c r="D279" s="277" t="s">
        <v>188</v>
      </c>
      <c r="E279" s="278" t="s">
        <v>1</v>
      </c>
      <c r="F279" s="279" t="s">
        <v>471</v>
      </c>
      <c r="G279" s="276"/>
      <c r="H279" s="280">
        <v>16.201000000000001</v>
      </c>
      <c r="I279" s="281"/>
      <c r="J279" s="276"/>
      <c r="K279" s="276"/>
      <c r="L279" s="282"/>
      <c r="M279" s="283"/>
      <c r="N279" s="284"/>
      <c r="O279" s="284"/>
      <c r="P279" s="284"/>
      <c r="Q279" s="284"/>
      <c r="R279" s="284"/>
      <c r="S279" s="284"/>
      <c r="T279" s="28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86" t="s">
        <v>188</v>
      </c>
      <c r="AU279" s="286" t="s">
        <v>85</v>
      </c>
      <c r="AV279" s="13" t="s">
        <v>85</v>
      </c>
      <c r="AW279" s="13" t="s">
        <v>29</v>
      </c>
      <c r="AX279" s="13" t="s">
        <v>74</v>
      </c>
      <c r="AY279" s="286" t="s">
        <v>179</v>
      </c>
    </row>
    <row r="280" s="14" customFormat="1">
      <c r="A280" s="14"/>
      <c r="B280" s="287"/>
      <c r="C280" s="288"/>
      <c r="D280" s="277" t="s">
        <v>188</v>
      </c>
      <c r="E280" s="289" t="s">
        <v>1</v>
      </c>
      <c r="F280" s="290" t="s">
        <v>191</v>
      </c>
      <c r="G280" s="288"/>
      <c r="H280" s="291">
        <v>16.201000000000001</v>
      </c>
      <c r="I280" s="292"/>
      <c r="J280" s="288"/>
      <c r="K280" s="288"/>
      <c r="L280" s="293"/>
      <c r="M280" s="294"/>
      <c r="N280" s="295"/>
      <c r="O280" s="295"/>
      <c r="P280" s="295"/>
      <c r="Q280" s="295"/>
      <c r="R280" s="295"/>
      <c r="S280" s="295"/>
      <c r="T280" s="29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97" t="s">
        <v>188</v>
      </c>
      <c r="AU280" s="297" t="s">
        <v>85</v>
      </c>
      <c r="AV280" s="14" t="s">
        <v>186</v>
      </c>
      <c r="AW280" s="14" t="s">
        <v>29</v>
      </c>
      <c r="AX280" s="14" t="s">
        <v>81</v>
      </c>
      <c r="AY280" s="297" t="s">
        <v>179</v>
      </c>
    </row>
    <row r="281" s="2" customFormat="1" ht="16.5" customHeight="1">
      <c r="A281" s="40"/>
      <c r="B281" s="41"/>
      <c r="C281" s="309" t="s">
        <v>476</v>
      </c>
      <c r="D281" s="309" t="s">
        <v>239</v>
      </c>
      <c r="E281" s="310" t="s">
        <v>477</v>
      </c>
      <c r="F281" s="311" t="s">
        <v>478</v>
      </c>
      <c r="G281" s="312" t="s">
        <v>185</v>
      </c>
      <c r="H281" s="313">
        <v>4.1639999999999997</v>
      </c>
      <c r="I281" s="314"/>
      <c r="J281" s="315">
        <f>ROUND(I281*H281,2)</f>
        <v>0</v>
      </c>
      <c r="K281" s="316"/>
      <c r="L281" s="317"/>
      <c r="M281" s="318" t="s">
        <v>1</v>
      </c>
      <c r="N281" s="319" t="s">
        <v>40</v>
      </c>
      <c r="O281" s="99"/>
      <c r="P281" s="272">
        <f>O281*H281</f>
        <v>0</v>
      </c>
      <c r="Q281" s="272">
        <v>0.0030000000000000001</v>
      </c>
      <c r="R281" s="272">
        <f>Q281*H281</f>
        <v>0.012492</v>
      </c>
      <c r="S281" s="272">
        <v>0</v>
      </c>
      <c r="T281" s="273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74" t="s">
        <v>348</v>
      </c>
      <c r="AT281" s="274" t="s">
        <v>239</v>
      </c>
      <c r="AU281" s="274" t="s">
        <v>85</v>
      </c>
      <c r="AY281" s="17" t="s">
        <v>179</v>
      </c>
      <c r="BE281" s="159">
        <f>IF(N281="základná",J281,0)</f>
        <v>0</v>
      </c>
      <c r="BF281" s="159">
        <f>IF(N281="znížená",J281,0)</f>
        <v>0</v>
      </c>
      <c r="BG281" s="159">
        <f>IF(N281="zákl. prenesená",J281,0)</f>
        <v>0</v>
      </c>
      <c r="BH281" s="159">
        <f>IF(N281="zníž. prenesená",J281,0)</f>
        <v>0</v>
      </c>
      <c r="BI281" s="159">
        <f>IF(N281="nulová",J281,0)</f>
        <v>0</v>
      </c>
      <c r="BJ281" s="17" t="s">
        <v>85</v>
      </c>
      <c r="BK281" s="159">
        <f>ROUND(I281*H281,2)</f>
        <v>0</v>
      </c>
      <c r="BL281" s="17" t="s">
        <v>227</v>
      </c>
      <c r="BM281" s="274" t="s">
        <v>479</v>
      </c>
    </row>
    <row r="282" s="13" customFormat="1">
      <c r="A282" s="13"/>
      <c r="B282" s="275"/>
      <c r="C282" s="276"/>
      <c r="D282" s="277" t="s">
        <v>188</v>
      </c>
      <c r="E282" s="276"/>
      <c r="F282" s="279" t="s">
        <v>480</v>
      </c>
      <c r="G282" s="276"/>
      <c r="H282" s="280">
        <v>4.1639999999999997</v>
      </c>
      <c r="I282" s="281"/>
      <c r="J282" s="276"/>
      <c r="K282" s="276"/>
      <c r="L282" s="282"/>
      <c r="M282" s="283"/>
      <c r="N282" s="284"/>
      <c r="O282" s="284"/>
      <c r="P282" s="284"/>
      <c r="Q282" s="284"/>
      <c r="R282" s="284"/>
      <c r="S282" s="284"/>
      <c r="T282" s="28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86" t="s">
        <v>188</v>
      </c>
      <c r="AU282" s="286" t="s">
        <v>85</v>
      </c>
      <c r="AV282" s="13" t="s">
        <v>85</v>
      </c>
      <c r="AW282" s="13" t="s">
        <v>4</v>
      </c>
      <c r="AX282" s="13" t="s">
        <v>81</v>
      </c>
      <c r="AY282" s="286" t="s">
        <v>179</v>
      </c>
    </row>
    <row r="283" s="2" customFormat="1" ht="37.8" customHeight="1">
      <c r="A283" s="40"/>
      <c r="B283" s="41"/>
      <c r="C283" s="262" t="s">
        <v>481</v>
      </c>
      <c r="D283" s="262" t="s">
        <v>182</v>
      </c>
      <c r="E283" s="263" t="s">
        <v>482</v>
      </c>
      <c r="F283" s="264" t="s">
        <v>483</v>
      </c>
      <c r="G283" s="265" t="s">
        <v>194</v>
      </c>
      <c r="H283" s="266">
        <v>16.201000000000001</v>
      </c>
      <c r="I283" s="267"/>
      <c r="J283" s="268">
        <f>ROUND(I283*H283,2)</f>
        <v>0</v>
      </c>
      <c r="K283" s="269"/>
      <c r="L283" s="43"/>
      <c r="M283" s="270" t="s">
        <v>1</v>
      </c>
      <c r="N283" s="271" t="s">
        <v>40</v>
      </c>
      <c r="O283" s="99"/>
      <c r="P283" s="272">
        <f>O283*H283</f>
        <v>0</v>
      </c>
      <c r="Q283" s="272">
        <v>9.0000000000000006E-05</v>
      </c>
      <c r="R283" s="272">
        <f>Q283*H283</f>
        <v>0.0014580900000000002</v>
      </c>
      <c r="S283" s="272">
        <v>0</v>
      </c>
      <c r="T283" s="273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74" t="s">
        <v>227</v>
      </c>
      <c r="AT283" s="274" t="s">
        <v>182</v>
      </c>
      <c r="AU283" s="274" t="s">
        <v>85</v>
      </c>
      <c r="AY283" s="17" t="s">
        <v>179</v>
      </c>
      <c r="BE283" s="159">
        <f>IF(N283="základná",J283,0)</f>
        <v>0</v>
      </c>
      <c r="BF283" s="159">
        <f>IF(N283="znížená",J283,0)</f>
        <v>0</v>
      </c>
      <c r="BG283" s="159">
        <f>IF(N283="zákl. prenesená",J283,0)</f>
        <v>0</v>
      </c>
      <c r="BH283" s="159">
        <f>IF(N283="zníž. prenesená",J283,0)</f>
        <v>0</v>
      </c>
      <c r="BI283" s="159">
        <f>IF(N283="nulová",J283,0)</f>
        <v>0</v>
      </c>
      <c r="BJ283" s="17" t="s">
        <v>85</v>
      </c>
      <c r="BK283" s="159">
        <f>ROUND(I283*H283,2)</f>
        <v>0</v>
      </c>
      <c r="BL283" s="17" t="s">
        <v>227</v>
      </c>
      <c r="BM283" s="274" t="s">
        <v>484</v>
      </c>
    </row>
    <row r="284" s="13" customFormat="1">
      <c r="A284" s="13"/>
      <c r="B284" s="275"/>
      <c r="C284" s="276"/>
      <c r="D284" s="277" t="s">
        <v>188</v>
      </c>
      <c r="E284" s="278" t="s">
        <v>1</v>
      </c>
      <c r="F284" s="279" t="s">
        <v>471</v>
      </c>
      <c r="G284" s="276"/>
      <c r="H284" s="280">
        <v>16.201000000000001</v>
      </c>
      <c r="I284" s="281"/>
      <c r="J284" s="276"/>
      <c r="K284" s="276"/>
      <c r="L284" s="282"/>
      <c r="M284" s="283"/>
      <c r="N284" s="284"/>
      <c r="O284" s="284"/>
      <c r="P284" s="284"/>
      <c r="Q284" s="284"/>
      <c r="R284" s="284"/>
      <c r="S284" s="284"/>
      <c r="T284" s="28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86" t="s">
        <v>188</v>
      </c>
      <c r="AU284" s="286" t="s">
        <v>85</v>
      </c>
      <c r="AV284" s="13" t="s">
        <v>85</v>
      </c>
      <c r="AW284" s="13" t="s">
        <v>29</v>
      </c>
      <c r="AX284" s="13" t="s">
        <v>74</v>
      </c>
      <c r="AY284" s="286" t="s">
        <v>179</v>
      </c>
    </row>
    <row r="285" s="14" customFormat="1">
      <c r="A285" s="14"/>
      <c r="B285" s="287"/>
      <c r="C285" s="288"/>
      <c r="D285" s="277" t="s">
        <v>188</v>
      </c>
      <c r="E285" s="289" t="s">
        <v>1</v>
      </c>
      <c r="F285" s="290" t="s">
        <v>191</v>
      </c>
      <c r="G285" s="288"/>
      <c r="H285" s="291">
        <v>16.201000000000001</v>
      </c>
      <c r="I285" s="292"/>
      <c r="J285" s="288"/>
      <c r="K285" s="288"/>
      <c r="L285" s="293"/>
      <c r="M285" s="294"/>
      <c r="N285" s="295"/>
      <c r="O285" s="295"/>
      <c r="P285" s="295"/>
      <c r="Q285" s="295"/>
      <c r="R285" s="295"/>
      <c r="S285" s="295"/>
      <c r="T285" s="29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97" t="s">
        <v>188</v>
      </c>
      <c r="AU285" s="297" t="s">
        <v>85</v>
      </c>
      <c r="AV285" s="14" t="s">
        <v>186</v>
      </c>
      <c r="AW285" s="14" t="s">
        <v>29</v>
      </c>
      <c r="AX285" s="14" t="s">
        <v>81</v>
      </c>
      <c r="AY285" s="297" t="s">
        <v>179</v>
      </c>
    </row>
    <row r="286" s="2" customFormat="1" ht="16.5" customHeight="1">
      <c r="A286" s="40"/>
      <c r="B286" s="41"/>
      <c r="C286" s="309" t="s">
        <v>485</v>
      </c>
      <c r="D286" s="309" t="s">
        <v>239</v>
      </c>
      <c r="E286" s="310" t="s">
        <v>477</v>
      </c>
      <c r="F286" s="311" t="s">
        <v>478</v>
      </c>
      <c r="G286" s="312" t="s">
        <v>185</v>
      </c>
      <c r="H286" s="313">
        <v>2.9159999999999999</v>
      </c>
      <c r="I286" s="314"/>
      <c r="J286" s="315">
        <f>ROUND(I286*H286,2)</f>
        <v>0</v>
      </c>
      <c r="K286" s="316"/>
      <c r="L286" s="317"/>
      <c r="M286" s="318" t="s">
        <v>1</v>
      </c>
      <c r="N286" s="319" t="s">
        <v>40</v>
      </c>
      <c r="O286" s="99"/>
      <c r="P286" s="272">
        <f>O286*H286</f>
        <v>0</v>
      </c>
      <c r="Q286" s="272">
        <v>0.0030000000000000001</v>
      </c>
      <c r="R286" s="272">
        <f>Q286*H286</f>
        <v>0.0087480000000000006</v>
      </c>
      <c r="S286" s="272">
        <v>0</v>
      </c>
      <c r="T286" s="273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74" t="s">
        <v>348</v>
      </c>
      <c r="AT286" s="274" t="s">
        <v>239</v>
      </c>
      <c r="AU286" s="274" t="s">
        <v>85</v>
      </c>
      <c r="AY286" s="17" t="s">
        <v>179</v>
      </c>
      <c r="BE286" s="159">
        <f>IF(N286="základná",J286,0)</f>
        <v>0</v>
      </c>
      <c r="BF286" s="159">
        <f>IF(N286="znížená",J286,0)</f>
        <v>0</v>
      </c>
      <c r="BG286" s="159">
        <f>IF(N286="zákl. prenesená",J286,0)</f>
        <v>0</v>
      </c>
      <c r="BH286" s="159">
        <f>IF(N286="zníž. prenesená",J286,0)</f>
        <v>0</v>
      </c>
      <c r="BI286" s="159">
        <f>IF(N286="nulová",J286,0)</f>
        <v>0</v>
      </c>
      <c r="BJ286" s="17" t="s">
        <v>85</v>
      </c>
      <c r="BK286" s="159">
        <f>ROUND(I286*H286,2)</f>
        <v>0</v>
      </c>
      <c r="BL286" s="17" t="s">
        <v>227</v>
      </c>
      <c r="BM286" s="274" t="s">
        <v>486</v>
      </c>
    </row>
    <row r="287" s="13" customFormat="1">
      <c r="A287" s="13"/>
      <c r="B287" s="275"/>
      <c r="C287" s="276"/>
      <c r="D287" s="277" t="s">
        <v>188</v>
      </c>
      <c r="E287" s="276"/>
      <c r="F287" s="279" t="s">
        <v>487</v>
      </c>
      <c r="G287" s="276"/>
      <c r="H287" s="280">
        <v>2.9159999999999999</v>
      </c>
      <c r="I287" s="281"/>
      <c r="J287" s="276"/>
      <c r="K287" s="276"/>
      <c r="L287" s="282"/>
      <c r="M287" s="283"/>
      <c r="N287" s="284"/>
      <c r="O287" s="284"/>
      <c r="P287" s="284"/>
      <c r="Q287" s="284"/>
      <c r="R287" s="284"/>
      <c r="S287" s="284"/>
      <c r="T287" s="28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6" t="s">
        <v>188</v>
      </c>
      <c r="AU287" s="286" t="s">
        <v>85</v>
      </c>
      <c r="AV287" s="13" t="s">
        <v>85</v>
      </c>
      <c r="AW287" s="13" t="s">
        <v>4</v>
      </c>
      <c r="AX287" s="13" t="s">
        <v>81</v>
      </c>
      <c r="AY287" s="286" t="s">
        <v>179</v>
      </c>
    </row>
    <row r="288" s="2" customFormat="1" ht="16.5" customHeight="1">
      <c r="A288" s="40"/>
      <c r="B288" s="41"/>
      <c r="C288" s="262" t="s">
        <v>488</v>
      </c>
      <c r="D288" s="262" t="s">
        <v>182</v>
      </c>
      <c r="E288" s="263" t="s">
        <v>489</v>
      </c>
      <c r="F288" s="264" t="s">
        <v>490</v>
      </c>
      <c r="G288" s="265" t="s">
        <v>194</v>
      </c>
      <c r="H288" s="266">
        <v>137.61099999999999</v>
      </c>
      <c r="I288" s="267"/>
      <c r="J288" s="268">
        <f>ROUND(I288*H288,2)</f>
        <v>0</v>
      </c>
      <c r="K288" s="269"/>
      <c r="L288" s="43"/>
      <c r="M288" s="270" t="s">
        <v>1</v>
      </c>
      <c r="N288" s="271" t="s">
        <v>40</v>
      </c>
      <c r="O288" s="99"/>
      <c r="P288" s="272">
        <f>O288*H288</f>
        <v>0</v>
      </c>
      <c r="Q288" s="272">
        <v>0</v>
      </c>
      <c r="R288" s="272">
        <f>Q288*H288</f>
        <v>0</v>
      </c>
      <c r="S288" s="272">
        <v>0.001</v>
      </c>
      <c r="T288" s="273">
        <f>S288*H288</f>
        <v>0.13761099999999998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74" t="s">
        <v>227</v>
      </c>
      <c r="AT288" s="274" t="s">
        <v>182</v>
      </c>
      <c r="AU288" s="274" t="s">
        <v>85</v>
      </c>
      <c r="AY288" s="17" t="s">
        <v>179</v>
      </c>
      <c r="BE288" s="159">
        <f>IF(N288="základná",J288,0)</f>
        <v>0</v>
      </c>
      <c r="BF288" s="159">
        <f>IF(N288="znížená",J288,0)</f>
        <v>0</v>
      </c>
      <c r="BG288" s="159">
        <f>IF(N288="zákl. prenesená",J288,0)</f>
        <v>0</v>
      </c>
      <c r="BH288" s="159">
        <f>IF(N288="zníž. prenesená",J288,0)</f>
        <v>0</v>
      </c>
      <c r="BI288" s="159">
        <f>IF(N288="nulová",J288,0)</f>
        <v>0</v>
      </c>
      <c r="BJ288" s="17" t="s">
        <v>85</v>
      </c>
      <c r="BK288" s="159">
        <f>ROUND(I288*H288,2)</f>
        <v>0</v>
      </c>
      <c r="BL288" s="17" t="s">
        <v>227</v>
      </c>
      <c r="BM288" s="274" t="s">
        <v>491</v>
      </c>
    </row>
    <row r="289" s="13" customFormat="1">
      <c r="A289" s="13"/>
      <c r="B289" s="275"/>
      <c r="C289" s="276"/>
      <c r="D289" s="277" t="s">
        <v>188</v>
      </c>
      <c r="E289" s="278" t="s">
        <v>1</v>
      </c>
      <c r="F289" s="279" t="s">
        <v>492</v>
      </c>
      <c r="G289" s="276"/>
      <c r="H289" s="280">
        <v>112.69799999999999</v>
      </c>
      <c r="I289" s="281"/>
      <c r="J289" s="276"/>
      <c r="K289" s="276"/>
      <c r="L289" s="282"/>
      <c r="M289" s="283"/>
      <c r="N289" s="284"/>
      <c r="O289" s="284"/>
      <c r="P289" s="284"/>
      <c r="Q289" s="284"/>
      <c r="R289" s="284"/>
      <c r="S289" s="284"/>
      <c r="T289" s="28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86" t="s">
        <v>188</v>
      </c>
      <c r="AU289" s="286" t="s">
        <v>85</v>
      </c>
      <c r="AV289" s="13" t="s">
        <v>85</v>
      </c>
      <c r="AW289" s="13" t="s">
        <v>29</v>
      </c>
      <c r="AX289" s="13" t="s">
        <v>74</v>
      </c>
      <c r="AY289" s="286" t="s">
        <v>179</v>
      </c>
    </row>
    <row r="290" s="13" customFormat="1">
      <c r="A290" s="13"/>
      <c r="B290" s="275"/>
      <c r="C290" s="276"/>
      <c r="D290" s="277" t="s">
        <v>188</v>
      </c>
      <c r="E290" s="278" t="s">
        <v>1</v>
      </c>
      <c r="F290" s="279" t="s">
        <v>493</v>
      </c>
      <c r="G290" s="276"/>
      <c r="H290" s="280">
        <v>18.359999999999999</v>
      </c>
      <c r="I290" s="281"/>
      <c r="J290" s="276"/>
      <c r="K290" s="276"/>
      <c r="L290" s="282"/>
      <c r="M290" s="283"/>
      <c r="N290" s="284"/>
      <c r="O290" s="284"/>
      <c r="P290" s="284"/>
      <c r="Q290" s="284"/>
      <c r="R290" s="284"/>
      <c r="S290" s="284"/>
      <c r="T290" s="28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86" t="s">
        <v>188</v>
      </c>
      <c r="AU290" s="286" t="s">
        <v>85</v>
      </c>
      <c r="AV290" s="13" t="s">
        <v>85</v>
      </c>
      <c r="AW290" s="13" t="s">
        <v>29</v>
      </c>
      <c r="AX290" s="13" t="s">
        <v>74</v>
      </c>
      <c r="AY290" s="286" t="s">
        <v>179</v>
      </c>
    </row>
    <row r="291" s="15" customFormat="1">
      <c r="A291" s="15"/>
      <c r="B291" s="298"/>
      <c r="C291" s="299"/>
      <c r="D291" s="277" t="s">
        <v>188</v>
      </c>
      <c r="E291" s="300" t="s">
        <v>132</v>
      </c>
      <c r="F291" s="301" t="s">
        <v>206</v>
      </c>
      <c r="G291" s="299"/>
      <c r="H291" s="302">
        <v>131.05799999999999</v>
      </c>
      <c r="I291" s="303"/>
      <c r="J291" s="299"/>
      <c r="K291" s="299"/>
      <c r="L291" s="304"/>
      <c r="M291" s="305"/>
      <c r="N291" s="306"/>
      <c r="O291" s="306"/>
      <c r="P291" s="306"/>
      <c r="Q291" s="306"/>
      <c r="R291" s="306"/>
      <c r="S291" s="306"/>
      <c r="T291" s="30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308" t="s">
        <v>188</v>
      </c>
      <c r="AU291" s="308" t="s">
        <v>85</v>
      </c>
      <c r="AV291" s="15" t="s">
        <v>197</v>
      </c>
      <c r="AW291" s="15" t="s">
        <v>29</v>
      </c>
      <c r="AX291" s="15" t="s">
        <v>74</v>
      </c>
      <c r="AY291" s="308" t="s">
        <v>179</v>
      </c>
    </row>
    <row r="292" s="13" customFormat="1">
      <c r="A292" s="13"/>
      <c r="B292" s="275"/>
      <c r="C292" s="276"/>
      <c r="D292" s="277" t="s">
        <v>188</v>
      </c>
      <c r="E292" s="278" t="s">
        <v>1</v>
      </c>
      <c r="F292" s="279" t="s">
        <v>494</v>
      </c>
      <c r="G292" s="276"/>
      <c r="H292" s="280">
        <v>6.5529999999999999</v>
      </c>
      <c r="I292" s="281"/>
      <c r="J292" s="276"/>
      <c r="K292" s="276"/>
      <c r="L292" s="282"/>
      <c r="M292" s="283"/>
      <c r="N292" s="284"/>
      <c r="O292" s="284"/>
      <c r="P292" s="284"/>
      <c r="Q292" s="284"/>
      <c r="R292" s="284"/>
      <c r="S292" s="284"/>
      <c r="T292" s="28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86" t="s">
        <v>188</v>
      </c>
      <c r="AU292" s="286" t="s">
        <v>85</v>
      </c>
      <c r="AV292" s="13" t="s">
        <v>85</v>
      </c>
      <c r="AW292" s="13" t="s">
        <v>29</v>
      </c>
      <c r="AX292" s="13" t="s">
        <v>74</v>
      </c>
      <c r="AY292" s="286" t="s">
        <v>179</v>
      </c>
    </row>
    <row r="293" s="14" customFormat="1">
      <c r="A293" s="14"/>
      <c r="B293" s="287"/>
      <c r="C293" s="288"/>
      <c r="D293" s="277" t="s">
        <v>188</v>
      </c>
      <c r="E293" s="289" t="s">
        <v>101</v>
      </c>
      <c r="F293" s="290" t="s">
        <v>191</v>
      </c>
      <c r="G293" s="288"/>
      <c r="H293" s="291">
        <v>137.61099999999999</v>
      </c>
      <c r="I293" s="292"/>
      <c r="J293" s="288"/>
      <c r="K293" s="288"/>
      <c r="L293" s="293"/>
      <c r="M293" s="294"/>
      <c r="N293" s="295"/>
      <c r="O293" s="295"/>
      <c r="P293" s="295"/>
      <c r="Q293" s="295"/>
      <c r="R293" s="295"/>
      <c r="S293" s="295"/>
      <c r="T293" s="29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97" t="s">
        <v>188</v>
      </c>
      <c r="AU293" s="297" t="s">
        <v>85</v>
      </c>
      <c r="AV293" s="14" t="s">
        <v>186</v>
      </c>
      <c r="AW293" s="14" t="s">
        <v>29</v>
      </c>
      <c r="AX293" s="14" t="s">
        <v>81</v>
      </c>
      <c r="AY293" s="297" t="s">
        <v>179</v>
      </c>
    </row>
    <row r="294" s="2" customFormat="1" ht="16.5" customHeight="1">
      <c r="A294" s="40"/>
      <c r="B294" s="41"/>
      <c r="C294" s="262" t="s">
        <v>495</v>
      </c>
      <c r="D294" s="262" t="s">
        <v>182</v>
      </c>
      <c r="E294" s="263" t="s">
        <v>496</v>
      </c>
      <c r="F294" s="264" t="s">
        <v>497</v>
      </c>
      <c r="G294" s="265" t="s">
        <v>194</v>
      </c>
      <c r="H294" s="266">
        <v>137.61099999999999</v>
      </c>
      <c r="I294" s="267"/>
      <c r="J294" s="268">
        <f>ROUND(I294*H294,2)</f>
        <v>0</v>
      </c>
      <c r="K294" s="269"/>
      <c r="L294" s="43"/>
      <c r="M294" s="270" t="s">
        <v>1</v>
      </c>
      <c r="N294" s="271" t="s">
        <v>40</v>
      </c>
      <c r="O294" s="99"/>
      <c r="P294" s="272">
        <f>O294*H294</f>
        <v>0</v>
      </c>
      <c r="Q294" s="272">
        <v>4.5000000000000003E-05</v>
      </c>
      <c r="R294" s="272">
        <f>Q294*H294</f>
        <v>0.0061924950000000001</v>
      </c>
      <c r="S294" s="272">
        <v>0</v>
      </c>
      <c r="T294" s="273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74" t="s">
        <v>227</v>
      </c>
      <c r="AT294" s="274" t="s">
        <v>182</v>
      </c>
      <c r="AU294" s="274" t="s">
        <v>85</v>
      </c>
      <c r="AY294" s="17" t="s">
        <v>179</v>
      </c>
      <c r="BE294" s="159">
        <f>IF(N294="základná",J294,0)</f>
        <v>0</v>
      </c>
      <c r="BF294" s="159">
        <f>IF(N294="znížená",J294,0)</f>
        <v>0</v>
      </c>
      <c r="BG294" s="159">
        <f>IF(N294="zákl. prenesená",J294,0)</f>
        <v>0</v>
      </c>
      <c r="BH294" s="159">
        <f>IF(N294="zníž. prenesená",J294,0)</f>
        <v>0</v>
      </c>
      <c r="BI294" s="159">
        <f>IF(N294="nulová",J294,0)</f>
        <v>0</v>
      </c>
      <c r="BJ294" s="17" t="s">
        <v>85</v>
      </c>
      <c r="BK294" s="159">
        <f>ROUND(I294*H294,2)</f>
        <v>0</v>
      </c>
      <c r="BL294" s="17" t="s">
        <v>227</v>
      </c>
      <c r="BM294" s="274" t="s">
        <v>498</v>
      </c>
    </row>
    <row r="295" s="13" customFormat="1">
      <c r="A295" s="13"/>
      <c r="B295" s="275"/>
      <c r="C295" s="276"/>
      <c r="D295" s="277" t="s">
        <v>188</v>
      </c>
      <c r="E295" s="278" t="s">
        <v>1</v>
      </c>
      <c r="F295" s="279" t="s">
        <v>101</v>
      </c>
      <c r="G295" s="276"/>
      <c r="H295" s="280">
        <v>137.61099999999999</v>
      </c>
      <c r="I295" s="281"/>
      <c r="J295" s="276"/>
      <c r="K295" s="276"/>
      <c r="L295" s="282"/>
      <c r="M295" s="283"/>
      <c r="N295" s="284"/>
      <c r="O295" s="284"/>
      <c r="P295" s="284"/>
      <c r="Q295" s="284"/>
      <c r="R295" s="284"/>
      <c r="S295" s="284"/>
      <c r="T295" s="28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86" t="s">
        <v>188</v>
      </c>
      <c r="AU295" s="286" t="s">
        <v>85</v>
      </c>
      <c r="AV295" s="13" t="s">
        <v>85</v>
      </c>
      <c r="AW295" s="13" t="s">
        <v>29</v>
      </c>
      <c r="AX295" s="13" t="s">
        <v>81</v>
      </c>
      <c r="AY295" s="286" t="s">
        <v>179</v>
      </c>
    </row>
    <row r="296" s="2" customFormat="1" ht="16.5" customHeight="1">
      <c r="A296" s="40"/>
      <c r="B296" s="41"/>
      <c r="C296" s="309" t="s">
        <v>499</v>
      </c>
      <c r="D296" s="309" t="s">
        <v>239</v>
      </c>
      <c r="E296" s="310" t="s">
        <v>477</v>
      </c>
      <c r="F296" s="311" t="s">
        <v>478</v>
      </c>
      <c r="G296" s="312" t="s">
        <v>185</v>
      </c>
      <c r="H296" s="313">
        <v>14.036</v>
      </c>
      <c r="I296" s="314"/>
      <c r="J296" s="315">
        <f>ROUND(I296*H296,2)</f>
        <v>0</v>
      </c>
      <c r="K296" s="316"/>
      <c r="L296" s="317"/>
      <c r="M296" s="318" t="s">
        <v>1</v>
      </c>
      <c r="N296" s="319" t="s">
        <v>40</v>
      </c>
      <c r="O296" s="99"/>
      <c r="P296" s="272">
        <f>O296*H296</f>
        <v>0</v>
      </c>
      <c r="Q296" s="272">
        <v>0.0030000000000000001</v>
      </c>
      <c r="R296" s="272">
        <f>Q296*H296</f>
        <v>0.042108</v>
      </c>
      <c r="S296" s="272">
        <v>0</v>
      </c>
      <c r="T296" s="273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74" t="s">
        <v>348</v>
      </c>
      <c r="AT296" s="274" t="s">
        <v>239</v>
      </c>
      <c r="AU296" s="274" t="s">
        <v>85</v>
      </c>
      <c r="AY296" s="17" t="s">
        <v>179</v>
      </c>
      <c r="BE296" s="159">
        <f>IF(N296="základná",J296,0)</f>
        <v>0</v>
      </c>
      <c r="BF296" s="159">
        <f>IF(N296="znížená",J296,0)</f>
        <v>0</v>
      </c>
      <c r="BG296" s="159">
        <f>IF(N296="zákl. prenesená",J296,0)</f>
        <v>0</v>
      </c>
      <c r="BH296" s="159">
        <f>IF(N296="zníž. prenesená",J296,0)</f>
        <v>0</v>
      </c>
      <c r="BI296" s="159">
        <f>IF(N296="nulová",J296,0)</f>
        <v>0</v>
      </c>
      <c r="BJ296" s="17" t="s">
        <v>85</v>
      </c>
      <c r="BK296" s="159">
        <f>ROUND(I296*H296,2)</f>
        <v>0</v>
      </c>
      <c r="BL296" s="17" t="s">
        <v>227</v>
      </c>
      <c r="BM296" s="274" t="s">
        <v>500</v>
      </c>
    </row>
    <row r="297" s="13" customFormat="1">
      <c r="A297" s="13"/>
      <c r="B297" s="275"/>
      <c r="C297" s="276"/>
      <c r="D297" s="277" t="s">
        <v>188</v>
      </c>
      <c r="E297" s="276"/>
      <c r="F297" s="279" t="s">
        <v>501</v>
      </c>
      <c r="G297" s="276"/>
      <c r="H297" s="280">
        <v>14.036</v>
      </c>
      <c r="I297" s="281"/>
      <c r="J297" s="276"/>
      <c r="K297" s="276"/>
      <c r="L297" s="282"/>
      <c r="M297" s="283"/>
      <c r="N297" s="284"/>
      <c r="O297" s="284"/>
      <c r="P297" s="284"/>
      <c r="Q297" s="284"/>
      <c r="R297" s="284"/>
      <c r="S297" s="284"/>
      <c r="T297" s="28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86" t="s">
        <v>188</v>
      </c>
      <c r="AU297" s="286" t="s">
        <v>85</v>
      </c>
      <c r="AV297" s="13" t="s">
        <v>85</v>
      </c>
      <c r="AW297" s="13" t="s">
        <v>4</v>
      </c>
      <c r="AX297" s="13" t="s">
        <v>81</v>
      </c>
      <c r="AY297" s="286" t="s">
        <v>179</v>
      </c>
    </row>
    <row r="298" s="2" customFormat="1" ht="24.15" customHeight="1">
      <c r="A298" s="40"/>
      <c r="B298" s="41"/>
      <c r="C298" s="262" t="s">
        <v>502</v>
      </c>
      <c r="D298" s="262" t="s">
        <v>182</v>
      </c>
      <c r="E298" s="263" t="s">
        <v>503</v>
      </c>
      <c r="F298" s="264" t="s">
        <v>504</v>
      </c>
      <c r="G298" s="265" t="s">
        <v>185</v>
      </c>
      <c r="H298" s="266">
        <v>147.13200000000001</v>
      </c>
      <c r="I298" s="267"/>
      <c r="J298" s="268">
        <f>ROUND(I298*H298,2)</f>
        <v>0</v>
      </c>
      <c r="K298" s="269"/>
      <c r="L298" s="43"/>
      <c r="M298" s="270" t="s">
        <v>1</v>
      </c>
      <c r="N298" s="271" t="s">
        <v>40</v>
      </c>
      <c r="O298" s="99"/>
      <c r="P298" s="272">
        <f>O298*H298</f>
        <v>0</v>
      </c>
      <c r="Q298" s="272">
        <v>0</v>
      </c>
      <c r="R298" s="272">
        <f>Q298*H298</f>
        <v>0</v>
      </c>
      <c r="S298" s="272">
        <v>0.001</v>
      </c>
      <c r="T298" s="273">
        <f>S298*H298</f>
        <v>0.14713200000000001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74" t="s">
        <v>227</v>
      </c>
      <c r="AT298" s="274" t="s">
        <v>182</v>
      </c>
      <c r="AU298" s="274" t="s">
        <v>85</v>
      </c>
      <c r="AY298" s="17" t="s">
        <v>179</v>
      </c>
      <c r="BE298" s="159">
        <f>IF(N298="základná",J298,0)</f>
        <v>0</v>
      </c>
      <c r="BF298" s="159">
        <f>IF(N298="znížená",J298,0)</f>
        <v>0</v>
      </c>
      <c r="BG298" s="159">
        <f>IF(N298="zákl. prenesená",J298,0)</f>
        <v>0</v>
      </c>
      <c r="BH298" s="159">
        <f>IF(N298="zníž. prenesená",J298,0)</f>
        <v>0</v>
      </c>
      <c r="BI298" s="159">
        <f>IF(N298="nulová",J298,0)</f>
        <v>0</v>
      </c>
      <c r="BJ298" s="17" t="s">
        <v>85</v>
      </c>
      <c r="BK298" s="159">
        <f>ROUND(I298*H298,2)</f>
        <v>0</v>
      </c>
      <c r="BL298" s="17" t="s">
        <v>227</v>
      </c>
      <c r="BM298" s="274" t="s">
        <v>505</v>
      </c>
    </row>
    <row r="299" s="13" customFormat="1">
      <c r="A299" s="13"/>
      <c r="B299" s="275"/>
      <c r="C299" s="276"/>
      <c r="D299" s="277" t="s">
        <v>188</v>
      </c>
      <c r="E299" s="278" t="s">
        <v>1</v>
      </c>
      <c r="F299" s="279" t="s">
        <v>506</v>
      </c>
      <c r="G299" s="276"/>
      <c r="H299" s="280">
        <v>105.595</v>
      </c>
      <c r="I299" s="281"/>
      <c r="J299" s="276"/>
      <c r="K299" s="276"/>
      <c r="L299" s="282"/>
      <c r="M299" s="283"/>
      <c r="N299" s="284"/>
      <c r="O299" s="284"/>
      <c r="P299" s="284"/>
      <c r="Q299" s="284"/>
      <c r="R299" s="284"/>
      <c r="S299" s="284"/>
      <c r="T299" s="28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86" t="s">
        <v>188</v>
      </c>
      <c r="AU299" s="286" t="s">
        <v>85</v>
      </c>
      <c r="AV299" s="13" t="s">
        <v>85</v>
      </c>
      <c r="AW299" s="13" t="s">
        <v>29</v>
      </c>
      <c r="AX299" s="13" t="s">
        <v>74</v>
      </c>
      <c r="AY299" s="286" t="s">
        <v>179</v>
      </c>
    </row>
    <row r="300" s="13" customFormat="1">
      <c r="A300" s="13"/>
      <c r="B300" s="275"/>
      <c r="C300" s="276"/>
      <c r="D300" s="277" t="s">
        <v>188</v>
      </c>
      <c r="E300" s="278" t="s">
        <v>1</v>
      </c>
      <c r="F300" s="279" t="s">
        <v>507</v>
      </c>
      <c r="G300" s="276"/>
      <c r="H300" s="280">
        <v>34.530999999999999</v>
      </c>
      <c r="I300" s="281"/>
      <c r="J300" s="276"/>
      <c r="K300" s="276"/>
      <c r="L300" s="282"/>
      <c r="M300" s="283"/>
      <c r="N300" s="284"/>
      <c r="O300" s="284"/>
      <c r="P300" s="284"/>
      <c r="Q300" s="284"/>
      <c r="R300" s="284"/>
      <c r="S300" s="284"/>
      <c r="T300" s="28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86" t="s">
        <v>188</v>
      </c>
      <c r="AU300" s="286" t="s">
        <v>85</v>
      </c>
      <c r="AV300" s="13" t="s">
        <v>85</v>
      </c>
      <c r="AW300" s="13" t="s">
        <v>29</v>
      </c>
      <c r="AX300" s="13" t="s">
        <v>74</v>
      </c>
      <c r="AY300" s="286" t="s">
        <v>179</v>
      </c>
    </row>
    <row r="301" s="15" customFormat="1">
      <c r="A301" s="15"/>
      <c r="B301" s="298"/>
      <c r="C301" s="299"/>
      <c r="D301" s="277" t="s">
        <v>188</v>
      </c>
      <c r="E301" s="300" t="s">
        <v>130</v>
      </c>
      <c r="F301" s="301" t="s">
        <v>206</v>
      </c>
      <c r="G301" s="299"/>
      <c r="H301" s="302">
        <v>140.12600000000001</v>
      </c>
      <c r="I301" s="303"/>
      <c r="J301" s="299"/>
      <c r="K301" s="299"/>
      <c r="L301" s="304"/>
      <c r="M301" s="305"/>
      <c r="N301" s="306"/>
      <c r="O301" s="306"/>
      <c r="P301" s="306"/>
      <c r="Q301" s="306"/>
      <c r="R301" s="306"/>
      <c r="S301" s="306"/>
      <c r="T301" s="30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308" t="s">
        <v>188</v>
      </c>
      <c r="AU301" s="308" t="s">
        <v>85</v>
      </c>
      <c r="AV301" s="15" t="s">
        <v>197</v>
      </c>
      <c r="AW301" s="15" t="s">
        <v>29</v>
      </c>
      <c r="AX301" s="15" t="s">
        <v>74</v>
      </c>
      <c r="AY301" s="308" t="s">
        <v>179</v>
      </c>
    </row>
    <row r="302" s="13" customFormat="1">
      <c r="A302" s="13"/>
      <c r="B302" s="275"/>
      <c r="C302" s="276"/>
      <c r="D302" s="277" t="s">
        <v>188</v>
      </c>
      <c r="E302" s="278" t="s">
        <v>1</v>
      </c>
      <c r="F302" s="279" t="s">
        <v>508</v>
      </c>
      <c r="G302" s="276"/>
      <c r="H302" s="280">
        <v>7.0060000000000002</v>
      </c>
      <c r="I302" s="281"/>
      <c r="J302" s="276"/>
      <c r="K302" s="276"/>
      <c r="L302" s="282"/>
      <c r="M302" s="283"/>
      <c r="N302" s="284"/>
      <c r="O302" s="284"/>
      <c r="P302" s="284"/>
      <c r="Q302" s="284"/>
      <c r="R302" s="284"/>
      <c r="S302" s="284"/>
      <c r="T302" s="28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86" t="s">
        <v>188</v>
      </c>
      <c r="AU302" s="286" t="s">
        <v>85</v>
      </c>
      <c r="AV302" s="13" t="s">
        <v>85</v>
      </c>
      <c r="AW302" s="13" t="s">
        <v>29</v>
      </c>
      <c r="AX302" s="13" t="s">
        <v>74</v>
      </c>
      <c r="AY302" s="286" t="s">
        <v>179</v>
      </c>
    </row>
    <row r="303" s="14" customFormat="1">
      <c r="A303" s="14"/>
      <c r="B303" s="287"/>
      <c r="C303" s="288"/>
      <c r="D303" s="277" t="s">
        <v>188</v>
      </c>
      <c r="E303" s="289" t="s">
        <v>127</v>
      </c>
      <c r="F303" s="290" t="s">
        <v>191</v>
      </c>
      <c r="G303" s="288"/>
      <c r="H303" s="291">
        <v>147.13200000000001</v>
      </c>
      <c r="I303" s="292"/>
      <c r="J303" s="288"/>
      <c r="K303" s="288"/>
      <c r="L303" s="293"/>
      <c r="M303" s="294"/>
      <c r="N303" s="295"/>
      <c r="O303" s="295"/>
      <c r="P303" s="295"/>
      <c r="Q303" s="295"/>
      <c r="R303" s="295"/>
      <c r="S303" s="295"/>
      <c r="T303" s="29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97" t="s">
        <v>188</v>
      </c>
      <c r="AU303" s="297" t="s">
        <v>85</v>
      </c>
      <c r="AV303" s="14" t="s">
        <v>186</v>
      </c>
      <c r="AW303" s="14" t="s">
        <v>29</v>
      </c>
      <c r="AX303" s="14" t="s">
        <v>81</v>
      </c>
      <c r="AY303" s="297" t="s">
        <v>179</v>
      </c>
    </row>
    <row r="304" s="2" customFormat="1" ht="24.15" customHeight="1">
      <c r="A304" s="40"/>
      <c r="B304" s="41"/>
      <c r="C304" s="262" t="s">
        <v>509</v>
      </c>
      <c r="D304" s="262" t="s">
        <v>182</v>
      </c>
      <c r="E304" s="263" t="s">
        <v>510</v>
      </c>
      <c r="F304" s="264" t="s">
        <v>511</v>
      </c>
      <c r="G304" s="265" t="s">
        <v>185</v>
      </c>
      <c r="H304" s="266">
        <v>147.13200000000001</v>
      </c>
      <c r="I304" s="267"/>
      <c r="J304" s="268">
        <f>ROUND(I304*H304,2)</f>
        <v>0</v>
      </c>
      <c r="K304" s="269"/>
      <c r="L304" s="43"/>
      <c r="M304" s="270" t="s">
        <v>1</v>
      </c>
      <c r="N304" s="271" t="s">
        <v>40</v>
      </c>
      <c r="O304" s="99"/>
      <c r="P304" s="272">
        <f>O304*H304</f>
        <v>0</v>
      </c>
      <c r="Q304" s="272">
        <v>0.00029999999999999997</v>
      </c>
      <c r="R304" s="272">
        <f>Q304*H304</f>
        <v>0.044139600000000001</v>
      </c>
      <c r="S304" s="272">
        <v>0</v>
      </c>
      <c r="T304" s="273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74" t="s">
        <v>227</v>
      </c>
      <c r="AT304" s="274" t="s">
        <v>182</v>
      </c>
      <c r="AU304" s="274" t="s">
        <v>85</v>
      </c>
      <c r="AY304" s="17" t="s">
        <v>179</v>
      </c>
      <c r="BE304" s="159">
        <f>IF(N304="základná",J304,0)</f>
        <v>0</v>
      </c>
      <c r="BF304" s="159">
        <f>IF(N304="znížená",J304,0)</f>
        <v>0</v>
      </c>
      <c r="BG304" s="159">
        <f>IF(N304="zákl. prenesená",J304,0)</f>
        <v>0</v>
      </c>
      <c r="BH304" s="159">
        <f>IF(N304="zníž. prenesená",J304,0)</f>
        <v>0</v>
      </c>
      <c r="BI304" s="159">
        <f>IF(N304="nulová",J304,0)</f>
        <v>0</v>
      </c>
      <c r="BJ304" s="17" t="s">
        <v>85</v>
      </c>
      <c r="BK304" s="159">
        <f>ROUND(I304*H304,2)</f>
        <v>0</v>
      </c>
      <c r="BL304" s="17" t="s">
        <v>227</v>
      </c>
      <c r="BM304" s="274" t="s">
        <v>512</v>
      </c>
    </row>
    <row r="305" s="13" customFormat="1">
      <c r="A305" s="13"/>
      <c r="B305" s="275"/>
      <c r="C305" s="276"/>
      <c r="D305" s="277" t="s">
        <v>188</v>
      </c>
      <c r="E305" s="278" t="s">
        <v>1</v>
      </c>
      <c r="F305" s="279" t="s">
        <v>127</v>
      </c>
      <c r="G305" s="276"/>
      <c r="H305" s="280">
        <v>147.13200000000001</v>
      </c>
      <c r="I305" s="281"/>
      <c r="J305" s="276"/>
      <c r="K305" s="276"/>
      <c r="L305" s="282"/>
      <c r="M305" s="283"/>
      <c r="N305" s="284"/>
      <c r="O305" s="284"/>
      <c r="P305" s="284"/>
      <c r="Q305" s="284"/>
      <c r="R305" s="284"/>
      <c r="S305" s="284"/>
      <c r="T305" s="28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86" t="s">
        <v>188</v>
      </c>
      <c r="AU305" s="286" t="s">
        <v>85</v>
      </c>
      <c r="AV305" s="13" t="s">
        <v>85</v>
      </c>
      <c r="AW305" s="13" t="s">
        <v>29</v>
      </c>
      <c r="AX305" s="13" t="s">
        <v>81</v>
      </c>
      <c r="AY305" s="286" t="s">
        <v>179</v>
      </c>
    </row>
    <row r="306" s="2" customFormat="1" ht="16.5" customHeight="1">
      <c r="A306" s="40"/>
      <c r="B306" s="41"/>
      <c r="C306" s="309" t="s">
        <v>513</v>
      </c>
      <c r="D306" s="309" t="s">
        <v>239</v>
      </c>
      <c r="E306" s="310" t="s">
        <v>477</v>
      </c>
      <c r="F306" s="311" t="s">
        <v>478</v>
      </c>
      <c r="G306" s="312" t="s">
        <v>185</v>
      </c>
      <c r="H306" s="313">
        <v>154.489</v>
      </c>
      <c r="I306" s="314"/>
      <c r="J306" s="315">
        <f>ROUND(I306*H306,2)</f>
        <v>0</v>
      </c>
      <c r="K306" s="316"/>
      <c r="L306" s="317"/>
      <c r="M306" s="318" t="s">
        <v>1</v>
      </c>
      <c r="N306" s="319" t="s">
        <v>40</v>
      </c>
      <c r="O306" s="99"/>
      <c r="P306" s="272">
        <f>O306*H306</f>
        <v>0</v>
      </c>
      <c r="Q306" s="272">
        <v>0.0030000000000000001</v>
      </c>
      <c r="R306" s="272">
        <f>Q306*H306</f>
        <v>0.46346700000000002</v>
      </c>
      <c r="S306" s="272">
        <v>0</v>
      </c>
      <c r="T306" s="273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74" t="s">
        <v>348</v>
      </c>
      <c r="AT306" s="274" t="s">
        <v>239</v>
      </c>
      <c r="AU306" s="274" t="s">
        <v>85</v>
      </c>
      <c r="AY306" s="17" t="s">
        <v>179</v>
      </c>
      <c r="BE306" s="159">
        <f>IF(N306="základná",J306,0)</f>
        <v>0</v>
      </c>
      <c r="BF306" s="159">
        <f>IF(N306="znížená",J306,0)</f>
        <v>0</v>
      </c>
      <c r="BG306" s="159">
        <f>IF(N306="zákl. prenesená",J306,0)</f>
        <v>0</v>
      </c>
      <c r="BH306" s="159">
        <f>IF(N306="zníž. prenesená",J306,0)</f>
        <v>0</v>
      </c>
      <c r="BI306" s="159">
        <f>IF(N306="nulová",J306,0)</f>
        <v>0</v>
      </c>
      <c r="BJ306" s="17" t="s">
        <v>85</v>
      </c>
      <c r="BK306" s="159">
        <f>ROUND(I306*H306,2)</f>
        <v>0</v>
      </c>
      <c r="BL306" s="17" t="s">
        <v>227</v>
      </c>
      <c r="BM306" s="274" t="s">
        <v>514</v>
      </c>
    </row>
    <row r="307" s="13" customFormat="1">
      <c r="A307" s="13"/>
      <c r="B307" s="275"/>
      <c r="C307" s="276"/>
      <c r="D307" s="277" t="s">
        <v>188</v>
      </c>
      <c r="E307" s="276"/>
      <c r="F307" s="279" t="s">
        <v>515</v>
      </c>
      <c r="G307" s="276"/>
      <c r="H307" s="280">
        <v>154.489</v>
      </c>
      <c r="I307" s="281"/>
      <c r="J307" s="276"/>
      <c r="K307" s="276"/>
      <c r="L307" s="282"/>
      <c r="M307" s="283"/>
      <c r="N307" s="284"/>
      <c r="O307" s="284"/>
      <c r="P307" s="284"/>
      <c r="Q307" s="284"/>
      <c r="R307" s="284"/>
      <c r="S307" s="284"/>
      <c r="T307" s="28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86" t="s">
        <v>188</v>
      </c>
      <c r="AU307" s="286" t="s">
        <v>85</v>
      </c>
      <c r="AV307" s="13" t="s">
        <v>85</v>
      </c>
      <c r="AW307" s="13" t="s">
        <v>4</v>
      </c>
      <c r="AX307" s="13" t="s">
        <v>81</v>
      </c>
      <c r="AY307" s="286" t="s">
        <v>179</v>
      </c>
    </row>
    <row r="308" s="2" customFormat="1" ht="24.15" customHeight="1">
      <c r="A308" s="40"/>
      <c r="B308" s="41"/>
      <c r="C308" s="262" t="s">
        <v>516</v>
      </c>
      <c r="D308" s="262" t="s">
        <v>182</v>
      </c>
      <c r="E308" s="263" t="s">
        <v>517</v>
      </c>
      <c r="F308" s="264" t="s">
        <v>518</v>
      </c>
      <c r="G308" s="265" t="s">
        <v>185</v>
      </c>
      <c r="H308" s="266">
        <v>147.13200000000001</v>
      </c>
      <c r="I308" s="267"/>
      <c r="J308" s="268">
        <f>ROUND(I308*H308,2)</f>
        <v>0</v>
      </c>
      <c r="K308" s="269"/>
      <c r="L308" s="43"/>
      <c r="M308" s="270" t="s">
        <v>1</v>
      </c>
      <c r="N308" s="271" t="s">
        <v>40</v>
      </c>
      <c r="O308" s="99"/>
      <c r="P308" s="272">
        <f>O308*H308</f>
        <v>0</v>
      </c>
      <c r="Q308" s="272">
        <v>8.5000000000000006E-05</v>
      </c>
      <c r="R308" s="272">
        <f>Q308*H308</f>
        <v>0.012506220000000002</v>
      </c>
      <c r="S308" s="272">
        <v>0</v>
      </c>
      <c r="T308" s="273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74" t="s">
        <v>227</v>
      </c>
      <c r="AT308" s="274" t="s">
        <v>182</v>
      </c>
      <c r="AU308" s="274" t="s">
        <v>85</v>
      </c>
      <c r="AY308" s="17" t="s">
        <v>179</v>
      </c>
      <c r="BE308" s="159">
        <f>IF(N308="základná",J308,0)</f>
        <v>0</v>
      </c>
      <c r="BF308" s="159">
        <f>IF(N308="znížená",J308,0)</f>
        <v>0</v>
      </c>
      <c r="BG308" s="159">
        <f>IF(N308="zákl. prenesená",J308,0)</f>
        <v>0</v>
      </c>
      <c r="BH308" s="159">
        <f>IF(N308="zníž. prenesená",J308,0)</f>
        <v>0</v>
      </c>
      <c r="BI308" s="159">
        <f>IF(N308="nulová",J308,0)</f>
        <v>0</v>
      </c>
      <c r="BJ308" s="17" t="s">
        <v>85</v>
      </c>
      <c r="BK308" s="159">
        <f>ROUND(I308*H308,2)</f>
        <v>0</v>
      </c>
      <c r="BL308" s="17" t="s">
        <v>227</v>
      </c>
      <c r="BM308" s="274" t="s">
        <v>519</v>
      </c>
    </row>
    <row r="309" s="13" customFormat="1">
      <c r="A309" s="13"/>
      <c r="B309" s="275"/>
      <c r="C309" s="276"/>
      <c r="D309" s="277" t="s">
        <v>188</v>
      </c>
      <c r="E309" s="278" t="s">
        <v>1</v>
      </c>
      <c r="F309" s="279" t="s">
        <v>127</v>
      </c>
      <c r="G309" s="276"/>
      <c r="H309" s="280">
        <v>147.13200000000001</v>
      </c>
      <c r="I309" s="281"/>
      <c r="J309" s="276"/>
      <c r="K309" s="276"/>
      <c r="L309" s="282"/>
      <c r="M309" s="283"/>
      <c r="N309" s="284"/>
      <c r="O309" s="284"/>
      <c r="P309" s="284"/>
      <c r="Q309" s="284"/>
      <c r="R309" s="284"/>
      <c r="S309" s="284"/>
      <c r="T309" s="28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86" t="s">
        <v>188</v>
      </c>
      <c r="AU309" s="286" t="s">
        <v>85</v>
      </c>
      <c r="AV309" s="13" t="s">
        <v>85</v>
      </c>
      <c r="AW309" s="13" t="s">
        <v>29</v>
      </c>
      <c r="AX309" s="13" t="s">
        <v>81</v>
      </c>
      <c r="AY309" s="286" t="s">
        <v>179</v>
      </c>
    </row>
    <row r="310" s="2" customFormat="1" ht="21.75" customHeight="1">
      <c r="A310" s="40"/>
      <c r="B310" s="41"/>
      <c r="C310" s="262" t="s">
        <v>520</v>
      </c>
      <c r="D310" s="262" t="s">
        <v>182</v>
      </c>
      <c r="E310" s="263" t="s">
        <v>521</v>
      </c>
      <c r="F310" s="264" t="s">
        <v>522</v>
      </c>
      <c r="G310" s="265" t="s">
        <v>185</v>
      </c>
      <c r="H310" s="266">
        <v>147.13200000000001</v>
      </c>
      <c r="I310" s="267"/>
      <c r="J310" s="268">
        <f>ROUND(I310*H310,2)</f>
        <v>0</v>
      </c>
      <c r="K310" s="269"/>
      <c r="L310" s="43"/>
      <c r="M310" s="270" t="s">
        <v>1</v>
      </c>
      <c r="N310" s="271" t="s">
        <v>40</v>
      </c>
      <c r="O310" s="99"/>
      <c r="P310" s="272">
        <f>O310*H310</f>
        <v>0</v>
      </c>
      <c r="Q310" s="272">
        <v>0.0044999999999999997</v>
      </c>
      <c r="R310" s="272">
        <f>Q310*H310</f>
        <v>0.66209399999999996</v>
      </c>
      <c r="S310" s="272">
        <v>0</v>
      </c>
      <c r="T310" s="273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74" t="s">
        <v>227</v>
      </c>
      <c r="AT310" s="274" t="s">
        <v>182</v>
      </c>
      <c r="AU310" s="274" t="s">
        <v>85</v>
      </c>
      <c r="AY310" s="17" t="s">
        <v>179</v>
      </c>
      <c r="BE310" s="159">
        <f>IF(N310="základná",J310,0)</f>
        <v>0</v>
      </c>
      <c r="BF310" s="159">
        <f>IF(N310="znížená",J310,0)</f>
        <v>0</v>
      </c>
      <c r="BG310" s="159">
        <f>IF(N310="zákl. prenesená",J310,0)</f>
        <v>0</v>
      </c>
      <c r="BH310" s="159">
        <f>IF(N310="zníž. prenesená",J310,0)</f>
        <v>0</v>
      </c>
      <c r="BI310" s="159">
        <f>IF(N310="nulová",J310,0)</f>
        <v>0</v>
      </c>
      <c r="BJ310" s="17" t="s">
        <v>85</v>
      </c>
      <c r="BK310" s="159">
        <f>ROUND(I310*H310,2)</f>
        <v>0</v>
      </c>
      <c r="BL310" s="17" t="s">
        <v>227</v>
      </c>
      <c r="BM310" s="274" t="s">
        <v>523</v>
      </c>
    </row>
    <row r="311" s="13" customFormat="1">
      <c r="A311" s="13"/>
      <c r="B311" s="275"/>
      <c r="C311" s="276"/>
      <c r="D311" s="277" t="s">
        <v>188</v>
      </c>
      <c r="E311" s="278" t="s">
        <v>1</v>
      </c>
      <c r="F311" s="279" t="s">
        <v>127</v>
      </c>
      <c r="G311" s="276"/>
      <c r="H311" s="280">
        <v>147.13200000000001</v>
      </c>
      <c r="I311" s="281"/>
      <c r="J311" s="276"/>
      <c r="K311" s="276"/>
      <c r="L311" s="282"/>
      <c r="M311" s="283"/>
      <c r="N311" s="284"/>
      <c r="O311" s="284"/>
      <c r="P311" s="284"/>
      <c r="Q311" s="284"/>
      <c r="R311" s="284"/>
      <c r="S311" s="284"/>
      <c r="T311" s="28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86" t="s">
        <v>188</v>
      </c>
      <c r="AU311" s="286" t="s">
        <v>85</v>
      </c>
      <c r="AV311" s="13" t="s">
        <v>85</v>
      </c>
      <c r="AW311" s="13" t="s">
        <v>29</v>
      </c>
      <c r="AX311" s="13" t="s">
        <v>81</v>
      </c>
      <c r="AY311" s="286" t="s">
        <v>179</v>
      </c>
    </row>
    <row r="312" s="2" customFormat="1" ht="24.15" customHeight="1">
      <c r="A312" s="40"/>
      <c r="B312" s="41"/>
      <c r="C312" s="262" t="s">
        <v>524</v>
      </c>
      <c r="D312" s="262" t="s">
        <v>182</v>
      </c>
      <c r="E312" s="263" t="s">
        <v>525</v>
      </c>
      <c r="F312" s="264" t="s">
        <v>526</v>
      </c>
      <c r="G312" s="265" t="s">
        <v>185</v>
      </c>
      <c r="H312" s="266">
        <v>294.26400000000001</v>
      </c>
      <c r="I312" s="267"/>
      <c r="J312" s="268">
        <f>ROUND(I312*H312,2)</f>
        <v>0</v>
      </c>
      <c r="K312" s="269"/>
      <c r="L312" s="43"/>
      <c r="M312" s="270" t="s">
        <v>1</v>
      </c>
      <c r="N312" s="271" t="s">
        <v>40</v>
      </c>
      <c r="O312" s="99"/>
      <c r="P312" s="272">
        <f>O312*H312</f>
        <v>0</v>
      </c>
      <c r="Q312" s="272">
        <v>0</v>
      </c>
      <c r="R312" s="272">
        <f>Q312*H312</f>
        <v>0</v>
      </c>
      <c r="S312" s="272">
        <v>0</v>
      </c>
      <c r="T312" s="273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74" t="s">
        <v>227</v>
      </c>
      <c r="AT312" s="274" t="s">
        <v>182</v>
      </c>
      <c r="AU312" s="274" t="s">
        <v>85</v>
      </c>
      <c r="AY312" s="17" t="s">
        <v>179</v>
      </c>
      <c r="BE312" s="159">
        <f>IF(N312="základná",J312,0)</f>
        <v>0</v>
      </c>
      <c r="BF312" s="159">
        <f>IF(N312="znížená",J312,0)</f>
        <v>0</v>
      </c>
      <c r="BG312" s="159">
        <f>IF(N312="zákl. prenesená",J312,0)</f>
        <v>0</v>
      </c>
      <c r="BH312" s="159">
        <f>IF(N312="zníž. prenesená",J312,0)</f>
        <v>0</v>
      </c>
      <c r="BI312" s="159">
        <f>IF(N312="nulová",J312,0)</f>
        <v>0</v>
      </c>
      <c r="BJ312" s="17" t="s">
        <v>85</v>
      </c>
      <c r="BK312" s="159">
        <f>ROUND(I312*H312,2)</f>
        <v>0</v>
      </c>
      <c r="BL312" s="17" t="s">
        <v>227</v>
      </c>
      <c r="BM312" s="274" t="s">
        <v>527</v>
      </c>
    </row>
    <row r="313" s="13" customFormat="1">
      <c r="A313" s="13"/>
      <c r="B313" s="275"/>
      <c r="C313" s="276"/>
      <c r="D313" s="277" t="s">
        <v>188</v>
      </c>
      <c r="E313" s="278" t="s">
        <v>1</v>
      </c>
      <c r="F313" s="279" t="s">
        <v>528</v>
      </c>
      <c r="G313" s="276"/>
      <c r="H313" s="280">
        <v>294.26400000000001</v>
      </c>
      <c r="I313" s="281"/>
      <c r="J313" s="276"/>
      <c r="K313" s="276"/>
      <c r="L313" s="282"/>
      <c r="M313" s="283"/>
      <c r="N313" s="284"/>
      <c r="O313" s="284"/>
      <c r="P313" s="284"/>
      <c r="Q313" s="284"/>
      <c r="R313" s="284"/>
      <c r="S313" s="284"/>
      <c r="T313" s="28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86" t="s">
        <v>188</v>
      </c>
      <c r="AU313" s="286" t="s">
        <v>85</v>
      </c>
      <c r="AV313" s="13" t="s">
        <v>85</v>
      </c>
      <c r="AW313" s="13" t="s">
        <v>29</v>
      </c>
      <c r="AX313" s="13" t="s">
        <v>81</v>
      </c>
      <c r="AY313" s="286" t="s">
        <v>179</v>
      </c>
    </row>
    <row r="314" s="2" customFormat="1" ht="24.15" customHeight="1">
      <c r="A314" s="40"/>
      <c r="B314" s="41"/>
      <c r="C314" s="262" t="s">
        <v>529</v>
      </c>
      <c r="D314" s="262" t="s">
        <v>182</v>
      </c>
      <c r="E314" s="263" t="s">
        <v>530</v>
      </c>
      <c r="F314" s="264" t="s">
        <v>531</v>
      </c>
      <c r="G314" s="265" t="s">
        <v>362</v>
      </c>
      <c r="H314" s="266"/>
      <c r="I314" s="267"/>
      <c r="J314" s="268">
        <f>ROUND(I314*H314,2)</f>
        <v>0</v>
      </c>
      <c r="K314" s="269"/>
      <c r="L314" s="43"/>
      <c r="M314" s="270" t="s">
        <v>1</v>
      </c>
      <c r="N314" s="271" t="s">
        <v>40</v>
      </c>
      <c r="O314" s="99"/>
      <c r="P314" s="272">
        <f>O314*H314</f>
        <v>0</v>
      </c>
      <c r="Q314" s="272">
        <v>0</v>
      </c>
      <c r="R314" s="272">
        <f>Q314*H314</f>
        <v>0</v>
      </c>
      <c r="S314" s="272">
        <v>0</v>
      </c>
      <c r="T314" s="273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74" t="s">
        <v>227</v>
      </c>
      <c r="AT314" s="274" t="s">
        <v>182</v>
      </c>
      <c r="AU314" s="274" t="s">
        <v>85</v>
      </c>
      <c r="AY314" s="17" t="s">
        <v>179</v>
      </c>
      <c r="BE314" s="159">
        <f>IF(N314="základná",J314,0)</f>
        <v>0</v>
      </c>
      <c r="BF314" s="159">
        <f>IF(N314="znížená",J314,0)</f>
        <v>0</v>
      </c>
      <c r="BG314" s="159">
        <f>IF(N314="zákl. prenesená",J314,0)</f>
        <v>0</v>
      </c>
      <c r="BH314" s="159">
        <f>IF(N314="zníž. prenesená",J314,0)</f>
        <v>0</v>
      </c>
      <c r="BI314" s="159">
        <f>IF(N314="nulová",J314,0)</f>
        <v>0</v>
      </c>
      <c r="BJ314" s="17" t="s">
        <v>85</v>
      </c>
      <c r="BK314" s="159">
        <f>ROUND(I314*H314,2)</f>
        <v>0</v>
      </c>
      <c r="BL314" s="17" t="s">
        <v>227</v>
      </c>
      <c r="BM314" s="274" t="s">
        <v>532</v>
      </c>
    </row>
    <row r="315" s="12" customFormat="1" ht="22.8" customHeight="1">
      <c r="A315" s="12"/>
      <c r="B315" s="247"/>
      <c r="C315" s="248"/>
      <c r="D315" s="249" t="s">
        <v>73</v>
      </c>
      <c r="E315" s="260" t="s">
        <v>533</v>
      </c>
      <c r="F315" s="260" t="s">
        <v>534</v>
      </c>
      <c r="G315" s="248"/>
      <c r="H315" s="248"/>
      <c r="I315" s="251"/>
      <c r="J315" s="261">
        <f>BK315</f>
        <v>0</v>
      </c>
      <c r="K315" s="248"/>
      <c r="L315" s="252"/>
      <c r="M315" s="253"/>
      <c r="N315" s="254"/>
      <c r="O315" s="254"/>
      <c r="P315" s="255">
        <f>SUM(P316:P320)</f>
        <v>0</v>
      </c>
      <c r="Q315" s="254"/>
      <c r="R315" s="255">
        <f>SUM(R316:R320)</f>
        <v>2.1323636599999998</v>
      </c>
      <c r="S315" s="254"/>
      <c r="T315" s="256">
        <f>SUM(T316:T320)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57" t="s">
        <v>85</v>
      </c>
      <c r="AT315" s="258" t="s">
        <v>73</v>
      </c>
      <c r="AU315" s="258" t="s">
        <v>81</v>
      </c>
      <c r="AY315" s="257" t="s">
        <v>179</v>
      </c>
      <c r="BK315" s="259">
        <f>SUM(BK316:BK320)</f>
        <v>0</v>
      </c>
    </row>
    <row r="316" s="2" customFormat="1" ht="33" customHeight="1">
      <c r="A316" s="40"/>
      <c r="B316" s="41"/>
      <c r="C316" s="262" t="s">
        <v>535</v>
      </c>
      <c r="D316" s="262" t="s">
        <v>182</v>
      </c>
      <c r="E316" s="263" t="s">
        <v>536</v>
      </c>
      <c r="F316" s="264" t="s">
        <v>537</v>
      </c>
      <c r="G316" s="265" t="s">
        <v>185</v>
      </c>
      <c r="H316" s="266">
        <v>93.602000000000004</v>
      </c>
      <c r="I316" s="267"/>
      <c r="J316" s="268">
        <f>ROUND(I316*H316,2)</f>
        <v>0</v>
      </c>
      <c r="K316" s="269"/>
      <c r="L316" s="43"/>
      <c r="M316" s="270" t="s">
        <v>1</v>
      </c>
      <c r="N316" s="271" t="s">
        <v>40</v>
      </c>
      <c r="O316" s="99"/>
      <c r="P316" s="272">
        <f>O316*H316</f>
        <v>0</v>
      </c>
      <c r="Q316" s="272">
        <v>0.00315</v>
      </c>
      <c r="R316" s="272">
        <f>Q316*H316</f>
        <v>0.29484630000000001</v>
      </c>
      <c r="S316" s="272">
        <v>0</v>
      </c>
      <c r="T316" s="273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74" t="s">
        <v>227</v>
      </c>
      <c r="AT316" s="274" t="s">
        <v>182</v>
      </c>
      <c r="AU316" s="274" t="s">
        <v>85</v>
      </c>
      <c r="AY316" s="17" t="s">
        <v>179</v>
      </c>
      <c r="BE316" s="159">
        <f>IF(N316="základná",J316,0)</f>
        <v>0</v>
      </c>
      <c r="BF316" s="159">
        <f>IF(N316="znížená",J316,0)</f>
        <v>0</v>
      </c>
      <c r="BG316" s="159">
        <f>IF(N316="zákl. prenesená",J316,0)</f>
        <v>0</v>
      </c>
      <c r="BH316" s="159">
        <f>IF(N316="zníž. prenesená",J316,0)</f>
        <v>0</v>
      </c>
      <c r="BI316" s="159">
        <f>IF(N316="nulová",J316,0)</f>
        <v>0</v>
      </c>
      <c r="BJ316" s="17" t="s">
        <v>85</v>
      </c>
      <c r="BK316" s="159">
        <f>ROUND(I316*H316,2)</f>
        <v>0</v>
      </c>
      <c r="BL316" s="17" t="s">
        <v>227</v>
      </c>
      <c r="BM316" s="274" t="s">
        <v>538</v>
      </c>
    </row>
    <row r="317" s="13" customFormat="1">
      <c r="A317" s="13"/>
      <c r="B317" s="275"/>
      <c r="C317" s="276"/>
      <c r="D317" s="277" t="s">
        <v>188</v>
      </c>
      <c r="E317" s="278" t="s">
        <v>1</v>
      </c>
      <c r="F317" s="279" t="s">
        <v>116</v>
      </c>
      <c r="G317" s="276"/>
      <c r="H317" s="280">
        <v>93.602000000000004</v>
      </c>
      <c r="I317" s="281"/>
      <c r="J317" s="276"/>
      <c r="K317" s="276"/>
      <c r="L317" s="282"/>
      <c r="M317" s="283"/>
      <c r="N317" s="284"/>
      <c r="O317" s="284"/>
      <c r="P317" s="284"/>
      <c r="Q317" s="284"/>
      <c r="R317" s="284"/>
      <c r="S317" s="284"/>
      <c r="T317" s="28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86" t="s">
        <v>188</v>
      </c>
      <c r="AU317" s="286" t="s">
        <v>85</v>
      </c>
      <c r="AV317" s="13" t="s">
        <v>85</v>
      </c>
      <c r="AW317" s="13" t="s">
        <v>29</v>
      </c>
      <c r="AX317" s="13" t="s">
        <v>81</v>
      </c>
      <c r="AY317" s="286" t="s">
        <v>179</v>
      </c>
    </row>
    <row r="318" s="2" customFormat="1" ht="16.5" customHeight="1">
      <c r="A318" s="40"/>
      <c r="B318" s="41"/>
      <c r="C318" s="309" t="s">
        <v>539</v>
      </c>
      <c r="D318" s="309" t="s">
        <v>239</v>
      </c>
      <c r="E318" s="310" t="s">
        <v>540</v>
      </c>
      <c r="F318" s="311" t="s">
        <v>541</v>
      </c>
      <c r="G318" s="312" t="s">
        <v>185</v>
      </c>
      <c r="H318" s="313">
        <v>99.218000000000004</v>
      </c>
      <c r="I318" s="314"/>
      <c r="J318" s="315">
        <f>ROUND(I318*H318,2)</f>
        <v>0</v>
      </c>
      <c r="K318" s="316"/>
      <c r="L318" s="317"/>
      <c r="M318" s="318" t="s">
        <v>1</v>
      </c>
      <c r="N318" s="319" t="s">
        <v>40</v>
      </c>
      <c r="O318" s="99"/>
      <c r="P318" s="272">
        <f>O318*H318</f>
        <v>0</v>
      </c>
      <c r="Q318" s="272">
        <v>0.018519999999999998</v>
      </c>
      <c r="R318" s="272">
        <f>Q318*H318</f>
        <v>1.8375173599999999</v>
      </c>
      <c r="S318" s="272">
        <v>0</v>
      </c>
      <c r="T318" s="273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74" t="s">
        <v>348</v>
      </c>
      <c r="AT318" s="274" t="s">
        <v>239</v>
      </c>
      <c r="AU318" s="274" t="s">
        <v>85</v>
      </c>
      <c r="AY318" s="17" t="s">
        <v>179</v>
      </c>
      <c r="BE318" s="159">
        <f>IF(N318="základná",J318,0)</f>
        <v>0</v>
      </c>
      <c r="BF318" s="159">
        <f>IF(N318="znížená",J318,0)</f>
        <v>0</v>
      </c>
      <c r="BG318" s="159">
        <f>IF(N318="zákl. prenesená",J318,0)</f>
        <v>0</v>
      </c>
      <c r="BH318" s="159">
        <f>IF(N318="zníž. prenesená",J318,0)</f>
        <v>0</v>
      </c>
      <c r="BI318" s="159">
        <f>IF(N318="nulová",J318,0)</f>
        <v>0</v>
      </c>
      <c r="BJ318" s="17" t="s">
        <v>85</v>
      </c>
      <c r="BK318" s="159">
        <f>ROUND(I318*H318,2)</f>
        <v>0</v>
      </c>
      <c r="BL318" s="17" t="s">
        <v>227</v>
      </c>
      <c r="BM318" s="274" t="s">
        <v>542</v>
      </c>
    </row>
    <row r="319" s="13" customFormat="1">
      <c r="A319" s="13"/>
      <c r="B319" s="275"/>
      <c r="C319" s="276"/>
      <c r="D319" s="277" t="s">
        <v>188</v>
      </c>
      <c r="E319" s="276"/>
      <c r="F319" s="279" t="s">
        <v>543</v>
      </c>
      <c r="G319" s="276"/>
      <c r="H319" s="280">
        <v>99.218000000000004</v>
      </c>
      <c r="I319" s="281"/>
      <c r="J319" s="276"/>
      <c r="K319" s="276"/>
      <c r="L319" s="282"/>
      <c r="M319" s="283"/>
      <c r="N319" s="284"/>
      <c r="O319" s="284"/>
      <c r="P319" s="284"/>
      <c r="Q319" s="284"/>
      <c r="R319" s="284"/>
      <c r="S319" s="284"/>
      <c r="T319" s="28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86" t="s">
        <v>188</v>
      </c>
      <c r="AU319" s="286" t="s">
        <v>85</v>
      </c>
      <c r="AV319" s="13" t="s">
        <v>85</v>
      </c>
      <c r="AW319" s="13" t="s">
        <v>4</v>
      </c>
      <c r="AX319" s="13" t="s">
        <v>81</v>
      </c>
      <c r="AY319" s="286" t="s">
        <v>179</v>
      </c>
    </row>
    <row r="320" s="2" customFormat="1" ht="24.15" customHeight="1">
      <c r="A320" s="40"/>
      <c r="B320" s="41"/>
      <c r="C320" s="262" t="s">
        <v>544</v>
      </c>
      <c r="D320" s="262" t="s">
        <v>182</v>
      </c>
      <c r="E320" s="263" t="s">
        <v>545</v>
      </c>
      <c r="F320" s="264" t="s">
        <v>546</v>
      </c>
      <c r="G320" s="265" t="s">
        <v>362</v>
      </c>
      <c r="H320" s="266"/>
      <c r="I320" s="267"/>
      <c r="J320" s="268">
        <f>ROUND(I320*H320,2)</f>
        <v>0</v>
      </c>
      <c r="K320" s="269"/>
      <c r="L320" s="43"/>
      <c r="M320" s="270" t="s">
        <v>1</v>
      </c>
      <c r="N320" s="271" t="s">
        <v>40</v>
      </c>
      <c r="O320" s="99"/>
      <c r="P320" s="272">
        <f>O320*H320</f>
        <v>0</v>
      </c>
      <c r="Q320" s="272">
        <v>0</v>
      </c>
      <c r="R320" s="272">
        <f>Q320*H320</f>
        <v>0</v>
      </c>
      <c r="S320" s="272">
        <v>0</v>
      </c>
      <c r="T320" s="273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74" t="s">
        <v>227</v>
      </c>
      <c r="AT320" s="274" t="s">
        <v>182</v>
      </c>
      <c r="AU320" s="274" t="s">
        <v>85</v>
      </c>
      <c r="AY320" s="17" t="s">
        <v>179</v>
      </c>
      <c r="BE320" s="159">
        <f>IF(N320="základná",J320,0)</f>
        <v>0</v>
      </c>
      <c r="BF320" s="159">
        <f>IF(N320="znížená",J320,0)</f>
        <v>0</v>
      </c>
      <c r="BG320" s="159">
        <f>IF(N320="zákl. prenesená",J320,0)</f>
        <v>0</v>
      </c>
      <c r="BH320" s="159">
        <f>IF(N320="zníž. prenesená",J320,0)</f>
        <v>0</v>
      </c>
      <c r="BI320" s="159">
        <f>IF(N320="nulová",J320,0)</f>
        <v>0</v>
      </c>
      <c r="BJ320" s="17" t="s">
        <v>85</v>
      </c>
      <c r="BK320" s="159">
        <f>ROUND(I320*H320,2)</f>
        <v>0</v>
      </c>
      <c r="BL320" s="17" t="s">
        <v>227</v>
      </c>
      <c r="BM320" s="274" t="s">
        <v>547</v>
      </c>
    </row>
    <row r="321" s="12" customFormat="1" ht="22.8" customHeight="1">
      <c r="A321" s="12"/>
      <c r="B321" s="247"/>
      <c r="C321" s="248"/>
      <c r="D321" s="249" t="s">
        <v>73</v>
      </c>
      <c r="E321" s="260" t="s">
        <v>548</v>
      </c>
      <c r="F321" s="260" t="s">
        <v>549</v>
      </c>
      <c r="G321" s="248"/>
      <c r="H321" s="248"/>
      <c r="I321" s="251"/>
      <c r="J321" s="261">
        <f>BK321</f>
        <v>0</v>
      </c>
      <c r="K321" s="248"/>
      <c r="L321" s="252"/>
      <c r="M321" s="253"/>
      <c r="N321" s="254"/>
      <c r="O321" s="254"/>
      <c r="P321" s="255">
        <f>SUM(P322:P342)</f>
        <v>0</v>
      </c>
      <c r="Q321" s="254"/>
      <c r="R321" s="255">
        <f>SUM(R322:R342)</f>
        <v>0.24520235908000004</v>
      </c>
      <c r="S321" s="254"/>
      <c r="T321" s="256">
        <f>SUM(T322:T342)</f>
        <v>0.17110379999999997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57" t="s">
        <v>85</v>
      </c>
      <c r="AT321" s="258" t="s">
        <v>73</v>
      </c>
      <c r="AU321" s="258" t="s">
        <v>81</v>
      </c>
      <c r="AY321" s="257" t="s">
        <v>179</v>
      </c>
      <c r="BK321" s="259">
        <f>SUM(BK322:BK342)</f>
        <v>0</v>
      </c>
    </row>
    <row r="322" s="2" customFormat="1" ht="24.15" customHeight="1">
      <c r="A322" s="40"/>
      <c r="B322" s="41"/>
      <c r="C322" s="262" t="s">
        <v>550</v>
      </c>
      <c r="D322" s="262" t="s">
        <v>182</v>
      </c>
      <c r="E322" s="263" t="s">
        <v>551</v>
      </c>
      <c r="F322" s="264" t="s">
        <v>552</v>
      </c>
      <c r="G322" s="265" t="s">
        <v>185</v>
      </c>
      <c r="H322" s="266">
        <v>570.346</v>
      </c>
      <c r="I322" s="267"/>
      <c r="J322" s="268">
        <f>ROUND(I322*H322,2)</f>
        <v>0</v>
      </c>
      <c r="K322" s="269"/>
      <c r="L322" s="43"/>
      <c r="M322" s="270" t="s">
        <v>1</v>
      </c>
      <c r="N322" s="271" t="s">
        <v>40</v>
      </c>
      <c r="O322" s="99"/>
      <c r="P322" s="272">
        <f>O322*H322</f>
        <v>0</v>
      </c>
      <c r="Q322" s="272">
        <v>0</v>
      </c>
      <c r="R322" s="272">
        <f>Q322*H322</f>
        <v>0</v>
      </c>
      <c r="S322" s="272">
        <v>0.00029999999999999997</v>
      </c>
      <c r="T322" s="273">
        <f>S322*H322</f>
        <v>0.17110379999999997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74" t="s">
        <v>227</v>
      </c>
      <c r="AT322" s="274" t="s">
        <v>182</v>
      </c>
      <c r="AU322" s="274" t="s">
        <v>85</v>
      </c>
      <c r="AY322" s="17" t="s">
        <v>179</v>
      </c>
      <c r="BE322" s="159">
        <f>IF(N322="základná",J322,0)</f>
        <v>0</v>
      </c>
      <c r="BF322" s="159">
        <f>IF(N322="znížená",J322,0)</f>
        <v>0</v>
      </c>
      <c r="BG322" s="159">
        <f>IF(N322="zákl. prenesená",J322,0)</f>
        <v>0</v>
      </c>
      <c r="BH322" s="159">
        <f>IF(N322="zníž. prenesená",J322,0)</f>
        <v>0</v>
      </c>
      <c r="BI322" s="159">
        <f>IF(N322="nulová",J322,0)</f>
        <v>0</v>
      </c>
      <c r="BJ322" s="17" t="s">
        <v>85</v>
      </c>
      <c r="BK322" s="159">
        <f>ROUND(I322*H322,2)</f>
        <v>0</v>
      </c>
      <c r="BL322" s="17" t="s">
        <v>227</v>
      </c>
      <c r="BM322" s="274" t="s">
        <v>553</v>
      </c>
    </row>
    <row r="323" s="13" customFormat="1">
      <c r="A323" s="13"/>
      <c r="B323" s="275"/>
      <c r="C323" s="276"/>
      <c r="D323" s="277" t="s">
        <v>188</v>
      </c>
      <c r="E323" s="278" t="s">
        <v>1</v>
      </c>
      <c r="F323" s="279" t="s">
        <v>554</v>
      </c>
      <c r="G323" s="276"/>
      <c r="H323" s="280">
        <v>37.567</v>
      </c>
      <c r="I323" s="281"/>
      <c r="J323" s="276"/>
      <c r="K323" s="276"/>
      <c r="L323" s="282"/>
      <c r="M323" s="283"/>
      <c r="N323" s="284"/>
      <c r="O323" s="284"/>
      <c r="P323" s="284"/>
      <c r="Q323" s="284"/>
      <c r="R323" s="284"/>
      <c r="S323" s="284"/>
      <c r="T323" s="28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86" t="s">
        <v>188</v>
      </c>
      <c r="AU323" s="286" t="s">
        <v>85</v>
      </c>
      <c r="AV323" s="13" t="s">
        <v>85</v>
      </c>
      <c r="AW323" s="13" t="s">
        <v>29</v>
      </c>
      <c r="AX323" s="13" t="s">
        <v>74</v>
      </c>
      <c r="AY323" s="286" t="s">
        <v>179</v>
      </c>
    </row>
    <row r="324" s="13" customFormat="1">
      <c r="A324" s="13"/>
      <c r="B324" s="275"/>
      <c r="C324" s="276"/>
      <c r="D324" s="277" t="s">
        <v>188</v>
      </c>
      <c r="E324" s="278" t="s">
        <v>1</v>
      </c>
      <c r="F324" s="279" t="s">
        <v>555</v>
      </c>
      <c r="G324" s="276"/>
      <c r="H324" s="280">
        <v>18.622</v>
      </c>
      <c r="I324" s="281"/>
      <c r="J324" s="276"/>
      <c r="K324" s="276"/>
      <c r="L324" s="282"/>
      <c r="M324" s="283"/>
      <c r="N324" s="284"/>
      <c r="O324" s="284"/>
      <c r="P324" s="284"/>
      <c r="Q324" s="284"/>
      <c r="R324" s="284"/>
      <c r="S324" s="284"/>
      <c r="T324" s="28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86" t="s">
        <v>188</v>
      </c>
      <c r="AU324" s="286" t="s">
        <v>85</v>
      </c>
      <c r="AV324" s="13" t="s">
        <v>85</v>
      </c>
      <c r="AW324" s="13" t="s">
        <v>29</v>
      </c>
      <c r="AX324" s="13" t="s">
        <v>74</v>
      </c>
      <c r="AY324" s="286" t="s">
        <v>179</v>
      </c>
    </row>
    <row r="325" s="13" customFormat="1">
      <c r="A325" s="13"/>
      <c r="B325" s="275"/>
      <c r="C325" s="276"/>
      <c r="D325" s="277" t="s">
        <v>188</v>
      </c>
      <c r="E325" s="278" t="s">
        <v>1</v>
      </c>
      <c r="F325" s="279" t="s">
        <v>556</v>
      </c>
      <c r="G325" s="276"/>
      <c r="H325" s="280">
        <v>122.15300000000001</v>
      </c>
      <c r="I325" s="281"/>
      <c r="J325" s="276"/>
      <c r="K325" s="276"/>
      <c r="L325" s="282"/>
      <c r="M325" s="283"/>
      <c r="N325" s="284"/>
      <c r="O325" s="284"/>
      <c r="P325" s="284"/>
      <c r="Q325" s="284"/>
      <c r="R325" s="284"/>
      <c r="S325" s="284"/>
      <c r="T325" s="28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86" t="s">
        <v>188</v>
      </c>
      <c r="AU325" s="286" t="s">
        <v>85</v>
      </c>
      <c r="AV325" s="13" t="s">
        <v>85</v>
      </c>
      <c r="AW325" s="13" t="s">
        <v>29</v>
      </c>
      <c r="AX325" s="13" t="s">
        <v>74</v>
      </c>
      <c r="AY325" s="286" t="s">
        <v>179</v>
      </c>
    </row>
    <row r="326" s="13" customFormat="1">
      <c r="A326" s="13"/>
      <c r="B326" s="275"/>
      <c r="C326" s="276"/>
      <c r="D326" s="277" t="s">
        <v>188</v>
      </c>
      <c r="E326" s="278" t="s">
        <v>1</v>
      </c>
      <c r="F326" s="279" t="s">
        <v>557</v>
      </c>
      <c r="G326" s="276"/>
      <c r="H326" s="280">
        <v>72.337999999999994</v>
      </c>
      <c r="I326" s="281"/>
      <c r="J326" s="276"/>
      <c r="K326" s="276"/>
      <c r="L326" s="282"/>
      <c r="M326" s="283"/>
      <c r="N326" s="284"/>
      <c r="O326" s="284"/>
      <c r="P326" s="284"/>
      <c r="Q326" s="284"/>
      <c r="R326" s="284"/>
      <c r="S326" s="284"/>
      <c r="T326" s="28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86" t="s">
        <v>188</v>
      </c>
      <c r="AU326" s="286" t="s">
        <v>85</v>
      </c>
      <c r="AV326" s="13" t="s">
        <v>85</v>
      </c>
      <c r="AW326" s="13" t="s">
        <v>29</v>
      </c>
      <c r="AX326" s="13" t="s">
        <v>74</v>
      </c>
      <c r="AY326" s="286" t="s">
        <v>179</v>
      </c>
    </row>
    <row r="327" s="13" customFormat="1">
      <c r="A327" s="13"/>
      <c r="B327" s="275"/>
      <c r="C327" s="276"/>
      <c r="D327" s="277" t="s">
        <v>188</v>
      </c>
      <c r="E327" s="278" t="s">
        <v>1</v>
      </c>
      <c r="F327" s="279" t="s">
        <v>558</v>
      </c>
      <c r="G327" s="276"/>
      <c r="H327" s="280">
        <v>79.117000000000004</v>
      </c>
      <c r="I327" s="281"/>
      <c r="J327" s="276"/>
      <c r="K327" s="276"/>
      <c r="L327" s="282"/>
      <c r="M327" s="283"/>
      <c r="N327" s="284"/>
      <c r="O327" s="284"/>
      <c r="P327" s="284"/>
      <c r="Q327" s="284"/>
      <c r="R327" s="284"/>
      <c r="S327" s="284"/>
      <c r="T327" s="28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86" t="s">
        <v>188</v>
      </c>
      <c r="AU327" s="286" t="s">
        <v>85</v>
      </c>
      <c r="AV327" s="13" t="s">
        <v>85</v>
      </c>
      <c r="AW327" s="13" t="s">
        <v>29</v>
      </c>
      <c r="AX327" s="13" t="s">
        <v>74</v>
      </c>
      <c r="AY327" s="286" t="s">
        <v>179</v>
      </c>
    </row>
    <row r="328" s="13" customFormat="1">
      <c r="A328" s="13"/>
      <c r="B328" s="275"/>
      <c r="C328" s="276"/>
      <c r="D328" s="277" t="s">
        <v>188</v>
      </c>
      <c r="E328" s="278" t="s">
        <v>1</v>
      </c>
      <c r="F328" s="279" t="s">
        <v>559</v>
      </c>
      <c r="G328" s="276"/>
      <c r="H328" s="280">
        <v>17.213000000000001</v>
      </c>
      <c r="I328" s="281"/>
      <c r="J328" s="276"/>
      <c r="K328" s="276"/>
      <c r="L328" s="282"/>
      <c r="M328" s="283"/>
      <c r="N328" s="284"/>
      <c r="O328" s="284"/>
      <c r="P328" s="284"/>
      <c r="Q328" s="284"/>
      <c r="R328" s="284"/>
      <c r="S328" s="284"/>
      <c r="T328" s="28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86" t="s">
        <v>188</v>
      </c>
      <c r="AU328" s="286" t="s">
        <v>85</v>
      </c>
      <c r="AV328" s="13" t="s">
        <v>85</v>
      </c>
      <c r="AW328" s="13" t="s">
        <v>29</v>
      </c>
      <c r="AX328" s="13" t="s">
        <v>74</v>
      </c>
      <c r="AY328" s="286" t="s">
        <v>179</v>
      </c>
    </row>
    <row r="329" s="13" customFormat="1">
      <c r="A329" s="13"/>
      <c r="B329" s="275"/>
      <c r="C329" s="276"/>
      <c r="D329" s="277" t="s">
        <v>188</v>
      </c>
      <c r="E329" s="278" t="s">
        <v>1</v>
      </c>
      <c r="F329" s="279" t="s">
        <v>560</v>
      </c>
      <c r="G329" s="276"/>
      <c r="H329" s="280">
        <v>147.833</v>
      </c>
      <c r="I329" s="281"/>
      <c r="J329" s="276"/>
      <c r="K329" s="276"/>
      <c r="L329" s="282"/>
      <c r="M329" s="283"/>
      <c r="N329" s="284"/>
      <c r="O329" s="284"/>
      <c r="P329" s="284"/>
      <c r="Q329" s="284"/>
      <c r="R329" s="284"/>
      <c r="S329" s="284"/>
      <c r="T329" s="28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86" t="s">
        <v>188</v>
      </c>
      <c r="AU329" s="286" t="s">
        <v>85</v>
      </c>
      <c r="AV329" s="13" t="s">
        <v>85</v>
      </c>
      <c r="AW329" s="13" t="s">
        <v>29</v>
      </c>
      <c r="AX329" s="13" t="s">
        <v>74</v>
      </c>
      <c r="AY329" s="286" t="s">
        <v>179</v>
      </c>
    </row>
    <row r="330" s="13" customFormat="1">
      <c r="A330" s="13"/>
      <c r="B330" s="275"/>
      <c r="C330" s="276"/>
      <c r="D330" s="277" t="s">
        <v>188</v>
      </c>
      <c r="E330" s="278" t="s">
        <v>1</v>
      </c>
      <c r="F330" s="279" t="s">
        <v>561</v>
      </c>
      <c r="G330" s="276"/>
      <c r="H330" s="280">
        <v>48.344000000000001</v>
      </c>
      <c r="I330" s="281"/>
      <c r="J330" s="276"/>
      <c r="K330" s="276"/>
      <c r="L330" s="282"/>
      <c r="M330" s="283"/>
      <c r="N330" s="284"/>
      <c r="O330" s="284"/>
      <c r="P330" s="284"/>
      <c r="Q330" s="284"/>
      <c r="R330" s="284"/>
      <c r="S330" s="284"/>
      <c r="T330" s="28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86" t="s">
        <v>188</v>
      </c>
      <c r="AU330" s="286" t="s">
        <v>85</v>
      </c>
      <c r="AV330" s="13" t="s">
        <v>85</v>
      </c>
      <c r="AW330" s="13" t="s">
        <v>29</v>
      </c>
      <c r="AX330" s="13" t="s">
        <v>74</v>
      </c>
      <c r="AY330" s="286" t="s">
        <v>179</v>
      </c>
    </row>
    <row r="331" s="15" customFormat="1">
      <c r="A331" s="15"/>
      <c r="B331" s="298"/>
      <c r="C331" s="299"/>
      <c r="D331" s="277" t="s">
        <v>188</v>
      </c>
      <c r="E331" s="300" t="s">
        <v>111</v>
      </c>
      <c r="F331" s="301" t="s">
        <v>206</v>
      </c>
      <c r="G331" s="299"/>
      <c r="H331" s="302">
        <v>543.18700000000001</v>
      </c>
      <c r="I331" s="303"/>
      <c r="J331" s="299"/>
      <c r="K331" s="299"/>
      <c r="L331" s="304"/>
      <c r="M331" s="305"/>
      <c r="N331" s="306"/>
      <c r="O331" s="306"/>
      <c r="P331" s="306"/>
      <c r="Q331" s="306"/>
      <c r="R331" s="306"/>
      <c r="S331" s="306"/>
      <c r="T331" s="30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308" t="s">
        <v>188</v>
      </c>
      <c r="AU331" s="308" t="s">
        <v>85</v>
      </c>
      <c r="AV331" s="15" t="s">
        <v>197</v>
      </c>
      <c r="AW331" s="15" t="s">
        <v>29</v>
      </c>
      <c r="AX331" s="15" t="s">
        <v>74</v>
      </c>
      <c r="AY331" s="308" t="s">
        <v>179</v>
      </c>
    </row>
    <row r="332" s="13" customFormat="1">
      <c r="A332" s="13"/>
      <c r="B332" s="275"/>
      <c r="C332" s="276"/>
      <c r="D332" s="277" t="s">
        <v>188</v>
      </c>
      <c r="E332" s="278" t="s">
        <v>1</v>
      </c>
      <c r="F332" s="279" t="s">
        <v>562</v>
      </c>
      <c r="G332" s="276"/>
      <c r="H332" s="280">
        <v>27.158999999999999</v>
      </c>
      <c r="I332" s="281"/>
      <c r="J332" s="276"/>
      <c r="K332" s="276"/>
      <c r="L332" s="282"/>
      <c r="M332" s="283"/>
      <c r="N332" s="284"/>
      <c r="O332" s="284"/>
      <c r="P332" s="284"/>
      <c r="Q332" s="284"/>
      <c r="R332" s="284"/>
      <c r="S332" s="284"/>
      <c r="T332" s="28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86" t="s">
        <v>188</v>
      </c>
      <c r="AU332" s="286" t="s">
        <v>85</v>
      </c>
      <c r="AV332" s="13" t="s">
        <v>85</v>
      </c>
      <c r="AW332" s="13" t="s">
        <v>29</v>
      </c>
      <c r="AX332" s="13" t="s">
        <v>74</v>
      </c>
      <c r="AY332" s="286" t="s">
        <v>179</v>
      </c>
    </row>
    <row r="333" s="14" customFormat="1">
      <c r="A333" s="14"/>
      <c r="B333" s="287"/>
      <c r="C333" s="288"/>
      <c r="D333" s="277" t="s">
        <v>188</v>
      </c>
      <c r="E333" s="289" t="s">
        <v>123</v>
      </c>
      <c r="F333" s="290" t="s">
        <v>191</v>
      </c>
      <c r="G333" s="288"/>
      <c r="H333" s="291">
        <v>570.346</v>
      </c>
      <c r="I333" s="292"/>
      <c r="J333" s="288"/>
      <c r="K333" s="288"/>
      <c r="L333" s="293"/>
      <c r="M333" s="294"/>
      <c r="N333" s="295"/>
      <c r="O333" s="295"/>
      <c r="P333" s="295"/>
      <c r="Q333" s="295"/>
      <c r="R333" s="295"/>
      <c r="S333" s="295"/>
      <c r="T333" s="29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97" t="s">
        <v>188</v>
      </c>
      <c r="AU333" s="297" t="s">
        <v>85</v>
      </c>
      <c r="AV333" s="14" t="s">
        <v>186</v>
      </c>
      <c r="AW333" s="14" t="s">
        <v>29</v>
      </c>
      <c r="AX333" s="14" t="s">
        <v>81</v>
      </c>
      <c r="AY333" s="297" t="s">
        <v>179</v>
      </c>
    </row>
    <row r="334" s="2" customFormat="1" ht="24.15" customHeight="1">
      <c r="A334" s="40"/>
      <c r="B334" s="41"/>
      <c r="C334" s="262" t="s">
        <v>563</v>
      </c>
      <c r="D334" s="262" t="s">
        <v>182</v>
      </c>
      <c r="E334" s="263" t="s">
        <v>564</v>
      </c>
      <c r="F334" s="264" t="s">
        <v>565</v>
      </c>
      <c r="G334" s="265" t="s">
        <v>185</v>
      </c>
      <c r="H334" s="266">
        <v>570.346</v>
      </c>
      <c r="I334" s="267"/>
      <c r="J334" s="268">
        <f>ROUND(I334*H334,2)</f>
        <v>0</v>
      </c>
      <c r="K334" s="269"/>
      <c r="L334" s="43"/>
      <c r="M334" s="270" t="s">
        <v>1</v>
      </c>
      <c r="N334" s="271" t="s">
        <v>40</v>
      </c>
      <c r="O334" s="99"/>
      <c r="P334" s="272">
        <f>O334*H334</f>
        <v>0</v>
      </c>
      <c r="Q334" s="272">
        <v>0.00012750000000000001</v>
      </c>
      <c r="R334" s="272">
        <f>Q334*H334</f>
        <v>0.072719115000000001</v>
      </c>
      <c r="S334" s="272">
        <v>0</v>
      </c>
      <c r="T334" s="273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74" t="s">
        <v>227</v>
      </c>
      <c r="AT334" s="274" t="s">
        <v>182</v>
      </c>
      <c r="AU334" s="274" t="s">
        <v>85</v>
      </c>
      <c r="AY334" s="17" t="s">
        <v>179</v>
      </c>
      <c r="BE334" s="159">
        <f>IF(N334="základná",J334,0)</f>
        <v>0</v>
      </c>
      <c r="BF334" s="159">
        <f>IF(N334="znížená",J334,0)</f>
        <v>0</v>
      </c>
      <c r="BG334" s="159">
        <f>IF(N334="zákl. prenesená",J334,0)</f>
        <v>0</v>
      </c>
      <c r="BH334" s="159">
        <f>IF(N334="zníž. prenesená",J334,0)</f>
        <v>0</v>
      </c>
      <c r="BI334" s="159">
        <f>IF(N334="nulová",J334,0)</f>
        <v>0</v>
      </c>
      <c r="BJ334" s="17" t="s">
        <v>85</v>
      </c>
      <c r="BK334" s="159">
        <f>ROUND(I334*H334,2)</f>
        <v>0</v>
      </c>
      <c r="BL334" s="17" t="s">
        <v>227</v>
      </c>
      <c r="BM334" s="274" t="s">
        <v>566</v>
      </c>
    </row>
    <row r="335" s="13" customFormat="1">
      <c r="A335" s="13"/>
      <c r="B335" s="275"/>
      <c r="C335" s="276"/>
      <c r="D335" s="277" t="s">
        <v>188</v>
      </c>
      <c r="E335" s="278" t="s">
        <v>1</v>
      </c>
      <c r="F335" s="279" t="s">
        <v>123</v>
      </c>
      <c r="G335" s="276"/>
      <c r="H335" s="280">
        <v>570.346</v>
      </c>
      <c r="I335" s="281"/>
      <c r="J335" s="276"/>
      <c r="K335" s="276"/>
      <c r="L335" s="282"/>
      <c r="M335" s="283"/>
      <c r="N335" s="284"/>
      <c r="O335" s="284"/>
      <c r="P335" s="284"/>
      <c r="Q335" s="284"/>
      <c r="R335" s="284"/>
      <c r="S335" s="284"/>
      <c r="T335" s="28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86" t="s">
        <v>188</v>
      </c>
      <c r="AU335" s="286" t="s">
        <v>85</v>
      </c>
      <c r="AV335" s="13" t="s">
        <v>85</v>
      </c>
      <c r="AW335" s="13" t="s">
        <v>29</v>
      </c>
      <c r="AX335" s="13" t="s">
        <v>81</v>
      </c>
      <c r="AY335" s="286" t="s">
        <v>179</v>
      </c>
    </row>
    <row r="336" s="2" customFormat="1" ht="24.15" customHeight="1">
      <c r="A336" s="40"/>
      <c r="B336" s="41"/>
      <c r="C336" s="262" t="s">
        <v>567</v>
      </c>
      <c r="D336" s="262" t="s">
        <v>182</v>
      </c>
      <c r="E336" s="263" t="s">
        <v>568</v>
      </c>
      <c r="F336" s="264" t="s">
        <v>569</v>
      </c>
      <c r="G336" s="265" t="s">
        <v>185</v>
      </c>
      <c r="H336" s="266">
        <v>570.346</v>
      </c>
      <c r="I336" s="267"/>
      <c r="J336" s="268">
        <f>ROUND(I336*H336,2)</f>
        <v>0</v>
      </c>
      <c r="K336" s="269"/>
      <c r="L336" s="43"/>
      <c r="M336" s="270" t="s">
        <v>1</v>
      </c>
      <c r="N336" s="271" t="s">
        <v>40</v>
      </c>
      <c r="O336" s="99"/>
      <c r="P336" s="272">
        <f>O336*H336</f>
        <v>0</v>
      </c>
      <c r="Q336" s="272">
        <v>3.4800000000000001E-06</v>
      </c>
      <c r="R336" s="272">
        <f>Q336*H336</f>
        <v>0.0019848040800000003</v>
      </c>
      <c r="S336" s="272">
        <v>0</v>
      </c>
      <c r="T336" s="273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74" t="s">
        <v>227</v>
      </c>
      <c r="AT336" s="274" t="s">
        <v>182</v>
      </c>
      <c r="AU336" s="274" t="s">
        <v>85</v>
      </c>
      <c r="AY336" s="17" t="s">
        <v>179</v>
      </c>
      <c r="BE336" s="159">
        <f>IF(N336="základná",J336,0)</f>
        <v>0</v>
      </c>
      <c r="BF336" s="159">
        <f>IF(N336="znížená",J336,0)</f>
        <v>0</v>
      </c>
      <c r="BG336" s="159">
        <f>IF(N336="zákl. prenesená",J336,0)</f>
        <v>0</v>
      </c>
      <c r="BH336" s="159">
        <f>IF(N336="zníž. prenesená",J336,0)</f>
        <v>0</v>
      </c>
      <c r="BI336" s="159">
        <f>IF(N336="nulová",J336,0)</f>
        <v>0</v>
      </c>
      <c r="BJ336" s="17" t="s">
        <v>85</v>
      </c>
      <c r="BK336" s="159">
        <f>ROUND(I336*H336,2)</f>
        <v>0</v>
      </c>
      <c r="BL336" s="17" t="s">
        <v>227</v>
      </c>
      <c r="BM336" s="274" t="s">
        <v>570</v>
      </c>
    </row>
    <row r="337" s="13" customFormat="1">
      <c r="A337" s="13"/>
      <c r="B337" s="275"/>
      <c r="C337" s="276"/>
      <c r="D337" s="277" t="s">
        <v>188</v>
      </c>
      <c r="E337" s="278" t="s">
        <v>1</v>
      </c>
      <c r="F337" s="279" t="s">
        <v>123</v>
      </c>
      <c r="G337" s="276"/>
      <c r="H337" s="280">
        <v>570.346</v>
      </c>
      <c r="I337" s="281"/>
      <c r="J337" s="276"/>
      <c r="K337" s="276"/>
      <c r="L337" s="282"/>
      <c r="M337" s="283"/>
      <c r="N337" s="284"/>
      <c r="O337" s="284"/>
      <c r="P337" s="284"/>
      <c r="Q337" s="284"/>
      <c r="R337" s="284"/>
      <c r="S337" s="284"/>
      <c r="T337" s="28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86" t="s">
        <v>188</v>
      </c>
      <c r="AU337" s="286" t="s">
        <v>85</v>
      </c>
      <c r="AV337" s="13" t="s">
        <v>85</v>
      </c>
      <c r="AW337" s="13" t="s">
        <v>29</v>
      </c>
      <c r="AX337" s="13" t="s">
        <v>81</v>
      </c>
      <c r="AY337" s="286" t="s">
        <v>179</v>
      </c>
    </row>
    <row r="338" s="2" customFormat="1" ht="24.15" customHeight="1">
      <c r="A338" s="40"/>
      <c r="B338" s="41"/>
      <c r="C338" s="262" t="s">
        <v>571</v>
      </c>
      <c r="D338" s="262" t="s">
        <v>182</v>
      </c>
      <c r="E338" s="263" t="s">
        <v>572</v>
      </c>
      <c r="F338" s="264" t="s">
        <v>573</v>
      </c>
      <c r="G338" s="265" t="s">
        <v>185</v>
      </c>
      <c r="H338" s="266">
        <v>219.37899999999999</v>
      </c>
      <c r="I338" s="267"/>
      <c r="J338" s="268">
        <f>ROUND(I338*H338,2)</f>
        <v>0</v>
      </c>
      <c r="K338" s="269"/>
      <c r="L338" s="43"/>
      <c r="M338" s="270" t="s">
        <v>1</v>
      </c>
      <c r="N338" s="271" t="s">
        <v>40</v>
      </c>
      <c r="O338" s="99"/>
      <c r="P338" s="272">
        <f>O338*H338</f>
        <v>0</v>
      </c>
      <c r="Q338" s="272">
        <v>0</v>
      </c>
      <c r="R338" s="272">
        <f>Q338*H338</f>
        <v>0</v>
      </c>
      <c r="S338" s="272">
        <v>0</v>
      </c>
      <c r="T338" s="273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74" t="s">
        <v>227</v>
      </c>
      <c r="AT338" s="274" t="s">
        <v>182</v>
      </c>
      <c r="AU338" s="274" t="s">
        <v>85</v>
      </c>
      <c r="AY338" s="17" t="s">
        <v>179</v>
      </c>
      <c r="BE338" s="159">
        <f>IF(N338="základná",J338,0)</f>
        <v>0</v>
      </c>
      <c r="BF338" s="159">
        <f>IF(N338="znížená",J338,0)</f>
        <v>0</v>
      </c>
      <c r="BG338" s="159">
        <f>IF(N338="zákl. prenesená",J338,0)</f>
        <v>0</v>
      </c>
      <c r="BH338" s="159">
        <f>IF(N338="zníž. prenesená",J338,0)</f>
        <v>0</v>
      </c>
      <c r="BI338" s="159">
        <f>IF(N338="nulová",J338,0)</f>
        <v>0</v>
      </c>
      <c r="BJ338" s="17" t="s">
        <v>85</v>
      </c>
      <c r="BK338" s="159">
        <f>ROUND(I338*H338,2)</f>
        <v>0</v>
      </c>
      <c r="BL338" s="17" t="s">
        <v>227</v>
      </c>
      <c r="BM338" s="274" t="s">
        <v>574</v>
      </c>
    </row>
    <row r="339" s="13" customFormat="1">
      <c r="A339" s="13"/>
      <c r="B339" s="275"/>
      <c r="C339" s="276"/>
      <c r="D339" s="277" t="s">
        <v>188</v>
      </c>
      <c r="E339" s="278" t="s">
        <v>1</v>
      </c>
      <c r="F339" s="279" t="s">
        <v>257</v>
      </c>
      <c r="G339" s="276"/>
      <c r="H339" s="280">
        <v>219.37899999999999</v>
      </c>
      <c r="I339" s="281"/>
      <c r="J339" s="276"/>
      <c r="K339" s="276"/>
      <c r="L339" s="282"/>
      <c r="M339" s="283"/>
      <c r="N339" s="284"/>
      <c r="O339" s="284"/>
      <c r="P339" s="284"/>
      <c r="Q339" s="284"/>
      <c r="R339" s="284"/>
      <c r="S339" s="284"/>
      <c r="T339" s="28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86" t="s">
        <v>188</v>
      </c>
      <c r="AU339" s="286" t="s">
        <v>85</v>
      </c>
      <c r="AV339" s="13" t="s">
        <v>85</v>
      </c>
      <c r="AW339" s="13" t="s">
        <v>29</v>
      </c>
      <c r="AX339" s="13" t="s">
        <v>81</v>
      </c>
      <c r="AY339" s="286" t="s">
        <v>179</v>
      </c>
    </row>
    <row r="340" s="2" customFormat="1" ht="44.25" customHeight="1">
      <c r="A340" s="40"/>
      <c r="B340" s="41"/>
      <c r="C340" s="262" t="s">
        <v>575</v>
      </c>
      <c r="D340" s="262" t="s">
        <v>182</v>
      </c>
      <c r="E340" s="263" t="s">
        <v>576</v>
      </c>
      <c r="F340" s="264" t="s">
        <v>577</v>
      </c>
      <c r="G340" s="265" t="s">
        <v>185</v>
      </c>
      <c r="H340" s="266">
        <v>501.46600000000001</v>
      </c>
      <c r="I340" s="267"/>
      <c r="J340" s="268">
        <f>ROUND(I340*H340,2)</f>
        <v>0</v>
      </c>
      <c r="K340" s="269"/>
      <c r="L340" s="43"/>
      <c r="M340" s="270" t="s">
        <v>1</v>
      </c>
      <c r="N340" s="271" t="s">
        <v>40</v>
      </c>
      <c r="O340" s="99"/>
      <c r="P340" s="272">
        <f>O340*H340</f>
        <v>0</v>
      </c>
      <c r="Q340" s="272">
        <v>0.00034000000000000002</v>
      </c>
      <c r="R340" s="272">
        <f>Q340*H340</f>
        <v>0.17049844000000003</v>
      </c>
      <c r="S340" s="272">
        <v>0</v>
      </c>
      <c r="T340" s="273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74" t="s">
        <v>227</v>
      </c>
      <c r="AT340" s="274" t="s">
        <v>182</v>
      </c>
      <c r="AU340" s="274" t="s">
        <v>85</v>
      </c>
      <c r="AY340" s="17" t="s">
        <v>179</v>
      </c>
      <c r="BE340" s="159">
        <f>IF(N340="základná",J340,0)</f>
        <v>0</v>
      </c>
      <c r="BF340" s="159">
        <f>IF(N340="znížená",J340,0)</f>
        <v>0</v>
      </c>
      <c r="BG340" s="159">
        <f>IF(N340="zákl. prenesená",J340,0)</f>
        <v>0</v>
      </c>
      <c r="BH340" s="159">
        <f>IF(N340="zníž. prenesená",J340,0)</f>
        <v>0</v>
      </c>
      <c r="BI340" s="159">
        <f>IF(N340="nulová",J340,0)</f>
        <v>0</v>
      </c>
      <c r="BJ340" s="17" t="s">
        <v>85</v>
      </c>
      <c r="BK340" s="159">
        <f>ROUND(I340*H340,2)</f>
        <v>0</v>
      </c>
      <c r="BL340" s="17" t="s">
        <v>227</v>
      </c>
      <c r="BM340" s="274" t="s">
        <v>578</v>
      </c>
    </row>
    <row r="341" s="13" customFormat="1">
      <c r="A341" s="13"/>
      <c r="B341" s="275"/>
      <c r="C341" s="276"/>
      <c r="D341" s="277" t="s">
        <v>188</v>
      </c>
      <c r="E341" s="278" t="s">
        <v>1</v>
      </c>
      <c r="F341" s="279" t="s">
        <v>579</v>
      </c>
      <c r="G341" s="276"/>
      <c r="H341" s="280">
        <v>501.46600000000001</v>
      </c>
      <c r="I341" s="281"/>
      <c r="J341" s="276"/>
      <c r="K341" s="276"/>
      <c r="L341" s="282"/>
      <c r="M341" s="283"/>
      <c r="N341" s="284"/>
      <c r="O341" s="284"/>
      <c r="P341" s="284"/>
      <c r="Q341" s="284"/>
      <c r="R341" s="284"/>
      <c r="S341" s="284"/>
      <c r="T341" s="28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86" t="s">
        <v>188</v>
      </c>
      <c r="AU341" s="286" t="s">
        <v>85</v>
      </c>
      <c r="AV341" s="13" t="s">
        <v>85</v>
      </c>
      <c r="AW341" s="13" t="s">
        <v>29</v>
      </c>
      <c r="AX341" s="13" t="s">
        <v>74</v>
      </c>
      <c r="AY341" s="286" t="s">
        <v>179</v>
      </c>
    </row>
    <row r="342" s="14" customFormat="1">
      <c r="A342" s="14"/>
      <c r="B342" s="287"/>
      <c r="C342" s="288"/>
      <c r="D342" s="277" t="s">
        <v>188</v>
      </c>
      <c r="E342" s="289" t="s">
        <v>1</v>
      </c>
      <c r="F342" s="290" t="s">
        <v>191</v>
      </c>
      <c r="G342" s="288"/>
      <c r="H342" s="291">
        <v>501.46600000000001</v>
      </c>
      <c r="I342" s="292"/>
      <c r="J342" s="288"/>
      <c r="K342" s="288"/>
      <c r="L342" s="293"/>
      <c r="M342" s="294"/>
      <c r="N342" s="295"/>
      <c r="O342" s="295"/>
      <c r="P342" s="295"/>
      <c r="Q342" s="295"/>
      <c r="R342" s="295"/>
      <c r="S342" s="295"/>
      <c r="T342" s="29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97" t="s">
        <v>188</v>
      </c>
      <c r="AU342" s="297" t="s">
        <v>85</v>
      </c>
      <c r="AV342" s="14" t="s">
        <v>186</v>
      </c>
      <c r="AW342" s="14" t="s">
        <v>29</v>
      </c>
      <c r="AX342" s="14" t="s">
        <v>81</v>
      </c>
      <c r="AY342" s="297" t="s">
        <v>179</v>
      </c>
    </row>
    <row r="343" s="12" customFormat="1" ht="25.92" customHeight="1">
      <c r="A343" s="12"/>
      <c r="B343" s="247"/>
      <c r="C343" s="248"/>
      <c r="D343" s="249" t="s">
        <v>73</v>
      </c>
      <c r="E343" s="250" t="s">
        <v>580</v>
      </c>
      <c r="F343" s="250" t="s">
        <v>581</v>
      </c>
      <c r="G343" s="248"/>
      <c r="H343" s="248"/>
      <c r="I343" s="251"/>
      <c r="J343" s="226">
        <f>BK343</f>
        <v>0</v>
      </c>
      <c r="K343" s="248"/>
      <c r="L343" s="252"/>
      <c r="M343" s="253"/>
      <c r="N343" s="254"/>
      <c r="O343" s="254"/>
      <c r="P343" s="255">
        <f>P344</f>
        <v>0</v>
      </c>
      <c r="Q343" s="254"/>
      <c r="R343" s="255">
        <f>R344</f>
        <v>0</v>
      </c>
      <c r="S343" s="254"/>
      <c r="T343" s="256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57" t="s">
        <v>186</v>
      </c>
      <c r="AT343" s="258" t="s">
        <v>73</v>
      </c>
      <c r="AU343" s="258" t="s">
        <v>74</v>
      </c>
      <c r="AY343" s="257" t="s">
        <v>179</v>
      </c>
      <c r="BK343" s="259">
        <f>BK344</f>
        <v>0</v>
      </c>
    </row>
    <row r="344" s="2" customFormat="1" ht="44.25" customHeight="1">
      <c r="A344" s="40"/>
      <c r="B344" s="41"/>
      <c r="C344" s="262" t="s">
        <v>582</v>
      </c>
      <c r="D344" s="262" t="s">
        <v>182</v>
      </c>
      <c r="E344" s="263" t="s">
        <v>583</v>
      </c>
      <c r="F344" s="264" t="s">
        <v>584</v>
      </c>
      <c r="G344" s="265" t="s">
        <v>585</v>
      </c>
      <c r="H344" s="266">
        <v>10</v>
      </c>
      <c r="I344" s="267"/>
      <c r="J344" s="268">
        <f>ROUND(I344*H344,2)</f>
        <v>0</v>
      </c>
      <c r="K344" s="269"/>
      <c r="L344" s="43"/>
      <c r="M344" s="270" t="s">
        <v>1</v>
      </c>
      <c r="N344" s="271" t="s">
        <v>40</v>
      </c>
      <c r="O344" s="99"/>
      <c r="P344" s="272">
        <f>O344*H344</f>
        <v>0</v>
      </c>
      <c r="Q344" s="272">
        <v>0</v>
      </c>
      <c r="R344" s="272">
        <f>Q344*H344</f>
        <v>0</v>
      </c>
      <c r="S344" s="272">
        <v>0</v>
      </c>
      <c r="T344" s="273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74" t="s">
        <v>586</v>
      </c>
      <c r="AT344" s="274" t="s">
        <v>182</v>
      </c>
      <c r="AU344" s="274" t="s">
        <v>81</v>
      </c>
      <c r="AY344" s="17" t="s">
        <v>179</v>
      </c>
      <c r="BE344" s="159">
        <f>IF(N344="základná",J344,0)</f>
        <v>0</v>
      </c>
      <c r="BF344" s="159">
        <f>IF(N344="znížená",J344,0)</f>
        <v>0</v>
      </c>
      <c r="BG344" s="159">
        <f>IF(N344="zákl. prenesená",J344,0)</f>
        <v>0</v>
      </c>
      <c r="BH344" s="159">
        <f>IF(N344="zníž. prenesená",J344,0)</f>
        <v>0</v>
      </c>
      <c r="BI344" s="159">
        <f>IF(N344="nulová",J344,0)</f>
        <v>0</v>
      </c>
      <c r="BJ344" s="17" t="s">
        <v>85</v>
      </c>
      <c r="BK344" s="159">
        <f>ROUND(I344*H344,2)</f>
        <v>0</v>
      </c>
      <c r="BL344" s="17" t="s">
        <v>586</v>
      </c>
      <c r="BM344" s="274" t="s">
        <v>587</v>
      </c>
    </row>
    <row r="345" s="12" customFormat="1" ht="25.92" customHeight="1">
      <c r="A345" s="12"/>
      <c r="B345" s="247"/>
      <c r="C345" s="248"/>
      <c r="D345" s="249" t="s">
        <v>73</v>
      </c>
      <c r="E345" s="250" t="s">
        <v>158</v>
      </c>
      <c r="F345" s="250" t="s">
        <v>588</v>
      </c>
      <c r="G345" s="248"/>
      <c r="H345" s="248"/>
      <c r="I345" s="251"/>
      <c r="J345" s="226">
        <f>BK345</f>
        <v>0</v>
      </c>
      <c r="K345" s="248"/>
      <c r="L345" s="252"/>
      <c r="M345" s="253"/>
      <c r="N345" s="254"/>
      <c r="O345" s="254"/>
      <c r="P345" s="255">
        <f>SUM(P346:P348)</f>
        <v>0</v>
      </c>
      <c r="Q345" s="254"/>
      <c r="R345" s="255">
        <f>SUM(R346:R348)</f>
        <v>0</v>
      </c>
      <c r="S345" s="254"/>
      <c r="T345" s="256">
        <f>SUM(T346:T348)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57" t="s">
        <v>208</v>
      </c>
      <c r="AT345" s="258" t="s">
        <v>73</v>
      </c>
      <c r="AU345" s="258" t="s">
        <v>74</v>
      </c>
      <c r="AY345" s="257" t="s">
        <v>179</v>
      </c>
      <c r="BK345" s="259">
        <f>SUM(BK346:BK348)</f>
        <v>0</v>
      </c>
    </row>
    <row r="346" s="2" customFormat="1" ht="55.5" customHeight="1">
      <c r="A346" s="40"/>
      <c r="B346" s="41"/>
      <c r="C346" s="262" t="s">
        <v>589</v>
      </c>
      <c r="D346" s="262" t="s">
        <v>182</v>
      </c>
      <c r="E346" s="263" t="s">
        <v>590</v>
      </c>
      <c r="F346" s="264" t="s">
        <v>591</v>
      </c>
      <c r="G346" s="265" t="s">
        <v>592</v>
      </c>
      <c r="H346" s="266">
        <v>1</v>
      </c>
      <c r="I346" s="267"/>
      <c r="J346" s="268">
        <f>ROUND(I346*H346,2)</f>
        <v>0</v>
      </c>
      <c r="K346" s="269"/>
      <c r="L346" s="43"/>
      <c r="M346" s="270" t="s">
        <v>1</v>
      </c>
      <c r="N346" s="271" t="s">
        <v>40</v>
      </c>
      <c r="O346" s="99"/>
      <c r="P346" s="272">
        <f>O346*H346</f>
        <v>0</v>
      </c>
      <c r="Q346" s="272">
        <v>0</v>
      </c>
      <c r="R346" s="272">
        <f>Q346*H346</f>
        <v>0</v>
      </c>
      <c r="S346" s="272">
        <v>0</v>
      </c>
      <c r="T346" s="273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74" t="s">
        <v>593</v>
      </c>
      <c r="AT346" s="274" t="s">
        <v>182</v>
      </c>
      <c r="AU346" s="274" t="s">
        <v>81</v>
      </c>
      <c r="AY346" s="17" t="s">
        <v>179</v>
      </c>
      <c r="BE346" s="159">
        <f>IF(N346="základná",J346,0)</f>
        <v>0</v>
      </c>
      <c r="BF346" s="159">
        <f>IF(N346="znížená",J346,0)</f>
        <v>0</v>
      </c>
      <c r="BG346" s="159">
        <f>IF(N346="zákl. prenesená",J346,0)</f>
        <v>0</v>
      </c>
      <c r="BH346" s="159">
        <f>IF(N346="zníž. prenesená",J346,0)</f>
        <v>0</v>
      </c>
      <c r="BI346" s="159">
        <f>IF(N346="nulová",J346,0)</f>
        <v>0</v>
      </c>
      <c r="BJ346" s="17" t="s">
        <v>85</v>
      </c>
      <c r="BK346" s="159">
        <f>ROUND(I346*H346,2)</f>
        <v>0</v>
      </c>
      <c r="BL346" s="17" t="s">
        <v>593</v>
      </c>
      <c r="BM346" s="274" t="s">
        <v>594</v>
      </c>
    </row>
    <row r="347" s="2" customFormat="1" ht="44.25" customHeight="1">
      <c r="A347" s="40"/>
      <c r="B347" s="41"/>
      <c r="C347" s="262" t="s">
        <v>595</v>
      </c>
      <c r="D347" s="262" t="s">
        <v>182</v>
      </c>
      <c r="E347" s="263" t="s">
        <v>596</v>
      </c>
      <c r="F347" s="264" t="s">
        <v>597</v>
      </c>
      <c r="G347" s="265" t="s">
        <v>185</v>
      </c>
      <c r="H347" s="266">
        <v>72.247</v>
      </c>
      <c r="I347" s="267"/>
      <c r="J347" s="268">
        <f>ROUND(I347*H347,2)</f>
        <v>0</v>
      </c>
      <c r="K347" s="269"/>
      <c r="L347" s="43"/>
      <c r="M347" s="270" t="s">
        <v>1</v>
      </c>
      <c r="N347" s="271" t="s">
        <v>40</v>
      </c>
      <c r="O347" s="99"/>
      <c r="P347" s="272">
        <f>O347*H347</f>
        <v>0</v>
      </c>
      <c r="Q347" s="272">
        <v>0</v>
      </c>
      <c r="R347" s="272">
        <f>Q347*H347</f>
        <v>0</v>
      </c>
      <c r="S347" s="272">
        <v>0</v>
      </c>
      <c r="T347" s="273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74" t="s">
        <v>593</v>
      </c>
      <c r="AT347" s="274" t="s">
        <v>182</v>
      </c>
      <c r="AU347" s="274" t="s">
        <v>81</v>
      </c>
      <c r="AY347" s="17" t="s">
        <v>179</v>
      </c>
      <c r="BE347" s="159">
        <f>IF(N347="základná",J347,0)</f>
        <v>0</v>
      </c>
      <c r="BF347" s="159">
        <f>IF(N347="znížená",J347,0)</f>
        <v>0</v>
      </c>
      <c r="BG347" s="159">
        <f>IF(N347="zákl. prenesená",J347,0)</f>
        <v>0</v>
      </c>
      <c r="BH347" s="159">
        <f>IF(N347="zníž. prenesená",J347,0)</f>
        <v>0</v>
      </c>
      <c r="BI347" s="159">
        <f>IF(N347="nulová",J347,0)</f>
        <v>0</v>
      </c>
      <c r="BJ347" s="17" t="s">
        <v>85</v>
      </c>
      <c r="BK347" s="159">
        <f>ROUND(I347*H347,2)</f>
        <v>0</v>
      </c>
      <c r="BL347" s="17" t="s">
        <v>593</v>
      </c>
      <c r="BM347" s="274" t="s">
        <v>598</v>
      </c>
    </row>
    <row r="348" s="13" customFormat="1">
      <c r="A348" s="13"/>
      <c r="B348" s="275"/>
      <c r="C348" s="276"/>
      <c r="D348" s="277" t="s">
        <v>188</v>
      </c>
      <c r="E348" s="278" t="s">
        <v>1</v>
      </c>
      <c r="F348" s="279" t="s">
        <v>121</v>
      </c>
      <c r="G348" s="276"/>
      <c r="H348" s="280">
        <v>72.247</v>
      </c>
      <c r="I348" s="281"/>
      <c r="J348" s="276"/>
      <c r="K348" s="276"/>
      <c r="L348" s="282"/>
      <c r="M348" s="283"/>
      <c r="N348" s="284"/>
      <c r="O348" s="284"/>
      <c r="P348" s="284"/>
      <c r="Q348" s="284"/>
      <c r="R348" s="284"/>
      <c r="S348" s="284"/>
      <c r="T348" s="28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86" t="s">
        <v>188</v>
      </c>
      <c r="AU348" s="286" t="s">
        <v>81</v>
      </c>
      <c r="AV348" s="13" t="s">
        <v>85</v>
      </c>
      <c r="AW348" s="13" t="s">
        <v>29</v>
      </c>
      <c r="AX348" s="13" t="s">
        <v>81</v>
      </c>
      <c r="AY348" s="286" t="s">
        <v>179</v>
      </c>
    </row>
    <row r="349" s="2" customFormat="1" ht="49.92" customHeight="1">
      <c r="A349" s="40"/>
      <c r="B349" s="41"/>
      <c r="C349" s="42"/>
      <c r="D349" s="42"/>
      <c r="E349" s="250" t="s">
        <v>599</v>
      </c>
      <c r="F349" s="250" t="s">
        <v>600</v>
      </c>
      <c r="G349" s="42"/>
      <c r="H349" s="42"/>
      <c r="I349" s="42"/>
      <c r="J349" s="226">
        <f>BK349</f>
        <v>0</v>
      </c>
      <c r="K349" s="42"/>
      <c r="L349" s="43"/>
      <c r="M349" s="320"/>
      <c r="N349" s="321"/>
      <c r="O349" s="99"/>
      <c r="P349" s="99"/>
      <c r="Q349" s="99"/>
      <c r="R349" s="99"/>
      <c r="S349" s="99"/>
      <c r="T349" s="10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7" t="s">
        <v>73</v>
      </c>
      <c r="AU349" s="17" t="s">
        <v>74</v>
      </c>
      <c r="AY349" s="17" t="s">
        <v>601</v>
      </c>
      <c r="BK349" s="159">
        <f>SUM(BK350:BK354)</f>
        <v>0</v>
      </c>
    </row>
    <row r="350" s="2" customFormat="1" ht="16.32" customHeight="1">
      <c r="A350" s="40"/>
      <c r="B350" s="41"/>
      <c r="C350" s="322" t="s">
        <v>1</v>
      </c>
      <c r="D350" s="322" t="s">
        <v>182</v>
      </c>
      <c r="E350" s="323" t="s">
        <v>1</v>
      </c>
      <c r="F350" s="324" t="s">
        <v>1</v>
      </c>
      <c r="G350" s="325" t="s">
        <v>1</v>
      </c>
      <c r="H350" s="326"/>
      <c r="I350" s="327"/>
      <c r="J350" s="328">
        <f>BK350</f>
        <v>0</v>
      </c>
      <c r="K350" s="269"/>
      <c r="L350" s="43"/>
      <c r="M350" s="329" t="s">
        <v>1</v>
      </c>
      <c r="N350" s="330" t="s">
        <v>40</v>
      </c>
      <c r="O350" s="99"/>
      <c r="P350" s="99"/>
      <c r="Q350" s="99"/>
      <c r="R350" s="99"/>
      <c r="S350" s="99"/>
      <c r="T350" s="10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7" t="s">
        <v>601</v>
      </c>
      <c r="AU350" s="17" t="s">
        <v>81</v>
      </c>
      <c r="AY350" s="17" t="s">
        <v>601</v>
      </c>
      <c r="BE350" s="159">
        <f>IF(N350="základná",J350,0)</f>
        <v>0</v>
      </c>
      <c r="BF350" s="159">
        <f>IF(N350="znížená",J350,0)</f>
        <v>0</v>
      </c>
      <c r="BG350" s="159">
        <f>IF(N350="zákl. prenesená",J350,0)</f>
        <v>0</v>
      </c>
      <c r="BH350" s="159">
        <f>IF(N350="zníž. prenesená",J350,0)</f>
        <v>0</v>
      </c>
      <c r="BI350" s="159">
        <f>IF(N350="nulová",J350,0)</f>
        <v>0</v>
      </c>
      <c r="BJ350" s="17" t="s">
        <v>85</v>
      </c>
      <c r="BK350" s="159">
        <f>I350*H350</f>
        <v>0</v>
      </c>
    </row>
    <row r="351" s="2" customFormat="1" ht="16.32" customHeight="1">
      <c r="A351" s="40"/>
      <c r="B351" s="41"/>
      <c r="C351" s="322" t="s">
        <v>1</v>
      </c>
      <c r="D351" s="322" t="s">
        <v>182</v>
      </c>
      <c r="E351" s="323" t="s">
        <v>1</v>
      </c>
      <c r="F351" s="324" t="s">
        <v>1</v>
      </c>
      <c r="G351" s="325" t="s">
        <v>1</v>
      </c>
      <c r="H351" s="326"/>
      <c r="I351" s="327"/>
      <c r="J351" s="328">
        <f>BK351</f>
        <v>0</v>
      </c>
      <c r="K351" s="269"/>
      <c r="L351" s="43"/>
      <c r="M351" s="329" t="s">
        <v>1</v>
      </c>
      <c r="N351" s="330" t="s">
        <v>40</v>
      </c>
      <c r="O351" s="99"/>
      <c r="P351" s="99"/>
      <c r="Q351" s="99"/>
      <c r="R351" s="99"/>
      <c r="S351" s="99"/>
      <c r="T351" s="10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7" t="s">
        <v>601</v>
      </c>
      <c r="AU351" s="17" t="s">
        <v>81</v>
      </c>
      <c r="AY351" s="17" t="s">
        <v>601</v>
      </c>
      <c r="BE351" s="159">
        <f>IF(N351="základná",J351,0)</f>
        <v>0</v>
      </c>
      <c r="BF351" s="159">
        <f>IF(N351="znížená",J351,0)</f>
        <v>0</v>
      </c>
      <c r="BG351" s="159">
        <f>IF(N351="zákl. prenesená",J351,0)</f>
        <v>0</v>
      </c>
      <c r="BH351" s="159">
        <f>IF(N351="zníž. prenesená",J351,0)</f>
        <v>0</v>
      </c>
      <c r="BI351" s="159">
        <f>IF(N351="nulová",J351,0)</f>
        <v>0</v>
      </c>
      <c r="BJ351" s="17" t="s">
        <v>85</v>
      </c>
      <c r="BK351" s="159">
        <f>I351*H351</f>
        <v>0</v>
      </c>
    </row>
    <row r="352" s="2" customFormat="1" ht="16.32" customHeight="1">
      <c r="A352" s="40"/>
      <c r="B352" s="41"/>
      <c r="C352" s="322" t="s">
        <v>1</v>
      </c>
      <c r="D352" s="322" t="s">
        <v>182</v>
      </c>
      <c r="E352" s="323" t="s">
        <v>1</v>
      </c>
      <c r="F352" s="324" t="s">
        <v>1</v>
      </c>
      <c r="G352" s="325" t="s">
        <v>1</v>
      </c>
      <c r="H352" s="326"/>
      <c r="I352" s="327"/>
      <c r="J352" s="328">
        <f>BK352</f>
        <v>0</v>
      </c>
      <c r="K352" s="269"/>
      <c r="L352" s="43"/>
      <c r="M352" s="329" t="s">
        <v>1</v>
      </c>
      <c r="N352" s="330" t="s">
        <v>40</v>
      </c>
      <c r="O352" s="99"/>
      <c r="P352" s="99"/>
      <c r="Q352" s="99"/>
      <c r="R352" s="99"/>
      <c r="S352" s="99"/>
      <c r="T352" s="10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7" t="s">
        <v>601</v>
      </c>
      <c r="AU352" s="17" t="s">
        <v>81</v>
      </c>
      <c r="AY352" s="17" t="s">
        <v>601</v>
      </c>
      <c r="BE352" s="159">
        <f>IF(N352="základná",J352,0)</f>
        <v>0</v>
      </c>
      <c r="BF352" s="159">
        <f>IF(N352="znížená",J352,0)</f>
        <v>0</v>
      </c>
      <c r="BG352" s="159">
        <f>IF(N352="zákl. prenesená",J352,0)</f>
        <v>0</v>
      </c>
      <c r="BH352" s="159">
        <f>IF(N352="zníž. prenesená",J352,0)</f>
        <v>0</v>
      </c>
      <c r="BI352" s="159">
        <f>IF(N352="nulová",J352,0)</f>
        <v>0</v>
      </c>
      <c r="BJ352" s="17" t="s">
        <v>85</v>
      </c>
      <c r="BK352" s="159">
        <f>I352*H352</f>
        <v>0</v>
      </c>
    </row>
    <row r="353" s="2" customFormat="1" ht="16.32" customHeight="1">
      <c r="A353" s="40"/>
      <c r="B353" s="41"/>
      <c r="C353" s="322" t="s">
        <v>1</v>
      </c>
      <c r="D353" s="322" t="s">
        <v>182</v>
      </c>
      <c r="E353" s="323" t="s">
        <v>1</v>
      </c>
      <c r="F353" s="324" t="s">
        <v>1</v>
      </c>
      <c r="G353" s="325" t="s">
        <v>1</v>
      </c>
      <c r="H353" s="326"/>
      <c r="I353" s="327"/>
      <c r="J353" s="328">
        <f>BK353</f>
        <v>0</v>
      </c>
      <c r="K353" s="269"/>
      <c r="L353" s="43"/>
      <c r="M353" s="329" t="s">
        <v>1</v>
      </c>
      <c r="N353" s="330" t="s">
        <v>40</v>
      </c>
      <c r="O353" s="99"/>
      <c r="P353" s="99"/>
      <c r="Q353" s="99"/>
      <c r="R353" s="99"/>
      <c r="S353" s="99"/>
      <c r="T353" s="10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7" t="s">
        <v>601</v>
      </c>
      <c r="AU353" s="17" t="s">
        <v>81</v>
      </c>
      <c r="AY353" s="17" t="s">
        <v>601</v>
      </c>
      <c r="BE353" s="159">
        <f>IF(N353="základná",J353,0)</f>
        <v>0</v>
      </c>
      <c r="BF353" s="159">
        <f>IF(N353="znížená",J353,0)</f>
        <v>0</v>
      </c>
      <c r="BG353" s="159">
        <f>IF(N353="zákl. prenesená",J353,0)</f>
        <v>0</v>
      </c>
      <c r="BH353" s="159">
        <f>IF(N353="zníž. prenesená",J353,0)</f>
        <v>0</v>
      </c>
      <c r="BI353" s="159">
        <f>IF(N353="nulová",J353,0)</f>
        <v>0</v>
      </c>
      <c r="BJ353" s="17" t="s">
        <v>85</v>
      </c>
      <c r="BK353" s="159">
        <f>I353*H353</f>
        <v>0</v>
      </c>
    </row>
    <row r="354" s="2" customFormat="1" ht="16.32" customHeight="1">
      <c r="A354" s="40"/>
      <c r="B354" s="41"/>
      <c r="C354" s="322" t="s">
        <v>1</v>
      </c>
      <c r="D354" s="322" t="s">
        <v>182</v>
      </c>
      <c r="E354" s="323" t="s">
        <v>1</v>
      </c>
      <c r="F354" s="324" t="s">
        <v>1</v>
      </c>
      <c r="G354" s="325" t="s">
        <v>1</v>
      </c>
      <c r="H354" s="326"/>
      <c r="I354" s="327"/>
      <c r="J354" s="328">
        <f>BK354</f>
        <v>0</v>
      </c>
      <c r="K354" s="269"/>
      <c r="L354" s="43"/>
      <c r="M354" s="329" t="s">
        <v>1</v>
      </c>
      <c r="N354" s="330" t="s">
        <v>40</v>
      </c>
      <c r="O354" s="331"/>
      <c r="P354" s="331"/>
      <c r="Q354" s="331"/>
      <c r="R354" s="331"/>
      <c r="S354" s="331"/>
      <c r="T354" s="332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7" t="s">
        <v>601</v>
      </c>
      <c r="AU354" s="17" t="s">
        <v>81</v>
      </c>
      <c r="AY354" s="17" t="s">
        <v>601</v>
      </c>
      <c r="BE354" s="159">
        <f>IF(N354="základná",J354,0)</f>
        <v>0</v>
      </c>
      <c r="BF354" s="159">
        <f>IF(N354="znížená",J354,0)</f>
        <v>0</v>
      </c>
      <c r="BG354" s="159">
        <f>IF(N354="zákl. prenesená",J354,0)</f>
        <v>0</v>
      </c>
      <c r="BH354" s="159">
        <f>IF(N354="zníž. prenesená",J354,0)</f>
        <v>0</v>
      </c>
      <c r="BI354" s="159">
        <f>IF(N354="nulová",J354,0)</f>
        <v>0</v>
      </c>
      <c r="BJ354" s="17" t="s">
        <v>85</v>
      </c>
      <c r="BK354" s="159">
        <f>I354*H354</f>
        <v>0</v>
      </c>
    </row>
    <row r="355" s="2" customFormat="1" ht="6.96" customHeight="1">
      <c r="A355" s="40"/>
      <c r="B355" s="74"/>
      <c r="C355" s="75"/>
      <c r="D355" s="75"/>
      <c r="E355" s="75"/>
      <c r="F355" s="75"/>
      <c r="G355" s="75"/>
      <c r="H355" s="75"/>
      <c r="I355" s="75"/>
      <c r="J355" s="75"/>
      <c r="K355" s="75"/>
      <c r="L355" s="43"/>
      <c r="M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</row>
  </sheetData>
  <sheetProtection sheet="1" autoFilter="0" formatColumns="0" formatRows="0" objects="1" scenarios="1" spinCount="100000" saltValue="ziZYAchOokyVcTW3vk4D7QJ0eidIlVkTZtG9cMilyvvbeys94tfvYvFZXZXAE3Cqdefm90ZKRg5kUyLusAOaCg==" hashValue="hEbcmWJRTaxx2/mkEQuA/+Xycy3wlZkgdL0Aqz8XkmKfUbbWxgogW8JyasHWkehk9vZGZIcRfq0y92/qLcJ8JQ==" algorithmName="SHA-512" password="C549"/>
  <autoFilter ref="C141:K354"/>
  <mergeCells count="14">
    <mergeCell ref="E7:H7"/>
    <mergeCell ref="E9:H9"/>
    <mergeCell ref="E18:H18"/>
    <mergeCell ref="E27:H27"/>
    <mergeCell ref="E85:H85"/>
    <mergeCell ref="E87:H87"/>
    <mergeCell ref="D116:F116"/>
    <mergeCell ref="D117:F117"/>
    <mergeCell ref="D118:F118"/>
    <mergeCell ref="D119:F119"/>
    <mergeCell ref="D120:F120"/>
    <mergeCell ref="E132:H132"/>
    <mergeCell ref="E134:H134"/>
    <mergeCell ref="L2:V2"/>
  </mergeCells>
  <dataValidations count="2">
    <dataValidation type="list" allowBlank="1" showInputMessage="1" showErrorMessage="1" error="Povolené sú hodnoty K, M." sqref="D350:D355">
      <formula1>"K, M"</formula1>
    </dataValidation>
    <dataValidation type="list" allowBlank="1" showInputMessage="1" showErrorMessage="1" error="Povolené sú hodnoty základná, znížená, nulová." sqref="N350:N35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166" t="s">
        <v>602</v>
      </c>
      <c r="BA2" s="166" t="s">
        <v>1</v>
      </c>
      <c r="BB2" s="166" t="s">
        <v>1</v>
      </c>
      <c r="BC2" s="166" t="s">
        <v>603</v>
      </c>
      <c r="BD2" s="166" t="s">
        <v>85</v>
      </c>
    </row>
    <row r="3" s="1" customFormat="1" ht="6.96" customHeight="1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20"/>
      <c r="AT3" s="17" t="s">
        <v>74</v>
      </c>
      <c r="AZ3" s="166" t="s">
        <v>604</v>
      </c>
      <c r="BA3" s="166" t="s">
        <v>1</v>
      </c>
      <c r="BB3" s="166" t="s">
        <v>1</v>
      </c>
      <c r="BC3" s="166" t="s">
        <v>605</v>
      </c>
      <c r="BD3" s="166" t="s">
        <v>85</v>
      </c>
    </row>
    <row r="4" s="1" customFormat="1" ht="24.96" customHeight="1">
      <c r="B4" s="20"/>
      <c r="D4" s="169" t="s">
        <v>106</v>
      </c>
      <c r="L4" s="20"/>
      <c r="M4" s="170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71" t="s">
        <v>15</v>
      </c>
      <c r="L6" s="20"/>
    </row>
    <row r="7" s="1" customFormat="1" ht="16.5" customHeight="1">
      <c r="B7" s="20"/>
      <c r="E7" s="172" t="str">
        <f>'Rekapitulácia stavby'!K6</f>
        <v>Rekonštrukcia šatne, spŕch a WC v DÚA - II. NP, Jurajov dvor</v>
      </c>
      <c r="F7" s="171"/>
      <c r="G7" s="171"/>
      <c r="H7" s="171"/>
      <c r="L7" s="20"/>
    </row>
    <row r="8" s="1" customFormat="1" ht="12" customHeight="1">
      <c r="B8" s="20"/>
      <c r="D8" s="171" t="s">
        <v>115</v>
      </c>
      <c r="L8" s="20"/>
    </row>
    <row r="9" s="2" customFormat="1" ht="16.5" customHeight="1">
      <c r="A9" s="40"/>
      <c r="B9" s="43"/>
      <c r="C9" s="40"/>
      <c r="D9" s="40"/>
      <c r="E9" s="172" t="s">
        <v>118</v>
      </c>
      <c r="F9" s="40"/>
      <c r="G9" s="40"/>
      <c r="H9" s="40"/>
      <c r="I9" s="40"/>
      <c r="J9" s="40"/>
      <c r="K9" s="40"/>
      <c r="L9" s="7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71" t="s">
        <v>606</v>
      </c>
      <c r="E10" s="40"/>
      <c r="F10" s="40"/>
      <c r="G10" s="40"/>
      <c r="H10" s="40"/>
      <c r="I10" s="40"/>
      <c r="J10" s="40"/>
      <c r="K10" s="40"/>
      <c r="L10" s="7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73" t="s">
        <v>607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71" t="s">
        <v>17</v>
      </c>
      <c r="E13" s="40"/>
      <c r="F13" s="149" t="s">
        <v>1</v>
      </c>
      <c r="G13" s="40"/>
      <c r="H13" s="40"/>
      <c r="I13" s="171" t="s">
        <v>18</v>
      </c>
      <c r="J13" s="149" t="s">
        <v>1</v>
      </c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71" t="s">
        <v>19</v>
      </c>
      <c r="E14" s="40"/>
      <c r="F14" s="149" t="s">
        <v>20</v>
      </c>
      <c r="G14" s="40"/>
      <c r="H14" s="40"/>
      <c r="I14" s="171" t="s">
        <v>21</v>
      </c>
      <c r="J14" s="174" t="str">
        <f>'Rekapitulácia stavby'!AN8</f>
        <v>7. 12. 2023</v>
      </c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71" t="s">
        <v>23</v>
      </c>
      <c r="E16" s="40"/>
      <c r="F16" s="40"/>
      <c r="G16" s="40"/>
      <c r="H16" s="40"/>
      <c r="I16" s="171" t="s">
        <v>24</v>
      </c>
      <c r="J16" s="149" t="str">
        <f>IF('Rekapitulácia stavby'!AN10="","",'Rekapitulácia stavby'!AN10)</f>
        <v/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9" t="str">
        <f>IF('Rekapitulácia stavby'!E11="","",'Rekapitulácia stavby'!E11)</f>
        <v xml:space="preserve"> </v>
      </c>
      <c r="F17" s="40"/>
      <c r="G17" s="40"/>
      <c r="H17" s="40"/>
      <c r="I17" s="171" t="s">
        <v>25</v>
      </c>
      <c r="J17" s="149" t="str">
        <f>IF('Rekapitulácia stavby'!AN11="","",'Rekapitulácia stavby'!AN11)</f>
        <v/>
      </c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71" t="s">
        <v>26</v>
      </c>
      <c r="E19" s="40"/>
      <c r="F19" s="40"/>
      <c r="G19" s="40"/>
      <c r="H19" s="40"/>
      <c r="I19" s="171" t="s">
        <v>24</v>
      </c>
      <c r="J19" s="33" t="str">
        <f>'Rekapitulácia stavby'!AN13</f>
        <v>Vyplň údaj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'Rekapitulácia stavby'!E14</f>
        <v>Vyplň údaj</v>
      </c>
      <c r="F20" s="149"/>
      <c r="G20" s="149"/>
      <c r="H20" s="149"/>
      <c r="I20" s="171" t="s">
        <v>25</v>
      </c>
      <c r="J20" s="33" t="str">
        <f>'Rekapitulácia stavby'!AN14</f>
        <v>Vyplň údaj</v>
      </c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71" t="s">
        <v>28</v>
      </c>
      <c r="E22" s="40"/>
      <c r="F22" s="40"/>
      <c r="G22" s="40"/>
      <c r="H22" s="40"/>
      <c r="I22" s="171" t="s">
        <v>24</v>
      </c>
      <c r="J22" s="149" t="str">
        <f>IF('Rekapitulácia stavby'!AN16="","",'Rekapitulácia stavby'!AN16)</f>
        <v/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9" t="str">
        <f>IF('Rekapitulácia stavby'!E17="","",'Rekapitulácia stavby'!E17)</f>
        <v xml:space="preserve"> </v>
      </c>
      <c r="F23" s="40"/>
      <c r="G23" s="40"/>
      <c r="H23" s="40"/>
      <c r="I23" s="171" t="s">
        <v>25</v>
      </c>
      <c r="J23" s="149" t="str">
        <f>IF('Rekapitulácia stavby'!AN17="","",'Rekapitulácia stavby'!AN17)</f>
        <v/>
      </c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71" t="s">
        <v>30</v>
      </c>
      <c r="E25" s="40"/>
      <c r="F25" s="40"/>
      <c r="G25" s="40"/>
      <c r="H25" s="40"/>
      <c r="I25" s="171" t="s">
        <v>24</v>
      </c>
      <c r="J25" s="149" t="str">
        <f>IF('Rekapitulácia stavby'!AN19="","",'Rekapitulácia stavby'!AN19)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9" t="str">
        <f>IF('Rekapitulácia stavby'!E20="","",'Rekapitulácia stavby'!E20)</f>
        <v xml:space="preserve"> </v>
      </c>
      <c r="F26" s="40"/>
      <c r="G26" s="40"/>
      <c r="H26" s="40"/>
      <c r="I26" s="171" t="s">
        <v>25</v>
      </c>
      <c r="J26" s="149" t="str">
        <f>IF('Rekapitulácia stavby'!AN20="","",'Rekapitulácia stavby'!AN20)</f>
        <v/>
      </c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71" t="s">
        <v>31</v>
      </c>
      <c r="E28" s="40"/>
      <c r="F28" s="40"/>
      <c r="G28" s="40"/>
      <c r="H28" s="40"/>
      <c r="I28" s="40"/>
      <c r="J28" s="40"/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75"/>
      <c r="B29" s="176"/>
      <c r="C29" s="175"/>
      <c r="D29" s="175"/>
      <c r="E29" s="177" t="s">
        <v>1</v>
      </c>
      <c r="F29" s="177"/>
      <c r="G29" s="177"/>
      <c r="H29" s="177"/>
      <c r="I29" s="175"/>
      <c r="J29" s="175"/>
      <c r="K29" s="175"/>
      <c r="L29" s="178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9"/>
      <c r="E31" s="179"/>
      <c r="F31" s="179"/>
      <c r="G31" s="179"/>
      <c r="H31" s="179"/>
      <c r="I31" s="179"/>
      <c r="J31" s="179"/>
      <c r="K31" s="179"/>
      <c r="L31" s="7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9" t="s">
        <v>134</v>
      </c>
      <c r="E32" s="40"/>
      <c r="F32" s="40"/>
      <c r="G32" s="40"/>
      <c r="H32" s="40"/>
      <c r="I32" s="40"/>
      <c r="J32" s="180">
        <f>J98</f>
        <v>0</v>
      </c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81" t="s">
        <v>95</v>
      </c>
      <c r="E33" s="40"/>
      <c r="F33" s="40"/>
      <c r="G33" s="40"/>
      <c r="H33" s="40"/>
      <c r="I33" s="40"/>
      <c r="J33" s="180">
        <f>J112</f>
        <v>0</v>
      </c>
      <c r="K33" s="4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82" t="s">
        <v>34</v>
      </c>
      <c r="E34" s="40"/>
      <c r="F34" s="40"/>
      <c r="G34" s="40"/>
      <c r="H34" s="40"/>
      <c r="I34" s="40"/>
      <c r="J34" s="183">
        <f>ROUND(J32 + J33, 2)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9"/>
      <c r="E35" s="179"/>
      <c r="F35" s="179"/>
      <c r="G35" s="179"/>
      <c r="H35" s="179"/>
      <c r="I35" s="179"/>
      <c r="J35" s="179"/>
      <c r="K35" s="179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4" t="s">
        <v>36</v>
      </c>
      <c r="G36" s="40"/>
      <c r="H36" s="40"/>
      <c r="I36" s="184" t="s">
        <v>35</v>
      </c>
      <c r="J36" s="184" t="s">
        <v>37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5" t="s">
        <v>38</v>
      </c>
      <c r="E37" s="186" t="s">
        <v>39</v>
      </c>
      <c r="F37" s="187">
        <f>ROUND((ROUND((SUM(BE112:BE119) + SUM(BE141:BE235)),  2) + SUM(BE237:BE241)), 2)</f>
        <v>0</v>
      </c>
      <c r="G37" s="188"/>
      <c r="H37" s="188"/>
      <c r="I37" s="189">
        <v>0.20000000000000001</v>
      </c>
      <c r="J37" s="187">
        <f>ROUND((ROUND(((SUM(BE112:BE119) + SUM(BE141:BE235))*I37),  2) + (SUM(BE237:BE241)*I37)), 2)</f>
        <v>0</v>
      </c>
      <c r="K37" s="4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86" t="s">
        <v>40</v>
      </c>
      <c r="F38" s="187">
        <f>ROUND((ROUND((SUM(BF112:BF119) + SUM(BF141:BF235)),  2) + SUM(BF237:BF241)), 2)</f>
        <v>0</v>
      </c>
      <c r="G38" s="188"/>
      <c r="H38" s="188"/>
      <c r="I38" s="189">
        <v>0.20000000000000001</v>
      </c>
      <c r="J38" s="187">
        <f>ROUND((ROUND(((SUM(BF112:BF119) + SUM(BF141:BF235))*I38),  2) + (SUM(BF237:BF241)*I38)), 2)</f>
        <v>0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71" t="s">
        <v>41</v>
      </c>
      <c r="F39" s="190">
        <f>ROUND((ROUND((SUM(BG112:BG119) + SUM(BG141:BG235)),  2) + SUM(BG237:BG241)), 2)</f>
        <v>0</v>
      </c>
      <c r="G39" s="40"/>
      <c r="H39" s="40"/>
      <c r="I39" s="191">
        <v>0.20000000000000001</v>
      </c>
      <c r="J39" s="190">
        <f>0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71" t="s">
        <v>42</v>
      </c>
      <c r="F40" s="190">
        <f>ROUND((ROUND((SUM(BH112:BH119) + SUM(BH141:BH235)),  2) + SUM(BH237:BH241)), 2)</f>
        <v>0</v>
      </c>
      <c r="G40" s="40"/>
      <c r="H40" s="40"/>
      <c r="I40" s="191">
        <v>0.20000000000000001</v>
      </c>
      <c r="J40" s="190">
        <f>0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86" t="s">
        <v>43</v>
      </c>
      <c r="F41" s="187">
        <f>ROUND((ROUND((SUM(BI112:BI119) + SUM(BI141:BI235)),  2) + SUM(BI237:BI241)), 2)</f>
        <v>0</v>
      </c>
      <c r="G41" s="188"/>
      <c r="H41" s="188"/>
      <c r="I41" s="189">
        <v>0</v>
      </c>
      <c r="J41" s="187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92"/>
      <c r="D43" s="193" t="s">
        <v>44</v>
      </c>
      <c r="E43" s="194"/>
      <c r="F43" s="194"/>
      <c r="G43" s="195" t="s">
        <v>45</v>
      </c>
      <c r="H43" s="196" t="s">
        <v>46</v>
      </c>
      <c r="I43" s="194"/>
      <c r="J43" s="197">
        <f>SUM(J34:J41)</f>
        <v>0</v>
      </c>
      <c r="K43" s="198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199" t="s">
        <v>47</v>
      </c>
      <c r="E50" s="200"/>
      <c r="F50" s="200"/>
      <c r="G50" s="199" t="s">
        <v>48</v>
      </c>
      <c r="H50" s="200"/>
      <c r="I50" s="200"/>
      <c r="J50" s="200"/>
      <c r="K50" s="200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1" t="s">
        <v>49</v>
      </c>
      <c r="E61" s="202"/>
      <c r="F61" s="203" t="s">
        <v>50</v>
      </c>
      <c r="G61" s="201" t="s">
        <v>49</v>
      </c>
      <c r="H61" s="202"/>
      <c r="I61" s="202"/>
      <c r="J61" s="204" t="s">
        <v>50</v>
      </c>
      <c r="K61" s="202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9" t="s">
        <v>51</v>
      </c>
      <c r="E65" s="205"/>
      <c r="F65" s="205"/>
      <c r="G65" s="199" t="s">
        <v>52</v>
      </c>
      <c r="H65" s="205"/>
      <c r="I65" s="205"/>
      <c r="J65" s="205"/>
      <c r="K65" s="205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1" t="s">
        <v>49</v>
      </c>
      <c r="E76" s="202"/>
      <c r="F76" s="203" t="s">
        <v>50</v>
      </c>
      <c r="G76" s="201" t="s">
        <v>49</v>
      </c>
      <c r="H76" s="202"/>
      <c r="I76" s="202"/>
      <c r="J76" s="204" t="s">
        <v>50</v>
      </c>
      <c r="K76" s="202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6"/>
      <c r="C77" s="207"/>
      <c r="D77" s="207"/>
      <c r="E77" s="207"/>
      <c r="F77" s="207"/>
      <c r="G77" s="207"/>
      <c r="H77" s="207"/>
      <c r="I77" s="207"/>
      <c r="J77" s="207"/>
      <c r="K77" s="207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8"/>
      <c r="C81" s="209"/>
      <c r="D81" s="209"/>
      <c r="E81" s="209"/>
      <c r="F81" s="209"/>
      <c r="G81" s="209"/>
      <c r="H81" s="209"/>
      <c r="I81" s="209"/>
      <c r="J81" s="209"/>
      <c r="K81" s="209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135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0" t="str">
        <f>E7</f>
        <v>Rekonštrukcia šatne, spŕch a WC v DÚA - II. NP,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10" t="s">
        <v>118</v>
      </c>
      <c r="F87" s="42"/>
      <c r="G87" s="42"/>
      <c r="H87" s="42"/>
      <c r="I87" s="42"/>
      <c r="J87" s="42"/>
      <c r="K87" s="42"/>
      <c r="L87" s="7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606</v>
      </c>
      <c r="D88" s="42"/>
      <c r="E88" s="42"/>
      <c r="F88" s="42"/>
      <c r="G88" s="42"/>
      <c r="H88" s="42"/>
      <c r="I88" s="42"/>
      <c r="J88" s="42"/>
      <c r="K88" s="42"/>
      <c r="L88" s="7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84" t="str">
        <f>E11</f>
        <v>01 - Zdravotechnika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19</v>
      </c>
      <c r="D91" s="42"/>
      <c r="E91" s="42"/>
      <c r="F91" s="27" t="str">
        <f>F14</f>
        <v xml:space="preserve"> </v>
      </c>
      <c r="G91" s="42"/>
      <c r="H91" s="42"/>
      <c r="I91" s="32" t="s">
        <v>21</v>
      </c>
      <c r="J91" s="87" t="str">
        <f>IF(J14="","",J14)</f>
        <v>7. 12. 2023</v>
      </c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23</v>
      </c>
      <c r="D93" s="42"/>
      <c r="E93" s="42"/>
      <c r="F93" s="27" t="str">
        <f>E17</f>
        <v xml:space="preserve"> </v>
      </c>
      <c r="G93" s="42"/>
      <c r="H93" s="42"/>
      <c r="I93" s="32" t="s">
        <v>28</v>
      </c>
      <c r="J93" s="36" t="str">
        <f>E23</f>
        <v xml:space="preserve"> 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26</v>
      </c>
      <c r="D94" s="42"/>
      <c r="E94" s="42"/>
      <c r="F94" s="27" t="str">
        <f>IF(E20="","",E20)</f>
        <v>Vyplň údaj</v>
      </c>
      <c r="G94" s="42"/>
      <c r="H94" s="42"/>
      <c r="I94" s="32" t="s">
        <v>30</v>
      </c>
      <c r="J94" s="36" t="str">
        <f>E26</f>
        <v xml:space="preserve"> </v>
      </c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1" t="s">
        <v>136</v>
      </c>
      <c r="D96" s="164"/>
      <c r="E96" s="164"/>
      <c r="F96" s="164"/>
      <c r="G96" s="164"/>
      <c r="H96" s="164"/>
      <c r="I96" s="164"/>
      <c r="J96" s="212" t="s">
        <v>137</v>
      </c>
      <c r="K96" s="164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138</v>
      </c>
      <c r="D98" s="42"/>
      <c r="E98" s="42"/>
      <c r="F98" s="42"/>
      <c r="G98" s="42"/>
      <c r="H98" s="42"/>
      <c r="I98" s="42"/>
      <c r="J98" s="118">
        <f>J141</f>
        <v>0</v>
      </c>
      <c r="K98" s="42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139</v>
      </c>
    </row>
    <row r="99" s="9" customFormat="1" ht="24.96" customHeight="1">
      <c r="A99" s="9"/>
      <c r="B99" s="214"/>
      <c r="C99" s="215"/>
      <c r="D99" s="216" t="s">
        <v>140</v>
      </c>
      <c r="E99" s="217"/>
      <c r="F99" s="217"/>
      <c r="G99" s="217"/>
      <c r="H99" s="217"/>
      <c r="I99" s="217"/>
      <c r="J99" s="218">
        <f>J142</f>
        <v>0</v>
      </c>
      <c r="K99" s="215"/>
      <c r="L99" s="21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0"/>
      <c r="C100" s="141"/>
      <c r="D100" s="221" t="s">
        <v>608</v>
      </c>
      <c r="E100" s="222"/>
      <c r="F100" s="222"/>
      <c r="G100" s="222"/>
      <c r="H100" s="222"/>
      <c r="I100" s="222"/>
      <c r="J100" s="223">
        <f>J143</f>
        <v>0</v>
      </c>
      <c r="K100" s="141"/>
      <c r="L100" s="22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0"/>
      <c r="C101" s="141"/>
      <c r="D101" s="221" t="s">
        <v>142</v>
      </c>
      <c r="E101" s="222"/>
      <c r="F101" s="222"/>
      <c r="G101" s="222"/>
      <c r="H101" s="222"/>
      <c r="I101" s="222"/>
      <c r="J101" s="223">
        <f>J146</f>
        <v>0</v>
      </c>
      <c r="K101" s="141"/>
      <c r="L101" s="22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214"/>
      <c r="C102" s="215"/>
      <c r="D102" s="216" t="s">
        <v>144</v>
      </c>
      <c r="E102" s="217"/>
      <c r="F102" s="217"/>
      <c r="G102" s="217"/>
      <c r="H102" s="217"/>
      <c r="I102" s="217"/>
      <c r="J102" s="218">
        <f>J157</f>
        <v>0</v>
      </c>
      <c r="K102" s="215"/>
      <c r="L102" s="21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20"/>
      <c r="C103" s="141"/>
      <c r="D103" s="221" t="s">
        <v>609</v>
      </c>
      <c r="E103" s="222"/>
      <c r="F103" s="222"/>
      <c r="G103" s="222"/>
      <c r="H103" s="222"/>
      <c r="I103" s="222"/>
      <c r="J103" s="223">
        <f>J158</f>
        <v>0</v>
      </c>
      <c r="K103" s="141"/>
      <c r="L103" s="22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0"/>
      <c r="C104" s="141"/>
      <c r="D104" s="221" t="s">
        <v>610</v>
      </c>
      <c r="E104" s="222"/>
      <c r="F104" s="222"/>
      <c r="G104" s="222"/>
      <c r="H104" s="222"/>
      <c r="I104" s="222"/>
      <c r="J104" s="223">
        <f>J172</f>
        <v>0</v>
      </c>
      <c r="K104" s="141"/>
      <c r="L104" s="22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0"/>
      <c r="C105" s="141"/>
      <c r="D105" s="221" t="s">
        <v>146</v>
      </c>
      <c r="E105" s="222"/>
      <c r="F105" s="222"/>
      <c r="G105" s="222"/>
      <c r="H105" s="222"/>
      <c r="I105" s="222"/>
      <c r="J105" s="223">
        <f>J179</f>
        <v>0</v>
      </c>
      <c r="K105" s="141"/>
      <c r="L105" s="22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0"/>
      <c r="C106" s="141"/>
      <c r="D106" s="221" t="s">
        <v>611</v>
      </c>
      <c r="E106" s="222"/>
      <c r="F106" s="222"/>
      <c r="G106" s="222"/>
      <c r="H106" s="222"/>
      <c r="I106" s="222"/>
      <c r="J106" s="223">
        <f>J215</f>
        <v>0</v>
      </c>
      <c r="K106" s="141"/>
      <c r="L106" s="22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0"/>
      <c r="C107" s="141"/>
      <c r="D107" s="221" t="s">
        <v>612</v>
      </c>
      <c r="E107" s="222"/>
      <c r="F107" s="222"/>
      <c r="G107" s="222"/>
      <c r="H107" s="222"/>
      <c r="I107" s="222"/>
      <c r="J107" s="223">
        <f>J220</f>
        <v>0</v>
      </c>
      <c r="K107" s="141"/>
      <c r="L107" s="22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0"/>
      <c r="C108" s="141"/>
      <c r="D108" s="221" t="s">
        <v>613</v>
      </c>
      <c r="E108" s="222"/>
      <c r="F108" s="222"/>
      <c r="G108" s="222"/>
      <c r="H108" s="222"/>
      <c r="I108" s="222"/>
      <c r="J108" s="223">
        <f>J223</f>
        <v>0</v>
      </c>
      <c r="K108" s="141"/>
      <c r="L108" s="22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1.84" customHeight="1">
      <c r="A109" s="9"/>
      <c r="B109" s="214"/>
      <c r="C109" s="215"/>
      <c r="D109" s="225" t="s">
        <v>155</v>
      </c>
      <c r="E109" s="215"/>
      <c r="F109" s="215"/>
      <c r="G109" s="215"/>
      <c r="H109" s="215"/>
      <c r="I109" s="215"/>
      <c r="J109" s="226">
        <f>J236</f>
        <v>0</v>
      </c>
      <c r="K109" s="215"/>
      <c r="L109" s="21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71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71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29.28" customHeight="1">
      <c r="A112" s="40"/>
      <c r="B112" s="41"/>
      <c r="C112" s="213" t="s">
        <v>156</v>
      </c>
      <c r="D112" s="42"/>
      <c r="E112" s="42"/>
      <c r="F112" s="42"/>
      <c r="G112" s="42"/>
      <c r="H112" s="42"/>
      <c r="I112" s="42"/>
      <c r="J112" s="227">
        <f>ROUND(J113 + J114 + J115 + J116 + J117 + J118,2)</f>
        <v>0</v>
      </c>
      <c r="K112" s="42"/>
      <c r="L112" s="71"/>
      <c r="N112" s="228" t="s">
        <v>38</v>
      </c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8" customHeight="1">
      <c r="A113" s="40"/>
      <c r="B113" s="41"/>
      <c r="C113" s="42"/>
      <c r="D113" s="160" t="s">
        <v>157</v>
      </c>
      <c r="E113" s="155"/>
      <c r="F113" s="155"/>
      <c r="G113" s="42"/>
      <c r="H113" s="42"/>
      <c r="I113" s="42"/>
      <c r="J113" s="156">
        <v>0</v>
      </c>
      <c r="K113" s="42"/>
      <c r="L113" s="229"/>
      <c r="M113" s="230"/>
      <c r="N113" s="231" t="s">
        <v>40</v>
      </c>
      <c r="O113" s="230"/>
      <c r="P113" s="230"/>
      <c r="Q113" s="230"/>
      <c r="R113" s="230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  <c r="AE113" s="232"/>
      <c r="AF113" s="230"/>
      <c r="AG113" s="230"/>
      <c r="AH113" s="230"/>
      <c r="AI113" s="230"/>
      <c r="AJ113" s="230"/>
      <c r="AK113" s="230"/>
      <c r="AL113" s="230"/>
      <c r="AM113" s="230"/>
      <c r="AN113" s="230"/>
      <c r="AO113" s="230"/>
      <c r="AP113" s="230"/>
      <c r="AQ113" s="230"/>
      <c r="AR113" s="230"/>
      <c r="AS113" s="230"/>
      <c r="AT113" s="230"/>
      <c r="AU113" s="230"/>
      <c r="AV113" s="230"/>
      <c r="AW113" s="230"/>
      <c r="AX113" s="230"/>
      <c r="AY113" s="233" t="s">
        <v>158</v>
      </c>
      <c r="AZ113" s="230"/>
      <c r="BA113" s="230"/>
      <c r="BB113" s="230"/>
      <c r="BC113" s="230"/>
      <c r="BD113" s="230"/>
      <c r="BE113" s="234">
        <f>IF(N113="základná",J113,0)</f>
        <v>0</v>
      </c>
      <c r="BF113" s="234">
        <f>IF(N113="znížená",J113,0)</f>
        <v>0</v>
      </c>
      <c r="BG113" s="234">
        <f>IF(N113="zákl. prenesená",J113,0)</f>
        <v>0</v>
      </c>
      <c r="BH113" s="234">
        <f>IF(N113="zníž. prenesená",J113,0)</f>
        <v>0</v>
      </c>
      <c r="BI113" s="234">
        <f>IF(N113="nulová",J113,0)</f>
        <v>0</v>
      </c>
      <c r="BJ113" s="233" t="s">
        <v>85</v>
      </c>
      <c r="BK113" s="230"/>
      <c r="BL113" s="230"/>
      <c r="BM113" s="230"/>
    </row>
    <row r="114" s="2" customFormat="1" ht="18" customHeight="1">
      <c r="A114" s="40"/>
      <c r="B114" s="41"/>
      <c r="C114" s="42"/>
      <c r="D114" s="160" t="s">
        <v>159</v>
      </c>
      <c r="E114" s="155"/>
      <c r="F114" s="155"/>
      <c r="G114" s="42"/>
      <c r="H114" s="42"/>
      <c r="I114" s="42"/>
      <c r="J114" s="156">
        <v>0</v>
      </c>
      <c r="K114" s="42"/>
      <c r="L114" s="229"/>
      <c r="M114" s="230"/>
      <c r="N114" s="231" t="s">
        <v>40</v>
      </c>
      <c r="O114" s="230"/>
      <c r="P114" s="230"/>
      <c r="Q114" s="230"/>
      <c r="R114" s="230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  <c r="AE114" s="232"/>
      <c r="AF114" s="230"/>
      <c r="AG114" s="230"/>
      <c r="AH114" s="230"/>
      <c r="AI114" s="230"/>
      <c r="AJ114" s="230"/>
      <c r="AK114" s="230"/>
      <c r="AL114" s="230"/>
      <c r="AM114" s="230"/>
      <c r="AN114" s="230"/>
      <c r="AO114" s="230"/>
      <c r="AP114" s="230"/>
      <c r="AQ114" s="230"/>
      <c r="AR114" s="230"/>
      <c r="AS114" s="230"/>
      <c r="AT114" s="230"/>
      <c r="AU114" s="230"/>
      <c r="AV114" s="230"/>
      <c r="AW114" s="230"/>
      <c r="AX114" s="230"/>
      <c r="AY114" s="233" t="s">
        <v>158</v>
      </c>
      <c r="AZ114" s="230"/>
      <c r="BA114" s="230"/>
      <c r="BB114" s="230"/>
      <c r="BC114" s="230"/>
      <c r="BD114" s="230"/>
      <c r="BE114" s="234">
        <f>IF(N114="základná",J114,0)</f>
        <v>0</v>
      </c>
      <c r="BF114" s="234">
        <f>IF(N114="znížená",J114,0)</f>
        <v>0</v>
      </c>
      <c r="BG114" s="234">
        <f>IF(N114="zákl. prenesená",J114,0)</f>
        <v>0</v>
      </c>
      <c r="BH114" s="234">
        <f>IF(N114="zníž. prenesená",J114,0)</f>
        <v>0</v>
      </c>
      <c r="BI114" s="234">
        <f>IF(N114="nulová",J114,0)</f>
        <v>0</v>
      </c>
      <c r="BJ114" s="233" t="s">
        <v>85</v>
      </c>
      <c r="BK114" s="230"/>
      <c r="BL114" s="230"/>
      <c r="BM114" s="230"/>
    </row>
    <row r="115" s="2" customFormat="1" ht="18" customHeight="1">
      <c r="A115" s="40"/>
      <c r="B115" s="41"/>
      <c r="C115" s="42"/>
      <c r="D115" s="160" t="s">
        <v>160</v>
      </c>
      <c r="E115" s="155"/>
      <c r="F115" s="155"/>
      <c r="G115" s="42"/>
      <c r="H115" s="42"/>
      <c r="I115" s="42"/>
      <c r="J115" s="156">
        <v>0</v>
      </c>
      <c r="K115" s="42"/>
      <c r="L115" s="229"/>
      <c r="M115" s="230"/>
      <c r="N115" s="231" t="s">
        <v>40</v>
      </c>
      <c r="O115" s="230"/>
      <c r="P115" s="230"/>
      <c r="Q115" s="230"/>
      <c r="R115" s="230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  <c r="AE115" s="232"/>
      <c r="AF115" s="230"/>
      <c r="AG115" s="230"/>
      <c r="AH115" s="230"/>
      <c r="AI115" s="230"/>
      <c r="AJ115" s="230"/>
      <c r="AK115" s="230"/>
      <c r="AL115" s="230"/>
      <c r="AM115" s="230"/>
      <c r="AN115" s="230"/>
      <c r="AO115" s="230"/>
      <c r="AP115" s="230"/>
      <c r="AQ115" s="230"/>
      <c r="AR115" s="230"/>
      <c r="AS115" s="230"/>
      <c r="AT115" s="230"/>
      <c r="AU115" s="230"/>
      <c r="AV115" s="230"/>
      <c r="AW115" s="230"/>
      <c r="AX115" s="230"/>
      <c r="AY115" s="233" t="s">
        <v>158</v>
      </c>
      <c r="AZ115" s="230"/>
      <c r="BA115" s="230"/>
      <c r="BB115" s="230"/>
      <c r="BC115" s="230"/>
      <c r="BD115" s="230"/>
      <c r="BE115" s="234">
        <f>IF(N115="základná",J115,0)</f>
        <v>0</v>
      </c>
      <c r="BF115" s="234">
        <f>IF(N115="znížená",J115,0)</f>
        <v>0</v>
      </c>
      <c r="BG115" s="234">
        <f>IF(N115="zákl. prenesená",J115,0)</f>
        <v>0</v>
      </c>
      <c r="BH115" s="234">
        <f>IF(N115="zníž. prenesená",J115,0)</f>
        <v>0</v>
      </c>
      <c r="BI115" s="234">
        <f>IF(N115="nulová",J115,0)</f>
        <v>0</v>
      </c>
      <c r="BJ115" s="233" t="s">
        <v>85</v>
      </c>
      <c r="BK115" s="230"/>
      <c r="BL115" s="230"/>
      <c r="BM115" s="230"/>
    </row>
    <row r="116" s="2" customFormat="1" ht="18" customHeight="1">
      <c r="A116" s="40"/>
      <c r="B116" s="41"/>
      <c r="C116" s="42"/>
      <c r="D116" s="160" t="s">
        <v>161</v>
      </c>
      <c r="E116" s="155"/>
      <c r="F116" s="155"/>
      <c r="G116" s="42"/>
      <c r="H116" s="42"/>
      <c r="I116" s="42"/>
      <c r="J116" s="156">
        <v>0</v>
      </c>
      <c r="K116" s="42"/>
      <c r="L116" s="229"/>
      <c r="M116" s="230"/>
      <c r="N116" s="231" t="s">
        <v>40</v>
      </c>
      <c r="O116" s="230"/>
      <c r="P116" s="230"/>
      <c r="Q116" s="230"/>
      <c r="R116" s="230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  <c r="AE116" s="232"/>
      <c r="AF116" s="230"/>
      <c r="AG116" s="230"/>
      <c r="AH116" s="230"/>
      <c r="AI116" s="230"/>
      <c r="AJ116" s="230"/>
      <c r="AK116" s="230"/>
      <c r="AL116" s="230"/>
      <c r="AM116" s="230"/>
      <c r="AN116" s="230"/>
      <c r="AO116" s="230"/>
      <c r="AP116" s="230"/>
      <c r="AQ116" s="230"/>
      <c r="AR116" s="230"/>
      <c r="AS116" s="230"/>
      <c r="AT116" s="230"/>
      <c r="AU116" s="230"/>
      <c r="AV116" s="230"/>
      <c r="AW116" s="230"/>
      <c r="AX116" s="230"/>
      <c r="AY116" s="233" t="s">
        <v>158</v>
      </c>
      <c r="AZ116" s="230"/>
      <c r="BA116" s="230"/>
      <c r="BB116" s="230"/>
      <c r="BC116" s="230"/>
      <c r="BD116" s="230"/>
      <c r="BE116" s="234">
        <f>IF(N116="základná",J116,0)</f>
        <v>0</v>
      </c>
      <c r="BF116" s="234">
        <f>IF(N116="znížená",J116,0)</f>
        <v>0</v>
      </c>
      <c r="BG116" s="234">
        <f>IF(N116="zákl. prenesená",J116,0)</f>
        <v>0</v>
      </c>
      <c r="BH116" s="234">
        <f>IF(N116="zníž. prenesená",J116,0)</f>
        <v>0</v>
      </c>
      <c r="BI116" s="234">
        <f>IF(N116="nulová",J116,0)</f>
        <v>0</v>
      </c>
      <c r="BJ116" s="233" t="s">
        <v>85</v>
      </c>
      <c r="BK116" s="230"/>
      <c r="BL116" s="230"/>
      <c r="BM116" s="230"/>
    </row>
    <row r="117" s="2" customFormat="1" ht="18" customHeight="1">
      <c r="A117" s="40"/>
      <c r="B117" s="41"/>
      <c r="C117" s="42"/>
      <c r="D117" s="160" t="s">
        <v>162</v>
      </c>
      <c r="E117" s="155"/>
      <c r="F117" s="155"/>
      <c r="G117" s="42"/>
      <c r="H117" s="42"/>
      <c r="I117" s="42"/>
      <c r="J117" s="156">
        <v>0</v>
      </c>
      <c r="K117" s="42"/>
      <c r="L117" s="229"/>
      <c r="M117" s="230"/>
      <c r="N117" s="231" t="s">
        <v>40</v>
      </c>
      <c r="O117" s="230"/>
      <c r="P117" s="230"/>
      <c r="Q117" s="230"/>
      <c r="R117" s="230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  <c r="AE117" s="232"/>
      <c r="AF117" s="230"/>
      <c r="AG117" s="230"/>
      <c r="AH117" s="230"/>
      <c r="AI117" s="230"/>
      <c r="AJ117" s="230"/>
      <c r="AK117" s="230"/>
      <c r="AL117" s="230"/>
      <c r="AM117" s="230"/>
      <c r="AN117" s="230"/>
      <c r="AO117" s="230"/>
      <c r="AP117" s="230"/>
      <c r="AQ117" s="230"/>
      <c r="AR117" s="230"/>
      <c r="AS117" s="230"/>
      <c r="AT117" s="230"/>
      <c r="AU117" s="230"/>
      <c r="AV117" s="230"/>
      <c r="AW117" s="230"/>
      <c r="AX117" s="230"/>
      <c r="AY117" s="233" t="s">
        <v>158</v>
      </c>
      <c r="AZ117" s="230"/>
      <c r="BA117" s="230"/>
      <c r="BB117" s="230"/>
      <c r="BC117" s="230"/>
      <c r="BD117" s="230"/>
      <c r="BE117" s="234">
        <f>IF(N117="základná",J117,0)</f>
        <v>0</v>
      </c>
      <c r="BF117" s="234">
        <f>IF(N117="znížená",J117,0)</f>
        <v>0</v>
      </c>
      <c r="BG117" s="234">
        <f>IF(N117="zákl. prenesená",J117,0)</f>
        <v>0</v>
      </c>
      <c r="BH117" s="234">
        <f>IF(N117="zníž. prenesená",J117,0)</f>
        <v>0</v>
      </c>
      <c r="BI117" s="234">
        <f>IF(N117="nulová",J117,0)</f>
        <v>0</v>
      </c>
      <c r="BJ117" s="233" t="s">
        <v>85</v>
      </c>
      <c r="BK117" s="230"/>
      <c r="BL117" s="230"/>
      <c r="BM117" s="230"/>
    </row>
    <row r="118" s="2" customFormat="1" ht="18" customHeight="1">
      <c r="A118" s="40"/>
      <c r="B118" s="41"/>
      <c r="C118" s="42"/>
      <c r="D118" s="155" t="s">
        <v>163</v>
      </c>
      <c r="E118" s="42"/>
      <c r="F118" s="42"/>
      <c r="G118" s="42"/>
      <c r="H118" s="42"/>
      <c r="I118" s="42"/>
      <c r="J118" s="156">
        <f>ROUND(J32*T118,2)</f>
        <v>0</v>
      </c>
      <c r="K118" s="42"/>
      <c r="L118" s="229"/>
      <c r="M118" s="230"/>
      <c r="N118" s="231" t="s">
        <v>40</v>
      </c>
      <c r="O118" s="230"/>
      <c r="P118" s="230"/>
      <c r="Q118" s="230"/>
      <c r="R118" s="230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  <c r="AE118" s="232"/>
      <c r="AF118" s="230"/>
      <c r="AG118" s="230"/>
      <c r="AH118" s="230"/>
      <c r="AI118" s="230"/>
      <c r="AJ118" s="230"/>
      <c r="AK118" s="230"/>
      <c r="AL118" s="230"/>
      <c r="AM118" s="230"/>
      <c r="AN118" s="230"/>
      <c r="AO118" s="230"/>
      <c r="AP118" s="230"/>
      <c r="AQ118" s="230"/>
      <c r="AR118" s="230"/>
      <c r="AS118" s="230"/>
      <c r="AT118" s="230"/>
      <c r="AU118" s="230"/>
      <c r="AV118" s="230"/>
      <c r="AW118" s="230"/>
      <c r="AX118" s="230"/>
      <c r="AY118" s="233" t="s">
        <v>164</v>
      </c>
      <c r="AZ118" s="230"/>
      <c r="BA118" s="230"/>
      <c r="BB118" s="230"/>
      <c r="BC118" s="230"/>
      <c r="BD118" s="230"/>
      <c r="BE118" s="234">
        <f>IF(N118="základná",J118,0)</f>
        <v>0</v>
      </c>
      <c r="BF118" s="234">
        <f>IF(N118="znížená",J118,0)</f>
        <v>0</v>
      </c>
      <c r="BG118" s="234">
        <f>IF(N118="zákl. prenesená",J118,0)</f>
        <v>0</v>
      </c>
      <c r="BH118" s="234">
        <f>IF(N118="zníž. prenesená",J118,0)</f>
        <v>0</v>
      </c>
      <c r="BI118" s="234">
        <f>IF(N118="nulová",J118,0)</f>
        <v>0</v>
      </c>
      <c r="BJ118" s="233" t="s">
        <v>85</v>
      </c>
      <c r="BK118" s="230"/>
      <c r="BL118" s="230"/>
      <c r="BM118" s="230"/>
    </row>
    <row r="119" s="2" customForma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71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29.28" customHeight="1">
      <c r="A120" s="40"/>
      <c r="B120" s="41"/>
      <c r="C120" s="163" t="s">
        <v>100</v>
      </c>
      <c r="D120" s="164"/>
      <c r="E120" s="164"/>
      <c r="F120" s="164"/>
      <c r="G120" s="164"/>
      <c r="H120" s="164"/>
      <c r="I120" s="164"/>
      <c r="J120" s="165">
        <f>ROUND(J98+J112,2)</f>
        <v>0</v>
      </c>
      <c r="K120" s="164"/>
      <c r="L120" s="71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74"/>
      <c r="C121" s="75"/>
      <c r="D121" s="75"/>
      <c r="E121" s="75"/>
      <c r="F121" s="75"/>
      <c r="G121" s="75"/>
      <c r="H121" s="75"/>
      <c r="I121" s="75"/>
      <c r="J121" s="75"/>
      <c r="K121" s="75"/>
      <c r="L121" s="71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5" s="2" customFormat="1" ht="6.96" customHeight="1">
      <c r="A125" s="40"/>
      <c r="B125" s="76"/>
      <c r="C125" s="77"/>
      <c r="D125" s="77"/>
      <c r="E125" s="77"/>
      <c r="F125" s="77"/>
      <c r="G125" s="77"/>
      <c r="H125" s="77"/>
      <c r="I125" s="77"/>
      <c r="J125" s="77"/>
      <c r="K125" s="77"/>
      <c r="L125" s="71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24.96" customHeight="1">
      <c r="A126" s="40"/>
      <c r="B126" s="41"/>
      <c r="C126" s="23" t="s">
        <v>165</v>
      </c>
      <c r="D126" s="42"/>
      <c r="E126" s="42"/>
      <c r="F126" s="42"/>
      <c r="G126" s="42"/>
      <c r="H126" s="42"/>
      <c r="I126" s="42"/>
      <c r="J126" s="42"/>
      <c r="K126" s="42"/>
      <c r="L126" s="71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71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2" customHeight="1">
      <c r="A128" s="40"/>
      <c r="B128" s="41"/>
      <c r="C128" s="32" t="s">
        <v>15</v>
      </c>
      <c r="D128" s="42"/>
      <c r="E128" s="42"/>
      <c r="F128" s="42"/>
      <c r="G128" s="42"/>
      <c r="H128" s="42"/>
      <c r="I128" s="42"/>
      <c r="J128" s="42"/>
      <c r="K128" s="42"/>
      <c r="L128" s="71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6.5" customHeight="1">
      <c r="A129" s="40"/>
      <c r="B129" s="41"/>
      <c r="C129" s="42"/>
      <c r="D129" s="42"/>
      <c r="E129" s="210" t="str">
        <f>E7</f>
        <v>Rekonštrukcia šatne, spŕch a WC v DÚA - II. NP, Jurajov dvor</v>
      </c>
      <c r="F129" s="32"/>
      <c r="G129" s="32"/>
      <c r="H129" s="32"/>
      <c r="I129" s="42"/>
      <c r="J129" s="42"/>
      <c r="K129" s="42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1" customFormat="1" ht="12" customHeight="1">
      <c r="B130" s="21"/>
      <c r="C130" s="32" t="s">
        <v>115</v>
      </c>
      <c r="D130" s="22"/>
      <c r="E130" s="22"/>
      <c r="F130" s="22"/>
      <c r="G130" s="22"/>
      <c r="H130" s="22"/>
      <c r="I130" s="22"/>
      <c r="J130" s="22"/>
      <c r="K130" s="22"/>
      <c r="L130" s="20"/>
    </row>
    <row r="131" s="2" customFormat="1" ht="16.5" customHeight="1">
      <c r="A131" s="40"/>
      <c r="B131" s="41"/>
      <c r="C131" s="42"/>
      <c r="D131" s="42"/>
      <c r="E131" s="210" t="s">
        <v>118</v>
      </c>
      <c r="F131" s="42"/>
      <c r="G131" s="42"/>
      <c r="H131" s="42"/>
      <c r="I131" s="42"/>
      <c r="J131" s="42"/>
      <c r="K131" s="42"/>
      <c r="L131" s="7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2" customHeight="1">
      <c r="A132" s="40"/>
      <c r="B132" s="41"/>
      <c r="C132" s="32" t="s">
        <v>606</v>
      </c>
      <c r="D132" s="42"/>
      <c r="E132" s="42"/>
      <c r="F132" s="42"/>
      <c r="G132" s="42"/>
      <c r="H132" s="42"/>
      <c r="I132" s="42"/>
      <c r="J132" s="42"/>
      <c r="K132" s="42"/>
      <c r="L132" s="71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6.5" customHeight="1">
      <c r="A133" s="40"/>
      <c r="B133" s="41"/>
      <c r="C133" s="42"/>
      <c r="D133" s="42"/>
      <c r="E133" s="84" t="str">
        <f>E11</f>
        <v>01 - Zdravotechnika</v>
      </c>
      <c r="F133" s="42"/>
      <c r="G133" s="42"/>
      <c r="H133" s="42"/>
      <c r="I133" s="42"/>
      <c r="J133" s="42"/>
      <c r="K133" s="42"/>
      <c r="L133" s="71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6.96" customHeight="1">
      <c r="A134" s="40"/>
      <c r="B134" s="41"/>
      <c r="C134" s="42"/>
      <c r="D134" s="42"/>
      <c r="E134" s="42"/>
      <c r="F134" s="42"/>
      <c r="G134" s="42"/>
      <c r="H134" s="42"/>
      <c r="I134" s="42"/>
      <c r="J134" s="42"/>
      <c r="K134" s="42"/>
      <c r="L134" s="71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12" customHeight="1">
      <c r="A135" s="40"/>
      <c r="B135" s="41"/>
      <c r="C135" s="32" t="s">
        <v>19</v>
      </c>
      <c r="D135" s="42"/>
      <c r="E135" s="42"/>
      <c r="F135" s="27" t="str">
        <f>F14</f>
        <v xml:space="preserve"> </v>
      </c>
      <c r="G135" s="42"/>
      <c r="H135" s="42"/>
      <c r="I135" s="32" t="s">
        <v>21</v>
      </c>
      <c r="J135" s="87" t="str">
        <f>IF(J14="","",J14)</f>
        <v>7. 12. 2023</v>
      </c>
      <c r="K135" s="42"/>
      <c r="L135" s="71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6.96" customHeight="1">
      <c r="A136" s="40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71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15.15" customHeight="1">
      <c r="A137" s="40"/>
      <c r="B137" s="41"/>
      <c r="C137" s="32" t="s">
        <v>23</v>
      </c>
      <c r="D137" s="42"/>
      <c r="E137" s="42"/>
      <c r="F137" s="27" t="str">
        <f>E17</f>
        <v xml:space="preserve"> </v>
      </c>
      <c r="G137" s="42"/>
      <c r="H137" s="42"/>
      <c r="I137" s="32" t="s">
        <v>28</v>
      </c>
      <c r="J137" s="36" t="str">
        <f>E23</f>
        <v xml:space="preserve"> </v>
      </c>
      <c r="K137" s="42"/>
      <c r="L137" s="71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15.15" customHeight="1">
      <c r="A138" s="40"/>
      <c r="B138" s="41"/>
      <c r="C138" s="32" t="s">
        <v>26</v>
      </c>
      <c r="D138" s="42"/>
      <c r="E138" s="42"/>
      <c r="F138" s="27" t="str">
        <f>IF(E20="","",E20)</f>
        <v>Vyplň údaj</v>
      </c>
      <c r="G138" s="42"/>
      <c r="H138" s="42"/>
      <c r="I138" s="32" t="s">
        <v>30</v>
      </c>
      <c r="J138" s="36" t="str">
        <f>E26</f>
        <v xml:space="preserve"> </v>
      </c>
      <c r="K138" s="42"/>
      <c r="L138" s="71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0.32" customHeight="1">
      <c r="A139" s="40"/>
      <c r="B139" s="41"/>
      <c r="C139" s="42"/>
      <c r="D139" s="42"/>
      <c r="E139" s="42"/>
      <c r="F139" s="42"/>
      <c r="G139" s="42"/>
      <c r="H139" s="42"/>
      <c r="I139" s="42"/>
      <c r="J139" s="42"/>
      <c r="K139" s="42"/>
      <c r="L139" s="71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11" customFormat="1" ht="29.28" customHeight="1">
      <c r="A140" s="235"/>
      <c r="B140" s="236"/>
      <c r="C140" s="237" t="s">
        <v>166</v>
      </c>
      <c r="D140" s="238" t="s">
        <v>59</v>
      </c>
      <c r="E140" s="238" t="s">
        <v>55</v>
      </c>
      <c r="F140" s="238" t="s">
        <v>56</v>
      </c>
      <c r="G140" s="238" t="s">
        <v>167</v>
      </c>
      <c r="H140" s="238" t="s">
        <v>168</v>
      </c>
      <c r="I140" s="238" t="s">
        <v>169</v>
      </c>
      <c r="J140" s="239" t="s">
        <v>137</v>
      </c>
      <c r="K140" s="240" t="s">
        <v>170</v>
      </c>
      <c r="L140" s="241"/>
      <c r="M140" s="108" t="s">
        <v>1</v>
      </c>
      <c r="N140" s="109" t="s">
        <v>38</v>
      </c>
      <c r="O140" s="109" t="s">
        <v>171</v>
      </c>
      <c r="P140" s="109" t="s">
        <v>172</v>
      </c>
      <c r="Q140" s="109" t="s">
        <v>173</v>
      </c>
      <c r="R140" s="109" t="s">
        <v>174</v>
      </c>
      <c r="S140" s="109" t="s">
        <v>175</v>
      </c>
      <c r="T140" s="110" t="s">
        <v>176</v>
      </c>
      <c r="U140" s="235"/>
      <c r="V140" s="235"/>
      <c r="W140" s="235"/>
      <c r="X140" s="235"/>
      <c r="Y140" s="235"/>
      <c r="Z140" s="235"/>
      <c r="AA140" s="235"/>
      <c r="AB140" s="235"/>
      <c r="AC140" s="235"/>
      <c r="AD140" s="235"/>
      <c r="AE140" s="235"/>
    </row>
    <row r="141" s="2" customFormat="1" ht="22.8" customHeight="1">
      <c r="A141" s="40"/>
      <c r="B141" s="41"/>
      <c r="C141" s="115" t="s">
        <v>134</v>
      </c>
      <c r="D141" s="42"/>
      <c r="E141" s="42"/>
      <c r="F141" s="42"/>
      <c r="G141" s="42"/>
      <c r="H141" s="42"/>
      <c r="I141" s="42"/>
      <c r="J141" s="242">
        <f>BK141</f>
        <v>0</v>
      </c>
      <c r="K141" s="42"/>
      <c r="L141" s="43"/>
      <c r="M141" s="111"/>
      <c r="N141" s="243"/>
      <c r="O141" s="112"/>
      <c r="P141" s="244">
        <f>P142+P157+P236</f>
        <v>0</v>
      </c>
      <c r="Q141" s="112"/>
      <c r="R141" s="244">
        <f>R142+R157+R236</f>
        <v>1.0328247399999997</v>
      </c>
      <c r="S141" s="112"/>
      <c r="T141" s="245">
        <f>T142+T157+T236</f>
        <v>1.3444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7" t="s">
        <v>73</v>
      </c>
      <c r="AU141" s="17" t="s">
        <v>139</v>
      </c>
      <c r="BK141" s="246">
        <f>BK142+BK157+BK236</f>
        <v>0</v>
      </c>
    </row>
    <row r="142" s="12" customFormat="1" ht="25.92" customHeight="1">
      <c r="A142" s="12"/>
      <c r="B142" s="247"/>
      <c r="C142" s="248"/>
      <c r="D142" s="249" t="s">
        <v>73</v>
      </c>
      <c r="E142" s="250" t="s">
        <v>177</v>
      </c>
      <c r="F142" s="250" t="s">
        <v>178</v>
      </c>
      <c r="G142" s="248"/>
      <c r="H142" s="248"/>
      <c r="I142" s="251"/>
      <c r="J142" s="226">
        <f>BK142</f>
        <v>0</v>
      </c>
      <c r="K142" s="248"/>
      <c r="L142" s="252"/>
      <c r="M142" s="253"/>
      <c r="N142" s="254"/>
      <c r="O142" s="254"/>
      <c r="P142" s="255">
        <f>P143+P146</f>
        <v>0</v>
      </c>
      <c r="Q142" s="254"/>
      <c r="R142" s="255">
        <f>R143+R146</f>
        <v>0.00059999999999999995</v>
      </c>
      <c r="S142" s="254"/>
      <c r="T142" s="256">
        <f>T143+T146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57" t="s">
        <v>81</v>
      </c>
      <c r="AT142" s="258" t="s">
        <v>73</v>
      </c>
      <c r="AU142" s="258" t="s">
        <v>74</v>
      </c>
      <c r="AY142" s="257" t="s">
        <v>179</v>
      </c>
      <c r="BK142" s="259">
        <f>BK143+BK146</f>
        <v>0</v>
      </c>
    </row>
    <row r="143" s="12" customFormat="1" ht="22.8" customHeight="1">
      <c r="A143" s="12"/>
      <c r="B143" s="247"/>
      <c r="C143" s="248"/>
      <c r="D143" s="249" t="s">
        <v>73</v>
      </c>
      <c r="E143" s="260" t="s">
        <v>224</v>
      </c>
      <c r="F143" s="260" t="s">
        <v>614</v>
      </c>
      <c r="G143" s="248"/>
      <c r="H143" s="248"/>
      <c r="I143" s="251"/>
      <c r="J143" s="261">
        <f>BK143</f>
        <v>0</v>
      </c>
      <c r="K143" s="248"/>
      <c r="L143" s="252"/>
      <c r="M143" s="253"/>
      <c r="N143" s="254"/>
      <c r="O143" s="254"/>
      <c r="P143" s="255">
        <f>SUM(P144:P145)</f>
        <v>0</v>
      </c>
      <c r="Q143" s="254"/>
      <c r="R143" s="255">
        <f>SUM(R144:R145)</f>
        <v>0.00059999999999999995</v>
      </c>
      <c r="S143" s="254"/>
      <c r="T143" s="256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57" t="s">
        <v>81</v>
      </c>
      <c r="AT143" s="258" t="s">
        <v>73</v>
      </c>
      <c r="AU143" s="258" t="s">
        <v>81</v>
      </c>
      <c r="AY143" s="257" t="s">
        <v>179</v>
      </c>
      <c r="BK143" s="259">
        <f>SUM(BK144:BK145)</f>
        <v>0</v>
      </c>
    </row>
    <row r="144" s="2" customFormat="1" ht="24.15" customHeight="1">
      <c r="A144" s="40"/>
      <c r="B144" s="41"/>
      <c r="C144" s="262" t="s">
        <v>81</v>
      </c>
      <c r="D144" s="262" t="s">
        <v>182</v>
      </c>
      <c r="E144" s="263" t="s">
        <v>615</v>
      </c>
      <c r="F144" s="264" t="s">
        <v>616</v>
      </c>
      <c r="G144" s="265" t="s">
        <v>194</v>
      </c>
      <c r="H144" s="266">
        <v>120</v>
      </c>
      <c r="I144" s="267"/>
      <c r="J144" s="268">
        <f>ROUND(I144*H144,2)</f>
        <v>0</v>
      </c>
      <c r="K144" s="269"/>
      <c r="L144" s="43"/>
      <c r="M144" s="270" t="s">
        <v>1</v>
      </c>
      <c r="N144" s="271" t="s">
        <v>40</v>
      </c>
      <c r="O144" s="99"/>
      <c r="P144" s="272">
        <f>O144*H144</f>
        <v>0</v>
      </c>
      <c r="Q144" s="272">
        <v>0</v>
      </c>
      <c r="R144" s="272">
        <f>Q144*H144</f>
        <v>0</v>
      </c>
      <c r="S144" s="272">
        <v>0</v>
      </c>
      <c r="T144" s="273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74" t="s">
        <v>186</v>
      </c>
      <c r="AT144" s="274" t="s">
        <v>182</v>
      </c>
      <c r="AU144" s="274" t="s">
        <v>85</v>
      </c>
      <c r="AY144" s="17" t="s">
        <v>179</v>
      </c>
      <c r="BE144" s="159">
        <f>IF(N144="základná",J144,0)</f>
        <v>0</v>
      </c>
      <c r="BF144" s="159">
        <f>IF(N144="znížená",J144,0)</f>
        <v>0</v>
      </c>
      <c r="BG144" s="159">
        <f>IF(N144="zákl. prenesená",J144,0)</f>
        <v>0</v>
      </c>
      <c r="BH144" s="159">
        <f>IF(N144="zníž. prenesená",J144,0)</f>
        <v>0</v>
      </c>
      <c r="BI144" s="159">
        <f>IF(N144="nulová",J144,0)</f>
        <v>0</v>
      </c>
      <c r="BJ144" s="17" t="s">
        <v>85</v>
      </c>
      <c r="BK144" s="159">
        <f>ROUND(I144*H144,2)</f>
        <v>0</v>
      </c>
      <c r="BL144" s="17" t="s">
        <v>186</v>
      </c>
      <c r="BM144" s="274" t="s">
        <v>617</v>
      </c>
    </row>
    <row r="145" s="2" customFormat="1" ht="24.15" customHeight="1">
      <c r="A145" s="40"/>
      <c r="B145" s="41"/>
      <c r="C145" s="262" t="s">
        <v>85</v>
      </c>
      <c r="D145" s="262" t="s">
        <v>182</v>
      </c>
      <c r="E145" s="263" t="s">
        <v>618</v>
      </c>
      <c r="F145" s="264" t="s">
        <v>619</v>
      </c>
      <c r="G145" s="265" t="s">
        <v>620</v>
      </c>
      <c r="H145" s="266">
        <v>2</v>
      </c>
      <c r="I145" s="267"/>
      <c r="J145" s="268">
        <f>ROUND(I145*H145,2)</f>
        <v>0</v>
      </c>
      <c r="K145" s="269"/>
      <c r="L145" s="43"/>
      <c r="M145" s="270" t="s">
        <v>1</v>
      </c>
      <c r="N145" s="271" t="s">
        <v>40</v>
      </c>
      <c r="O145" s="99"/>
      <c r="P145" s="272">
        <f>O145*H145</f>
        <v>0</v>
      </c>
      <c r="Q145" s="272">
        <v>0.00029999999999999997</v>
      </c>
      <c r="R145" s="272">
        <f>Q145*H145</f>
        <v>0.00059999999999999995</v>
      </c>
      <c r="S145" s="272">
        <v>0</v>
      </c>
      <c r="T145" s="27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74" t="s">
        <v>186</v>
      </c>
      <c r="AT145" s="274" t="s">
        <v>182</v>
      </c>
      <c r="AU145" s="274" t="s">
        <v>85</v>
      </c>
      <c r="AY145" s="17" t="s">
        <v>179</v>
      </c>
      <c r="BE145" s="159">
        <f>IF(N145="základná",J145,0)</f>
        <v>0</v>
      </c>
      <c r="BF145" s="159">
        <f>IF(N145="znížená",J145,0)</f>
        <v>0</v>
      </c>
      <c r="BG145" s="159">
        <f>IF(N145="zákl. prenesená",J145,0)</f>
        <v>0</v>
      </c>
      <c r="BH145" s="159">
        <f>IF(N145="zníž. prenesená",J145,0)</f>
        <v>0</v>
      </c>
      <c r="BI145" s="159">
        <f>IF(N145="nulová",J145,0)</f>
        <v>0</v>
      </c>
      <c r="BJ145" s="17" t="s">
        <v>85</v>
      </c>
      <c r="BK145" s="159">
        <f>ROUND(I145*H145,2)</f>
        <v>0</v>
      </c>
      <c r="BL145" s="17" t="s">
        <v>186</v>
      </c>
      <c r="BM145" s="274" t="s">
        <v>621</v>
      </c>
    </row>
    <row r="146" s="12" customFormat="1" ht="22.8" customHeight="1">
      <c r="A146" s="12"/>
      <c r="B146" s="247"/>
      <c r="C146" s="248"/>
      <c r="D146" s="249" t="s">
        <v>73</v>
      </c>
      <c r="E146" s="260" t="s">
        <v>229</v>
      </c>
      <c r="F146" s="260" t="s">
        <v>243</v>
      </c>
      <c r="G146" s="248"/>
      <c r="H146" s="248"/>
      <c r="I146" s="251"/>
      <c r="J146" s="261">
        <f>BK146</f>
        <v>0</v>
      </c>
      <c r="K146" s="248"/>
      <c r="L146" s="252"/>
      <c r="M146" s="253"/>
      <c r="N146" s="254"/>
      <c r="O146" s="254"/>
      <c r="P146" s="255">
        <f>SUM(P147:P156)</f>
        <v>0</v>
      </c>
      <c r="Q146" s="254"/>
      <c r="R146" s="255">
        <f>SUM(R147:R156)</f>
        <v>0</v>
      </c>
      <c r="S146" s="254"/>
      <c r="T146" s="256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57" t="s">
        <v>81</v>
      </c>
      <c r="AT146" s="258" t="s">
        <v>73</v>
      </c>
      <c r="AU146" s="258" t="s">
        <v>81</v>
      </c>
      <c r="AY146" s="257" t="s">
        <v>179</v>
      </c>
      <c r="BK146" s="259">
        <f>SUM(BK147:BK156)</f>
        <v>0</v>
      </c>
    </row>
    <row r="147" s="2" customFormat="1" ht="21.75" customHeight="1">
      <c r="A147" s="40"/>
      <c r="B147" s="41"/>
      <c r="C147" s="262" t="s">
        <v>197</v>
      </c>
      <c r="D147" s="262" t="s">
        <v>182</v>
      </c>
      <c r="E147" s="263" t="s">
        <v>292</v>
      </c>
      <c r="F147" s="264" t="s">
        <v>293</v>
      </c>
      <c r="G147" s="265" t="s">
        <v>294</v>
      </c>
      <c r="H147" s="266">
        <v>1.3440000000000001</v>
      </c>
      <c r="I147" s="267"/>
      <c r="J147" s="268">
        <f>ROUND(I147*H147,2)</f>
        <v>0</v>
      </c>
      <c r="K147" s="269"/>
      <c r="L147" s="43"/>
      <c r="M147" s="270" t="s">
        <v>1</v>
      </c>
      <c r="N147" s="271" t="s">
        <v>40</v>
      </c>
      <c r="O147" s="99"/>
      <c r="P147" s="272">
        <f>O147*H147</f>
        <v>0</v>
      </c>
      <c r="Q147" s="272">
        <v>0</v>
      </c>
      <c r="R147" s="272">
        <f>Q147*H147</f>
        <v>0</v>
      </c>
      <c r="S147" s="272">
        <v>0</v>
      </c>
      <c r="T147" s="273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74" t="s">
        <v>186</v>
      </c>
      <c r="AT147" s="274" t="s">
        <v>182</v>
      </c>
      <c r="AU147" s="274" t="s">
        <v>85</v>
      </c>
      <c r="AY147" s="17" t="s">
        <v>179</v>
      </c>
      <c r="BE147" s="159">
        <f>IF(N147="základná",J147,0)</f>
        <v>0</v>
      </c>
      <c r="BF147" s="159">
        <f>IF(N147="znížená",J147,0)</f>
        <v>0</v>
      </c>
      <c r="BG147" s="159">
        <f>IF(N147="zákl. prenesená",J147,0)</f>
        <v>0</v>
      </c>
      <c r="BH147" s="159">
        <f>IF(N147="zníž. prenesená",J147,0)</f>
        <v>0</v>
      </c>
      <c r="BI147" s="159">
        <f>IF(N147="nulová",J147,0)</f>
        <v>0</v>
      </c>
      <c r="BJ147" s="17" t="s">
        <v>85</v>
      </c>
      <c r="BK147" s="159">
        <f>ROUND(I147*H147,2)</f>
        <v>0</v>
      </c>
      <c r="BL147" s="17" t="s">
        <v>186</v>
      </c>
      <c r="BM147" s="274" t="s">
        <v>622</v>
      </c>
    </row>
    <row r="148" s="2" customFormat="1" ht="24.15" customHeight="1">
      <c r="A148" s="40"/>
      <c r="B148" s="41"/>
      <c r="C148" s="262" t="s">
        <v>186</v>
      </c>
      <c r="D148" s="262" t="s">
        <v>182</v>
      </c>
      <c r="E148" s="263" t="s">
        <v>297</v>
      </c>
      <c r="F148" s="264" t="s">
        <v>298</v>
      </c>
      <c r="G148" s="265" t="s">
        <v>294</v>
      </c>
      <c r="H148" s="266">
        <v>1.3440000000000001</v>
      </c>
      <c r="I148" s="267"/>
      <c r="J148" s="268">
        <f>ROUND(I148*H148,2)</f>
        <v>0</v>
      </c>
      <c r="K148" s="269"/>
      <c r="L148" s="43"/>
      <c r="M148" s="270" t="s">
        <v>1</v>
      </c>
      <c r="N148" s="271" t="s">
        <v>40</v>
      </c>
      <c r="O148" s="99"/>
      <c r="P148" s="272">
        <f>O148*H148</f>
        <v>0</v>
      </c>
      <c r="Q148" s="272">
        <v>0</v>
      </c>
      <c r="R148" s="272">
        <f>Q148*H148</f>
        <v>0</v>
      </c>
      <c r="S148" s="272">
        <v>0</v>
      </c>
      <c r="T148" s="27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74" t="s">
        <v>186</v>
      </c>
      <c r="AT148" s="274" t="s">
        <v>182</v>
      </c>
      <c r="AU148" s="274" t="s">
        <v>85</v>
      </c>
      <c r="AY148" s="17" t="s">
        <v>179</v>
      </c>
      <c r="BE148" s="159">
        <f>IF(N148="základná",J148,0)</f>
        <v>0</v>
      </c>
      <c r="BF148" s="159">
        <f>IF(N148="znížená",J148,0)</f>
        <v>0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7" t="s">
        <v>85</v>
      </c>
      <c r="BK148" s="159">
        <f>ROUND(I148*H148,2)</f>
        <v>0</v>
      </c>
      <c r="BL148" s="17" t="s">
        <v>186</v>
      </c>
      <c r="BM148" s="274" t="s">
        <v>623</v>
      </c>
    </row>
    <row r="149" s="2" customFormat="1" ht="21.75" customHeight="1">
      <c r="A149" s="40"/>
      <c r="B149" s="41"/>
      <c r="C149" s="262" t="s">
        <v>208</v>
      </c>
      <c r="D149" s="262" t="s">
        <v>182</v>
      </c>
      <c r="E149" s="263" t="s">
        <v>301</v>
      </c>
      <c r="F149" s="264" t="s">
        <v>302</v>
      </c>
      <c r="G149" s="265" t="s">
        <v>294</v>
      </c>
      <c r="H149" s="266">
        <v>1.3440000000000001</v>
      </c>
      <c r="I149" s="267"/>
      <c r="J149" s="268">
        <f>ROUND(I149*H149,2)</f>
        <v>0</v>
      </c>
      <c r="K149" s="269"/>
      <c r="L149" s="43"/>
      <c r="M149" s="270" t="s">
        <v>1</v>
      </c>
      <c r="N149" s="271" t="s">
        <v>40</v>
      </c>
      <c r="O149" s="99"/>
      <c r="P149" s="272">
        <f>O149*H149</f>
        <v>0</v>
      </c>
      <c r="Q149" s="272">
        <v>0</v>
      </c>
      <c r="R149" s="272">
        <f>Q149*H149</f>
        <v>0</v>
      </c>
      <c r="S149" s="272">
        <v>0</v>
      </c>
      <c r="T149" s="27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74" t="s">
        <v>186</v>
      </c>
      <c r="AT149" s="274" t="s">
        <v>182</v>
      </c>
      <c r="AU149" s="274" t="s">
        <v>85</v>
      </c>
      <c r="AY149" s="17" t="s">
        <v>179</v>
      </c>
      <c r="BE149" s="159">
        <f>IF(N149="základná",J149,0)</f>
        <v>0</v>
      </c>
      <c r="BF149" s="159">
        <f>IF(N149="znížená",J149,0)</f>
        <v>0</v>
      </c>
      <c r="BG149" s="159">
        <f>IF(N149="zákl. prenesená",J149,0)</f>
        <v>0</v>
      </c>
      <c r="BH149" s="159">
        <f>IF(N149="zníž. prenesená",J149,0)</f>
        <v>0</v>
      </c>
      <c r="BI149" s="159">
        <f>IF(N149="nulová",J149,0)</f>
        <v>0</v>
      </c>
      <c r="BJ149" s="17" t="s">
        <v>85</v>
      </c>
      <c r="BK149" s="159">
        <f>ROUND(I149*H149,2)</f>
        <v>0</v>
      </c>
      <c r="BL149" s="17" t="s">
        <v>186</v>
      </c>
      <c r="BM149" s="274" t="s">
        <v>624</v>
      </c>
    </row>
    <row r="150" s="2" customFormat="1" ht="24.15" customHeight="1">
      <c r="A150" s="40"/>
      <c r="B150" s="41"/>
      <c r="C150" s="262" t="s">
        <v>180</v>
      </c>
      <c r="D150" s="262" t="s">
        <v>182</v>
      </c>
      <c r="E150" s="263" t="s">
        <v>305</v>
      </c>
      <c r="F150" s="264" t="s">
        <v>306</v>
      </c>
      <c r="G150" s="265" t="s">
        <v>294</v>
      </c>
      <c r="H150" s="266">
        <v>25.536000000000001</v>
      </c>
      <c r="I150" s="267"/>
      <c r="J150" s="268">
        <f>ROUND(I150*H150,2)</f>
        <v>0</v>
      </c>
      <c r="K150" s="269"/>
      <c r="L150" s="43"/>
      <c r="M150" s="270" t="s">
        <v>1</v>
      </c>
      <c r="N150" s="271" t="s">
        <v>40</v>
      </c>
      <c r="O150" s="99"/>
      <c r="P150" s="272">
        <f>O150*H150</f>
        <v>0</v>
      </c>
      <c r="Q150" s="272">
        <v>0</v>
      </c>
      <c r="R150" s="272">
        <f>Q150*H150</f>
        <v>0</v>
      </c>
      <c r="S150" s="272">
        <v>0</v>
      </c>
      <c r="T150" s="273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74" t="s">
        <v>186</v>
      </c>
      <c r="AT150" s="274" t="s">
        <v>182</v>
      </c>
      <c r="AU150" s="274" t="s">
        <v>85</v>
      </c>
      <c r="AY150" s="17" t="s">
        <v>179</v>
      </c>
      <c r="BE150" s="159">
        <f>IF(N150="základná",J150,0)</f>
        <v>0</v>
      </c>
      <c r="BF150" s="159">
        <f>IF(N150="znížená",J150,0)</f>
        <v>0</v>
      </c>
      <c r="BG150" s="159">
        <f>IF(N150="zákl. prenesená",J150,0)</f>
        <v>0</v>
      </c>
      <c r="BH150" s="159">
        <f>IF(N150="zníž. prenesená",J150,0)</f>
        <v>0</v>
      </c>
      <c r="BI150" s="159">
        <f>IF(N150="nulová",J150,0)</f>
        <v>0</v>
      </c>
      <c r="BJ150" s="17" t="s">
        <v>85</v>
      </c>
      <c r="BK150" s="159">
        <f>ROUND(I150*H150,2)</f>
        <v>0</v>
      </c>
      <c r="BL150" s="17" t="s">
        <v>186</v>
      </c>
      <c r="BM150" s="274" t="s">
        <v>625</v>
      </c>
    </row>
    <row r="151" s="13" customFormat="1">
      <c r="A151" s="13"/>
      <c r="B151" s="275"/>
      <c r="C151" s="276"/>
      <c r="D151" s="277" t="s">
        <v>188</v>
      </c>
      <c r="E151" s="276"/>
      <c r="F151" s="279" t="s">
        <v>626</v>
      </c>
      <c r="G151" s="276"/>
      <c r="H151" s="280">
        <v>25.536000000000001</v>
      </c>
      <c r="I151" s="281"/>
      <c r="J151" s="276"/>
      <c r="K151" s="276"/>
      <c r="L151" s="282"/>
      <c r="M151" s="283"/>
      <c r="N151" s="284"/>
      <c r="O151" s="284"/>
      <c r="P151" s="284"/>
      <c r="Q151" s="284"/>
      <c r="R151" s="284"/>
      <c r="S151" s="284"/>
      <c r="T151" s="28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86" t="s">
        <v>188</v>
      </c>
      <c r="AU151" s="286" t="s">
        <v>85</v>
      </c>
      <c r="AV151" s="13" t="s">
        <v>85</v>
      </c>
      <c r="AW151" s="13" t="s">
        <v>4</v>
      </c>
      <c r="AX151" s="13" t="s">
        <v>81</v>
      </c>
      <c r="AY151" s="286" t="s">
        <v>179</v>
      </c>
    </row>
    <row r="152" s="2" customFormat="1" ht="24.15" customHeight="1">
      <c r="A152" s="40"/>
      <c r="B152" s="41"/>
      <c r="C152" s="262" t="s">
        <v>219</v>
      </c>
      <c r="D152" s="262" t="s">
        <v>182</v>
      </c>
      <c r="E152" s="263" t="s">
        <v>310</v>
      </c>
      <c r="F152" s="264" t="s">
        <v>311</v>
      </c>
      <c r="G152" s="265" t="s">
        <v>294</v>
      </c>
      <c r="H152" s="266">
        <v>1.3440000000000001</v>
      </c>
      <c r="I152" s="267"/>
      <c r="J152" s="268">
        <f>ROUND(I152*H152,2)</f>
        <v>0</v>
      </c>
      <c r="K152" s="269"/>
      <c r="L152" s="43"/>
      <c r="M152" s="270" t="s">
        <v>1</v>
      </c>
      <c r="N152" s="271" t="s">
        <v>40</v>
      </c>
      <c r="O152" s="99"/>
      <c r="P152" s="272">
        <f>O152*H152</f>
        <v>0</v>
      </c>
      <c r="Q152" s="272">
        <v>0</v>
      </c>
      <c r="R152" s="272">
        <f>Q152*H152</f>
        <v>0</v>
      </c>
      <c r="S152" s="272">
        <v>0</v>
      </c>
      <c r="T152" s="27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74" t="s">
        <v>186</v>
      </c>
      <c r="AT152" s="274" t="s">
        <v>182</v>
      </c>
      <c r="AU152" s="274" t="s">
        <v>85</v>
      </c>
      <c r="AY152" s="17" t="s">
        <v>179</v>
      </c>
      <c r="BE152" s="159">
        <f>IF(N152="základná",J152,0)</f>
        <v>0</v>
      </c>
      <c r="BF152" s="159">
        <f>IF(N152="znížená",J152,0)</f>
        <v>0</v>
      </c>
      <c r="BG152" s="159">
        <f>IF(N152="zákl. prenesená",J152,0)</f>
        <v>0</v>
      </c>
      <c r="BH152" s="159">
        <f>IF(N152="zníž. prenesená",J152,0)</f>
        <v>0</v>
      </c>
      <c r="BI152" s="159">
        <f>IF(N152="nulová",J152,0)</f>
        <v>0</v>
      </c>
      <c r="BJ152" s="17" t="s">
        <v>85</v>
      </c>
      <c r="BK152" s="159">
        <f>ROUND(I152*H152,2)</f>
        <v>0</v>
      </c>
      <c r="BL152" s="17" t="s">
        <v>186</v>
      </c>
      <c r="BM152" s="274" t="s">
        <v>627</v>
      </c>
    </row>
    <row r="153" s="2" customFormat="1" ht="24.15" customHeight="1">
      <c r="A153" s="40"/>
      <c r="B153" s="41"/>
      <c r="C153" s="262" t="s">
        <v>224</v>
      </c>
      <c r="D153" s="262" t="s">
        <v>182</v>
      </c>
      <c r="E153" s="263" t="s">
        <v>314</v>
      </c>
      <c r="F153" s="264" t="s">
        <v>315</v>
      </c>
      <c r="G153" s="265" t="s">
        <v>294</v>
      </c>
      <c r="H153" s="266">
        <v>6.7199999999999998</v>
      </c>
      <c r="I153" s="267"/>
      <c r="J153" s="268">
        <f>ROUND(I153*H153,2)</f>
        <v>0</v>
      </c>
      <c r="K153" s="269"/>
      <c r="L153" s="43"/>
      <c r="M153" s="270" t="s">
        <v>1</v>
      </c>
      <c r="N153" s="271" t="s">
        <v>40</v>
      </c>
      <c r="O153" s="99"/>
      <c r="P153" s="272">
        <f>O153*H153</f>
        <v>0</v>
      </c>
      <c r="Q153" s="272">
        <v>0</v>
      </c>
      <c r="R153" s="272">
        <f>Q153*H153</f>
        <v>0</v>
      </c>
      <c r="S153" s="272">
        <v>0</v>
      </c>
      <c r="T153" s="273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74" t="s">
        <v>186</v>
      </c>
      <c r="AT153" s="274" t="s">
        <v>182</v>
      </c>
      <c r="AU153" s="274" t="s">
        <v>85</v>
      </c>
      <c r="AY153" s="17" t="s">
        <v>179</v>
      </c>
      <c r="BE153" s="159">
        <f>IF(N153="základná",J153,0)</f>
        <v>0</v>
      </c>
      <c r="BF153" s="159">
        <f>IF(N153="znížená",J153,0)</f>
        <v>0</v>
      </c>
      <c r="BG153" s="159">
        <f>IF(N153="zákl. prenesená",J153,0)</f>
        <v>0</v>
      </c>
      <c r="BH153" s="159">
        <f>IF(N153="zníž. prenesená",J153,0)</f>
        <v>0</v>
      </c>
      <c r="BI153" s="159">
        <f>IF(N153="nulová",J153,0)</f>
        <v>0</v>
      </c>
      <c r="BJ153" s="17" t="s">
        <v>85</v>
      </c>
      <c r="BK153" s="159">
        <f>ROUND(I153*H153,2)</f>
        <v>0</v>
      </c>
      <c r="BL153" s="17" t="s">
        <v>186</v>
      </c>
      <c r="BM153" s="274" t="s">
        <v>628</v>
      </c>
    </row>
    <row r="154" s="13" customFormat="1">
      <c r="A154" s="13"/>
      <c r="B154" s="275"/>
      <c r="C154" s="276"/>
      <c r="D154" s="277" t="s">
        <v>188</v>
      </c>
      <c r="E154" s="276"/>
      <c r="F154" s="279" t="s">
        <v>629</v>
      </c>
      <c r="G154" s="276"/>
      <c r="H154" s="280">
        <v>6.7199999999999998</v>
      </c>
      <c r="I154" s="281"/>
      <c r="J154" s="276"/>
      <c r="K154" s="276"/>
      <c r="L154" s="282"/>
      <c r="M154" s="283"/>
      <c r="N154" s="284"/>
      <c r="O154" s="284"/>
      <c r="P154" s="284"/>
      <c r="Q154" s="284"/>
      <c r="R154" s="284"/>
      <c r="S154" s="284"/>
      <c r="T154" s="28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86" t="s">
        <v>188</v>
      </c>
      <c r="AU154" s="286" t="s">
        <v>85</v>
      </c>
      <c r="AV154" s="13" t="s">
        <v>85</v>
      </c>
      <c r="AW154" s="13" t="s">
        <v>4</v>
      </c>
      <c r="AX154" s="13" t="s">
        <v>81</v>
      </c>
      <c r="AY154" s="286" t="s">
        <v>179</v>
      </c>
    </row>
    <row r="155" s="2" customFormat="1" ht="24.15" customHeight="1">
      <c r="A155" s="40"/>
      <c r="B155" s="41"/>
      <c r="C155" s="262" t="s">
        <v>229</v>
      </c>
      <c r="D155" s="262" t="s">
        <v>182</v>
      </c>
      <c r="E155" s="263" t="s">
        <v>319</v>
      </c>
      <c r="F155" s="264" t="s">
        <v>320</v>
      </c>
      <c r="G155" s="265" t="s">
        <v>294</v>
      </c>
      <c r="H155" s="266">
        <v>1.3440000000000001</v>
      </c>
      <c r="I155" s="267"/>
      <c r="J155" s="268">
        <f>ROUND(I155*H155,2)</f>
        <v>0</v>
      </c>
      <c r="K155" s="269"/>
      <c r="L155" s="43"/>
      <c r="M155" s="270" t="s">
        <v>1</v>
      </c>
      <c r="N155" s="271" t="s">
        <v>40</v>
      </c>
      <c r="O155" s="99"/>
      <c r="P155" s="272">
        <f>O155*H155</f>
        <v>0</v>
      </c>
      <c r="Q155" s="272">
        <v>0</v>
      </c>
      <c r="R155" s="272">
        <f>Q155*H155</f>
        <v>0</v>
      </c>
      <c r="S155" s="272">
        <v>0</v>
      </c>
      <c r="T155" s="273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74" t="s">
        <v>186</v>
      </c>
      <c r="AT155" s="274" t="s">
        <v>182</v>
      </c>
      <c r="AU155" s="274" t="s">
        <v>85</v>
      </c>
      <c r="AY155" s="17" t="s">
        <v>179</v>
      </c>
      <c r="BE155" s="159">
        <f>IF(N155="základná",J155,0)</f>
        <v>0</v>
      </c>
      <c r="BF155" s="159">
        <f>IF(N155="znížená",J155,0)</f>
        <v>0</v>
      </c>
      <c r="BG155" s="159">
        <f>IF(N155="zákl. prenesená",J155,0)</f>
        <v>0</v>
      </c>
      <c r="BH155" s="159">
        <f>IF(N155="zníž. prenesená",J155,0)</f>
        <v>0</v>
      </c>
      <c r="BI155" s="159">
        <f>IF(N155="nulová",J155,0)</f>
        <v>0</v>
      </c>
      <c r="BJ155" s="17" t="s">
        <v>85</v>
      </c>
      <c r="BK155" s="159">
        <f>ROUND(I155*H155,2)</f>
        <v>0</v>
      </c>
      <c r="BL155" s="17" t="s">
        <v>186</v>
      </c>
      <c r="BM155" s="274" t="s">
        <v>630</v>
      </c>
    </row>
    <row r="156" s="2" customFormat="1" ht="24.15" customHeight="1">
      <c r="A156" s="40"/>
      <c r="B156" s="41"/>
      <c r="C156" s="262" t="s">
        <v>233</v>
      </c>
      <c r="D156" s="262" t="s">
        <v>182</v>
      </c>
      <c r="E156" s="263" t="s">
        <v>631</v>
      </c>
      <c r="F156" s="264" t="s">
        <v>632</v>
      </c>
      <c r="G156" s="265" t="s">
        <v>294</v>
      </c>
      <c r="H156" s="266">
        <v>1.3440000000000001</v>
      </c>
      <c r="I156" s="267"/>
      <c r="J156" s="268">
        <f>ROUND(I156*H156,2)</f>
        <v>0</v>
      </c>
      <c r="K156" s="269"/>
      <c r="L156" s="43"/>
      <c r="M156" s="270" t="s">
        <v>1</v>
      </c>
      <c r="N156" s="271" t="s">
        <v>40</v>
      </c>
      <c r="O156" s="99"/>
      <c r="P156" s="272">
        <f>O156*H156</f>
        <v>0</v>
      </c>
      <c r="Q156" s="272">
        <v>0</v>
      </c>
      <c r="R156" s="272">
        <f>Q156*H156</f>
        <v>0</v>
      </c>
      <c r="S156" s="272">
        <v>0</v>
      </c>
      <c r="T156" s="27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74" t="s">
        <v>186</v>
      </c>
      <c r="AT156" s="274" t="s">
        <v>182</v>
      </c>
      <c r="AU156" s="274" t="s">
        <v>85</v>
      </c>
      <c r="AY156" s="17" t="s">
        <v>179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7" t="s">
        <v>85</v>
      </c>
      <c r="BK156" s="159">
        <f>ROUND(I156*H156,2)</f>
        <v>0</v>
      </c>
      <c r="BL156" s="17" t="s">
        <v>186</v>
      </c>
      <c r="BM156" s="274" t="s">
        <v>633</v>
      </c>
    </row>
    <row r="157" s="12" customFormat="1" ht="25.92" customHeight="1">
      <c r="A157" s="12"/>
      <c r="B157" s="247"/>
      <c r="C157" s="248"/>
      <c r="D157" s="249" t="s">
        <v>73</v>
      </c>
      <c r="E157" s="250" t="s">
        <v>336</v>
      </c>
      <c r="F157" s="250" t="s">
        <v>337</v>
      </c>
      <c r="G157" s="248"/>
      <c r="H157" s="248"/>
      <c r="I157" s="251"/>
      <c r="J157" s="226">
        <f>BK157</f>
        <v>0</v>
      </c>
      <c r="K157" s="248"/>
      <c r="L157" s="252"/>
      <c r="M157" s="253"/>
      <c r="N157" s="254"/>
      <c r="O157" s="254"/>
      <c r="P157" s="255">
        <f>P158+P172+P179+P215+P220+P223</f>
        <v>0</v>
      </c>
      <c r="Q157" s="254"/>
      <c r="R157" s="255">
        <f>R158+R172+R179+R215+R220+R223</f>
        <v>1.0322247399999998</v>
      </c>
      <c r="S157" s="254"/>
      <c r="T157" s="256">
        <f>T158+T172+T179+T215+T220+T223</f>
        <v>1.3444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57" t="s">
        <v>85</v>
      </c>
      <c r="AT157" s="258" t="s">
        <v>73</v>
      </c>
      <c r="AU157" s="258" t="s">
        <v>74</v>
      </c>
      <c r="AY157" s="257" t="s">
        <v>179</v>
      </c>
      <c r="BK157" s="259">
        <f>BK158+BK172+BK179+BK215+BK220+BK223</f>
        <v>0</v>
      </c>
    </row>
    <row r="158" s="12" customFormat="1" ht="22.8" customHeight="1">
      <c r="A158" s="12"/>
      <c r="B158" s="247"/>
      <c r="C158" s="248"/>
      <c r="D158" s="249" t="s">
        <v>73</v>
      </c>
      <c r="E158" s="260" t="s">
        <v>634</v>
      </c>
      <c r="F158" s="260" t="s">
        <v>635</v>
      </c>
      <c r="G158" s="248"/>
      <c r="H158" s="248"/>
      <c r="I158" s="251"/>
      <c r="J158" s="261">
        <f>BK158</f>
        <v>0</v>
      </c>
      <c r="K158" s="248"/>
      <c r="L158" s="252"/>
      <c r="M158" s="253"/>
      <c r="N158" s="254"/>
      <c r="O158" s="254"/>
      <c r="P158" s="255">
        <f>SUM(P159:P171)</f>
        <v>0</v>
      </c>
      <c r="Q158" s="254"/>
      <c r="R158" s="255">
        <f>SUM(R159:R171)</f>
        <v>0.19140699999999999</v>
      </c>
      <c r="S158" s="254"/>
      <c r="T158" s="256">
        <f>SUM(T159:T171)</f>
        <v>1.0444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57" t="s">
        <v>85</v>
      </c>
      <c r="AT158" s="258" t="s">
        <v>73</v>
      </c>
      <c r="AU158" s="258" t="s">
        <v>81</v>
      </c>
      <c r="AY158" s="257" t="s">
        <v>179</v>
      </c>
      <c r="BK158" s="259">
        <f>SUM(BK159:BK171)</f>
        <v>0</v>
      </c>
    </row>
    <row r="159" s="2" customFormat="1" ht="24.15" customHeight="1">
      <c r="A159" s="40"/>
      <c r="B159" s="41"/>
      <c r="C159" s="262" t="s">
        <v>238</v>
      </c>
      <c r="D159" s="262" t="s">
        <v>182</v>
      </c>
      <c r="E159" s="263" t="s">
        <v>636</v>
      </c>
      <c r="F159" s="264" t="s">
        <v>637</v>
      </c>
      <c r="G159" s="265" t="s">
        <v>194</v>
      </c>
      <c r="H159" s="266">
        <v>70</v>
      </c>
      <c r="I159" s="267"/>
      <c r="J159" s="268">
        <f>ROUND(I159*H159,2)</f>
        <v>0</v>
      </c>
      <c r="K159" s="269"/>
      <c r="L159" s="43"/>
      <c r="M159" s="270" t="s">
        <v>1</v>
      </c>
      <c r="N159" s="271" t="s">
        <v>40</v>
      </c>
      <c r="O159" s="99"/>
      <c r="P159" s="272">
        <f>O159*H159</f>
        <v>0</v>
      </c>
      <c r="Q159" s="272">
        <v>0</v>
      </c>
      <c r="R159" s="272">
        <f>Q159*H159</f>
        <v>0</v>
      </c>
      <c r="S159" s="272">
        <v>0.014919999999999999</v>
      </c>
      <c r="T159" s="273">
        <f>S159*H159</f>
        <v>1.0444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74" t="s">
        <v>227</v>
      </c>
      <c r="AT159" s="274" t="s">
        <v>182</v>
      </c>
      <c r="AU159" s="274" t="s">
        <v>85</v>
      </c>
      <c r="AY159" s="17" t="s">
        <v>179</v>
      </c>
      <c r="BE159" s="159">
        <f>IF(N159="základná",J159,0)</f>
        <v>0</v>
      </c>
      <c r="BF159" s="159">
        <f>IF(N159="znížená",J159,0)</f>
        <v>0</v>
      </c>
      <c r="BG159" s="159">
        <f>IF(N159="zákl. prenesená",J159,0)</f>
        <v>0</v>
      </c>
      <c r="BH159" s="159">
        <f>IF(N159="zníž. prenesená",J159,0)</f>
        <v>0</v>
      </c>
      <c r="BI159" s="159">
        <f>IF(N159="nulová",J159,0)</f>
        <v>0</v>
      </c>
      <c r="BJ159" s="17" t="s">
        <v>85</v>
      </c>
      <c r="BK159" s="159">
        <f>ROUND(I159*H159,2)</f>
        <v>0</v>
      </c>
      <c r="BL159" s="17" t="s">
        <v>227</v>
      </c>
      <c r="BM159" s="274" t="s">
        <v>638</v>
      </c>
    </row>
    <row r="160" s="2" customFormat="1" ht="16.5" customHeight="1">
      <c r="A160" s="40"/>
      <c r="B160" s="41"/>
      <c r="C160" s="262" t="s">
        <v>244</v>
      </c>
      <c r="D160" s="262" t="s">
        <v>182</v>
      </c>
      <c r="E160" s="263" t="s">
        <v>639</v>
      </c>
      <c r="F160" s="264" t="s">
        <v>640</v>
      </c>
      <c r="G160" s="265" t="s">
        <v>194</v>
      </c>
      <c r="H160" s="266">
        <v>30</v>
      </c>
      <c r="I160" s="267"/>
      <c r="J160" s="268">
        <f>ROUND(I160*H160,2)</f>
        <v>0</v>
      </c>
      <c r="K160" s="269"/>
      <c r="L160" s="43"/>
      <c r="M160" s="270" t="s">
        <v>1</v>
      </c>
      <c r="N160" s="271" t="s">
        <v>40</v>
      </c>
      <c r="O160" s="99"/>
      <c r="P160" s="272">
        <f>O160*H160</f>
        <v>0</v>
      </c>
      <c r="Q160" s="272">
        <v>0.00080999999999999996</v>
      </c>
      <c r="R160" s="272">
        <f>Q160*H160</f>
        <v>0.024299999999999999</v>
      </c>
      <c r="S160" s="272">
        <v>0</v>
      </c>
      <c r="T160" s="273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4" t="s">
        <v>227</v>
      </c>
      <c r="AT160" s="274" t="s">
        <v>182</v>
      </c>
      <c r="AU160" s="274" t="s">
        <v>85</v>
      </c>
      <c r="AY160" s="17" t="s">
        <v>179</v>
      </c>
      <c r="BE160" s="159">
        <f>IF(N160="základná",J160,0)</f>
        <v>0</v>
      </c>
      <c r="BF160" s="159">
        <f>IF(N160="znížená",J160,0)</f>
        <v>0</v>
      </c>
      <c r="BG160" s="159">
        <f>IF(N160="zákl. prenesená",J160,0)</f>
        <v>0</v>
      </c>
      <c r="BH160" s="159">
        <f>IF(N160="zníž. prenesená",J160,0)</f>
        <v>0</v>
      </c>
      <c r="BI160" s="159">
        <f>IF(N160="nulová",J160,0)</f>
        <v>0</v>
      </c>
      <c r="BJ160" s="17" t="s">
        <v>85</v>
      </c>
      <c r="BK160" s="159">
        <f>ROUND(I160*H160,2)</f>
        <v>0</v>
      </c>
      <c r="BL160" s="17" t="s">
        <v>227</v>
      </c>
      <c r="BM160" s="274" t="s">
        <v>641</v>
      </c>
    </row>
    <row r="161" s="2" customFormat="1" ht="16.5" customHeight="1">
      <c r="A161" s="40"/>
      <c r="B161" s="41"/>
      <c r="C161" s="262" t="s">
        <v>253</v>
      </c>
      <c r="D161" s="262" t="s">
        <v>182</v>
      </c>
      <c r="E161" s="263" t="s">
        <v>642</v>
      </c>
      <c r="F161" s="264" t="s">
        <v>643</v>
      </c>
      <c r="G161" s="265" t="s">
        <v>194</v>
      </c>
      <c r="H161" s="266">
        <v>20</v>
      </c>
      <c r="I161" s="267"/>
      <c r="J161" s="268">
        <f>ROUND(I161*H161,2)</f>
        <v>0</v>
      </c>
      <c r="K161" s="269"/>
      <c r="L161" s="43"/>
      <c r="M161" s="270" t="s">
        <v>1</v>
      </c>
      <c r="N161" s="271" t="s">
        <v>40</v>
      </c>
      <c r="O161" s="99"/>
      <c r="P161" s="272">
        <f>O161*H161</f>
        <v>0</v>
      </c>
      <c r="Q161" s="272">
        <v>0.00089999999999999998</v>
      </c>
      <c r="R161" s="272">
        <f>Q161*H161</f>
        <v>0.017999999999999999</v>
      </c>
      <c r="S161" s="272">
        <v>0</v>
      </c>
      <c r="T161" s="27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74" t="s">
        <v>227</v>
      </c>
      <c r="AT161" s="274" t="s">
        <v>182</v>
      </c>
      <c r="AU161" s="274" t="s">
        <v>85</v>
      </c>
      <c r="AY161" s="17" t="s">
        <v>179</v>
      </c>
      <c r="BE161" s="159">
        <f>IF(N161="základná",J161,0)</f>
        <v>0</v>
      </c>
      <c r="BF161" s="159">
        <f>IF(N161="znížená",J161,0)</f>
        <v>0</v>
      </c>
      <c r="BG161" s="159">
        <f>IF(N161="zákl. prenesená",J161,0)</f>
        <v>0</v>
      </c>
      <c r="BH161" s="159">
        <f>IF(N161="zníž. prenesená",J161,0)</f>
        <v>0</v>
      </c>
      <c r="BI161" s="159">
        <f>IF(N161="nulová",J161,0)</f>
        <v>0</v>
      </c>
      <c r="BJ161" s="17" t="s">
        <v>85</v>
      </c>
      <c r="BK161" s="159">
        <f>ROUND(I161*H161,2)</f>
        <v>0</v>
      </c>
      <c r="BL161" s="17" t="s">
        <v>227</v>
      </c>
      <c r="BM161" s="274" t="s">
        <v>644</v>
      </c>
    </row>
    <row r="162" s="2" customFormat="1" ht="16.5" customHeight="1">
      <c r="A162" s="40"/>
      <c r="B162" s="41"/>
      <c r="C162" s="262" t="s">
        <v>258</v>
      </c>
      <c r="D162" s="262" t="s">
        <v>182</v>
      </c>
      <c r="E162" s="263" t="s">
        <v>645</v>
      </c>
      <c r="F162" s="264" t="s">
        <v>646</v>
      </c>
      <c r="G162" s="265" t="s">
        <v>194</v>
      </c>
      <c r="H162" s="266">
        <v>20</v>
      </c>
      <c r="I162" s="267"/>
      <c r="J162" s="268">
        <f>ROUND(I162*H162,2)</f>
        <v>0</v>
      </c>
      <c r="K162" s="269"/>
      <c r="L162" s="43"/>
      <c r="M162" s="270" t="s">
        <v>1</v>
      </c>
      <c r="N162" s="271" t="s">
        <v>40</v>
      </c>
      <c r="O162" s="99"/>
      <c r="P162" s="272">
        <f>O162*H162</f>
        <v>0</v>
      </c>
      <c r="Q162" s="272">
        <v>0.00148</v>
      </c>
      <c r="R162" s="272">
        <f>Q162*H162</f>
        <v>0.029600000000000001</v>
      </c>
      <c r="S162" s="272">
        <v>0</v>
      </c>
      <c r="T162" s="273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74" t="s">
        <v>227</v>
      </c>
      <c r="AT162" s="274" t="s">
        <v>182</v>
      </c>
      <c r="AU162" s="274" t="s">
        <v>85</v>
      </c>
      <c r="AY162" s="17" t="s">
        <v>179</v>
      </c>
      <c r="BE162" s="159">
        <f>IF(N162="základná",J162,0)</f>
        <v>0</v>
      </c>
      <c r="BF162" s="159">
        <f>IF(N162="znížená",J162,0)</f>
        <v>0</v>
      </c>
      <c r="BG162" s="159">
        <f>IF(N162="zákl. prenesená",J162,0)</f>
        <v>0</v>
      </c>
      <c r="BH162" s="159">
        <f>IF(N162="zníž. prenesená",J162,0)</f>
        <v>0</v>
      </c>
      <c r="BI162" s="159">
        <f>IF(N162="nulová",J162,0)</f>
        <v>0</v>
      </c>
      <c r="BJ162" s="17" t="s">
        <v>85</v>
      </c>
      <c r="BK162" s="159">
        <f>ROUND(I162*H162,2)</f>
        <v>0</v>
      </c>
      <c r="BL162" s="17" t="s">
        <v>227</v>
      </c>
      <c r="BM162" s="274" t="s">
        <v>647</v>
      </c>
    </row>
    <row r="163" s="2" customFormat="1" ht="24.15" customHeight="1">
      <c r="A163" s="40"/>
      <c r="B163" s="41"/>
      <c r="C163" s="262" t="s">
        <v>264</v>
      </c>
      <c r="D163" s="262" t="s">
        <v>182</v>
      </c>
      <c r="E163" s="263" t="s">
        <v>648</v>
      </c>
      <c r="F163" s="264" t="s">
        <v>649</v>
      </c>
      <c r="G163" s="265" t="s">
        <v>194</v>
      </c>
      <c r="H163" s="266">
        <v>40</v>
      </c>
      <c r="I163" s="267"/>
      <c r="J163" s="268">
        <f>ROUND(I163*H163,2)</f>
        <v>0</v>
      </c>
      <c r="K163" s="269"/>
      <c r="L163" s="43"/>
      <c r="M163" s="270" t="s">
        <v>1</v>
      </c>
      <c r="N163" s="271" t="s">
        <v>40</v>
      </c>
      <c r="O163" s="99"/>
      <c r="P163" s="272">
        <f>O163*H163</f>
        <v>0</v>
      </c>
      <c r="Q163" s="272">
        <v>0.00181193</v>
      </c>
      <c r="R163" s="272">
        <f>Q163*H163</f>
        <v>0.072477200000000006</v>
      </c>
      <c r="S163" s="272">
        <v>0</v>
      </c>
      <c r="T163" s="27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74" t="s">
        <v>227</v>
      </c>
      <c r="AT163" s="274" t="s">
        <v>182</v>
      </c>
      <c r="AU163" s="274" t="s">
        <v>85</v>
      </c>
      <c r="AY163" s="17" t="s">
        <v>179</v>
      </c>
      <c r="BE163" s="159">
        <f>IF(N163="základná",J163,0)</f>
        <v>0</v>
      </c>
      <c r="BF163" s="159">
        <f>IF(N163="znížená",J163,0)</f>
        <v>0</v>
      </c>
      <c r="BG163" s="159">
        <f>IF(N163="zákl. prenesená",J163,0)</f>
        <v>0</v>
      </c>
      <c r="BH163" s="159">
        <f>IF(N163="zníž. prenesená",J163,0)</f>
        <v>0</v>
      </c>
      <c r="BI163" s="159">
        <f>IF(N163="nulová",J163,0)</f>
        <v>0</v>
      </c>
      <c r="BJ163" s="17" t="s">
        <v>85</v>
      </c>
      <c r="BK163" s="159">
        <f>ROUND(I163*H163,2)</f>
        <v>0</v>
      </c>
      <c r="BL163" s="17" t="s">
        <v>227</v>
      </c>
      <c r="BM163" s="274" t="s">
        <v>650</v>
      </c>
    </row>
    <row r="164" s="2" customFormat="1" ht="16.5" customHeight="1">
      <c r="A164" s="40"/>
      <c r="B164" s="41"/>
      <c r="C164" s="262" t="s">
        <v>227</v>
      </c>
      <c r="D164" s="262" t="s">
        <v>182</v>
      </c>
      <c r="E164" s="263" t="s">
        <v>651</v>
      </c>
      <c r="F164" s="264" t="s">
        <v>652</v>
      </c>
      <c r="G164" s="265" t="s">
        <v>194</v>
      </c>
      <c r="H164" s="266">
        <v>2</v>
      </c>
      <c r="I164" s="267"/>
      <c r="J164" s="268">
        <f>ROUND(I164*H164,2)</f>
        <v>0</v>
      </c>
      <c r="K164" s="269"/>
      <c r="L164" s="43"/>
      <c r="M164" s="270" t="s">
        <v>1</v>
      </c>
      <c r="N164" s="271" t="s">
        <v>40</v>
      </c>
      <c r="O164" s="99"/>
      <c r="P164" s="272">
        <f>O164*H164</f>
        <v>0</v>
      </c>
      <c r="Q164" s="272">
        <v>0.0015200000000000001</v>
      </c>
      <c r="R164" s="272">
        <f>Q164*H164</f>
        <v>0.0030400000000000002</v>
      </c>
      <c r="S164" s="272">
        <v>0</v>
      </c>
      <c r="T164" s="27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74" t="s">
        <v>227</v>
      </c>
      <c r="AT164" s="274" t="s">
        <v>182</v>
      </c>
      <c r="AU164" s="274" t="s">
        <v>85</v>
      </c>
      <c r="AY164" s="17" t="s">
        <v>179</v>
      </c>
      <c r="BE164" s="159">
        <f>IF(N164="základná",J164,0)</f>
        <v>0</v>
      </c>
      <c r="BF164" s="159">
        <f>IF(N164="znížená",J164,0)</f>
        <v>0</v>
      </c>
      <c r="BG164" s="159">
        <f>IF(N164="zákl. prenesená",J164,0)</f>
        <v>0</v>
      </c>
      <c r="BH164" s="159">
        <f>IF(N164="zníž. prenesená",J164,0)</f>
        <v>0</v>
      </c>
      <c r="BI164" s="159">
        <f>IF(N164="nulová",J164,0)</f>
        <v>0</v>
      </c>
      <c r="BJ164" s="17" t="s">
        <v>85</v>
      </c>
      <c r="BK164" s="159">
        <f>ROUND(I164*H164,2)</f>
        <v>0</v>
      </c>
      <c r="BL164" s="17" t="s">
        <v>227</v>
      </c>
      <c r="BM164" s="274" t="s">
        <v>653</v>
      </c>
    </row>
    <row r="165" s="2" customFormat="1" ht="16.5" customHeight="1">
      <c r="A165" s="40"/>
      <c r="B165" s="41"/>
      <c r="C165" s="262" t="s">
        <v>275</v>
      </c>
      <c r="D165" s="262" t="s">
        <v>182</v>
      </c>
      <c r="E165" s="263" t="s">
        <v>654</v>
      </c>
      <c r="F165" s="264" t="s">
        <v>655</v>
      </c>
      <c r="G165" s="265" t="s">
        <v>236</v>
      </c>
      <c r="H165" s="266">
        <v>20</v>
      </c>
      <c r="I165" s="267"/>
      <c r="J165" s="268">
        <f>ROUND(I165*H165,2)</f>
        <v>0</v>
      </c>
      <c r="K165" s="269"/>
      <c r="L165" s="43"/>
      <c r="M165" s="270" t="s">
        <v>1</v>
      </c>
      <c r="N165" s="271" t="s">
        <v>40</v>
      </c>
      <c r="O165" s="99"/>
      <c r="P165" s="272">
        <f>O165*H165</f>
        <v>0</v>
      </c>
      <c r="Q165" s="272">
        <v>1.24E-06</v>
      </c>
      <c r="R165" s="272">
        <f>Q165*H165</f>
        <v>2.48E-05</v>
      </c>
      <c r="S165" s="272">
        <v>0</v>
      </c>
      <c r="T165" s="273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4" t="s">
        <v>227</v>
      </c>
      <c r="AT165" s="274" t="s">
        <v>182</v>
      </c>
      <c r="AU165" s="274" t="s">
        <v>85</v>
      </c>
      <c r="AY165" s="17" t="s">
        <v>179</v>
      </c>
      <c r="BE165" s="159">
        <f>IF(N165="základná",J165,0)</f>
        <v>0</v>
      </c>
      <c r="BF165" s="159">
        <f>IF(N165="znížená",J165,0)</f>
        <v>0</v>
      </c>
      <c r="BG165" s="159">
        <f>IF(N165="zákl. prenesená",J165,0)</f>
        <v>0</v>
      </c>
      <c r="BH165" s="159">
        <f>IF(N165="zníž. prenesená",J165,0)</f>
        <v>0</v>
      </c>
      <c r="BI165" s="159">
        <f>IF(N165="nulová",J165,0)</f>
        <v>0</v>
      </c>
      <c r="BJ165" s="17" t="s">
        <v>85</v>
      </c>
      <c r="BK165" s="159">
        <f>ROUND(I165*H165,2)</f>
        <v>0</v>
      </c>
      <c r="BL165" s="17" t="s">
        <v>227</v>
      </c>
      <c r="BM165" s="274" t="s">
        <v>656</v>
      </c>
    </row>
    <row r="166" s="2" customFormat="1" ht="24.15" customHeight="1">
      <c r="A166" s="40"/>
      <c r="B166" s="41"/>
      <c r="C166" s="309" t="s">
        <v>279</v>
      </c>
      <c r="D166" s="309" t="s">
        <v>239</v>
      </c>
      <c r="E166" s="310" t="s">
        <v>657</v>
      </c>
      <c r="F166" s="311" t="s">
        <v>658</v>
      </c>
      <c r="G166" s="312" t="s">
        <v>236</v>
      </c>
      <c r="H166" s="313">
        <v>20</v>
      </c>
      <c r="I166" s="314"/>
      <c r="J166" s="315">
        <f>ROUND(I166*H166,2)</f>
        <v>0</v>
      </c>
      <c r="K166" s="316"/>
      <c r="L166" s="317"/>
      <c r="M166" s="318" t="s">
        <v>1</v>
      </c>
      <c r="N166" s="319" t="s">
        <v>40</v>
      </c>
      <c r="O166" s="99"/>
      <c r="P166" s="272">
        <f>O166*H166</f>
        <v>0</v>
      </c>
      <c r="Q166" s="272">
        <v>4.0000000000000003E-05</v>
      </c>
      <c r="R166" s="272">
        <f>Q166*H166</f>
        <v>0.00080000000000000004</v>
      </c>
      <c r="S166" s="272">
        <v>0</v>
      </c>
      <c r="T166" s="27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4" t="s">
        <v>348</v>
      </c>
      <c r="AT166" s="274" t="s">
        <v>239</v>
      </c>
      <c r="AU166" s="274" t="s">
        <v>85</v>
      </c>
      <c r="AY166" s="17" t="s">
        <v>179</v>
      </c>
      <c r="BE166" s="159">
        <f>IF(N166="základná",J166,0)</f>
        <v>0</v>
      </c>
      <c r="BF166" s="159">
        <f>IF(N166="znížená",J166,0)</f>
        <v>0</v>
      </c>
      <c r="BG166" s="159">
        <f>IF(N166="zákl. prenesená",J166,0)</f>
        <v>0</v>
      </c>
      <c r="BH166" s="159">
        <f>IF(N166="zníž. prenesená",J166,0)</f>
        <v>0</v>
      </c>
      <c r="BI166" s="159">
        <f>IF(N166="nulová",J166,0)</f>
        <v>0</v>
      </c>
      <c r="BJ166" s="17" t="s">
        <v>85</v>
      </c>
      <c r="BK166" s="159">
        <f>ROUND(I166*H166,2)</f>
        <v>0</v>
      </c>
      <c r="BL166" s="17" t="s">
        <v>227</v>
      </c>
      <c r="BM166" s="274" t="s">
        <v>659</v>
      </c>
    </row>
    <row r="167" s="2" customFormat="1" ht="16.5" customHeight="1">
      <c r="A167" s="40"/>
      <c r="B167" s="41"/>
      <c r="C167" s="262" t="s">
        <v>285</v>
      </c>
      <c r="D167" s="262" t="s">
        <v>182</v>
      </c>
      <c r="E167" s="263" t="s">
        <v>660</v>
      </c>
      <c r="F167" s="264" t="s">
        <v>661</v>
      </c>
      <c r="G167" s="265" t="s">
        <v>236</v>
      </c>
      <c r="H167" s="266">
        <v>4</v>
      </c>
      <c r="I167" s="267"/>
      <c r="J167" s="268">
        <f>ROUND(I167*H167,2)</f>
        <v>0</v>
      </c>
      <c r="K167" s="269"/>
      <c r="L167" s="43"/>
      <c r="M167" s="270" t="s">
        <v>1</v>
      </c>
      <c r="N167" s="271" t="s">
        <v>40</v>
      </c>
      <c r="O167" s="99"/>
      <c r="P167" s="272">
        <f>O167*H167</f>
        <v>0</v>
      </c>
      <c r="Q167" s="272">
        <v>5.0000000000000002E-05</v>
      </c>
      <c r="R167" s="272">
        <f>Q167*H167</f>
        <v>0.00020000000000000001</v>
      </c>
      <c r="S167" s="272">
        <v>0</v>
      </c>
      <c r="T167" s="273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74" t="s">
        <v>227</v>
      </c>
      <c r="AT167" s="274" t="s">
        <v>182</v>
      </c>
      <c r="AU167" s="274" t="s">
        <v>85</v>
      </c>
      <c r="AY167" s="17" t="s">
        <v>179</v>
      </c>
      <c r="BE167" s="159">
        <f>IF(N167="základná",J167,0)</f>
        <v>0</v>
      </c>
      <c r="BF167" s="159">
        <f>IF(N167="znížená",J167,0)</f>
        <v>0</v>
      </c>
      <c r="BG167" s="159">
        <f>IF(N167="zákl. prenesená",J167,0)</f>
        <v>0</v>
      </c>
      <c r="BH167" s="159">
        <f>IF(N167="zníž. prenesená",J167,0)</f>
        <v>0</v>
      </c>
      <c r="BI167" s="159">
        <f>IF(N167="nulová",J167,0)</f>
        <v>0</v>
      </c>
      <c r="BJ167" s="17" t="s">
        <v>85</v>
      </c>
      <c r="BK167" s="159">
        <f>ROUND(I167*H167,2)</f>
        <v>0</v>
      </c>
      <c r="BL167" s="17" t="s">
        <v>227</v>
      </c>
      <c r="BM167" s="274" t="s">
        <v>662</v>
      </c>
    </row>
    <row r="168" s="2" customFormat="1" ht="24.15" customHeight="1">
      <c r="A168" s="40"/>
      <c r="B168" s="41"/>
      <c r="C168" s="309" t="s">
        <v>7</v>
      </c>
      <c r="D168" s="309" t="s">
        <v>239</v>
      </c>
      <c r="E168" s="310" t="s">
        <v>663</v>
      </c>
      <c r="F168" s="311" t="s">
        <v>664</v>
      </c>
      <c r="G168" s="312" t="s">
        <v>236</v>
      </c>
      <c r="H168" s="313">
        <v>4</v>
      </c>
      <c r="I168" s="314"/>
      <c r="J168" s="315">
        <f>ROUND(I168*H168,2)</f>
        <v>0</v>
      </c>
      <c r="K168" s="316"/>
      <c r="L168" s="317"/>
      <c r="M168" s="318" t="s">
        <v>1</v>
      </c>
      <c r="N168" s="319" t="s">
        <v>40</v>
      </c>
      <c r="O168" s="99"/>
      <c r="P168" s="272">
        <f>O168*H168</f>
        <v>0</v>
      </c>
      <c r="Q168" s="272">
        <v>0.0014599999999999999</v>
      </c>
      <c r="R168" s="272">
        <f>Q168*H168</f>
        <v>0.0058399999999999997</v>
      </c>
      <c r="S168" s="272">
        <v>0</v>
      </c>
      <c r="T168" s="273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4" t="s">
        <v>348</v>
      </c>
      <c r="AT168" s="274" t="s">
        <v>239</v>
      </c>
      <c r="AU168" s="274" t="s">
        <v>85</v>
      </c>
      <c r="AY168" s="17" t="s">
        <v>179</v>
      </c>
      <c r="BE168" s="159">
        <f>IF(N168="základná",J168,0)</f>
        <v>0</v>
      </c>
      <c r="BF168" s="159">
        <f>IF(N168="znížená",J168,0)</f>
        <v>0</v>
      </c>
      <c r="BG168" s="159">
        <f>IF(N168="zákl. prenesená",J168,0)</f>
        <v>0</v>
      </c>
      <c r="BH168" s="159">
        <f>IF(N168="zníž. prenesená",J168,0)</f>
        <v>0</v>
      </c>
      <c r="BI168" s="159">
        <f>IF(N168="nulová",J168,0)</f>
        <v>0</v>
      </c>
      <c r="BJ168" s="17" t="s">
        <v>85</v>
      </c>
      <c r="BK168" s="159">
        <f>ROUND(I168*H168,2)</f>
        <v>0</v>
      </c>
      <c r="BL168" s="17" t="s">
        <v>227</v>
      </c>
      <c r="BM168" s="274" t="s">
        <v>665</v>
      </c>
    </row>
    <row r="169" s="2" customFormat="1" ht="24.15" customHeight="1">
      <c r="A169" s="40"/>
      <c r="B169" s="41"/>
      <c r="C169" s="262" t="s">
        <v>296</v>
      </c>
      <c r="D169" s="262" t="s">
        <v>182</v>
      </c>
      <c r="E169" s="263" t="s">
        <v>666</v>
      </c>
      <c r="F169" s="264" t="s">
        <v>667</v>
      </c>
      <c r="G169" s="265" t="s">
        <v>236</v>
      </c>
      <c r="H169" s="266">
        <v>9</v>
      </c>
      <c r="I169" s="267"/>
      <c r="J169" s="268">
        <f>ROUND(I169*H169,2)</f>
        <v>0</v>
      </c>
      <c r="K169" s="269"/>
      <c r="L169" s="43"/>
      <c r="M169" s="270" t="s">
        <v>1</v>
      </c>
      <c r="N169" s="271" t="s">
        <v>40</v>
      </c>
      <c r="O169" s="99"/>
      <c r="P169" s="272">
        <f>O169*H169</f>
        <v>0</v>
      </c>
      <c r="Q169" s="272">
        <v>0.001165</v>
      </c>
      <c r="R169" s="272">
        <f>Q169*H169</f>
        <v>0.010485</v>
      </c>
      <c r="S169" s="272">
        <v>0</v>
      </c>
      <c r="T169" s="273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74" t="s">
        <v>227</v>
      </c>
      <c r="AT169" s="274" t="s">
        <v>182</v>
      </c>
      <c r="AU169" s="274" t="s">
        <v>85</v>
      </c>
      <c r="AY169" s="17" t="s">
        <v>179</v>
      </c>
      <c r="BE169" s="159">
        <f>IF(N169="základná",J169,0)</f>
        <v>0</v>
      </c>
      <c r="BF169" s="159">
        <f>IF(N169="znížená",J169,0)</f>
        <v>0</v>
      </c>
      <c r="BG169" s="159">
        <f>IF(N169="zákl. prenesená",J169,0)</f>
        <v>0</v>
      </c>
      <c r="BH169" s="159">
        <f>IF(N169="zníž. prenesená",J169,0)</f>
        <v>0</v>
      </c>
      <c r="BI169" s="159">
        <f>IF(N169="nulová",J169,0)</f>
        <v>0</v>
      </c>
      <c r="BJ169" s="17" t="s">
        <v>85</v>
      </c>
      <c r="BK169" s="159">
        <f>ROUND(I169*H169,2)</f>
        <v>0</v>
      </c>
      <c r="BL169" s="17" t="s">
        <v>227</v>
      </c>
      <c r="BM169" s="274" t="s">
        <v>668</v>
      </c>
    </row>
    <row r="170" s="2" customFormat="1" ht="24.15" customHeight="1">
      <c r="A170" s="40"/>
      <c r="B170" s="41"/>
      <c r="C170" s="309" t="s">
        <v>300</v>
      </c>
      <c r="D170" s="309" t="s">
        <v>239</v>
      </c>
      <c r="E170" s="310" t="s">
        <v>669</v>
      </c>
      <c r="F170" s="311" t="s">
        <v>670</v>
      </c>
      <c r="G170" s="312" t="s">
        <v>236</v>
      </c>
      <c r="H170" s="313">
        <v>9</v>
      </c>
      <c r="I170" s="314"/>
      <c r="J170" s="315">
        <f>ROUND(I170*H170,2)</f>
        <v>0</v>
      </c>
      <c r="K170" s="316"/>
      <c r="L170" s="317"/>
      <c r="M170" s="318" t="s">
        <v>1</v>
      </c>
      <c r="N170" s="319" t="s">
        <v>40</v>
      </c>
      <c r="O170" s="99"/>
      <c r="P170" s="272">
        <f>O170*H170</f>
        <v>0</v>
      </c>
      <c r="Q170" s="272">
        <v>0.00296</v>
      </c>
      <c r="R170" s="272">
        <f>Q170*H170</f>
        <v>0.02664</v>
      </c>
      <c r="S170" s="272">
        <v>0</v>
      </c>
      <c r="T170" s="273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74" t="s">
        <v>348</v>
      </c>
      <c r="AT170" s="274" t="s">
        <v>239</v>
      </c>
      <c r="AU170" s="274" t="s">
        <v>85</v>
      </c>
      <c r="AY170" s="17" t="s">
        <v>179</v>
      </c>
      <c r="BE170" s="159">
        <f>IF(N170="základná",J170,0)</f>
        <v>0</v>
      </c>
      <c r="BF170" s="159">
        <f>IF(N170="znížená",J170,0)</f>
        <v>0</v>
      </c>
      <c r="BG170" s="159">
        <f>IF(N170="zákl. prenesená",J170,0)</f>
        <v>0</v>
      </c>
      <c r="BH170" s="159">
        <f>IF(N170="zníž. prenesená",J170,0)</f>
        <v>0</v>
      </c>
      <c r="BI170" s="159">
        <f>IF(N170="nulová",J170,0)</f>
        <v>0</v>
      </c>
      <c r="BJ170" s="17" t="s">
        <v>85</v>
      </c>
      <c r="BK170" s="159">
        <f>ROUND(I170*H170,2)</f>
        <v>0</v>
      </c>
      <c r="BL170" s="17" t="s">
        <v>227</v>
      </c>
      <c r="BM170" s="274" t="s">
        <v>671</v>
      </c>
    </row>
    <row r="171" s="2" customFormat="1" ht="24.15" customHeight="1">
      <c r="A171" s="40"/>
      <c r="B171" s="41"/>
      <c r="C171" s="262" t="s">
        <v>304</v>
      </c>
      <c r="D171" s="262" t="s">
        <v>182</v>
      </c>
      <c r="E171" s="263" t="s">
        <v>672</v>
      </c>
      <c r="F171" s="264" t="s">
        <v>673</v>
      </c>
      <c r="G171" s="265" t="s">
        <v>362</v>
      </c>
      <c r="H171" s="266"/>
      <c r="I171" s="267"/>
      <c r="J171" s="268">
        <f>ROUND(I171*H171,2)</f>
        <v>0</v>
      </c>
      <c r="K171" s="269"/>
      <c r="L171" s="43"/>
      <c r="M171" s="270" t="s">
        <v>1</v>
      </c>
      <c r="N171" s="271" t="s">
        <v>40</v>
      </c>
      <c r="O171" s="99"/>
      <c r="P171" s="272">
        <f>O171*H171</f>
        <v>0</v>
      </c>
      <c r="Q171" s="272">
        <v>0</v>
      </c>
      <c r="R171" s="272">
        <f>Q171*H171</f>
        <v>0</v>
      </c>
      <c r="S171" s="272">
        <v>0</v>
      </c>
      <c r="T171" s="273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74" t="s">
        <v>227</v>
      </c>
      <c r="AT171" s="274" t="s">
        <v>182</v>
      </c>
      <c r="AU171" s="274" t="s">
        <v>85</v>
      </c>
      <c r="AY171" s="17" t="s">
        <v>179</v>
      </c>
      <c r="BE171" s="159">
        <f>IF(N171="základná",J171,0)</f>
        <v>0</v>
      </c>
      <c r="BF171" s="159">
        <f>IF(N171="znížená",J171,0)</f>
        <v>0</v>
      </c>
      <c r="BG171" s="159">
        <f>IF(N171="zákl. prenesená",J171,0)</f>
        <v>0</v>
      </c>
      <c r="BH171" s="159">
        <f>IF(N171="zníž. prenesená",J171,0)</f>
        <v>0</v>
      </c>
      <c r="BI171" s="159">
        <f>IF(N171="nulová",J171,0)</f>
        <v>0</v>
      </c>
      <c r="BJ171" s="17" t="s">
        <v>85</v>
      </c>
      <c r="BK171" s="159">
        <f>ROUND(I171*H171,2)</f>
        <v>0</v>
      </c>
      <c r="BL171" s="17" t="s">
        <v>227</v>
      </c>
      <c r="BM171" s="274" t="s">
        <v>674</v>
      </c>
    </row>
    <row r="172" s="12" customFormat="1" ht="22.8" customHeight="1">
      <c r="A172" s="12"/>
      <c r="B172" s="247"/>
      <c r="C172" s="248"/>
      <c r="D172" s="249" t="s">
        <v>73</v>
      </c>
      <c r="E172" s="260" t="s">
        <v>675</v>
      </c>
      <c r="F172" s="260" t="s">
        <v>676</v>
      </c>
      <c r="G172" s="248"/>
      <c r="H172" s="248"/>
      <c r="I172" s="251"/>
      <c r="J172" s="261">
        <f>BK172</f>
        <v>0</v>
      </c>
      <c r="K172" s="248"/>
      <c r="L172" s="252"/>
      <c r="M172" s="253"/>
      <c r="N172" s="254"/>
      <c r="O172" s="254"/>
      <c r="P172" s="255">
        <f>SUM(P173:P178)</f>
        <v>0</v>
      </c>
      <c r="Q172" s="254"/>
      <c r="R172" s="255">
        <f>SUM(R173:R178)</f>
        <v>0.060378999999999995</v>
      </c>
      <c r="S172" s="254"/>
      <c r="T172" s="256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57" t="s">
        <v>85</v>
      </c>
      <c r="AT172" s="258" t="s">
        <v>73</v>
      </c>
      <c r="AU172" s="258" t="s">
        <v>81</v>
      </c>
      <c r="AY172" s="257" t="s">
        <v>179</v>
      </c>
      <c r="BK172" s="259">
        <f>SUM(BK173:BK178)</f>
        <v>0</v>
      </c>
    </row>
    <row r="173" s="2" customFormat="1" ht="24.15" customHeight="1">
      <c r="A173" s="40"/>
      <c r="B173" s="41"/>
      <c r="C173" s="262" t="s">
        <v>309</v>
      </c>
      <c r="D173" s="262" t="s">
        <v>182</v>
      </c>
      <c r="E173" s="263" t="s">
        <v>677</v>
      </c>
      <c r="F173" s="264" t="s">
        <v>678</v>
      </c>
      <c r="G173" s="265" t="s">
        <v>194</v>
      </c>
      <c r="H173" s="266">
        <v>40</v>
      </c>
      <c r="I173" s="267"/>
      <c r="J173" s="268">
        <f>ROUND(I173*H173,2)</f>
        <v>0</v>
      </c>
      <c r="K173" s="269"/>
      <c r="L173" s="43"/>
      <c r="M173" s="270" t="s">
        <v>1</v>
      </c>
      <c r="N173" s="271" t="s">
        <v>40</v>
      </c>
      <c r="O173" s="99"/>
      <c r="P173" s="272">
        <f>O173*H173</f>
        <v>0</v>
      </c>
      <c r="Q173" s="272">
        <v>0.00038000000000000002</v>
      </c>
      <c r="R173" s="272">
        <f>Q173*H173</f>
        <v>0.015200000000000002</v>
      </c>
      <c r="S173" s="272">
        <v>0</v>
      </c>
      <c r="T173" s="273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74" t="s">
        <v>227</v>
      </c>
      <c r="AT173" s="274" t="s">
        <v>182</v>
      </c>
      <c r="AU173" s="274" t="s">
        <v>85</v>
      </c>
      <c r="AY173" s="17" t="s">
        <v>179</v>
      </c>
      <c r="BE173" s="159">
        <f>IF(N173="základná",J173,0)</f>
        <v>0</v>
      </c>
      <c r="BF173" s="159">
        <f>IF(N173="znížená",J173,0)</f>
        <v>0</v>
      </c>
      <c r="BG173" s="159">
        <f>IF(N173="zákl. prenesená",J173,0)</f>
        <v>0</v>
      </c>
      <c r="BH173" s="159">
        <f>IF(N173="zníž. prenesená",J173,0)</f>
        <v>0</v>
      </c>
      <c r="BI173" s="159">
        <f>IF(N173="nulová",J173,0)</f>
        <v>0</v>
      </c>
      <c r="BJ173" s="17" t="s">
        <v>85</v>
      </c>
      <c r="BK173" s="159">
        <f>ROUND(I173*H173,2)</f>
        <v>0</v>
      </c>
      <c r="BL173" s="17" t="s">
        <v>227</v>
      </c>
      <c r="BM173" s="274" t="s">
        <v>679</v>
      </c>
    </row>
    <row r="174" s="2" customFormat="1" ht="24.15" customHeight="1">
      <c r="A174" s="40"/>
      <c r="B174" s="41"/>
      <c r="C174" s="262" t="s">
        <v>313</v>
      </c>
      <c r="D174" s="262" t="s">
        <v>182</v>
      </c>
      <c r="E174" s="263" t="s">
        <v>680</v>
      </c>
      <c r="F174" s="264" t="s">
        <v>681</v>
      </c>
      <c r="G174" s="265" t="s">
        <v>194</v>
      </c>
      <c r="H174" s="266">
        <v>40</v>
      </c>
      <c r="I174" s="267"/>
      <c r="J174" s="268">
        <f>ROUND(I174*H174,2)</f>
        <v>0</v>
      </c>
      <c r="K174" s="269"/>
      <c r="L174" s="43"/>
      <c r="M174" s="270" t="s">
        <v>1</v>
      </c>
      <c r="N174" s="271" t="s">
        <v>40</v>
      </c>
      <c r="O174" s="99"/>
      <c r="P174" s="272">
        <f>O174*H174</f>
        <v>0</v>
      </c>
      <c r="Q174" s="272">
        <v>0.00048999999999999998</v>
      </c>
      <c r="R174" s="272">
        <f>Q174*H174</f>
        <v>0.019599999999999999</v>
      </c>
      <c r="S174" s="272">
        <v>0</v>
      </c>
      <c r="T174" s="273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4" t="s">
        <v>227</v>
      </c>
      <c r="AT174" s="274" t="s">
        <v>182</v>
      </c>
      <c r="AU174" s="274" t="s">
        <v>85</v>
      </c>
      <c r="AY174" s="17" t="s">
        <v>179</v>
      </c>
      <c r="BE174" s="159">
        <f>IF(N174="základná",J174,0)</f>
        <v>0</v>
      </c>
      <c r="BF174" s="159">
        <f>IF(N174="znížená",J174,0)</f>
        <v>0</v>
      </c>
      <c r="BG174" s="159">
        <f>IF(N174="zákl. prenesená",J174,0)</f>
        <v>0</v>
      </c>
      <c r="BH174" s="159">
        <f>IF(N174="zníž. prenesená",J174,0)</f>
        <v>0</v>
      </c>
      <c r="BI174" s="159">
        <f>IF(N174="nulová",J174,0)</f>
        <v>0</v>
      </c>
      <c r="BJ174" s="17" t="s">
        <v>85</v>
      </c>
      <c r="BK174" s="159">
        <f>ROUND(I174*H174,2)</f>
        <v>0</v>
      </c>
      <c r="BL174" s="17" t="s">
        <v>227</v>
      </c>
      <c r="BM174" s="274" t="s">
        <v>682</v>
      </c>
    </row>
    <row r="175" s="2" customFormat="1" ht="24.15" customHeight="1">
      <c r="A175" s="40"/>
      <c r="B175" s="41"/>
      <c r="C175" s="262" t="s">
        <v>318</v>
      </c>
      <c r="D175" s="262" t="s">
        <v>182</v>
      </c>
      <c r="E175" s="263" t="s">
        <v>683</v>
      </c>
      <c r="F175" s="264" t="s">
        <v>684</v>
      </c>
      <c r="G175" s="265" t="s">
        <v>194</v>
      </c>
      <c r="H175" s="266">
        <v>40</v>
      </c>
      <c r="I175" s="267"/>
      <c r="J175" s="268">
        <f>ROUND(I175*H175,2)</f>
        <v>0</v>
      </c>
      <c r="K175" s="269"/>
      <c r="L175" s="43"/>
      <c r="M175" s="270" t="s">
        <v>1</v>
      </c>
      <c r="N175" s="271" t="s">
        <v>40</v>
      </c>
      <c r="O175" s="99"/>
      <c r="P175" s="272">
        <f>O175*H175</f>
        <v>0</v>
      </c>
      <c r="Q175" s="272">
        <v>0.00060999999999999997</v>
      </c>
      <c r="R175" s="272">
        <f>Q175*H175</f>
        <v>0.024399999999999998</v>
      </c>
      <c r="S175" s="272">
        <v>0</v>
      </c>
      <c r="T175" s="27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74" t="s">
        <v>227</v>
      </c>
      <c r="AT175" s="274" t="s">
        <v>182</v>
      </c>
      <c r="AU175" s="274" t="s">
        <v>85</v>
      </c>
      <c r="AY175" s="17" t="s">
        <v>179</v>
      </c>
      <c r="BE175" s="159">
        <f>IF(N175="základná",J175,0)</f>
        <v>0</v>
      </c>
      <c r="BF175" s="159">
        <f>IF(N175="znížená",J175,0)</f>
        <v>0</v>
      </c>
      <c r="BG175" s="159">
        <f>IF(N175="zákl. prenesená",J175,0)</f>
        <v>0</v>
      </c>
      <c r="BH175" s="159">
        <f>IF(N175="zníž. prenesená",J175,0)</f>
        <v>0</v>
      </c>
      <c r="BI175" s="159">
        <f>IF(N175="nulová",J175,0)</f>
        <v>0</v>
      </c>
      <c r="BJ175" s="17" t="s">
        <v>85</v>
      </c>
      <c r="BK175" s="159">
        <f>ROUND(I175*H175,2)</f>
        <v>0</v>
      </c>
      <c r="BL175" s="17" t="s">
        <v>227</v>
      </c>
      <c r="BM175" s="274" t="s">
        <v>685</v>
      </c>
    </row>
    <row r="176" s="2" customFormat="1" ht="16.5" customHeight="1">
      <c r="A176" s="40"/>
      <c r="B176" s="41"/>
      <c r="C176" s="262" t="s">
        <v>322</v>
      </c>
      <c r="D176" s="262" t="s">
        <v>182</v>
      </c>
      <c r="E176" s="263" t="s">
        <v>686</v>
      </c>
      <c r="F176" s="264" t="s">
        <v>687</v>
      </c>
      <c r="G176" s="265" t="s">
        <v>236</v>
      </c>
      <c r="H176" s="266">
        <v>2</v>
      </c>
      <c r="I176" s="267"/>
      <c r="J176" s="268">
        <f>ROUND(I176*H176,2)</f>
        <v>0</v>
      </c>
      <c r="K176" s="269"/>
      <c r="L176" s="43"/>
      <c r="M176" s="270" t="s">
        <v>1</v>
      </c>
      <c r="N176" s="271" t="s">
        <v>40</v>
      </c>
      <c r="O176" s="99"/>
      <c r="P176" s="272">
        <f>O176*H176</f>
        <v>0</v>
      </c>
      <c r="Q176" s="272">
        <v>9.5000000000000005E-06</v>
      </c>
      <c r="R176" s="272">
        <f>Q176*H176</f>
        <v>1.9000000000000001E-05</v>
      </c>
      <c r="S176" s="272">
        <v>0</v>
      </c>
      <c r="T176" s="27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4" t="s">
        <v>227</v>
      </c>
      <c r="AT176" s="274" t="s">
        <v>182</v>
      </c>
      <c r="AU176" s="274" t="s">
        <v>85</v>
      </c>
      <c r="AY176" s="17" t="s">
        <v>179</v>
      </c>
      <c r="BE176" s="159">
        <f>IF(N176="základná",J176,0)</f>
        <v>0</v>
      </c>
      <c r="BF176" s="159">
        <f>IF(N176="znížená",J176,0)</f>
        <v>0</v>
      </c>
      <c r="BG176" s="159">
        <f>IF(N176="zákl. prenesená",J176,0)</f>
        <v>0</v>
      </c>
      <c r="BH176" s="159">
        <f>IF(N176="zníž. prenesená",J176,0)</f>
        <v>0</v>
      </c>
      <c r="BI176" s="159">
        <f>IF(N176="nulová",J176,0)</f>
        <v>0</v>
      </c>
      <c r="BJ176" s="17" t="s">
        <v>85</v>
      </c>
      <c r="BK176" s="159">
        <f>ROUND(I176*H176,2)</f>
        <v>0</v>
      </c>
      <c r="BL176" s="17" t="s">
        <v>227</v>
      </c>
      <c r="BM176" s="274" t="s">
        <v>688</v>
      </c>
    </row>
    <row r="177" s="2" customFormat="1" ht="16.5" customHeight="1">
      <c r="A177" s="40"/>
      <c r="B177" s="41"/>
      <c r="C177" s="309" t="s">
        <v>326</v>
      </c>
      <c r="D177" s="309" t="s">
        <v>239</v>
      </c>
      <c r="E177" s="310" t="s">
        <v>689</v>
      </c>
      <c r="F177" s="311" t="s">
        <v>690</v>
      </c>
      <c r="G177" s="312" t="s">
        <v>236</v>
      </c>
      <c r="H177" s="313">
        <v>2</v>
      </c>
      <c r="I177" s="314"/>
      <c r="J177" s="315">
        <f>ROUND(I177*H177,2)</f>
        <v>0</v>
      </c>
      <c r="K177" s="316"/>
      <c r="L177" s="317"/>
      <c r="M177" s="318" t="s">
        <v>1</v>
      </c>
      <c r="N177" s="319" t="s">
        <v>40</v>
      </c>
      <c r="O177" s="99"/>
      <c r="P177" s="272">
        <f>O177*H177</f>
        <v>0</v>
      </c>
      <c r="Q177" s="272">
        <v>0.00058</v>
      </c>
      <c r="R177" s="272">
        <f>Q177*H177</f>
        <v>0.00116</v>
      </c>
      <c r="S177" s="272">
        <v>0</v>
      </c>
      <c r="T177" s="273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4" t="s">
        <v>348</v>
      </c>
      <c r="AT177" s="274" t="s">
        <v>239</v>
      </c>
      <c r="AU177" s="274" t="s">
        <v>85</v>
      </c>
      <c r="AY177" s="17" t="s">
        <v>179</v>
      </c>
      <c r="BE177" s="159">
        <f>IF(N177="základná",J177,0)</f>
        <v>0</v>
      </c>
      <c r="BF177" s="159">
        <f>IF(N177="znížená",J177,0)</f>
        <v>0</v>
      </c>
      <c r="BG177" s="159">
        <f>IF(N177="zákl. prenesená",J177,0)</f>
        <v>0</v>
      </c>
      <c r="BH177" s="159">
        <f>IF(N177="zníž. prenesená",J177,0)</f>
        <v>0</v>
      </c>
      <c r="BI177" s="159">
        <f>IF(N177="nulová",J177,0)</f>
        <v>0</v>
      </c>
      <c r="BJ177" s="17" t="s">
        <v>85</v>
      </c>
      <c r="BK177" s="159">
        <f>ROUND(I177*H177,2)</f>
        <v>0</v>
      </c>
      <c r="BL177" s="17" t="s">
        <v>227</v>
      </c>
      <c r="BM177" s="274" t="s">
        <v>691</v>
      </c>
    </row>
    <row r="178" s="2" customFormat="1" ht="24.15" customHeight="1">
      <c r="A178" s="40"/>
      <c r="B178" s="41"/>
      <c r="C178" s="262" t="s">
        <v>332</v>
      </c>
      <c r="D178" s="262" t="s">
        <v>182</v>
      </c>
      <c r="E178" s="263" t="s">
        <v>692</v>
      </c>
      <c r="F178" s="264" t="s">
        <v>693</v>
      </c>
      <c r="G178" s="265" t="s">
        <v>362</v>
      </c>
      <c r="H178" s="266"/>
      <c r="I178" s="267"/>
      <c r="J178" s="268">
        <f>ROUND(I178*H178,2)</f>
        <v>0</v>
      </c>
      <c r="K178" s="269"/>
      <c r="L178" s="43"/>
      <c r="M178" s="270" t="s">
        <v>1</v>
      </c>
      <c r="N178" s="271" t="s">
        <v>40</v>
      </c>
      <c r="O178" s="99"/>
      <c r="P178" s="272">
        <f>O178*H178</f>
        <v>0</v>
      </c>
      <c r="Q178" s="272">
        <v>0</v>
      </c>
      <c r="R178" s="272">
        <f>Q178*H178</f>
        <v>0</v>
      </c>
      <c r="S178" s="272">
        <v>0</v>
      </c>
      <c r="T178" s="273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4" t="s">
        <v>227</v>
      </c>
      <c r="AT178" s="274" t="s">
        <v>182</v>
      </c>
      <c r="AU178" s="274" t="s">
        <v>85</v>
      </c>
      <c r="AY178" s="17" t="s">
        <v>179</v>
      </c>
      <c r="BE178" s="159">
        <f>IF(N178="základná",J178,0)</f>
        <v>0</v>
      </c>
      <c r="BF178" s="159">
        <f>IF(N178="znížená",J178,0)</f>
        <v>0</v>
      </c>
      <c r="BG178" s="159">
        <f>IF(N178="zákl. prenesená",J178,0)</f>
        <v>0</v>
      </c>
      <c r="BH178" s="159">
        <f>IF(N178="zníž. prenesená",J178,0)</f>
        <v>0</v>
      </c>
      <c r="BI178" s="159">
        <f>IF(N178="nulová",J178,0)</f>
        <v>0</v>
      </c>
      <c r="BJ178" s="17" t="s">
        <v>85</v>
      </c>
      <c r="BK178" s="159">
        <f>ROUND(I178*H178,2)</f>
        <v>0</v>
      </c>
      <c r="BL178" s="17" t="s">
        <v>227</v>
      </c>
      <c r="BM178" s="274" t="s">
        <v>694</v>
      </c>
    </row>
    <row r="179" s="12" customFormat="1" ht="22.8" customHeight="1">
      <c r="A179" s="12"/>
      <c r="B179" s="247"/>
      <c r="C179" s="248"/>
      <c r="D179" s="249" t="s">
        <v>73</v>
      </c>
      <c r="E179" s="260" t="s">
        <v>364</v>
      </c>
      <c r="F179" s="260" t="s">
        <v>365</v>
      </c>
      <c r="G179" s="248"/>
      <c r="H179" s="248"/>
      <c r="I179" s="251"/>
      <c r="J179" s="261">
        <f>BK179</f>
        <v>0</v>
      </c>
      <c r="K179" s="248"/>
      <c r="L179" s="252"/>
      <c r="M179" s="253"/>
      <c r="N179" s="254"/>
      <c r="O179" s="254"/>
      <c r="P179" s="255">
        <f>SUM(P180:P214)</f>
        <v>0</v>
      </c>
      <c r="Q179" s="254"/>
      <c r="R179" s="255">
        <f>SUM(R180:R214)</f>
        <v>0.7207655999999999</v>
      </c>
      <c r="S179" s="254"/>
      <c r="T179" s="256">
        <f>SUM(T180:T214)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57" t="s">
        <v>85</v>
      </c>
      <c r="AT179" s="258" t="s">
        <v>73</v>
      </c>
      <c r="AU179" s="258" t="s">
        <v>81</v>
      </c>
      <c r="AY179" s="257" t="s">
        <v>179</v>
      </c>
      <c r="BK179" s="259">
        <f>SUM(BK180:BK214)</f>
        <v>0</v>
      </c>
    </row>
    <row r="180" s="2" customFormat="1" ht="16.5" customHeight="1">
      <c r="A180" s="40"/>
      <c r="B180" s="41"/>
      <c r="C180" s="262" t="s">
        <v>340</v>
      </c>
      <c r="D180" s="262" t="s">
        <v>182</v>
      </c>
      <c r="E180" s="263" t="s">
        <v>695</v>
      </c>
      <c r="F180" s="264" t="s">
        <v>696</v>
      </c>
      <c r="G180" s="265" t="s">
        <v>236</v>
      </c>
      <c r="H180" s="266">
        <v>2</v>
      </c>
      <c r="I180" s="267"/>
      <c r="J180" s="268">
        <f>ROUND(I180*H180,2)</f>
        <v>0</v>
      </c>
      <c r="K180" s="269"/>
      <c r="L180" s="43"/>
      <c r="M180" s="270" t="s">
        <v>1</v>
      </c>
      <c r="N180" s="271" t="s">
        <v>40</v>
      </c>
      <c r="O180" s="99"/>
      <c r="P180" s="272">
        <f>O180*H180</f>
        <v>0</v>
      </c>
      <c r="Q180" s="272">
        <v>0.00072999999999999996</v>
      </c>
      <c r="R180" s="272">
        <f>Q180*H180</f>
        <v>0.0014599999999999999</v>
      </c>
      <c r="S180" s="272">
        <v>0</v>
      </c>
      <c r="T180" s="273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74" t="s">
        <v>227</v>
      </c>
      <c r="AT180" s="274" t="s">
        <v>182</v>
      </c>
      <c r="AU180" s="274" t="s">
        <v>85</v>
      </c>
      <c r="AY180" s="17" t="s">
        <v>179</v>
      </c>
      <c r="BE180" s="159">
        <f>IF(N180="základná",J180,0)</f>
        <v>0</v>
      </c>
      <c r="BF180" s="159">
        <f>IF(N180="znížená",J180,0)</f>
        <v>0</v>
      </c>
      <c r="BG180" s="159">
        <f>IF(N180="zákl. prenesená",J180,0)</f>
        <v>0</v>
      </c>
      <c r="BH180" s="159">
        <f>IF(N180="zníž. prenesená",J180,0)</f>
        <v>0</v>
      </c>
      <c r="BI180" s="159">
        <f>IF(N180="nulová",J180,0)</f>
        <v>0</v>
      </c>
      <c r="BJ180" s="17" t="s">
        <v>85</v>
      </c>
      <c r="BK180" s="159">
        <f>ROUND(I180*H180,2)</f>
        <v>0</v>
      </c>
      <c r="BL180" s="17" t="s">
        <v>227</v>
      </c>
      <c r="BM180" s="274" t="s">
        <v>697</v>
      </c>
    </row>
    <row r="181" s="2" customFormat="1" ht="16.5" customHeight="1">
      <c r="A181" s="40"/>
      <c r="B181" s="41"/>
      <c r="C181" s="309" t="s">
        <v>344</v>
      </c>
      <c r="D181" s="309" t="s">
        <v>239</v>
      </c>
      <c r="E181" s="310" t="s">
        <v>698</v>
      </c>
      <c r="F181" s="311" t="s">
        <v>699</v>
      </c>
      <c r="G181" s="312" t="s">
        <v>236</v>
      </c>
      <c r="H181" s="313">
        <v>2</v>
      </c>
      <c r="I181" s="314"/>
      <c r="J181" s="315">
        <f>ROUND(I181*H181,2)</f>
        <v>0</v>
      </c>
      <c r="K181" s="316"/>
      <c r="L181" s="317"/>
      <c r="M181" s="318" t="s">
        <v>1</v>
      </c>
      <c r="N181" s="319" t="s">
        <v>40</v>
      </c>
      <c r="O181" s="99"/>
      <c r="P181" s="272">
        <f>O181*H181</f>
        <v>0</v>
      </c>
      <c r="Q181" s="272">
        <v>0.019300000000000001</v>
      </c>
      <c r="R181" s="272">
        <f>Q181*H181</f>
        <v>0.038600000000000002</v>
      </c>
      <c r="S181" s="272">
        <v>0</v>
      </c>
      <c r="T181" s="273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4" t="s">
        <v>348</v>
      </c>
      <c r="AT181" s="274" t="s">
        <v>239</v>
      </c>
      <c r="AU181" s="274" t="s">
        <v>85</v>
      </c>
      <c r="AY181" s="17" t="s">
        <v>179</v>
      </c>
      <c r="BE181" s="159">
        <f>IF(N181="základná",J181,0)</f>
        <v>0</v>
      </c>
      <c r="BF181" s="159">
        <f>IF(N181="znížená",J181,0)</f>
        <v>0</v>
      </c>
      <c r="BG181" s="159">
        <f>IF(N181="zákl. prenesená",J181,0)</f>
        <v>0</v>
      </c>
      <c r="BH181" s="159">
        <f>IF(N181="zníž. prenesená",J181,0)</f>
        <v>0</v>
      </c>
      <c r="BI181" s="159">
        <f>IF(N181="nulová",J181,0)</f>
        <v>0</v>
      </c>
      <c r="BJ181" s="17" t="s">
        <v>85</v>
      </c>
      <c r="BK181" s="159">
        <f>ROUND(I181*H181,2)</f>
        <v>0</v>
      </c>
      <c r="BL181" s="17" t="s">
        <v>227</v>
      </c>
      <c r="BM181" s="274" t="s">
        <v>700</v>
      </c>
    </row>
    <row r="182" s="2" customFormat="1" ht="24.15" customHeight="1">
      <c r="A182" s="40"/>
      <c r="B182" s="41"/>
      <c r="C182" s="262" t="s">
        <v>348</v>
      </c>
      <c r="D182" s="262" t="s">
        <v>182</v>
      </c>
      <c r="E182" s="263" t="s">
        <v>701</v>
      </c>
      <c r="F182" s="264" t="s">
        <v>702</v>
      </c>
      <c r="G182" s="265" t="s">
        <v>236</v>
      </c>
      <c r="H182" s="266">
        <v>3</v>
      </c>
      <c r="I182" s="267"/>
      <c r="J182" s="268">
        <f>ROUND(I182*H182,2)</f>
        <v>0</v>
      </c>
      <c r="K182" s="269"/>
      <c r="L182" s="43"/>
      <c r="M182" s="270" t="s">
        <v>1</v>
      </c>
      <c r="N182" s="271" t="s">
        <v>40</v>
      </c>
      <c r="O182" s="99"/>
      <c r="P182" s="272">
        <f>O182*H182</f>
        <v>0</v>
      </c>
      <c r="Q182" s="272">
        <v>0</v>
      </c>
      <c r="R182" s="272">
        <f>Q182*H182</f>
        <v>0</v>
      </c>
      <c r="S182" s="272">
        <v>0</v>
      </c>
      <c r="T182" s="273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74" t="s">
        <v>227</v>
      </c>
      <c r="AT182" s="274" t="s">
        <v>182</v>
      </c>
      <c r="AU182" s="274" t="s">
        <v>85</v>
      </c>
      <c r="AY182" s="17" t="s">
        <v>179</v>
      </c>
      <c r="BE182" s="159">
        <f>IF(N182="základná",J182,0)</f>
        <v>0</v>
      </c>
      <c r="BF182" s="159">
        <f>IF(N182="znížená",J182,0)</f>
        <v>0</v>
      </c>
      <c r="BG182" s="159">
        <f>IF(N182="zákl. prenesená",J182,0)</f>
        <v>0</v>
      </c>
      <c r="BH182" s="159">
        <f>IF(N182="zníž. prenesená",J182,0)</f>
        <v>0</v>
      </c>
      <c r="BI182" s="159">
        <f>IF(N182="nulová",J182,0)</f>
        <v>0</v>
      </c>
      <c r="BJ182" s="17" t="s">
        <v>85</v>
      </c>
      <c r="BK182" s="159">
        <f>ROUND(I182*H182,2)</f>
        <v>0</v>
      </c>
      <c r="BL182" s="17" t="s">
        <v>227</v>
      </c>
      <c r="BM182" s="274" t="s">
        <v>703</v>
      </c>
    </row>
    <row r="183" s="2" customFormat="1" ht="16.5" customHeight="1">
      <c r="A183" s="40"/>
      <c r="B183" s="41"/>
      <c r="C183" s="309" t="s">
        <v>353</v>
      </c>
      <c r="D183" s="309" t="s">
        <v>239</v>
      </c>
      <c r="E183" s="310" t="s">
        <v>704</v>
      </c>
      <c r="F183" s="311" t="s">
        <v>705</v>
      </c>
      <c r="G183" s="312" t="s">
        <v>236</v>
      </c>
      <c r="H183" s="313">
        <v>3</v>
      </c>
      <c r="I183" s="314"/>
      <c r="J183" s="315">
        <f>ROUND(I183*H183,2)</f>
        <v>0</v>
      </c>
      <c r="K183" s="316"/>
      <c r="L183" s="317"/>
      <c r="M183" s="318" t="s">
        <v>1</v>
      </c>
      <c r="N183" s="319" t="s">
        <v>40</v>
      </c>
      <c r="O183" s="99"/>
      <c r="P183" s="272">
        <f>O183*H183</f>
        <v>0</v>
      </c>
      <c r="Q183" s="272">
        <v>0.02</v>
      </c>
      <c r="R183" s="272">
        <f>Q183*H183</f>
        <v>0.059999999999999998</v>
      </c>
      <c r="S183" s="272">
        <v>0</v>
      </c>
      <c r="T183" s="273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74" t="s">
        <v>348</v>
      </c>
      <c r="AT183" s="274" t="s">
        <v>239</v>
      </c>
      <c r="AU183" s="274" t="s">
        <v>85</v>
      </c>
      <c r="AY183" s="17" t="s">
        <v>179</v>
      </c>
      <c r="BE183" s="159">
        <f>IF(N183="základná",J183,0)</f>
        <v>0</v>
      </c>
      <c r="BF183" s="159">
        <f>IF(N183="znížená",J183,0)</f>
        <v>0</v>
      </c>
      <c r="BG183" s="159">
        <f>IF(N183="zákl. prenesená",J183,0)</f>
        <v>0</v>
      </c>
      <c r="BH183" s="159">
        <f>IF(N183="zníž. prenesená",J183,0)</f>
        <v>0</v>
      </c>
      <c r="BI183" s="159">
        <f>IF(N183="nulová",J183,0)</f>
        <v>0</v>
      </c>
      <c r="BJ183" s="17" t="s">
        <v>85</v>
      </c>
      <c r="BK183" s="159">
        <f>ROUND(I183*H183,2)</f>
        <v>0</v>
      </c>
      <c r="BL183" s="17" t="s">
        <v>227</v>
      </c>
      <c r="BM183" s="274" t="s">
        <v>706</v>
      </c>
    </row>
    <row r="184" s="2" customFormat="1" ht="16.5" customHeight="1">
      <c r="A184" s="40"/>
      <c r="B184" s="41"/>
      <c r="C184" s="262" t="s">
        <v>357</v>
      </c>
      <c r="D184" s="262" t="s">
        <v>182</v>
      </c>
      <c r="E184" s="263" t="s">
        <v>376</v>
      </c>
      <c r="F184" s="264" t="s">
        <v>377</v>
      </c>
      <c r="G184" s="265" t="s">
        <v>236</v>
      </c>
      <c r="H184" s="266">
        <v>2</v>
      </c>
      <c r="I184" s="267"/>
      <c r="J184" s="268">
        <f>ROUND(I184*H184,2)</f>
        <v>0</v>
      </c>
      <c r="K184" s="269"/>
      <c r="L184" s="43"/>
      <c r="M184" s="270" t="s">
        <v>1</v>
      </c>
      <c r="N184" s="271" t="s">
        <v>40</v>
      </c>
      <c r="O184" s="99"/>
      <c r="P184" s="272">
        <f>O184*H184</f>
        <v>0</v>
      </c>
      <c r="Q184" s="272">
        <v>0</v>
      </c>
      <c r="R184" s="272">
        <f>Q184*H184</f>
        <v>0</v>
      </c>
      <c r="S184" s="272">
        <v>0</v>
      </c>
      <c r="T184" s="27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74" t="s">
        <v>227</v>
      </c>
      <c r="AT184" s="274" t="s">
        <v>182</v>
      </c>
      <c r="AU184" s="274" t="s">
        <v>85</v>
      </c>
      <c r="AY184" s="17" t="s">
        <v>179</v>
      </c>
      <c r="BE184" s="159">
        <f>IF(N184="základná",J184,0)</f>
        <v>0</v>
      </c>
      <c r="BF184" s="159">
        <f>IF(N184="znížená",J184,0)</f>
        <v>0</v>
      </c>
      <c r="BG184" s="159">
        <f>IF(N184="zákl. prenesená",J184,0)</f>
        <v>0</v>
      </c>
      <c r="BH184" s="159">
        <f>IF(N184="zníž. prenesená",J184,0)</f>
        <v>0</v>
      </c>
      <c r="BI184" s="159">
        <f>IF(N184="nulová",J184,0)</f>
        <v>0</v>
      </c>
      <c r="BJ184" s="17" t="s">
        <v>85</v>
      </c>
      <c r="BK184" s="159">
        <f>ROUND(I184*H184,2)</f>
        <v>0</v>
      </c>
      <c r="BL184" s="17" t="s">
        <v>227</v>
      </c>
      <c r="BM184" s="274" t="s">
        <v>707</v>
      </c>
    </row>
    <row r="185" s="2" customFormat="1" ht="16.5" customHeight="1">
      <c r="A185" s="40"/>
      <c r="B185" s="41"/>
      <c r="C185" s="309" t="s">
        <v>359</v>
      </c>
      <c r="D185" s="309" t="s">
        <v>239</v>
      </c>
      <c r="E185" s="310" t="s">
        <v>380</v>
      </c>
      <c r="F185" s="311" t="s">
        <v>381</v>
      </c>
      <c r="G185" s="312" t="s">
        <v>236</v>
      </c>
      <c r="H185" s="313">
        <v>2</v>
      </c>
      <c r="I185" s="314"/>
      <c r="J185" s="315">
        <f>ROUND(I185*H185,2)</f>
        <v>0</v>
      </c>
      <c r="K185" s="316"/>
      <c r="L185" s="317"/>
      <c r="M185" s="318" t="s">
        <v>1</v>
      </c>
      <c r="N185" s="319" t="s">
        <v>40</v>
      </c>
      <c r="O185" s="99"/>
      <c r="P185" s="272">
        <f>O185*H185</f>
        <v>0</v>
      </c>
      <c r="Q185" s="272">
        <v>0.0147</v>
      </c>
      <c r="R185" s="272">
        <f>Q185*H185</f>
        <v>0.029399999999999999</v>
      </c>
      <c r="S185" s="272">
        <v>0</v>
      </c>
      <c r="T185" s="273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74" t="s">
        <v>348</v>
      </c>
      <c r="AT185" s="274" t="s">
        <v>239</v>
      </c>
      <c r="AU185" s="274" t="s">
        <v>85</v>
      </c>
      <c r="AY185" s="17" t="s">
        <v>179</v>
      </c>
      <c r="BE185" s="159">
        <f>IF(N185="základná",J185,0)</f>
        <v>0</v>
      </c>
      <c r="BF185" s="159">
        <f>IF(N185="znížená",J185,0)</f>
        <v>0</v>
      </c>
      <c r="BG185" s="159">
        <f>IF(N185="zákl. prenesená",J185,0)</f>
        <v>0</v>
      </c>
      <c r="BH185" s="159">
        <f>IF(N185="zníž. prenesená",J185,0)</f>
        <v>0</v>
      </c>
      <c r="BI185" s="159">
        <f>IF(N185="nulová",J185,0)</f>
        <v>0</v>
      </c>
      <c r="BJ185" s="17" t="s">
        <v>85</v>
      </c>
      <c r="BK185" s="159">
        <f>ROUND(I185*H185,2)</f>
        <v>0</v>
      </c>
      <c r="BL185" s="17" t="s">
        <v>227</v>
      </c>
      <c r="BM185" s="274" t="s">
        <v>708</v>
      </c>
    </row>
    <row r="186" s="2" customFormat="1" ht="24.15" customHeight="1">
      <c r="A186" s="40"/>
      <c r="B186" s="41"/>
      <c r="C186" s="262" t="s">
        <v>366</v>
      </c>
      <c r="D186" s="262" t="s">
        <v>182</v>
      </c>
      <c r="E186" s="263" t="s">
        <v>709</v>
      </c>
      <c r="F186" s="264" t="s">
        <v>710</v>
      </c>
      <c r="G186" s="265" t="s">
        <v>236</v>
      </c>
      <c r="H186" s="266">
        <v>20</v>
      </c>
      <c r="I186" s="267"/>
      <c r="J186" s="268">
        <f>ROUND(I186*H186,2)</f>
        <v>0</v>
      </c>
      <c r="K186" s="269"/>
      <c r="L186" s="43"/>
      <c r="M186" s="270" t="s">
        <v>1</v>
      </c>
      <c r="N186" s="271" t="s">
        <v>40</v>
      </c>
      <c r="O186" s="99"/>
      <c r="P186" s="272">
        <f>O186*H186</f>
        <v>0</v>
      </c>
      <c r="Q186" s="272">
        <v>0.0023019999999999998</v>
      </c>
      <c r="R186" s="272">
        <f>Q186*H186</f>
        <v>0.046039999999999998</v>
      </c>
      <c r="S186" s="272">
        <v>0</v>
      </c>
      <c r="T186" s="27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74" t="s">
        <v>227</v>
      </c>
      <c r="AT186" s="274" t="s">
        <v>182</v>
      </c>
      <c r="AU186" s="274" t="s">
        <v>85</v>
      </c>
      <c r="AY186" s="17" t="s">
        <v>179</v>
      </c>
      <c r="BE186" s="159">
        <f>IF(N186="základná",J186,0)</f>
        <v>0</v>
      </c>
      <c r="BF186" s="159">
        <f>IF(N186="znížená",J186,0)</f>
        <v>0</v>
      </c>
      <c r="BG186" s="159">
        <f>IF(N186="zákl. prenesená",J186,0)</f>
        <v>0</v>
      </c>
      <c r="BH186" s="159">
        <f>IF(N186="zníž. prenesená",J186,0)</f>
        <v>0</v>
      </c>
      <c r="BI186" s="159">
        <f>IF(N186="nulová",J186,0)</f>
        <v>0</v>
      </c>
      <c r="BJ186" s="17" t="s">
        <v>85</v>
      </c>
      <c r="BK186" s="159">
        <f>ROUND(I186*H186,2)</f>
        <v>0</v>
      </c>
      <c r="BL186" s="17" t="s">
        <v>227</v>
      </c>
      <c r="BM186" s="274" t="s">
        <v>711</v>
      </c>
    </row>
    <row r="187" s="2" customFormat="1" ht="16.5" customHeight="1">
      <c r="A187" s="40"/>
      <c r="B187" s="41"/>
      <c r="C187" s="309" t="s">
        <v>371</v>
      </c>
      <c r="D187" s="309" t="s">
        <v>239</v>
      </c>
      <c r="E187" s="310" t="s">
        <v>712</v>
      </c>
      <c r="F187" s="311" t="s">
        <v>713</v>
      </c>
      <c r="G187" s="312" t="s">
        <v>236</v>
      </c>
      <c r="H187" s="313">
        <v>20</v>
      </c>
      <c r="I187" s="314"/>
      <c r="J187" s="315">
        <f>ROUND(I187*H187,2)</f>
        <v>0</v>
      </c>
      <c r="K187" s="316"/>
      <c r="L187" s="317"/>
      <c r="M187" s="318" t="s">
        <v>1</v>
      </c>
      <c r="N187" s="319" t="s">
        <v>40</v>
      </c>
      <c r="O187" s="99"/>
      <c r="P187" s="272">
        <f>O187*H187</f>
        <v>0</v>
      </c>
      <c r="Q187" s="272">
        <v>0.0141</v>
      </c>
      <c r="R187" s="272">
        <f>Q187*H187</f>
        <v>0.28199999999999997</v>
      </c>
      <c r="S187" s="272">
        <v>0</v>
      </c>
      <c r="T187" s="27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4" t="s">
        <v>348</v>
      </c>
      <c r="AT187" s="274" t="s">
        <v>239</v>
      </c>
      <c r="AU187" s="274" t="s">
        <v>85</v>
      </c>
      <c r="AY187" s="17" t="s">
        <v>179</v>
      </c>
      <c r="BE187" s="159">
        <f>IF(N187="základná",J187,0)</f>
        <v>0</v>
      </c>
      <c r="BF187" s="159">
        <f>IF(N187="znížená",J187,0)</f>
        <v>0</v>
      </c>
      <c r="BG187" s="159">
        <f>IF(N187="zákl. prenesená",J187,0)</f>
        <v>0</v>
      </c>
      <c r="BH187" s="159">
        <f>IF(N187="zníž. prenesená",J187,0)</f>
        <v>0</v>
      </c>
      <c r="BI187" s="159">
        <f>IF(N187="nulová",J187,0)</f>
        <v>0</v>
      </c>
      <c r="BJ187" s="17" t="s">
        <v>85</v>
      </c>
      <c r="BK187" s="159">
        <f>ROUND(I187*H187,2)</f>
        <v>0</v>
      </c>
      <c r="BL187" s="17" t="s">
        <v>227</v>
      </c>
      <c r="BM187" s="274" t="s">
        <v>714</v>
      </c>
    </row>
    <row r="188" s="2" customFormat="1" ht="16.5" customHeight="1">
      <c r="A188" s="40"/>
      <c r="B188" s="41"/>
      <c r="C188" s="262" t="s">
        <v>375</v>
      </c>
      <c r="D188" s="262" t="s">
        <v>182</v>
      </c>
      <c r="E188" s="263" t="s">
        <v>715</v>
      </c>
      <c r="F188" s="264" t="s">
        <v>716</v>
      </c>
      <c r="G188" s="265" t="s">
        <v>236</v>
      </c>
      <c r="H188" s="266">
        <v>2</v>
      </c>
      <c r="I188" s="267"/>
      <c r="J188" s="268">
        <f>ROUND(I188*H188,2)</f>
        <v>0</v>
      </c>
      <c r="K188" s="269"/>
      <c r="L188" s="43"/>
      <c r="M188" s="270" t="s">
        <v>1</v>
      </c>
      <c r="N188" s="271" t="s">
        <v>40</v>
      </c>
      <c r="O188" s="99"/>
      <c r="P188" s="272">
        <f>O188*H188</f>
        <v>0</v>
      </c>
      <c r="Q188" s="272">
        <v>0</v>
      </c>
      <c r="R188" s="272">
        <f>Q188*H188</f>
        <v>0</v>
      </c>
      <c r="S188" s="272">
        <v>0</v>
      </c>
      <c r="T188" s="27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74" t="s">
        <v>227</v>
      </c>
      <c r="AT188" s="274" t="s">
        <v>182</v>
      </c>
      <c r="AU188" s="274" t="s">
        <v>85</v>
      </c>
      <c r="AY188" s="17" t="s">
        <v>179</v>
      </c>
      <c r="BE188" s="159">
        <f>IF(N188="základná",J188,0)</f>
        <v>0</v>
      </c>
      <c r="BF188" s="159">
        <f>IF(N188="znížená",J188,0)</f>
        <v>0</v>
      </c>
      <c r="BG188" s="159">
        <f>IF(N188="zákl. prenesená",J188,0)</f>
        <v>0</v>
      </c>
      <c r="BH188" s="159">
        <f>IF(N188="zníž. prenesená",J188,0)</f>
        <v>0</v>
      </c>
      <c r="BI188" s="159">
        <f>IF(N188="nulová",J188,0)</f>
        <v>0</v>
      </c>
      <c r="BJ188" s="17" t="s">
        <v>85</v>
      </c>
      <c r="BK188" s="159">
        <f>ROUND(I188*H188,2)</f>
        <v>0</v>
      </c>
      <c r="BL188" s="17" t="s">
        <v>227</v>
      </c>
      <c r="BM188" s="274" t="s">
        <v>717</v>
      </c>
    </row>
    <row r="189" s="2" customFormat="1" ht="16.5" customHeight="1">
      <c r="A189" s="40"/>
      <c r="B189" s="41"/>
      <c r="C189" s="309" t="s">
        <v>379</v>
      </c>
      <c r="D189" s="309" t="s">
        <v>239</v>
      </c>
      <c r="E189" s="310" t="s">
        <v>718</v>
      </c>
      <c r="F189" s="311" t="s">
        <v>719</v>
      </c>
      <c r="G189" s="312" t="s">
        <v>236</v>
      </c>
      <c r="H189" s="313">
        <v>2</v>
      </c>
      <c r="I189" s="314"/>
      <c r="J189" s="315">
        <f>ROUND(I189*H189,2)</f>
        <v>0</v>
      </c>
      <c r="K189" s="316"/>
      <c r="L189" s="317"/>
      <c r="M189" s="318" t="s">
        <v>1</v>
      </c>
      <c r="N189" s="319" t="s">
        <v>40</v>
      </c>
      <c r="O189" s="99"/>
      <c r="P189" s="272">
        <f>O189*H189</f>
        <v>0</v>
      </c>
      <c r="Q189" s="272">
        <v>0.002</v>
      </c>
      <c r="R189" s="272">
        <f>Q189*H189</f>
        <v>0.0040000000000000001</v>
      </c>
      <c r="S189" s="272">
        <v>0</v>
      </c>
      <c r="T189" s="273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74" t="s">
        <v>348</v>
      </c>
      <c r="AT189" s="274" t="s">
        <v>239</v>
      </c>
      <c r="AU189" s="274" t="s">
        <v>85</v>
      </c>
      <c r="AY189" s="17" t="s">
        <v>179</v>
      </c>
      <c r="BE189" s="159">
        <f>IF(N189="základná",J189,0)</f>
        <v>0</v>
      </c>
      <c r="BF189" s="159">
        <f>IF(N189="znížená",J189,0)</f>
        <v>0</v>
      </c>
      <c r="BG189" s="159">
        <f>IF(N189="zákl. prenesená",J189,0)</f>
        <v>0</v>
      </c>
      <c r="BH189" s="159">
        <f>IF(N189="zníž. prenesená",J189,0)</f>
        <v>0</v>
      </c>
      <c r="BI189" s="159">
        <f>IF(N189="nulová",J189,0)</f>
        <v>0</v>
      </c>
      <c r="BJ189" s="17" t="s">
        <v>85</v>
      </c>
      <c r="BK189" s="159">
        <f>ROUND(I189*H189,2)</f>
        <v>0</v>
      </c>
      <c r="BL189" s="17" t="s">
        <v>227</v>
      </c>
      <c r="BM189" s="274" t="s">
        <v>720</v>
      </c>
    </row>
    <row r="190" s="2" customFormat="1" ht="24.15" customHeight="1">
      <c r="A190" s="40"/>
      <c r="B190" s="41"/>
      <c r="C190" s="262" t="s">
        <v>383</v>
      </c>
      <c r="D190" s="262" t="s">
        <v>182</v>
      </c>
      <c r="E190" s="263" t="s">
        <v>721</v>
      </c>
      <c r="F190" s="264" t="s">
        <v>722</v>
      </c>
      <c r="G190" s="265" t="s">
        <v>236</v>
      </c>
      <c r="H190" s="266">
        <v>57</v>
      </c>
      <c r="I190" s="267"/>
      <c r="J190" s="268">
        <f>ROUND(I190*H190,2)</f>
        <v>0</v>
      </c>
      <c r="K190" s="269"/>
      <c r="L190" s="43"/>
      <c r="M190" s="270" t="s">
        <v>1</v>
      </c>
      <c r="N190" s="271" t="s">
        <v>40</v>
      </c>
      <c r="O190" s="99"/>
      <c r="P190" s="272">
        <f>O190*H190</f>
        <v>0</v>
      </c>
      <c r="Q190" s="272">
        <v>0</v>
      </c>
      <c r="R190" s="272">
        <f>Q190*H190</f>
        <v>0</v>
      </c>
      <c r="S190" s="272">
        <v>0</v>
      </c>
      <c r="T190" s="273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74" t="s">
        <v>227</v>
      </c>
      <c r="AT190" s="274" t="s">
        <v>182</v>
      </c>
      <c r="AU190" s="274" t="s">
        <v>85</v>
      </c>
      <c r="AY190" s="17" t="s">
        <v>179</v>
      </c>
      <c r="BE190" s="159">
        <f>IF(N190="základná",J190,0)</f>
        <v>0</v>
      </c>
      <c r="BF190" s="159">
        <f>IF(N190="znížená",J190,0)</f>
        <v>0</v>
      </c>
      <c r="BG190" s="159">
        <f>IF(N190="zákl. prenesená",J190,0)</f>
        <v>0</v>
      </c>
      <c r="BH190" s="159">
        <f>IF(N190="zníž. prenesená",J190,0)</f>
        <v>0</v>
      </c>
      <c r="BI190" s="159">
        <f>IF(N190="nulová",J190,0)</f>
        <v>0</v>
      </c>
      <c r="BJ190" s="17" t="s">
        <v>85</v>
      </c>
      <c r="BK190" s="159">
        <f>ROUND(I190*H190,2)</f>
        <v>0</v>
      </c>
      <c r="BL190" s="17" t="s">
        <v>227</v>
      </c>
      <c r="BM190" s="274" t="s">
        <v>723</v>
      </c>
    </row>
    <row r="191" s="13" customFormat="1">
      <c r="A191" s="13"/>
      <c r="B191" s="275"/>
      <c r="C191" s="276"/>
      <c r="D191" s="277" t="s">
        <v>188</v>
      </c>
      <c r="E191" s="278" t="s">
        <v>1</v>
      </c>
      <c r="F191" s="279" t="s">
        <v>724</v>
      </c>
      <c r="G191" s="276"/>
      <c r="H191" s="280">
        <v>15</v>
      </c>
      <c r="I191" s="281"/>
      <c r="J191" s="276"/>
      <c r="K191" s="276"/>
      <c r="L191" s="282"/>
      <c r="M191" s="283"/>
      <c r="N191" s="284"/>
      <c r="O191" s="284"/>
      <c r="P191" s="284"/>
      <c r="Q191" s="284"/>
      <c r="R191" s="284"/>
      <c r="S191" s="284"/>
      <c r="T191" s="28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6" t="s">
        <v>188</v>
      </c>
      <c r="AU191" s="286" t="s">
        <v>85</v>
      </c>
      <c r="AV191" s="13" t="s">
        <v>85</v>
      </c>
      <c r="AW191" s="13" t="s">
        <v>29</v>
      </c>
      <c r="AX191" s="13" t="s">
        <v>74</v>
      </c>
      <c r="AY191" s="286" t="s">
        <v>179</v>
      </c>
    </row>
    <row r="192" s="13" customFormat="1">
      <c r="A192" s="13"/>
      <c r="B192" s="275"/>
      <c r="C192" s="276"/>
      <c r="D192" s="277" t="s">
        <v>188</v>
      </c>
      <c r="E192" s="278" t="s">
        <v>1</v>
      </c>
      <c r="F192" s="279" t="s">
        <v>725</v>
      </c>
      <c r="G192" s="276"/>
      <c r="H192" s="280">
        <v>18</v>
      </c>
      <c r="I192" s="281"/>
      <c r="J192" s="276"/>
      <c r="K192" s="276"/>
      <c r="L192" s="282"/>
      <c r="M192" s="283"/>
      <c r="N192" s="284"/>
      <c r="O192" s="284"/>
      <c r="P192" s="284"/>
      <c r="Q192" s="284"/>
      <c r="R192" s="284"/>
      <c r="S192" s="284"/>
      <c r="T192" s="28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86" t="s">
        <v>188</v>
      </c>
      <c r="AU192" s="286" t="s">
        <v>85</v>
      </c>
      <c r="AV192" s="13" t="s">
        <v>85</v>
      </c>
      <c r="AW192" s="13" t="s">
        <v>29</v>
      </c>
      <c r="AX192" s="13" t="s">
        <v>74</v>
      </c>
      <c r="AY192" s="286" t="s">
        <v>179</v>
      </c>
    </row>
    <row r="193" s="13" customFormat="1">
      <c r="A193" s="13"/>
      <c r="B193" s="275"/>
      <c r="C193" s="276"/>
      <c r="D193" s="277" t="s">
        <v>188</v>
      </c>
      <c r="E193" s="278" t="s">
        <v>1</v>
      </c>
      <c r="F193" s="279" t="s">
        <v>726</v>
      </c>
      <c r="G193" s="276"/>
      <c r="H193" s="280">
        <v>13</v>
      </c>
      <c r="I193" s="281"/>
      <c r="J193" s="276"/>
      <c r="K193" s="276"/>
      <c r="L193" s="282"/>
      <c r="M193" s="283"/>
      <c r="N193" s="284"/>
      <c r="O193" s="284"/>
      <c r="P193" s="284"/>
      <c r="Q193" s="284"/>
      <c r="R193" s="284"/>
      <c r="S193" s="284"/>
      <c r="T193" s="28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86" t="s">
        <v>188</v>
      </c>
      <c r="AU193" s="286" t="s">
        <v>85</v>
      </c>
      <c r="AV193" s="13" t="s">
        <v>85</v>
      </c>
      <c r="AW193" s="13" t="s">
        <v>29</v>
      </c>
      <c r="AX193" s="13" t="s">
        <v>74</v>
      </c>
      <c r="AY193" s="286" t="s">
        <v>179</v>
      </c>
    </row>
    <row r="194" s="13" customFormat="1">
      <c r="A194" s="13"/>
      <c r="B194" s="275"/>
      <c r="C194" s="276"/>
      <c r="D194" s="277" t="s">
        <v>188</v>
      </c>
      <c r="E194" s="278" t="s">
        <v>1</v>
      </c>
      <c r="F194" s="279" t="s">
        <v>727</v>
      </c>
      <c r="G194" s="276"/>
      <c r="H194" s="280">
        <v>9</v>
      </c>
      <c r="I194" s="281"/>
      <c r="J194" s="276"/>
      <c r="K194" s="276"/>
      <c r="L194" s="282"/>
      <c r="M194" s="283"/>
      <c r="N194" s="284"/>
      <c r="O194" s="284"/>
      <c r="P194" s="284"/>
      <c r="Q194" s="284"/>
      <c r="R194" s="284"/>
      <c r="S194" s="284"/>
      <c r="T194" s="28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6" t="s">
        <v>188</v>
      </c>
      <c r="AU194" s="286" t="s">
        <v>85</v>
      </c>
      <c r="AV194" s="13" t="s">
        <v>85</v>
      </c>
      <c r="AW194" s="13" t="s">
        <v>29</v>
      </c>
      <c r="AX194" s="13" t="s">
        <v>74</v>
      </c>
      <c r="AY194" s="286" t="s">
        <v>179</v>
      </c>
    </row>
    <row r="195" s="13" customFormat="1">
      <c r="A195" s="13"/>
      <c r="B195" s="275"/>
      <c r="C195" s="276"/>
      <c r="D195" s="277" t="s">
        <v>188</v>
      </c>
      <c r="E195" s="278" t="s">
        <v>1</v>
      </c>
      <c r="F195" s="279" t="s">
        <v>728</v>
      </c>
      <c r="G195" s="276"/>
      <c r="H195" s="280">
        <v>2</v>
      </c>
      <c r="I195" s="281"/>
      <c r="J195" s="276"/>
      <c r="K195" s="276"/>
      <c r="L195" s="282"/>
      <c r="M195" s="283"/>
      <c r="N195" s="284"/>
      <c r="O195" s="284"/>
      <c r="P195" s="284"/>
      <c r="Q195" s="284"/>
      <c r="R195" s="284"/>
      <c r="S195" s="284"/>
      <c r="T195" s="28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6" t="s">
        <v>188</v>
      </c>
      <c r="AU195" s="286" t="s">
        <v>85</v>
      </c>
      <c r="AV195" s="13" t="s">
        <v>85</v>
      </c>
      <c r="AW195" s="13" t="s">
        <v>29</v>
      </c>
      <c r="AX195" s="13" t="s">
        <v>74</v>
      </c>
      <c r="AY195" s="286" t="s">
        <v>179</v>
      </c>
    </row>
    <row r="196" s="14" customFormat="1">
      <c r="A196" s="14"/>
      <c r="B196" s="287"/>
      <c r="C196" s="288"/>
      <c r="D196" s="277" t="s">
        <v>188</v>
      </c>
      <c r="E196" s="289" t="s">
        <v>1</v>
      </c>
      <c r="F196" s="290" t="s">
        <v>191</v>
      </c>
      <c r="G196" s="288"/>
      <c r="H196" s="291">
        <v>57</v>
      </c>
      <c r="I196" s="292"/>
      <c r="J196" s="288"/>
      <c r="K196" s="288"/>
      <c r="L196" s="293"/>
      <c r="M196" s="294"/>
      <c r="N196" s="295"/>
      <c r="O196" s="295"/>
      <c r="P196" s="295"/>
      <c r="Q196" s="295"/>
      <c r="R196" s="295"/>
      <c r="S196" s="295"/>
      <c r="T196" s="29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97" t="s">
        <v>188</v>
      </c>
      <c r="AU196" s="297" t="s">
        <v>85</v>
      </c>
      <c r="AV196" s="14" t="s">
        <v>186</v>
      </c>
      <c r="AW196" s="14" t="s">
        <v>29</v>
      </c>
      <c r="AX196" s="14" t="s">
        <v>81</v>
      </c>
      <c r="AY196" s="297" t="s">
        <v>179</v>
      </c>
    </row>
    <row r="197" s="2" customFormat="1" ht="24.15" customHeight="1">
      <c r="A197" s="40"/>
      <c r="B197" s="41"/>
      <c r="C197" s="309" t="s">
        <v>388</v>
      </c>
      <c r="D197" s="309" t="s">
        <v>239</v>
      </c>
      <c r="E197" s="310" t="s">
        <v>729</v>
      </c>
      <c r="F197" s="311" t="s">
        <v>730</v>
      </c>
      <c r="G197" s="312" t="s">
        <v>236</v>
      </c>
      <c r="H197" s="313">
        <v>15</v>
      </c>
      <c r="I197" s="314"/>
      <c r="J197" s="315">
        <f>ROUND(I197*H197,2)</f>
        <v>0</v>
      </c>
      <c r="K197" s="316"/>
      <c r="L197" s="317"/>
      <c r="M197" s="318" t="s">
        <v>1</v>
      </c>
      <c r="N197" s="319" t="s">
        <v>40</v>
      </c>
      <c r="O197" s="99"/>
      <c r="P197" s="272">
        <f>O197*H197</f>
        <v>0</v>
      </c>
      <c r="Q197" s="272">
        <v>0.00025000000000000001</v>
      </c>
      <c r="R197" s="272">
        <f>Q197*H197</f>
        <v>0.0037499999999999999</v>
      </c>
      <c r="S197" s="272">
        <v>0</v>
      </c>
      <c r="T197" s="27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74" t="s">
        <v>348</v>
      </c>
      <c r="AT197" s="274" t="s">
        <v>239</v>
      </c>
      <c r="AU197" s="274" t="s">
        <v>85</v>
      </c>
      <c r="AY197" s="17" t="s">
        <v>179</v>
      </c>
      <c r="BE197" s="159">
        <f>IF(N197="základná",J197,0)</f>
        <v>0</v>
      </c>
      <c r="BF197" s="159">
        <f>IF(N197="znížená",J197,0)</f>
        <v>0</v>
      </c>
      <c r="BG197" s="159">
        <f>IF(N197="zákl. prenesená",J197,0)</f>
        <v>0</v>
      </c>
      <c r="BH197" s="159">
        <f>IF(N197="zníž. prenesená",J197,0)</f>
        <v>0</v>
      </c>
      <c r="BI197" s="159">
        <f>IF(N197="nulová",J197,0)</f>
        <v>0</v>
      </c>
      <c r="BJ197" s="17" t="s">
        <v>85</v>
      </c>
      <c r="BK197" s="159">
        <f>ROUND(I197*H197,2)</f>
        <v>0</v>
      </c>
      <c r="BL197" s="17" t="s">
        <v>227</v>
      </c>
      <c r="BM197" s="274" t="s">
        <v>731</v>
      </c>
    </row>
    <row r="198" s="2" customFormat="1" ht="24.15" customHeight="1">
      <c r="A198" s="40"/>
      <c r="B198" s="41"/>
      <c r="C198" s="309" t="s">
        <v>393</v>
      </c>
      <c r="D198" s="309" t="s">
        <v>239</v>
      </c>
      <c r="E198" s="310" t="s">
        <v>732</v>
      </c>
      <c r="F198" s="311" t="s">
        <v>733</v>
      </c>
      <c r="G198" s="312" t="s">
        <v>236</v>
      </c>
      <c r="H198" s="313">
        <v>18</v>
      </c>
      <c r="I198" s="314"/>
      <c r="J198" s="315">
        <f>ROUND(I198*H198,2)</f>
        <v>0</v>
      </c>
      <c r="K198" s="316"/>
      <c r="L198" s="317"/>
      <c r="M198" s="318" t="s">
        <v>1</v>
      </c>
      <c r="N198" s="319" t="s">
        <v>40</v>
      </c>
      <c r="O198" s="99"/>
      <c r="P198" s="272">
        <f>O198*H198</f>
        <v>0</v>
      </c>
      <c r="Q198" s="272">
        <v>0.00025000000000000001</v>
      </c>
      <c r="R198" s="272">
        <f>Q198*H198</f>
        <v>0.0045000000000000005</v>
      </c>
      <c r="S198" s="272">
        <v>0</v>
      </c>
      <c r="T198" s="273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74" t="s">
        <v>348</v>
      </c>
      <c r="AT198" s="274" t="s">
        <v>239</v>
      </c>
      <c r="AU198" s="274" t="s">
        <v>85</v>
      </c>
      <c r="AY198" s="17" t="s">
        <v>179</v>
      </c>
      <c r="BE198" s="159">
        <f>IF(N198="základná",J198,0)</f>
        <v>0</v>
      </c>
      <c r="BF198" s="159">
        <f>IF(N198="znížená",J198,0)</f>
        <v>0</v>
      </c>
      <c r="BG198" s="159">
        <f>IF(N198="zákl. prenesená",J198,0)</f>
        <v>0</v>
      </c>
      <c r="BH198" s="159">
        <f>IF(N198="zníž. prenesená",J198,0)</f>
        <v>0</v>
      </c>
      <c r="BI198" s="159">
        <f>IF(N198="nulová",J198,0)</f>
        <v>0</v>
      </c>
      <c r="BJ198" s="17" t="s">
        <v>85</v>
      </c>
      <c r="BK198" s="159">
        <f>ROUND(I198*H198,2)</f>
        <v>0</v>
      </c>
      <c r="BL198" s="17" t="s">
        <v>227</v>
      </c>
      <c r="BM198" s="274" t="s">
        <v>734</v>
      </c>
    </row>
    <row r="199" s="2" customFormat="1" ht="24.15" customHeight="1">
      <c r="A199" s="40"/>
      <c r="B199" s="41"/>
      <c r="C199" s="309" t="s">
        <v>398</v>
      </c>
      <c r="D199" s="309" t="s">
        <v>239</v>
      </c>
      <c r="E199" s="310" t="s">
        <v>735</v>
      </c>
      <c r="F199" s="311" t="s">
        <v>736</v>
      </c>
      <c r="G199" s="312" t="s">
        <v>236</v>
      </c>
      <c r="H199" s="313">
        <v>13</v>
      </c>
      <c r="I199" s="314"/>
      <c r="J199" s="315">
        <f>ROUND(I199*H199,2)</f>
        <v>0</v>
      </c>
      <c r="K199" s="316"/>
      <c r="L199" s="317"/>
      <c r="M199" s="318" t="s">
        <v>1</v>
      </c>
      <c r="N199" s="319" t="s">
        <v>40</v>
      </c>
      <c r="O199" s="99"/>
      <c r="P199" s="272">
        <f>O199*H199</f>
        <v>0</v>
      </c>
      <c r="Q199" s="272">
        <v>0.00025000000000000001</v>
      </c>
      <c r="R199" s="272">
        <f>Q199*H199</f>
        <v>0.0032500000000000003</v>
      </c>
      <c r="S199" s="272">
        <v>0</v>
      </c>
      <c r="T199" s="273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74" t="s">
        <v>348</v>
      </c>
      <c r="AT199" s="274" t="s">
        <v>239</v>
      </c>
      <c r="AU199" s="274" t="s">
        <v>85</v>
      </c>
      <c r="AY199" s="17" t="s">
        <v>179</v>
      </c>
      <c r="BE199" s="159">
        <f>IF(N199="základná",J199,0)</f>
        <v>0</v>
      </c>
      <c r="BF199" s="159">
        <f>IF(N199="znížená",J199,0)</f>
        <v>0</v>
      </c>
      <c r="BG199" s="159">
        <f>IF(N199="zákl. prenesená",J199,0)</f>
        <v>0</v>
      </c>
      <c r="BH199" s="159">
        <f>IF(N199="zníž. prenesená",J199,0)</f>
        <v>0</v>
      </c>
      <c r="BI199" s="159">
        <f>IF(N199="nulová",J199,0)</f>
        <v>0</v>
      </c>
      <c r="BJ199" s="17" t="s">
        <v>85</v>
      </c>
      <c r="BK199" s="159">
        <f>ROUND(I199*H199,2)</f>
        <v>0</v>
      </c>
      <c r="BL199" s="17" t="s">
        <v>227</v>
      </c>
      <c r="BM199" s="274" t="s">
        <v>737</v>
      </c>
    </row>
    <row r="200" s="2" customFormat="1" ht="24.15" customHeight="1">
      <c r="A200" s="40"/>
      <c r="B200" s="41"/>
      <c r="C200" s="309" t="s">
        <v>401</v>
      </c>
      <c r="D200" s="309" t="s">
        <v>239</v>
      </c>
      <c r="E200" s="310" t="s">
        <v>738</v>
      </c>
      <c r="F200" s="311" t="s">
        <v>739</v>
      </c>
      <c r="G200" s="312" t="s">
        <v>236</v>
      </c>
      <c r="H200" s="313">
        <v>9</v>
      </c>
      <c r="I200" s="314"/>
      <c r="J200" s="315">
        <f>ROUND(I200*H200,2)</f>
        <v>0</v>
      </c>
      <c r="K200" s="316"/>
      <c r="L200" s="317"/>
      <c r="M200" s="318" t="s">
        <v>1</v>
      </c>
      <c r="N200" s="319" t="s">
        <v>40</v>
      </c>
      <c r="O200" s="99"/>
      <c r="P200" s="272">
        <f>O200*H200</f>
        <v>0</v>
      </c>
      <c r="Q200" s="272">
        <v>0.00025000000000000001</v>
      </c>
      <c r="R200" s="272">
        <f>Q200*H200</f>
        <v>0.0022500000000000003</v>
      </c>
      <c r="S200" s="272">
        <v>0</v>
      </c>
      <c r="T200" s="273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74" t="s">
        <v>348</v>
      </c>
      <c r="AT200" s="274" t="s">
        <v>239</v>
      </c>
      <c r="AU200" s="274" t="s">
        <v>85</v>
      </c>
      <c r="AY200" s="17" t="s">
        <v>179</v>
      </c>
      <c r="BE200" s="159">
        <f>IF(N200="základná",J200,0)</f>
        <v>0</v>
      </c>
      <c r="BF200" s="159">
        <f>IF(N200="znížená",J200,0)</f>
        <v>0</v>
      </c>
      <c r="BG200" s="159">
        <f>IF(N200="zákl. prenesená",J200,0)</f>
        <v>0</v>
      </c>
      <c r="BH200" s="159">
        <f>IF(N200="zníž. prenesená",J200,0)</f>
        <v>0</v>
      </c>
      <c r="BI200" s="159">
        <f>IF(N200="nulová",J200,0)</f>
        <v>0</v>
      </c>
      <c r="BJ200" s="17" t="s">
        <v>85</v>
      </c>
      <c r="BK200" s="159">
        <f>ROUND(I200*H200,2)</f>
        <v>0</v>
      </c>
      <c r="BL200" s="17" t="s">
        <v>227</v>
      </c>
      <c r="BM200" s="274" t="s">
        <v>740</v>
      </c>
    </row>
    <row r="201" s="2" customFormat="1" ht="16.5" customHeight="1">
      <c r="A201" s="40"/>
      <c r="B201" s="41"/>
      <c r="C201" s="309" t="s">
        <v>406</v>
      </c>
      <c r="D201" s="309" t="s">
        <v>239</v>
      </c>
      <c r="E201" s="310" t="s">
        <v>741</v>
      </c>
      <c r="F201" s="311" t="s">
        <v>742</v>
      </c>
      <c r="G201" s="312" t="s">
        <v>236</v>
      </c>
      <c r="H201" s="313">
        <v>2</v>
      </c>
      <c r="I201" s="314"/>
      <c r="J201" s="315">
        <f>ROUND(I201*H201,2)</f>
        <v>0</v>
      </c>
      <c r="K201" s="316"/>
      <c r="L201" s="317"/>
      <c r="M201" s="318" t="s">
        <v>1</v>
      </c>
      <c r="N201" s="319" t="s">
        <v>40</v>
      </c>
      <c r="O201" s="99"/>
      <c r="P201" s="272">
        <f>O201*H201</f>
        <v>0</v>
      </c>
      <c r="Q201" s="272">
        <v>0.00050000000000000001</v>
      </c>
      <c r="R201" s="272">
        <f>Q201*H201</f>
        <v>0.001</v>
      </c>
      <c r="S201" s="272">
        <v>0</v>
      </c>
      <c r="T201" s="273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74" t="s">
        <v>348</v>
      </c>
      <c r="AT201" s="274" t="s">
        <v>239</v>
      </c>
      <c r="AU201" s="274" t="s">
        <v>85</v>
      </c>
      <c r="AY201" s="17" t="s">
        <v>179</v>
      </c>
      <c r="BE201" s="159">
        <f>IF(N201="základná",J201,0)</f>
        <v>0</v>
      </c>
      <c r="BF201" s="159">
        <f>IF(N201="znížená",J201,0)</f>
        <v>0</v>
      </c>
      <c r="BG201" s="159">
        <f>IF(N201="zákl. prenesená",J201,0)</f>
        <v>0</v>
      </c>
      <c r="BH201" s="159">
        <f>IF(N201="zníž. prenesená",J201,0)</f>
        <v>0</v>
      </c>
      <c r="BI201" s="159">
        <f>IF(N201="nulová",J201,0)</f>
        <v>0</v>
      </c>
      <c r="BJ201" s="17" t="s">
        <v>85</v>
      </c>
      <c r="BK201" s="159">
        <f>ROUND(I201*H201,2)</f>
        <v>0</v>
      </c>
      <c r="BL201" s="17" t="s">
        <v>227</v>
      </c>
      <c r="BM201" s="274" t="s">
        <v>743</v>
      </c>
    </row>
    <row r="202" s="2" customFormat="1" ht="21.75" customHeight="1">
      <c r="A202" s="40"/>
      <c r="B202" s="41"/>
      <c r="C202" s="262" t="s">
        <v>410</v>
      </c>
      <c r="D202" s="262" t="s">
        <v>182</v>
      </c>
      <c r="E202" s="263" t="s">
        <v>744</v>
      </c>
      <c r="F202" s="264" t="s">
        <v>745</v>
      </c>
      <c r="G202" s="265" t="s">
        <v>236</v>
      </c>
      <c r="H202" s="266">
        <v>9</v>
      </c>
      <c r="I202" s="267"/>
      <c r="J202" s="268">
        <f>ROUND(I202*H202,2)</f>
        <v>0</v>
      </c>
      <c r="K202" s="269"/>
      <c r="L202" s="43"/>
      <c r="M202" s="270" t="s">
        <v>1</v>
      </c>
      <c r="N202" s="271" t="s">
        <v>40</v>
      </c>
      <c r="O202" s="99"/>
      <c r="P202" s="272">
        <f>O202*H202</f>
        <v>0</v>
      </c>
      <c r="Q202" s="272">
        <v>0</v>
      </c>
      <c r="R202" s="272">
        <f>Q202*H202</f>
        <v>0</v>
      </c>
      <c r="S202" s="272">
        <v>0</v>
      </c>
      <c r="T202" s="273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4" t="s">
        <v>227</v>
      </c>
      <c r="AT202" s="274" t="s">
        <v>182</v>
      </c>
      <c r="AU202" s="274" t="s">
        <v>85</v>
      </c>
      <c r="AY202" s="17" t="s">
        <v>179</v>
      </c>
      <c r="BE202" s="159">
        <f>IF(N202="základná",J202,0)</f>
        <v>0</v>
      </c>
      <c r="BF202" s="159">
        <f>IF(N202="znížená",J202,0)</f>
        <v>0</v>
      </c>
      <c r="BG202" s="159">
        <f>IF(N202="zákl. prenesená",J202,0)</f>
        <v>0</v>
      </c>
      <c r="BH202" s="159">
        <f>IF(N202="zníž. prenesená",J202,0)</f>
        <v>0</v>
      </c>
      <c r="BI202" s="159">
        <f>IF(N202="nulová",J202,0)</f>
        <v>0</v>
      </c>
      <c r="BJ202" s="17" t="s">
        <v>85</v>
      </c>
      <c r="BK202" s="159">
        <f>ROUND(I202*H202,2)</f>
        <v>0</v>
      </c>
      <c r="BL202" s="17" t="s">
        <v>227</v>
      </c>
      <c r="BM202" s="274" t="s">
        <v>746</v>
      </c>
    </row>
    <row r="203" s="13" customFormat="1">
      <c r="A203" s="13"/>
      <c r="B203" s="275"/>
      <c r="C203" s="276"/>
      <c r="D203" s="277" t="s">
        <v>188</v>
      </c>
      <c r="E203" s="278" t="s">
        <v>1</v>
      </c>
      <c r="F203" s="279" t="s">
        <v>747</v>
      </c>
      <c r="G203" s="276"/>
      <c r="H203" s="280">
        <v>9</v>
      </c>
      <c r="I203" s="281"/>
      <c r="J203" s="276"/>
      <c r="K203" s="276"/>
      <c r="L203" s="282"/>
      <c r="M203" s="283"/>
      <c r="N203" s="284"/>
      <c r="O203" s="284"/>
      <c r="P203" s="284"/>
      <c r="Q203" s="284"/>
      <c r="R203" s="284"/>
      <c r="S203" s="284"/>
      <c r="T203" s="28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6" t="s">
        <v>188</v>
      </c>
      <c r="AU203" s="286" t="s">
        <v>85</v>
      </c>
      <c r="AV203" s="13" t="s">
        <v>85</v>
      </c>
      <c r="AW203" s="13" t="s">
        <v>29</v>
      </c>
      <c r="AX203" s="13" t="s">
        <v>74</v>
      </c>
      <c r="AY203" s="286" t="s">
        <v>179</v>
      </c>
    </row>
    <row r="204" s="14" customFormat="1">
      <c r="A204" s="14"/>
      <c r="B204" s="287"/>
      <c r="C204" s="288"/>
      <c r="D204" s="277" t="s">
        <v>188</v>
      </c>
      <c r="E204" s="289" t="s">
        <v>1</v>
      </c>
      <c r="F204" s="290" t="s">
        <v>191</v>
      </c>
      <c r="G204" s="288"/>
      <c r="H204" s="291">
        <v>9</v>
      </c>
      <c r="I204" s="292"/>
      <c r="J204" s="288"/>
      <c r="K204" s="288"/>
      <c r="L204" s="293"/>
      <c r="M204" s="294"/>
      <c r="N204" s="295"/>
      <c r="O204" s="295"/>
      <c r="P204" s="295"/>
      <c r="Q204" s="295"/>
      <c r="R204" s="295"/>
      <c r="S204" s="295"/>
      <c r="T204" s="29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97" t="s">
        <v>188</v>
      </c>
      <c r="AU204" s="297" t="s">
        <v>85</v>
      </c>
      <c r="AV204" s="14" t="s">
        <v>186</v>
      </c>
      <c r="AW204" s="14" t="s">
        <v>29</v>
      </c>
      <c r="AX204" s="14" t="s">
        <v>81</v>
      </c>
      <c r="AY204" s="297" t="s">
        <v>179</v>
      </c>
    </row>
    <row r="205" s="2" customFormat="1" ht="24.15" customHeight="1">
      <c r="A205" s="40"/>
      <c r="B205" s="41"/>
      <c r="C205" s="309" t="s">
        <v>416</v>
      </c>
      <c r="D205" s="309" t="s">
        <v>239</v>
      </c>
      <c r="E205" s="310" t="s">
        <v>748</v>
      </c>
      <c r="F205" s="311" t="s">
        <v>749</v>
      </c>
      <c r="G205" s="312" t="s">
        <v>236</v>
      </c>
      <c r="H205" s="313">
        <v>9</v>
      </c>
      <c r="I205" s="314"/>
      <c r="J205" s="315">
        <f>ROUND(I205*H205,2)</f>
        <v>0</v>
      </c>
      <c r="K205" s="316"/>
      <c r="L205" s="317"/>
      <c r="M205" s="318" t="s">
        <v>1</v>
      </c>
      <c r="N205" s="319" t="s">
        <v>40</v>
      </c>
      <c r="O205" s="99"/>
      <c r="P205" s="272">
        <f>O205*H205</f>
        <v>0</v>
      </c>
      <c r="Q205" s="272">
        <v>0.00035</v>
      </c>
      <c r="R205" s="272">
        <f>Q205*H205</f>
        <v>0.00315</v>
      </c>
      <c r="S205" s="272">
        <v>0</v>
      </c>
      <c r="T205" s="273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74" t="s">
        <v>348</v>
      </c>
      <c r="AT205" s="274" t="s">
        <v>239</v>
      </c>
      <c r="AU205" s="274" t="s">
        <v>85</v>
      </c>
      <c r="AY205" s="17" t="s">
        <v>179</v>
      </c>
      <c r="BE205" s="159">
        <f>IF(N205="základná",J205,0)</f>
        <v>0</v>
      </c>
      <c r="BF205" s="159">
        <f>IF(N205="znížená",J205,0)</f>
        <v>0</v>
      </c>
      <c r="BG205" s="159">
        <f>IF(N205="zákl. prenesená",J205,0)</f>
        <v>0</v>
      </c>
      <c r="BH205" s="159">
        <f>IF(N205="zníž. prenesená",J205,0)</f>
        <v>0</v>
      </c>
      <c r="BI205" s="159">
        <f>IF(N205="nulová",J205,0)</f>
        <v>0</v>
      </c>
      <c r="BJ205" s="17" t="s">
        <v>85</v>
      </c>
      <c r="BK205" s="159">
        <f>ROUND(I205*H205,2)</f>
        <v>0</v>
      </c>
      <c r="BL205" s="17" t="s">
        <v>227</v>
      </c>
      <c r="BM205" s="274" t="s">
        <v>750</v>
      </c>
    </row>
    <row r="206" s="2" customFormat="1" ht="16.5" customHeight="1">
      <c r="A206" s="40"/>
      <c r="B206" s="41"/>
      <c r="C206" s="262" t="s">
        <v>420</v>
      </c>
      <c r="D206" s="262" t="s">
        <v>182</v>
      </c>
      <c r="E206" s="263" t="s">
        <v>751</v>
      </c>
      <c r="F206" s="264" t="s">
        <v>752</v>
      </c>
      <c r="G206" s="265" t="s">
        <v>236</v>
      </c>
      <c r="H206" s="266">
        <v>42</v>
      </c>
      <c r="I206" s="267"/>
      <c r="J206" s="268">
        <f>ROUND(I206*H206,2)</f>
        <v>0</v>
      </c>
      <c r="K206" s="269"/>
      <c r="L206" s="43"/>
      <c r="M206" s="270" t="s">
        <v>1</v>
      </c>
      <c r="N206" s="271" t="s">
        <v>40</v>
      </c>
      <c r="O206" s="99"/>
      <c r="P206" s="272">
        <f>O206*H206</f>
        <v>0</v>
      </c>
      <c r="Q206" s="272">
        <v>8.0000000000000007E-05</v>
      </c>
      <c r="R206" s="272">
        <f>Q206*H206</f>
        <v>0.0033600000000000001</v>
      </c>
      <c r="S206" s="272">
        <v>0</v>
      </c>
      <c r="T206" s="273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74" t="s">
        <v>227</v>
      </c>
      <c r="AT206" s="274" t="s">
        <v>182</v>
      </c>
      <c r="AU206" s="274" t="s">
        <v>85</v>
      </c>
      <c r="AY206" s="17" t="s">
        <v>179</v>
      </c>
      <c r="BE206" s="159">
        <f>IF(N206="základná",J206,0)</f>
        <v>0</v>
      </c>
      <c r="BF206" s="159">
        <f>IF(N206="znížená",J206,0)</f>
        <v>0</v>
      </c>
      <c r="BG206" s="159">
        <f>IF(N206="zákl. prenesená",J206,0)</f>
        <v>0</v>
      </c>
      <c r="BH206" s="159">
        <f>IF(N206="zníž. prenesená",J206,0)</f>
        <v>0</v>
      </c>
      <c r="BI206" s="159">
        <f>IF(N206="nulová",J206,0)</f>
        <v>0</v>
      </c>
      <c r="BJ206" s="17" t="s">
        <v>85</v>
      </c>
      <c r="BK206" s="159">
        <f>ROUND(I206*H206,2)</f>
        <v>0</v>
      </c>
      <c r="BL206" s="17" t="s">
        <v>227</v>
      </c>
      <c r="BM206" s="274" t="s">
        <v>753</v>
      </c>
    </row>
    <row r="207" s="2" customFormat="1" ht="24.15" customHeight="1">
      <c r="A207" s="40"/>
      <c r="B207" s="41"/>
      <c r="C207" s="309" t="s">
        <v>424</v>
      </c>
      <c r="D207" s="309" t="s">
        <v>239</v>
      </c>
      <c r="E207" s="310" t="s">
        <v>754</v>
      </c>
      <c r="F207" s="311" t="s">
        <v>755</v>
      </c>
      <c r="G207" s="312" t="s">
        <v>236</v>
      </c>
      <c r="H207" s="313">
        <v>42</v>
      </c>
      <c r="I207" s="314"/>
      <c r="J207" s="315">
        <f>ROUND(I207*H207,2)</f>
        <v>0</v>
      </c>
      <c r="K207" s="316"/>
      <c r="L207" s="317"/>
      <c r="M207" s="318" t="s">
        <v>1</v>
      </c>
      <c r="N207" s="319" t="s">
        <v>40</v>
      </c>
      <c r="O207" s="99"/>
      <c r="P207" s="272">
        <f>O207*H207</f>
        <v>0</v>
      </c>
      <c r="Q207" s="272">
        <v>0.0035999999999999999</v>
      </c>
      <c r="R207" s="272">
        <f>Q207*H207</f>
        <v>0.1512</v>
      </c>
      <c r="S207" s="272">
        <v>0</v>
      </c>
      <c r="T207" s="273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74" t="s">
        <v>348</v>
      </c>
      <c r="AT207" s="274" t="s">
        <v>239</v>
      </c>
      <c r="AU207" s="274" t="s">
        <v>85</v>
      </c>
      <c r="AY207" s="17" t="s">
        <v>179</v>
      </c>
      <c r="BE207" s="159">
        <f>IF(N207="základná",J207,0)</f>
        <v>0</v>
      </c>
      <c r="BF207" s="159">
        <f>IF(N207="znížená",J207,0)</f>
        <v>0</v>
      </c>
      <c r="BG207" s="159">
        <f>IF(N207="zákl. prenesená",J207,0)</f>
        <v>0</v>
      </c>
      <c r="BH207" s="159">
        <f>IF(N207="zníž. prenesená",J207,0)</f>
        <v>0</v>
      </c>
      <c r="BI207" s="159">
        <f>IF(N207="nulová",J207,0)</f>
        <v>0</v>
      </c>
      <c r="BJ207" s="17" t="s">
        <v>85</v>
      </c>
      <c r="BK207" s="159">
        <f>ROUND(I207*H207,2)</f>
        <v>0</v>
      </c>
      <c r="BL207" s="17" t="s">
        <v>227</v>
      </c>
      <c r="BM207" s="274" t="s">
        <v>756</v>
      </c>
    </row>
    <row r="208" s="2" customFormat="1" ht="33" customHeight="1">
      <c r="A208" s="40"/>
      <c r="B208" s="41"/>
      <c r="C208" s="262" t="s">
        <v>428</v>
      </c>
      <c r="D208" s="262" t="s">
        <v>182</v>
      </c>
      <c r="E208" s="263" t="s">
        <v>757</v>
      </c>
      <c r="F208" s="264" t="s">
        <v>758</v>
      </c>
      <c r="G208" s="265" t="s">
        <v>236</v>
      </c>
      <c r="H208" s="266">
        <v>20</v>
      </c>
      <c r="I208" s="267"/>
      <c r="J208" s="268">
        <f>ROUND(I208*H208,2)</f>
        <v>0</v>
      </c>
      <c r="K208" s="269"/>
      <c r="L208" s="43"/>
      <c r="M208" s="270" t="s">
        <v>1</v>
      </c>
      <c r="N208" s="271" t="s">
        <v>40</v>
      </c>
      <c r="O208" s="99"/>
      <c r="P208" s="272">
        <f>O208*H208</f>
        <v>0</v>
      </c>
      <c r="Q208" s="272">
        <v>0.00010000000000000001</v>
      </c>
      <c r="R208" s="272">
        <f>Q208*H208</f>
        <v>0.002</v>
      </c>
      <c r="S208" s="272">
        <v>0</v>
      </c>
      <c r="T208" s="273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74" t="s">
        <v>227</v>
      </c>
      <c r="AT208" s="274" t="s">
        <v>182</v>
      </c>
      <c r="AU208" s="274" t="s">
        <v>85</v>
      </c>
      <c r="AY208" s="17" t="s">
        <v>179</v>
      </c>
      <c r="BE208" s="159">
        <f>IF(N208="základná",J208,0)</f>
        <v>0</v>
      </c>
      <c r="BF208" s="159">
        <f>IF(N208="znížená",J208,0)</f>
        <v>0</v>
      </c>
      <c r="BG208" s="159">
        <f>IF(N208="zákl. prenesená",J208,0)</f>
        <v>0</v>
      </c>
      <c r="BH208" s="159">
        <f>IF(N208="zníž. prenesená",J208,0)</f>
        <v>0</v>
      </c>
      <c r="BI208" s="159">
        <f>IF(N208="nulová",J208,0)</f>
        <v>0</v>
      </c>
      <c r="BJ208" s="17" t="s">
        <v>85</v>
      </c>
      <c r="BK208" s="159">
        <f>ROUND(I208*H208,2)</f>
        <v>0</v>
      </c>
      <c r="BL208" s="17" t="s">
        <v>227</v>
      </c>
      <c r="BM208" s="274" t="s">
        <v>759</v>
      </c>
    </row>
    <row r="209" s="2" customFormat="1" ht="16.5" customHeight="1">
      <c r="A209" s="40"/>
      <c r="B209" s="41"/>
      <c r="C209" s="309" t="s">
        <v>434</v>
      </c>
      <c r="D209" s="309" t="s">
        <v>239</v>
      </c>
      <c r="E209" s="310" t="s">
        <v>760</v>
      </c>
      <c r="F209" s="311" t="s">
        <v>761</v>
      </c>
      <c r="G209" s="312" t="s">
        <v>236</v>
      </c>
      <c r="H209" s="313">
        <v>20</v>
      </c>
      <c r="I209" s="314"/>
      <c r="J209" s="315">
        <f>ROUND(I209*H209,2)</f>
        <v>0</v>
      </c>
      <c r="K209" s="316"/>
      <c r="L209" s="317"/>
      <c r="M209" s="318" t="s">
        <v>1</v>
      </c>
      <c r="N209" s="319" t="s">
        <v>40</v>
      </c>
      <c r="O209" s="99"/>
      <c r="P209" s="272">
        <f>O209*H209</f>
        <v>0</v>
      </c>
      <c r="Q209" s="272">
        <v>0.002</v>
      </c>
      <c r="R209" s="272">
        <f>Q209*H209</f>
        <v>0.040000000000000001</v>
      </c>
      <c r="S209" s="272">
        <v>0</v>
      </c>
      <c r="T209" s="273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74" t="s">
        <v>348</v>
      </c>
      <c r="AT209" s="274" t="s">
        <v>239</v>
      </c>
      <c r="AU209" s="274" t="s">
        <v>85</v>
      </c>
      <c r="AY209" s="17" t="s">
        <v>179</v>
      </c>
      <c r="BE209" s="159">
        <f>IF(N209="základná",J209,0)</f>
        <v>0</v>
      </c>
      <c r="BF209" s="159">
        <f>IF(N209="znížená",J209,0)</f>
        <v>0</v>
      </c>
      <c r="BG209" s="159">
        <f>IF(N209="zákl. prenesená",J209,0)</f>
        <v>0</v>
      </c>
      <c r="BH209" s="159">
        <f>IF(N209="zníž. prenesená",J209,0)</f>
        <v>0</v>
      </c>
      <c r="BI209" s="159">
        <f>IF(N209="nulová",J209,0)</f>
        <v>0</v>
      </c>
      <c r="BJ209" s="17" t="s">
        <v>85</v>
      </c>
      <c r="BK209" s="159">
        <f>ROUND(I209*H209,2)</f>
        <v>0</v>
      </c>
      <c r="BL209" s="17" t="s">
        <v>227</v>
      </c>
      <c r="BM209" s="274" t="s">
        <v>762</v>
      </c>
    </row>
    <row r="210" s="2" customFormat="1" ht="21.75" customHeight="1">
      <c r="A210" s="40"/>
      <c r="B210" s="41"/>
      <c r="C210" s="262" t="s">
        <v>438</v>
      </c>
      <c r="D210" s="262" t="s">
        <v>182</v>
      </c>
      <c r="E210" s="263" t="s">
        <v>763</v>
      </c>
      <c r="F210" s="264" t="s">
        <v>764</v>
      </c>
      <c r="G210" s="265" t="s">
        <v>236</v>
      </c>
      <c r="H210" s="266">
        <v>9</v>
      </c>
      <c r="I210" s="267"/>
      <c r="J210" s="268">
        <f>ROUND(I210*H210,2)</f>
        <v>0</v>
      </c>
      <c r="K210" s="269"/>
      <c r="L210" s="43"/>
      <c r="M210" s="270" t="s">
        <v>1</v>
      </c>
      <c r="N210" s="271" t="s">
        <v>40</v>
      </c>
      <c r="O210" s="99"/>
      <c r="P210" s="272">
        <f>O210*H210</f>
        <v>0</v>
      </c>
      <c r="Q210" s="272">
        <v>4.1999999999999996E-06</v>
      </c>
      <c r="R210" s="272">
        <f>Q210*H210</f>
        <v>3.7799999999999997E-05</v>
      </c>
      <c r="S210" s="272">
        <v>0</v>
      </c>
      <c r="T210" s="273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74" t="s">
        <v>227</v>
      </c>
      <c r="AT210" s="274" t="s">
        <v>182</v>
      </c>
      <c r="AU210" s="274" t="s">
        <v>85</v>
      </c>
      <c r="AY210" s="17" t="s">
        <v>179</v>
      </c>
      <c r="BE210" s="159">
        <f>IF(N210="základná",J210,0)</f>
        <v>0</v>
      </c>
      <c r="BF210" s="159">
        <f>IF(N210="znížená",J210,0)</f>
        <v>0</v>
      </c>
      <c r="BG210" s="159">
        <f>IF(N210="zákl. prenesená",J210,0)</f>
        <v>0</v>
      </c>
      <c r="BH210" s="159">
        <f>IF(N210="zníž. prenesená",J210,0)</f>
        <v>0</v>
      </c>
      <c r="BI210" s="159">
        <f>IF(N210="nulová",J210,0)</f>
        <v>0</v>
      </c>
      <c r="BJ210" s="17" t="s">
        <v>85</v>
      </c>
      <c r="BK210" s="159">
        <f>ROUND(I210*H210,2)</f>
        <v>0</v>
      </c>
      <c r="BL210" s="17" t="s">
        <v>227</v>
      </c>
      <c r="BM210" s="274" t="s">
        <v>765</v>
      </c>
    </row>
    <row r="211" s="2" customFormat="1" ht="16.5" customHeight="1">
      <c r="A211" s="40"/>
      <c r="B211" s="41"/>
      <c r="C211" s="309" t="s">
        <v>442</v>
      </c>
      <c r="D211" s="309" t="s">
        <v>239</v>
      </c>
      <c r="E211" s="310" t="s">
        <v>766</v>
      </c>
      <c r="F211" s="311" t="s">
        <v>767</v>
      </c>
      <c r="G211" s="312" t="s">
        <v>236</v>
      </c>
      <c r="H211" s="313">
        <v>9</v>
      </c>
      <c r="I211" s="314"/>
      <c r="J211" s="315">
        <f>ROUND(I211*H211,2)</f>
        <v>0</v>
      </c>
      <c r="K211" s="316"/>
      <c r="L211" s="317"/>
      <c r="M211" s="318" t="s">
        <v>1</v>
      </c>
      <c r="N211" s="319" t="s">
        <v>40</v>
      </c>
      <c r="O211" s="99"/>
      <c r="P211" s="272">
        <f>O211*H211</f>
        <v>0</v>
      </c>
      <c r="Q211" s="272">
        <v>0.0014</v>
      </c>
      <c r="R211" s="272">
        <f>Q211*H211</f>
        <v>0.0126</v>
      </c>
      <c r="S211" s="272">
        <v>0</v>
      </c>
      <c r="T211" s="273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74" t="s">
        <v>348</v>
      </c>
      <c r="AT211" s="274" t="s">
        <v>239</v>
      </c>
      <c r="AU211" s="274" t="s">
        <v>85</v>
      </c>
      <c r="AY211" s="17" t="s">
        <v>179</v>
      </c>
      <c r="BE211" s="159">
        <f>IF(N211="základná",J211,0)</f>
        <v>0</v>
      </c>
      <c r="BF211" s="159">
        <f>IF(N211="znížená",J211,0)</f>
        <v>0</v>
      </c>
      <c r="BG211" s="159">
        <f>IF(N211="zákl. prenesená",J211,0)</f>
        <v>0</v>
      </c>
      <c r="BH211" s="159">
        <f>IF(N211="zníž. prenesená",J211,0)</f>
        <v>0</v>
      </c>
      <c r="BI211" s="159">
        <f>IF(N211="nulová",J211,0)</f>
        <v>0</v>
      </c>
      <c r="BJ211" s="17" t="s">
        <v>85</v>
      </c>
      <c r="BK211" s="159">
        <f>ROUND(I211*H211,2)</f>
        <v>0</v>
      </c>
      <c r="BL211" s="17" t="s">
        <v>227</v>
      </c>
      <c r="BM211" s="274" t="s">
        <v>768</v>
      </c>
    </row>
    <row r="212" s="2" customFormat="1" ht="24.15" customHeight="1">
      <c r="A212" s="40"/>
      <c r="B212" s="41"/>
      <c r="C212" s="262" t="s">
        <v>446</v>
      </c>
      <c r="D212" s="262" t="s">
        <v>182</v>
      </c>
      <c r="E212" s="263" t="s">
        <v>769</v>
      </c>
      <c r="F212" s="264" t="s">
        <v>770</v>
      </c>
      <c r="G212" s="265" t="s">
        <v>236</v>
      </c>
      <c r="H212" s="266">
        <v>9</v>
      </c>
      <c r="I212" s="267"/>
      <c r="J212" s="268">
        <f>ROUND(I212*H212,2)</f>
        <v>0</v>
      </c>
      <c r="K212" s="269"/>
      <c r="L212" s="43"/>
      <c r="M212" s="270" t="s">
        <v>1</v>
      </c>
      <c r="N212" s="271" t="s">
        <v>40</v>
      </c>
      <c r="O212" s="99"/>
      <c r="P212" s="272">
        <f>O212*H212</f>
        <v>0</v>
      </c>
      <c r="Q212" s="272">
        <v>4.1999999999999996E-06</v>
      </c>
      <c r="R212" s="272">
        <f>Q212*H212</f>
        <v>3.7799999999999997E-05</v>
      </c>
      <c r="S212" s="272">
        <v>0</v>
      </c>
      <c r="T212" s="273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74" t="s">
        <v>227</v>
      </c>
      <c r="AT212" s="274" t="s">
        <v>182</v>
      </c>
      <c r="AU212" s="274" t="s">
        <v>85</v>
      </c>
      <c r="AY212" s="17" t="s">
        <v>179</v>
      </c>
      <c r="BE212" s="159">
        <f>IF(N212="základná",J212,0)</f>
        <v>0</v>
      </c>
      <c r="BF212" s="159">
        <f>IF(N212="znížená",J212,0)</f>
        <v>0</v>
      </c>
      <c r="BG212" s="159">
        <f>IF(N212="zákl. prenesená",J212,0)</f>
        <v>0</v>
      </c>
      <c r="BH212" s="159">
        <f>IF(N212="zníž. prenesená",J212,0)</f>
        <v>0</v>
      </c>
      <c r="BI212" s="159">
        <f>IF(N212="nulová",J212,0)</f>
        <v>0</v>
      </c>
      <c r="BJ212" s="17" t="s">
        <v>85</v>
      </c>
      <c r="BK212" s="159">
        <f>ROUND(I212*H212,2)</f>
        <v>0</v>
      </c>
      <c r="BL212" s="17" t="s">
        <v>227</v>
      </c>
      <c r="BM212" s="274" t="s">
        <v>771</v>
      </c>
    </row>
    <row r="213" s="2" customFormat="1" ht="24.15" customHeight="1">
      <c r="A213" s="40"/>
      <c r="B213" s="41"/>
      <c r="C213" s="309" t="s">
        <v>452</v>
      </c>
      <c r="D213" s="309" t="s">
        <v>239</v>
      </c>
      <c r="E213" s="310" t="s">
        <v>772</v>
      </c>
      <c r="F213" s="311" t="s">
        <v>773</v>
      </c>
      <c r="G213" s="312" t="s">
        <v>236</v>
      </c>
      <c r="H213" s="313">
        <v>9</v>
      </c>
      <c r="I213" s="314"/>
      <c r="J213" s="315">
        <f>ROUND(I213*H213,2)</f>
        <v>0</v>
      </c>
      <c r="K213" s="316"/>
      <c r="L213" s="317"/>
      <c r="M213" s="318" t="s">
        <v>1</v>
      </c>
      <c r="N213" s="319" t="s">
        <v>40</v>
      </c>
      <c r="O213" s="99"/>
      <c r="P213" s="272">
        <f>O213*H213</f>
        <v>0</v>
      </c>
      <c r="Q213" s="272">
        <v>0.0035699999999999998</v>
      </c>
      <c r="R213" s="272">
        <f>Q213*H213</f>
        <v>0.032129999999999999</v>
      </c>
      <c r="S213" s="272">
        <v>0</v>
      </c>
      <c r="T213" s="273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4" t="s">
        <v>348</v>
      </c>
      <c r="AT213" s="274" t="s">
        <v>239</v>
      </c>
      <c r="AU213" s="274" t="s">
        <v>85</v>
      </c>
      <c r="AY213" s="17" t="s">
        <v>179</v>
      </c>
      <c r="BE213" s="159">
        <f>IF(N213="základná",J213,0)</f>
        <v>0</v>
      </c>
      <c r="BF213" s="159">
        <f>IF(N213="znížená",J213,0)</f>
        <v>0</v>
      </c>
      <c r="BG213" s="159">
        <f>IF(N213="zákl. prenesená",J213,0)</f>
        <v>0</v>
      </c>
      <c r="BH213" s="159">
        <f>IF(N213="zníž. prenesená",J213,0)</f>
        <v>0</v>
      </c>
      <c r="BI213" s="159">
        <f>IF(N213="nulová",J213,0)</f>
        <v>0</v>
      </c>
      <c r="BJ213" s="17" t="s">
        <v>85</v>
      </c>
      <c r="BK213" s="159">
        <f>ROUND(I213*H213,2)</f>
        <v>0</v>
      </c>
      <c r="BL213" s="17" t="s">
        <v>227</v>
      </c>
      <c r="BM213" s="274" t="s">
        <v>774</v>
      </c>
    </row>
    <row r="214" s="2" customFormat="1" ht="24.15" customHeight="1">
      <c r="A214" s="40"/>
      <c r="B214" s="41"/>
      <c r="C214" s="262" t="s">
        <v>456</v>
      </c>
      <c r="D214" s="262" t="s">
        <v>182</v>
      </c>
      <c r="E214" s="263" t="s">
        <v>411</v>
      </c>
      <c r="F214" s="264" t="s">
        <v>412</v>
      </c>
      <c r="G214" s="265" t="s">
        <v>362</v>
      </c>
      <c r="H214" s="266"/>
      <c r="I214" s="267"/>
      <c r="J214" s="268">
        <f>ROUND(I214*H214,2)</f>
        <v>0</v>
      </c>
      <c r="K214" s="269"/>
      <c r="L214" s="43"/>
      <c r="M214" s="270" t="s">
        <v>1</v>
      </c>
      <c r="N214" s="271" t="s">
        <v>40</v>
      </c>
      <c r="O214" s="99"/>
      <c r="P214" s="272">
        <f>O214*H214</f>
        <v>0</v>
      </c>
      <c r="Q214" s="272">
        <v>0</v>
      </c>
      <c r="R214" s="272">
        <f>Q214*H214</f>
        <v>0</v>
      </c>
      <c r="S214" s="272">
        <v>0</v>
      </c>
      <c r="T214" s="273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74" t="s">
        <v>227</v>
      </c>
      <c r="AT214" s="274" t="s">
        <v>182</v>
      </c>
      <c r="AU214" s="274" t="s">
        <v>85</v>
      </c>
      <c r="AY214" s="17" t="s">
        <v>179</v>
      </c>
      <c r="BE214" s="159">
        <f>IF(N214="základná",J214,0)</f>
        <v>0</v>
      </c>
      <c r="BF214" s="159">
        <f>IF(N214="znížená",J214,0)</f>
        <v>0</v>
      </c>
      <c r="BG214" s="159">
        <f>IF(N214="zákl. prenesená",J214,0)</f>
        <v>0</v>
      </c>
      <c r="BH214" s="159">
        <f>IF(N214="zníž. prenesená",J214,0)</f>
        <v>0</v>
      </c>
      <c r="BI214" s="159">
        <f>IF(N214="nulová",J214,0)</f>
        <v>0</v>
      </c>
      <c r="BJ214" s="17" t="s">
        <v>85</v>
      </c>
      <c r="BK214" s="159">
        <f>ROUND(I214*H214,2)</f>
        <v>0</v>
      </c>
      <c r="BL214" s="17" t="s">
        <v>227</v>
      </c>
      <c r="BM214" s="274" t="s">
        <v>775</v>
      </c>
    </row>
    <row r="215" s="12" customFormat="1" ht="22.8" customHeight="1">
      <c r="A215" s="12"/>
      <c r="B215" s="247"/>
      <c r="C215" s="248"/>
      <c r="D215" s="249" t="s">
        <v>73</v>
      </c>
      <c r="E215" s="260" t="s">
        <v>776</v>
      </c>
      <c r="F215" s="260" t="s">
        <v>777</v>
      </c>
      <c r="G215" s="248"/>
      <c r="H215" s="248"/>
      <c r="I215" s="251"/>
      <c r="J215" s="261">
        <f>BK215</f>
        <v>0</v>
      </c>
      <c r="K215" s="248"/>
      <c r="L215" s="252"/>
      <c r="M215" s="253"/>
      <c r="N215" s="254"/>
      <c r="O215" s="254"/>
      <c r="P215" s="255">
        <f>SUM(P216:P219)</f>
        <v>0</v>
      </c>
      <c r="Q215" s="254"/>
      <c r="R215" s="255">
        <f>SUM(R216:R219)</f>
        <v>0.016335680000000002</v>
      </c>
      <c r="S215" s="254"/>
      <c r="T215" s="256">
        <f>SUM(T216:T219)</f>
        <v>0.192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57" t="s">
        <v>85</v>
      </c>
      <c r="AT215" s="258" t="s">
        <v>73</v>
      </c>
      <c r="AU215" s="258" t="s">
        <v>81</v>
      </c>
      <c r="AY215" s="257" t="s">
        <v>179</v>
      </c>
      <c r="BK215" s="259">
        <f>SUM(BK216:BK219)</f>
        <v>0</v>
      </c>
    </row>
    <row r="216" s="2" customFormat="1" ht="16.5" customHeight="1">
      <c r="A216" s="40"/>
      <c r="B216" s="41"/>
      <c r="C216" s="262" t="s">
        <v>461</v>
      </c>
      <c r="D216" s="262" t="s">
        <v>182</v>
      </c>
      <c r="E216" s="263" t="s">
        <v>778</v>
      </c>
      <c r="F216" s="264" t="s">
        <v>779</v>
      </c>
      <c r="G216" s="265" t="s">
        <v>236</v>
      </c>
      <c r="H216" s="266">
        <v>16</v>
      </c>
      <c r="I216" s="267"/>
      <c r="J216" s="268">
        <f>ROUND(I216*H216,2)</f>
        <v>0</v>
      </c>
      <c r="K216" s="269"/>
      <c r="L216" s="43"/>
      <c r="M216" s="270" t="s">
        <v>1</v>
      </c>
      <c r="N216" s="271" t="s">
        <v>40</v>
      </c>
      <c r="O216" s="99"/>
      <c r="P216" s="272">
        <f>O216*H216</f>
        <v>0</v>
      </c>
      <c r="Q216" s="272">
        <v>1.6779999999999999E-05</v>
      </c>
      <c r="R216" s="272">
        <f>Q216*H216</f>
        <v>0.00026847999999999998</v>
      </c>
      <c r="S216" s="272">
        <v>0.012</v>
      </c>
      <c r="T216" s="273">
        <f>S216*H216</f>
        <v>0.192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74" t="s">
        <v>227</v>
      </c>
      <c r="AT216" s="274" t="s">
        <v>182</v>
      </c>
      <c r="AU216" s="274" t="s">
        <v>85</v>
      </c>
      <c r="AY216" s="17" t="s">
        <v>179</v>
      </c>
      <c r="BE216" s="159">
        <f>IF(N216="základná",J216,0)</f>
        <v>0</v>
      </c>
      <c r="BF216" s="159">
        <f>IF(N216="znížená",J216,0)</f>
        <v>0</v>
      </c>
      <c r="BG216" s="159">
        <f>IF(N216="zákl. prenesená",J216,0)</f>
        <v>0</v>
      </c>
      <c r="BH216" s="159">
        <f>IF(N216="zníž. prenesená",J216,0)</f>
        <v>0</v>
      </c>
      <c r="BI216" s="159">
        <f>IF(N216="nulová",J216,0)</f>
        <v>0</v>
      </c>
      <c r="BJ216" s="17" t="s">
        <v>85</v>
      </c>
      <c r="BK216" s="159">
        <f>ROUND(I216*H216,2)</f>
        <v>0</v>
      </c>
      <c r="BL216" s="17" t="s">
        <v>227</v>
      </c>
      <c r="BM216" s="274" t="s">
        <v>780</v>
      </c>
    </row>
    <row r="217" s="2" customFormat="1" ht="24.15" customHeight="1">
      <c r="A217" s="40"/>
      <c r="B217" s="41"/>
      <c r="C217" s="262" t="s">
        <v>467</v>
      </c>
      <c r="D217" s="262" t="s">
        <v>182</v>
      </c>
      <c r="E217" s="263" t="s">
        <v>781</v>
      </c>
      <c r="F217" s="264" t="s">
        <v>782</v>
      </c>
      <c r="G217" s="265" t="s">
        <v>236</v>
      </c>
      <c r="H217" s="266">
        <v>16</v>
      </c>
      <c r="I217" s="267"/>
      <c r="J217" s="268">
        <f>ROUND(I217*H217,2)</f>
        <v>0</v>
      </c>
      <c r="K217" s="269"/>
      <c r="L217" s="43"/>
      <c r="M217" s="270" t="s">
        <v>1</v>
      </c>
      <c r="N217" s="271" t="s">
        <v>40</v>
      </c>
      <c r="O217" s="99"/>
      <c r="P217" s="272">
        <f>O217*H217</f>
        <v>0</v>
      </c>
      <c r="Q217" s="272">
        <v>4.1999999999999996E-06</v>
      </c>
      <c r="R217" s="272">
        <f>Q217*H217</f>
        <v>6.7199999999999994E-05</v>
      </c>
      <c r="S217" s="272">
        <v>0</v>
      </c>
      <c r="T217" s="273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74" t="s">
        <v>227</v>
      </c>
      <c r="AT217" s="274" t="s">
        <v>182</v>
      </c>
      <c r="AU217" s="274" t="s">
        <v>85</v>
      </c>
      <c r="AY217" s="17" t="s">
        <v>179</v>
      </c>
      <c r="BE217" s="159">
        <f>IF(N217="základná",J217,0)</f>
        <v>0</v>
      </c>
      <c r="BF217" s="159">
        <f>IF(N217="znížená",J217,0)</f>
        <v>0</v>
      </c>
      <c r="BG217" s="159">
        <f>IF(N217="zákl. prenesená",J217,0)</f>
        <v>0</v>
      </c>
      <c r="BH217" s="159">
        <f>IF(N217="zníž. prenesená",J217,0)</f>
        <v>0</v>
      </c>
      <c r="BI217" s="159">
        <f>IF(N217="nulová",J217,0)</f>
        <v>0</v>
      </c>
      <c r="BJ217" s="17" t="s">
        <v>85</v>
      </c>
      <c r="BK217" s="159">
        <f>ROUND(I217*H217,2)</f>
        <v>0</v>
      </c>
      <c r="BL217" s="17" t="s">
        <v>227</v>
      </c>
      <c r="BM217" s="274" t="s">
        <v>783</v>
      </c>
    </row>
    <row r="218" s="2" customFormat="1" ht="24.15" customHeight="1">
      <c r="A218" s="40"/>
      <c r="B218" s="41"/>
      <c r="C218" s="309" t="s">
        <v>472</v>
      </c>
      <c r="D218" s="309" t="s">
        <v>239</v>
      </c>
      <c r="E218" s="310" t="s">
        <v>784</v>
      </c>
      <c r="F218" s="311" t="s">
        <v>785</v>
      </c>
      <c r="G218" s="312" t="s">
        <v>236</v>
      </c>
      <c r="H218" s="313">
        <v>16</v>
      </c>
      <c r="I218" s="314"/>
      <c r="J218" s="315">
        <f>ROUND(I218*H218,2)</f>
        <v>0</v>
      </c>
      <c r="K218" s="316"/>
      <c r="L218" s="317"/>
      <c r="M218" s="318" t="s">
        <v>1</v>
      </c>
      <c r="N218" s="319" t="s">
        <v>40</v>
      </c>
      <c r="O218" s="99"/>
      <c r="P218" s="272">
        <f>O218*H218</f>
        <v>0</v>
      </c>
      <c r="Q218" s="272">
        <v>0.001</v>
      </c>
      <c r="R218" s="272">
        <f>Q218*H218</f>
        <v>0.016</v>
      </c>
      <c r="S218" s="272">
        <v>0</v>
      </c>
      <c r="T218" s="273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74" t="s">
        <v>348</v>
      </c>
      <c r="AT218" s="274" t="s">
        <v>239</v>
      </c>
      <c r="AU218" s="274" t="s">
        <v>85</v>
      </c>
      <c r="AY218" s="17" t="s">
        <v>179</v>
      </c>
      <c r="BE218" s="159">
        <f>IF(N218="základná",J218,0)</f>
        <v>0</v>
      </c>
      <c r="BF218" s="159">
        <f>IF(N218="znížená",J218,0)</f>
        <v>0</v>
      </c>
      <c r="BG218" s="159">
        <f>IF(N218="zákl. prenesená",J218,0)</f>
        <v>0</v>
      </c>
      <c r="BH218" s="159">
        <f>IF(N218="zníž. prenesená",J218,0)</f>
        <v>0</v>
      </c>
      <c r="BI218" s="159">
        <f>IF(N218="nulová",J218,0)</f>
        <v>0</v>
      </c>
      <c r="BJ218" s="17" t="s">
        <v>85</v>
      </c>
      <c r="BK218" s="159">
        <f>ROUND(I218*H218,2)</f>
        <v>0</v>
      </c>
      <c r="BL218" s="17" t="s">
        <v>227</v>
      </c>
      <c r="BM218" s="274" t="s">
        <v>786</v>
      </c>
    </row>
    <row r="219" s="2" customFormat="1" ht="21.75" customHeight="1">
      <c r="A219" s="40"/>
      <c r="B219" s="41"/>
      <c r="C219" s="262" t="s">
        <v>476</v>
      </c>
      <c r="D219" s="262" t="s">
        <v>182</v>
      </c>
      <c r="E219" s="263" t="s">
        <v>787</v>
      </c>
      <c r="F219" s="264" t="s">
        <v>788</v>
      </c>
      <c r="G219" s="265" t="s">
        <v>362</v>
      </c>
      <c r="H219" s="266"/>
      <c r="I219" s="267"/>
      <c r="J219" s="268">
        <f>ROUND(I219*H219,2)</f>
        <v>0</v>
      </c>
      <c r="K219" s="269"/>
      <c r="L219" s="43"/>
      <c r="M219" s="270" t="s">
        <v>1</v>
      </c>
      <c r="N219" s="271" t="s">
        <v>40</v>
      </c>
      <c r="O219" s="99"/>
      <c r="P219" s="272">
        <f>O219*H219</f>
        <v>0</v>
      </c>
      <c r="Q219" s="272">
        <v>0</v>
      </c>
      <c r="R219" s="272">
        <f>Q219*H219</f>
        <v>0</v>
      </c>
      <c r="S219" s="272">
        <v>0</v>
      </c>
      <c r="T219" s="27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74" t="s">
        <v>227</v>
      </c>
      <c r="AT219" s="274" t="s">
        <v>182</v>
      </c>
      <c r="AU219" s="274" t="s">
        <v>85</v>
      </c>
      <c r="AY219" s="17" t="s">
        <v>179</v>
      </c>
      <c r="BE219" s="159">
        <f>IF(N219="základná",J219,0)</f>
        <v>0</v>
      </c>
      <c r="BF219" s="159">
        <f>IF(N219="znížená",J219,0)</f>
        <v>0</v>
      </c>
      <c r="BG219" s="159">
        <f>IF(N219="zákl. prenesená",J219,0)</f>
        <v>0</v>
      </c>
      <c r="BH219" s="159">
        <f>IF(N219="zníž. prenesená",J219,0)</f>
        <v>0</v>
      </c>
      <c r="BI219" s="159">
        <f>IF(N219="nulová",J219,0)</f>
        <v>0</v>
      </c>
      <c r="BJ219" s="17" t="s">
        <v>85</v>
      </c>
      <c r="BK219" s="159">
        <f>ROUND(I219*H219,2)</f>
        <v>0</v>
      </c>
      <c r="BL219" s="17" t="s">
        <v>227</v>
      </c>
      <c r="BM219" s="274" t="s">
        <v>789</v>
      </c>
    </row>
    <row r="220" s="12" customFormat="1" ht="22.8" customHeight="1">
      <c r="A220" s="12"/>
      <c r="B220" s="247"/>
      <c r="C220" s="248"/>
      <c r="D220" s="249" t="s">
        <v>73</v>
      </c>
      <c r="E220" s="260" t="s">
        <v>790</v>
      </c>
      <c r="F220" s="260" t="s">
        <v>791</v>
      </c>
      <c r="G220" s="248"/>
      <c r="H220" s="248"/>
      <c r="I220" s="251"/>
      <c r="J220" s="261">
        <f>BK220</f>
        <v>0</v>
      </c>
      <c r="K220" s="248"/>
      <c r="L220" s="252"/>
      <c r="M220" s="253"/>
      <c r="N220" s="254"/>
      <c r="O220" s="254"/>
      <c r="P220" s="255">
        <f>SUM(P221:P222)</f>
        <v>0</v>
      </c>
      <c r="Q220" s="254"/>
      <c r="R220" s="255">
        <f>SUM(R221:R222)</f>
        <v>0.00066111999999999996</v>
      </c>
      <c r="S220" s="254"/>
      <c r="T220" s="256">
        <f>SUM(T221:T222)</f>
        <v>0.108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57" t="s">
        <v>85</v>
      </c>
      <c r="AT220" s="258" t="s">
        <v>73</v>
      </c>
      <c r="AU220" s="258" t="s">
        <v>81</v>
      </c>
      <c r="AY220" s="257" t="s">
        <v>179</v>
      </c>
      <c r="BK220" s="259">
        <f>SUM(BK221:BK222)</f>
        <v>0</v>
      </c>
    </row>
    <row r="221" s="2" customFormat="1" ht="16.5" customHeight="1">
      <c r="A221" s="40"/>
      <c r="B221" s="41"/>
      <c r="C221" s="262" t="s">
        <v>481</v>
      </c>
      <c r="D221" s="262" t="s">
        <v>182</v>
      </c>
      <c r="E221" s="263" t="s">
        <v>792</v>
      </c>
      <c r="F221" s="264" t="s">
        <v>793</v>
      </c>
      <c r="G221" s="265" t="s">
        <v>236</v>
      </c>
      <c r="H221" s="266">
        <v>8</v>
      </c>
      <c r="I221" s="267"/>
      <c r="J221" s="268">
        <f>ROUND(I221*H221,2)</f>
        <v>0</v>
      </c>
      <c r="K221" s="269"/>
      <c r="L221" s="43"/>
      <c r="M221" s="270" t="s">
        <v>1</v>
      </c>
      <c r="N221" s="271" t="s">
        <v>40</v>
      </c>
      <c r="O221" s="99"/>
      <c r="P221" s="272">
        <f>O221*H221</f>
        <v>0</v>
      </c>
      <c r="Q221" s="272">
        <v>8.2639999999999995E-05</v>
      </c>
      <c r="R221" s="272">
        <f>Q221*H221</f>
        <v>0.00066111999999999996</v>
      </c>
      <c r="S221" s="272">
        <v>0.0135</v>
      </c>
      <c r="T221" s="273">
        <f>S221*H221</f>
        <v>0.108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74" t="s">
        <v>227</v>
      </c>
      <c r="AT221" s="274" t="s">
        <v>182</v>
      </c>
      <c r="AU221" s="274" t="s">
        <v>85</v>
      </c>
      <c r="AY221" s="17" t="s">
        <v>179</v>
      </c>
      <c r="BE221" s="159">
        <f>IF(N221="základná",J221,0)</f>
        <v>0</v>
      </c>
      <c r="BF221" s="159">
        <f>IF(N221="znížená",J221,0)</f>
        <v>0</v>
      </c>
      <c r="BG221" s="159">
        <f>IF(N221="zákl. prenesená",J221,0)</f>
        <v>0</v>
      </c>
      <c r="BH221" s="159">
        <f>IF(N221="zníž. prenesená",J221,0)</f>
        <v>0</v>
      </c>
      <c r="BI221" s="159">
        <f>IF(N221="nulová",J221,0)</f>
        <v>0</v>
      </c>
      <c r="BJ221" s="17" t="s">
        <v>85</v>
      </c>
      <c r="BK221" s="159">
        <f>ROUND(I221*H221,2)</f>
        <v>0</v>
      </c>
      <c r="BL221" s="17" t="s">
        <v>227</v>
      </c>
      <c r="BM221" s="274" t="s">
        <v>794</v>
      </c>
    </row>
    <row r="222" s="2" customFormat="1" ht="24.15" customHeight="1">
      <c r="A222" s="40"/>
      <c r="B222" s="41"/>
      <c r="C222" s="262" t="s">
        <v>485</v>
      </c>
      <c r="D222" s="262" t="s">
        <v>182</v>
      </c>
      <c r="E222" s="263" t="s">
        <v>795</v>
      </c>
      <c r="F222" s="264" t="s">
        <v>796</v>
      </c>
      <c r="G222" s="265" t="s">
        <v>362</v>
      </c>
      <c r="H222" s="266"/>
      <c r="I222" s="267"/>
      <c r="J222" s="268">
        <f>ROUND(I222*H222,2)</f>
        <v>0</v>
      </c>
      <c r="K222" s="269"/>
      <c r="L222" s="43"/>
      <c r="M222" s="270" t="s">
        <v>1</v>
      </c>
      <c r="N222" s="271" t="s">
        <v>40</v>
      </c>
      <c r="O222" s="99"/>
      <c r="P222" s="272">
        <f>O222*H222</f>
        <v>0</v>
      </c>
      <c r="Q222" s="272">
        <v>0</v>
      </c>
      <c r="R222" s="272">
        <f>Q222*H222</f>
        <v>0</v>
      </c>
      <c r="S222" s="272">
        <v>0</v>
      </c>
      <c r="T222" s="273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74" t="s">
        <v>227</v>
      </c>
      <c r="AT222" s="274" t="s">
        <v>182</v>
      </c>
      <c r="AU222" s="274" t="s">
        <v>85</v>
      </c>
      <c r="AY222" s="17" t="s">
        <v>179</v>
      </c>
      <c r="BE222" s="159">
        <f>IF(N222="základná",J222,0)</f>
        <v>0</v>
      </c>
      <c r="BF222" s="159">
        <f>IF(N222="znížená",J222,0)</f>
        <v>0</v>
      </c>
      <c r="BG222" s="159">
        <f>IF(N222="zákl. prenesená",J222,0)</f>
        <v>0</v>
      </c>
      <c r="BH222" s="159">
        <f>IF(N222="zníž. prenesená",J222,0)</f>
        <v>0</v>
      </c>
      <c r="BI222" s="159">
        <f>IF(N222="nulová",J222,0)</f>
        <v>0</v>
      </c>
      <c r="BJ222" s="17" t="s">
        <v>85</v>
      </c>
      <c r="BK222" s="159">
        <f>ROUND(I222*H222,2)</f>
        <v>0</v>
      </c>
      <c r="BL222" s="17" t="s">
        <v>227</v>
      </c>
      <c r="BM222" s="274" t="s">
        <v>797</v>
      </c>
    </row>
    <row r="223" s="12" customFormat="1" ht="22.8" customHeight="1">
      <c r="A223" s="12"/>
      <c r="B223" s="247"/>
      <c r="C223" s="248"/>
      <c r="D223" s="249" t="s">
        <v>73</v>
      </c>
      <c r="E223" s="260" t="s">
        <v>798</v>
      </c>
      <c r="F223" s="260" t="s">
        <v>799</v>
      </c>
      <c r="G223" s="248"/>
      <c r="H223" s="248"/>
      <c r="I223" s="251"/>
      <c r="J223" s="261">
        <f>BK223</f>
        <v>0</v>
      </c>
      <c r="K223" s="248"/>
      <c r="L223" s="252"/>
      <c r="M223" s="253"/>
      <c r="N223" s="254"/>
      <c r="O223" s="254"/>
      <c r="P223" s="255">
        <f>SUM(P224:P235)</f>
        <v>0</v>
      </c>
      <c r="Q223" s="254"/>
      <c r="R223" s="255">
        <f>SUM(R224:R235)</f>
        <v>0.04267634</v>
      </c>
      <c r="S223" s="254"/>
      <c r="T223" s="256">
        <f>SUM(T224:T235)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57" t="s">
        <v>85</v>
      </c>
      <c r="AT223" s="258" t="s">
        <v>73</v>
      </c>
      <c r="AU223" s="258" t="s">
        <v>81</v>
      </c>
      <c r="AY223" s="257" t="s">
        <v>179</v>
      </c>
      <c r="BK223" s="259">
        <f>SUM(BK224:BK235)</f>
        <v>0</v>
      </c>
    </row>
    <row r="224" s="2" customFormat="1" ht="24.15" customHeight="1">
      <c r="A224" s="40"/>
      <c r="B224" s="41"/>
      <c r="C224" s="262" t="s">
        <v>488</v>
      </c>
      <c r="D224" s="262" t="s">
        <v>182</v>
      </c>
      <c r="E224" s="263" t="s">
        <v>800</v>
      </c>
      <c r="F224" s="264" t="s">
        <v>801</v>
      </c>
      <c r="G224" s="265" t="s">
        <v>185</v>
      </c>
      <c r="H224" s="266">
        <v>27.600000000000001</v>
      </c>
      <c r="I224" s="267"/>
      <c r="J224" s="268">
        <f>ROUND(I224*H224,2)</f>
        <v>0</v>
      </c>
      <c r="K224" s="269"/>
      <c r="L224" s="43"/>
      <c r="M224" s="270" t="s">
        <v>1</v>
      </c>
      <c r="N224" s="271" t="s">
        <v>40</v>
      </c>
      <c r="O224" s="99"/>
      <c r="P224" s="272">
        <f>O224*H224</f>
        <v>0</v>
      </c>
      <c r="Q224" s="272">
        <v>0.00090614999999999999</v>
      </c>
      <c r="R224" s="272">
        <f>Q224*H224</f>
        <v>0.025009740000000003</v>
      </c>
      <c r="S224" s="272">
        <v>0</v>
      </c>
      <c r="T224" s="273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74" t="s">
        <v>227</v>
      </c>
      <c r="AT224" s="274" t="s">
        <v>182</v>
      </c>
      <c r="AU224" s="274" t="s">
        <v>85</v>
      </c>
      <c r="AY224" s="17" t="s">
        <v>179</v>
      </c>
      <c r="BE224" s="159">
        <f>IF(N224="základná",J224,0)</f>
        <v>0</v>
      </c>
      <c r="BF224" s="159">
        <f>IF(N224="znížená",J224,0)</f>
        <v>0</v>
      </c>
      <c r="BG224" s="159">
        <f>IF(N224="zákl. prenesená",J224,0)</f>
        <v>0</v>
      </c>
      <c r="BH224" s="159">
        <f>IF(N224="zníž. prenesená",J224,0)</f>
        <v>0</v>
      </c>
      <c r="BI224" s="159">
        <f>IF(N224="nulová",J224,0)</f>
        <v>0</v>
      </c>
      <c r="BJ224" s="17" t="s">
        <v>85</v>
      </c>
      <c r="BK224" s="159">
        <f>ROUND(I224*H224,2)</f>
        <v>0</v>
      </c>
      <c r="BL224" s="17" t="s">
        <v>227</v>
      </c>
      <c r="BM224" s="274" t="s">
        <v>802</v>
      </c>
    </row>
    <row r="225" s="13" customFormat="1">
      <c r="A225" s="13"/>
      <c r="B225" s="275"/>
      <c r="C225" s="276"/>
      <c r="D225" s="277" t="s">
        <v>188</v>
      </c>
      <c r="E225" s="278" t="s">
        <v>1</v>
      </c>
      <c r="F225" s="279" t="s">
        <v>602</v>
      </c>
      <c r="G225" s="276"/>
      <c r="H225" s="280">
        <v>27.600000000000001</v>
      </c>
      <c r="I225" s="281"/>
      <c r="J225" s="276"/>
      <c r="K225" s="276"/>
      <c r="L225" s="282"/>
      <c r="M225" s="283"/>
      <c r="N225" s="284"/>
      <c r="O225" s="284"/>
      <c r="P225" s="284"/>
      <c r="Q225" s="284"/>
      <c r="R225" s="284"/>
      <c r="S225" s="284"/>
      <c r="T225" s="28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86" t="s">
        <v>188</v>
      </c>
      <c r="AU225" s="286" t="s">
        <v>85</v>
      </c>
      <c r="AV225" s="13" t="s">
        <v>85</v>
      </c>
      <c r="AW225" s="13" t="s">
        <v>29</v>
      </c>
      <c r="AX225" s="13" t="s">
        <v>81</v>
      </c>
      <c r="AY225" s="286" t="s">
        <v>179</v>
      </c>
    </row>
    <row r="226" s="2" customFormat="1" ht="24.15" customHeight="1">
      <c r="A226" s="40"/>
      <c r="B226" s="41"/>
      <c r="C226" s="262" t="s">
        <v>495</v>
      </c>
      <c r="D226" s="262" t="s">
        <v>182</v>
      </c>
      <c r="E226" s="263" t="s">
        <v>803</v>
      </c>
      <c r="F226" s="264" t="s">
        <v>804</v>
      </c>
      <c r="G226" s="265" t="s">
        <v>185</v>
      </c>
      <c r="H226" s="266">
        <v>27.600000000000001</v>
      </c>
      <c r="I226" s="267"/>
      <c r="J226" s="268">
        <f>ROUND(I226*H226,2)</f>
        <v>0</v>
      </c>
      <c r="K226" s="269"/>
      <c r="L226" s="43"/>
      <c r="M226" s="270" t="s">
        <v>1</v>
      </c>
      <c r="N226" s="271" t="s">
        <v>40</v>
      </c>
      <c r="O226" s="99"/>
      <c r="P226" s="272">
        <f>O226*H226</f>
        <v>0</v>
      </c>
      <c r="Q226" s="272">
        <v>0.00016000000000000001</v>
      </c>
      <c r="R226" s="272">
        <f>Q226*H226</f>
        <v>0.0044160000000000007</v>
      </c>
      <c r="S226" s="272">
        <v>0</v>
      </c>
      <c r="T226" s="273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74" t="s">
        <v>227</v>
      </c>
      <c r="AT226" s="274" t="s">
        <v>182</v>
      </c>
      <c r="AU226" s="274" t="s">
        <v>85</v>
      </c>
      <c r="AY226" s="17" t="s">
        <v>179</v>
      </c>
      <c r="BE226" s="159">
        <f>IF(N226="základná",J226,0)</f>
        <v>0</v>
      </c>
      <c r="BF226" s="159">
        <f>IF(N226="znížená",J226,0)</f>
        <v>0</v>
      </c>
      <c r="BG226" s="159">
        <f>IF(N226="zákl. prenesená",J226,0)</f>
        <v>0</v>
      </c>
      <c r="BH226" s="159">
        <f>IF(N226="zníž. prenesená",J226,0)</f>
        <v>0</v>
      </c>
      <c r="BI226" s="159">
        <f>IF(N226="nulová",J226,0)</f>
        <v>0</v>
      </c>
      <c r="BJ226" s="17" t="s">
        <v>85</v>
      </c>
      <c r="BK226" s="159">
        <f>ROUND(I226*H226,2)</f>
        <v>0</v>
      </c>
      <c r="BL226" s="17" t="s">
        <v>227</v>
      </c>
      <c r="BM226" s="274" t="s">
        <v>805</v>
      </c>
    </row>
    <row r="227" s="13" customFormat="1">
      <c r="A227" s="13"/>
      <c r="B227" s="275"/>
      <c r="C227" s="276"/>
      <c r="D227" s="277" t="s">
        <v>188</v>
      </c>
      <c r="E227" s="278" t="s">
        <v>1</v>
      </c>
      <c r="F227" s="279" t="s">
        <v>806</v>
      </c>
      <c r="G227" s="276"/>
      <c r="H227" s="280">
        <v>27.600000000000001</v>
      </c>
      <c r="I227" s="281"/>
      <c r="J227" s="276"/>
      <c r="K227" s="276"/>
      <c r="L227" s="282"/>
      <c r="M227" s="283"/>
      <c r="N227" s="284"/>
      <c r="O227" s="284"/>
      <c r="P227" s="284"/>
      <c r="Q227" s="284"/>
      <c r="R227" s="284"/>
      <c r="S227" s="284"/>
      <c r="T227" s="28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86" t="s">
        <v>188</v>
      </c>
      <c r="AU227" s="286" t="s">
        <v>85</v>
      </c>
      <c r="AV227" s="13" t="s">
        <v>85</v>
      </c>
      <c r="AW227" s="13" t="s">
        <v>29</v>
      </c>
      <c r="AX227" s="13" t="s">
        <v>74</v>
      </c>
      <c r="AY227" s="286" t="s">
        <v>179</v>
      </c>
    </row>
    <row r="228" s="14" customFormat="1">
      <c r="A228" s="14"/>
      <c r="B228" s="287"/>
      <c r="C228" s="288"/>
      <c r="D228" s="277" t="s">
        <v>188</v>
      </c>
      <c r="E228" s="289" t="s">
        <v>602</v>
      </c>
      <c r="F228" s="290" t="s">
        <v>191</v>
      </c>
      <c r="G228" s="288"/>
      <c r="H228" s="291">
        <v>27.600000000000001</v>
      </c>
      <c r="I228" s="292"/>
      <c r="J228" s="288"/>
      <c r="K228" s="288"/>
      <c r="L228" s="293"/>
      <c r="M228" s="294"/>
      <c r="N228" s="295"/>
      <c r="O228" s="295"/>
      <c r="P228" s="295"/>
      <c r="Q228" s="295"/>
      <c r="R228" s="295"/>
      <c r="S228" s="295"/>
      <c r="T228" s="29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97" t="s">
        <v>188</v>
      </c>
      <c r="AU228" s="297" t="s">
        <v>85</v>
      </c>
      <c r="AV228" s="14" t="s">
        <v>186</v>
      </c>
      <c r="AW228" s="14" t="s">
        <v>29</v>
      </c>
      <c r="AX228" s="14" t="s">
        <v>81</v>
      </c>
      <c r="AY228" s="297" t="s">
        <v>179</v>
      </c>
    </row>
    <row r="229" s="2" customFormat="1" ht="24.15" customHeight="1">
      <c r="A229" s="40"/>
      <c r="B229" s="41"/>
      <c r="C229" s="262" t="s">
        <v>499</v>
      </c>
      <c r="D229" s="262" t="s">
        <v>182</v>
      </c>
      <c r="E229" s="263" t="s">
        <v>807</v>
      </c>
      <c r="F229" s="264" t="s">
        <v>808</v>
      </c>
      <c r="G229" s="265" t="s">
        <v>194</v>
      </c>
      <c r="H229" s="266">
        <v>110</v>
      </c>
      <c r="I229" s="267"/>
      <c r="J229" s="268">
        <f>ROUND(I229*H229,2)</f>
        <v>0</v>
      </c>
      <c r="K229" s="269"/>
      <c r="L229" s="43"/>
      <c r="M229" s="270" t="s">
        <v>1</v>
      </c>
      <c r="N229" s="271" t="s">
        <v>40</v>
      </c>
      <c r="O229" s="99"/>
      <c r="P229" s="272">
        <f>O229*H229</f>
        <v>0</v>
      </c>
      <c r="Q229" s="272">
        <v>4.5999999999999999E-07</v>
      </c>
      <c r="R229" s="272">
        <f>Q229*H229</f>
        <v>5.0599999999999997E-05</v>
      </c>
      <c r="S229" s="272">
        <v>0</v>
      </c>
      <c r="T229" s="273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74" t="s">
        <v>227</v>
      </c>
      <c r="AT229" s="274" t="s">
        <v>182</v>
      </c>
      <c r="AU229" s="274" t="s">
        <v>85</v>
      </c>
      <c r="AY229" s="17" t="s">
        <v>179</v>
      </c>
      <c r="BE229" s="159">
        <f>IF(N229="základná",J229,0)</f>
        <v>0</v>
      </c>
      <c r="BF229" s="159">
        <f>IF(N229="znížená",J229,0)</f>
        <v>0</v>
      </c>
      <c r="BG229" s="159">
        <f>IF(N229="zákl. prenesená",J229,0)</f>
        <v>0</v>
      </c>
      <c r="BH229" s="159">
        <f>IF(N229="zníž. prenesená",J229,0)</f>
        <v>0</v>
      </c>
      <c r="BI229" s="159">
        <f>IF(N229="nulová",J229,0)</f>
        <v>0</v>
      </c>
      <c r="BJ229" s="17" t="s">
        <v>85</v>
      </c>
      <c r="BK229" s="159">
        <f>ROUND(I229*H229,2)</f>
        <v>0</v>
      </c>
      <c r="BL229" s="17" t="s">
        <v>227</v>
      </c>
      <c r="BM229" s="274" t="s">
        <v>809</v>
      </c>
    </row>
    <row r="230" s="13" customFormat="1">
      <c r="A230" s="13"/>
      <c r="B230" s="275"/>
      <c r="C230" s="276"/>
      <c r="D230" s="277" t="s">
        <v>188</v>
      </c>
      <c r="E230" s="278" t="s">
        <v>1</v>
      </c>
      <c r="F230" s="279" t="s">
        <v>810</v>
      </c>
      <c r="G230" s="276"/>
      <c r="H230" s="280">
        <v>110</v>
      </c>
      <c r="I230" s="281"/>
      <c r="J230" s="276"/>
      <c r="K230" s="276"/>
      <c r="L230" s="282"/>
      <c r="M230" s="283"/>
      <c r="N230" s="284"/>
      <c r="O230" s="284"/>
      <c r="P230" s="284"/>
      <c r="Q230" s="284"/>
      <c r="R230" s="284"/>
      <c r="S230" s="284"/>
      <c r="T230" s="28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86" t="s">
        <v>188</v>
      </c>
      <c r="AU230" s="286" t="s">
        <v>85</v>
      </c>
      <c r="AV230" s="13" t="s">
        <v>85</v>
      </c>
      <c r="AW230" s="13" t="s">
        <v>29</v>
      </c>
      <c r="AX230" s="13" t="s">
        <v>74</v>
      </c>
      <c r="AY230" s="286" t="s">
        <v>179</v>
      </c>
    </row>
    <row r="231" s="14" customFormat="1">
      <c r="A231" s="14"/>
      <c r="B231" s="287"/>
      <c r="C231" s="288"/>
      <c r="D231" s="277" t="s">
        <v>188</v>
      </c>
      <c r="E231" s="289" t="s">
        <v>604</v>
      </c>
      <c r="F231" s="290" t="s">
        <v>191</v>
      </c>
      <c r="G231" s="288"/>
      <c r="H231" s="291">
        <v>110</v>
      </c>
      <c r="I231" s="292"/>
      <c r="J231" s="288"/>
      <c r="K231" s="288"/>
      <c r="L231" s="293"/>
      <c r="M231" s="294"/>
      <c r="N231" s="295"/>
      <c r="O231" s="295"/>
      <c r="P231" s="295"/>
      <c r="Q231" s="295"/>
      <c r="R231" s="295"/>
      <c r="S231" s="295"/>
      <c r="T231" s="29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7" t="s">
        <v>188</v>
      </c>
      <c r="AU231" s="297" t="s">
        <v>85</v>
      </c>
      <c r="AV231" s="14" t="s">
        <v>186</v>
      </c>
      <c r="AW231" s="14" t="s">
        <v>29</v>
      </c>
      <c r="AX231" s="14" t="s">
        <v>81</v>
      </c>
      <c r="AY231" s="297" t="s">
        <v>179</v>
      </c>
    </row>
    <row r="232" s="2" customFormat="1" ht="21.75" customHeight="1">
      <c r="A232" s="40"/>
      <c r="B232" s="41"/>
      <c r="C232" s="262" t="s">
        <v>502</v>
      </c>
      <c r="D232" s="262" t="s">
        <v>182</v>
      </c>
      <c r="E232" s="263" t="s">
        <v>811</v>
      </c>
      <c r="F232" s="264" t="s">
        <v>812</v>
      </c>
      <c r="G232" s="265" t="s">
        <v>194</v>
      </c>
      <c r="H232" s="266">
        <v>110</v>
      </c>
      <c r="I232" s="267"/>
      <c r="J232" s="268">
        <f>ROUND(I232*H232,2)</f>
        <v>0</v>
      </c>
      <c r="K232" s="269"/>
      <c r="L232" s="43"/>
      <c r="M232" s="270" t="s">
        <v>1</v>
      </c>
      <c r="N232" s="271" t="s">
        <v>40</v>
      </c>
      <c r="O232" s="99"/>
      <c r="P232" s="272">
        <f>O232*H232</f>
        <v>0</v>
      </c>
      <c r="Q232" s="272">
        <v>9.0000000000000006E-05</v>
      </c>
      <c r="R232" s="272">
        <f>Q232*H232</f>
        <v>0.0099000000000000008</v>
      </c>
      <c r="S232" s="272">
        <v>0</v>
      </c>
      <c r="T232" s="273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74" t="s">
        <v>227</v>
      </c>
      <c r="AT232" s="274" t="s">
        <v>182</v>
      </c>
      <c r="AU232" s="274" t="s">
        <v>85</v>
      </c>
      <c r="AY232" s="17" t="s">
        <v>179</v>
      </c>
      <c r="BE232" s="159">
        <f>IF(N232="základná",J232,0)</f>
        <v>0</v>
      </c>
      <c r="BF232" s="159">
        <f>IF(N232="znížená",J232,0)</f>
        <v>0</v>
      </c>
      <c r="BG232" s="159">
        <f>IF(N232="zákl. prenesená",J232,0)</f>
        <v>0</v>
      </c>
      <c r="BH232" s="159">
        <f>IF(N232="zníž. prenesená",J232,0)</f>
        <v>0</v>
      </c>
      <c r="BI232" s="159">
        <f>IF(N232="nulová",J232,0)</f>
        <v>0</v>
      </c>
      <c r="BJ232" s="17" t="s">
        <v>85</v>
      </c>
      <c r="BK232" s="159">
        <f>ROUND(I232*H232,2)</f>
        <v>0</v>
      </c>
      <c r="BL232" s="17" t="s">
        <v>227</v>
      </c>
      <c r="BM232" s="274" t="s">
        <v>813</v>
      </c>
    </row>
    <row r="233" s="13" customFormat="1">
      <c r="A233" s="13"/>
      <c r="B233" s="275"/>
      <c r="C233" s="276"/>
      <c r="D233" s="277" t="s">
        <v>188</v>
      </c>
      <c r="E233" s="278" t="s">
        <v>1</v>
      </c>
      <c r="F233" s="279" t="s">
        <v>604</v>
      </c>
      <c r="G233" s="276"/>
      <c r="H233" s="280">
        <v>110</v>
      </c>
      <c r="I233" s="281"/>
      <c r="J233" s="276"/>
      <c r="K233" s="276"/>
      <c r="L233" s="282"/>
      <c r="M233" s="283"/>
      <c r="N233" s="284"/>
      <c r="O233" s="284"/>
      <c r="P233" s="284"/>
      <c r="Q233" s="284"/>
      <c r="R233" s="284"/>
      <c r="S233" s="284"/>
      <c r="T233" s="28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86" t="s">
        <v>188</v>
      </c>
      <c r="AU233" s="286" t="s">
        <v>85</v>
      </c>
      <c r="AV233" s="13" t="s">
        <v>85</v>
      </c>
      <c r="AW233" s="13" t="s">
        <v>29</v>
      </c>
      <c r="AX233" s="13" t="s">
        <v>81</v>
      </c>
      <c r="AY233" s="286" t="s">
        <v>179</v>
      </c>
    </row>
    <row r="234" s="2" customFormat="1" ht="24.15" customHeight="1">
      <c r="A234" s="40"/>
      <c r="B234" s="41"/>
      <c r="C234" s="262" t="s">
        <v>509</v>
      </c>
      <c r="D234" s="262" t="s">
        <v>182</v>
      </c>
      <c r="E234" s="263" t="s">
        <v>814</v>
      </c>
      <c r="F234" s="264" t="s">
        <v>815</v>
      </c>
      <c r="G234" s="265" t="s">
        <v>194</v>
      </c>
      <c r="H234" s="266">
        <v>110</v>
      </c>
      <c r="I234" s="267"/>
      <c r="J234" s="268">
        <f>ROUND(I234*H234,2)</f>
        <v>0</v>
      </c>
      <c r="K234" s="269"/>
      <c r="L234" s="43"/>
      <c r="M234" s="270" t="s">
        <v>1</v>
      </c>
      <c r="N234" s="271" t="s">
        <v>40</v>
      </c>
      <c r="O234" s="99"/>
      <c r="P234" s="272">
        <f>O234*H234</f>
        <v>0</v>
      </c>
      <c r="Q234" s="272">
        <v>3.0000000000000001E-05</v>
      </c>
      <c r="R234" s="272">
        <f>Q234*H234</f>
        <v>0.0033</v>
      </c>
      <c r="S234" s="272">
        <v>0</v>
      </c>
      <c r="T234" s="273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74" t="s">
        <v>227</v>
      </c>
      <c r="AT234" s="274" t="s">
        <v>182</v>
      </c>
      <c r="AU234" s="274" t="s">
        <v>85</v>
      </c>
      <c r="AY234" s="17" t="s">
        <v>179</v>
      </c>
      <c r="BE234" s="159">
        <f>IF(N234="základná",J234,0)</f>
        <v>0</v>
      </c>
      <c r="BF234" s="159">
        <f>IF(N234="znížená",J234,0)</f>
        <v>0</v>
      </c>
      <c r="BG234" s="159">
        <f>IF(N234="zákl. prenesená",J234,0)</f>
        <v>0</v>
      </c>
      <c r="BH234" s="159">
        <f>IF(N234="zníž. prenesená",J234,0)</f>
        <v>0</v>
      </c>
      <c r="BI234" s="159">
        <f>IF(N234="nulová",J234,0)</f>
        <v>0</v>
      </c>
      <c r="BJ234" s="17" t="s">
        <v>85</v>
      </c>
      <c r="BK234" s="159">
        <f>ROUND(I234*H234,2)</f>
        <v>0</v>
      </c>
      <c r="BL234" s="17" t="s">
        <v>227</v>
      </c>
      <c r="BM234" s="274" t="s">
        <v>816</v>
      </c>
    </row>
    <row r="235" s="13" customFormat="1">
      <c r="A235" s="13"/>
      <c r="B235" s="275"/>
      <c r="C235" s="276"/>
      <c r="D235" s="277" t="s">
        <v>188</v>
      </c>
      <c r="E235" s="278" t="s">
        <v>1</v>
      </c>
      <c r="F235" s="279" t="s">
        <v>604</v>
      </c>
      <c r="G235" s="276"/>
      <c r="H235" s="280">
        <v>110</v>
      </c>
      <c r="I235" s="281"/>
      <c r="J235" s="276"/>
      <c r="K235" s="276"/>
      <c r="L235" s="282"/>
      <c r="M235" s="283"/>
      <c r="N235" s="284"/>
      <c r="O235" s="284"/>
      <c r="P235" s="284"/>
      <c r="Q235" s="284"/>
      <c r="R235" s="284"/>
      <c r="S235" s="284"/>
      <c r="T235" s="28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86" t="s">
        <v>188</v>
      </c>
      <c r="AU235" s="286" t="s">
        <v>85</v>
      </c>
      <c r="AV235" s="13" t="s">
        <v>85</v>
      </c>
      <c r="AW235" s="13" t="s">
        <v>29</v>
      </c>
      <c r="AX235" s="13" t="s">
        <v>81</v>
      </c>
      <c r="AY235" s="286" t="s">
        <v>179</v>
      </c>
    </row>
    <row r="236" s="2" customFormat="1" ht="49.92" customHeight="1">
      <c r="A236" s="40"/>
      <c r="B236" s="41"/>
      <c r="C236" s="42"/>
      <c r="D236" s="42"/>
      <c r="E236" s="250" t="s">
        <v>599</v>
      </c>
      <c r="F236" s="250" t="s">
        <v>600</v>
      </c>
      <c r="G236" s="42"/>
      <c r="H236" s="42"/>
      <c r="I236" s="42"/>
      <c r="J236" s="226">
        <f>BK236</f>
        <v>0</v>
      </c>
      <c r="K236" s="42"/>
      <c r="L236" s="43"/>
      <c r="M236" s="320"/>
      <c r="N236" s="321"/>
      <c r="O236" s="99"/>
      <c r="P236" s="99"/>
      <c r="Q236" s="99"/>
      <c r="R236" s="99"/>
      <c r="S236" s="99"/>
      <c r="T236" s="10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7" t="s">
        <v>73</v>
      </c>
      <c r="AU236" s="17" t="s">
        <v>74</v>
      </c>
      <c r="AY236" s="17" t="s">
        <v>601</v>
      </c>
      <c r="BK236" s="159">
        <f>SUM(BK237:BK241)</f>
        <v>0</v>
      </c>
    </row>
    <row r="237" s="2" customFormat="1" ht="16.32" customHeight="1">
      <c r="A237" s="40"/>
      <c r="B237" s="41"/>
      <c r="C237" s="322" t="s">
        <v>1</v>
      </c>
      <c r="D237" s="322" t="s">
        <v>182</v>
      </c>
      <c r="E237" s="323" t="s">
        <v>1</v>
      </c>
      <c r="F237" s="324" t="s">
        <v>1</v>
      </c>
      <c r="G237" s="325" t="s">
        <v>1</v>
      </c>
      <c r="H237" s="326"/>
      <c r="I237" s="327"/>
      <c r="J237" s="328">
        <f>BK237</f>
        <v>0</v>
      </c>
      <c r="K237" s="269"/>
      <c r="L237" s="43"/>
      <c r="M237" s="329" t="s">
        <v>1</v>
      </c>
      <c r="N237" s="330" t="s">
        <v>40</v>
      </c>
      <c r="O237" s="99"/>
      <c r="P237" s="99"/>
      <c r="Q237" s="99"/>
      <c r="R237" s="99"/>
      <c r="S237" s="99"/>
      <c r="T237" s="10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7" t="s">
        <v>601</v>
      </c>
      <c r="AU237" s="17" t="s">
        <v>81</v>
      </c>
      <c r="AY237" s="17" t="s">
        <v>601</v>
      </c>
      <c r="BE237" s="159">
        <f>IF(N237="základná",J237,0)</f>
        <v>0</v>
      </c>
      <c r="BF237" s="159">
        <f>IF(N237="znížená",J237,0)</f>
        <v>0</v>
      </c>
      <c r="BG237" s="159">
        <f>IF(N237="zákl. prenesená",J237,0)</f>
        <v>0</v>
      </c>
      <c r="BH237" s="159">
        <f>IF(N237="zníž. prenesená",J237,0)</f>
        <v>0</v>
      </c>
      <c r="BI237" s="159">
        <f>IF(N237="nulová",J237,0)</f>
        <v>0</v>
      </c>
      <c r="BJ237" s="17" t="s">
        <v>85</v>
      </c>
      <c r="BK237" s="159">
        <f>I237*H237</f>
        <v>0</v>
      </c>
    </row>
    <row r="238" s="2" customFormat="1" ht="16.32" customHeight="1">
      <c r="A238" s="40"/>
      <c r="B238" s="41"/>
      <c r="C238" s="322" t="s">
        <v>1</v>
      </c>
      <c r="D238" s="322" t="s">
        <v>182</v>
      </c>
      <c r="E238" s="323" t="s">
        <v>1</v>
      </c>
      <c r="F238" s="324" t="s">
        <v>1</v>
      </c>
      <c r="G238" s="325" t="s">
        <v>1</v>
      </c>
      <c r="H238" s="326"/>
      <c r="I238" s="327"/>
      <c r="J238" s="328">
        <f>BK238</f>
        <v>0</v>
      </c>
      <c r="K238" s="269"/>
      <c r="L238" s="43"/>
      <c r="M238" s="329" t="s">
        <v>1</v>
      </c>
      <c r="N238" s="330" t="s">
        <v>40</v>
      </c>
      <c r="O238" s="99"/>
      <c r="P238" s="99"/>
      <c r="Q238" s="99"/>
      <c r="R238" s="99"/>
      <c r="S238" s="99"/>
      <c r="T238" s="10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7" t="s">
        <v>601</v>
      </c>
      <c r="AU238" s="17" t="s">
        <v>81</v>
      </c>
      <c r="AY238" s="17" t="s">
        <v>601</v>
      </c>
      <c r="BE238" s="159">
        <f>IF(N238="základná",J238,0)</f>
        <v>0</v>
      </c>
      <c r="BF238" s="159">
        <f>IF(N238="znížená",J238,0)</f>
        <v>0</v>
      </c>
      <c r="BG238" s="159">
        <f>IF(N238="zákl. prenesená",J238,0)</f>
        <v>0</v>
      </c>
      <c r="BH238" s="159">
        <f>IF(N238="zníž. prenesená",J238,0)</f>
        <v>0</v>
      </c>
      <c r="BI238" s="159">
        <f>IF(N238="nulová",J238,0)</f>
        <v>0</v>
      </c>
      <c r="BJ238" s="17" t="s">
        <v>85</v>
      </c>
      <c r="BK238" s="159">
        <f>I238*H238</f>
        <v>0</v>
      </c>
    </row>
    <row r="239" s="2" customFormat="1" ht="16.32" customHeight="1">
      <c r="A239" s="40"/>
      <c r="B239" s="41"/>
      <c r="C239" s="322" t="s">
        <v>1</v>
      </c>
      <c r="D239" s="322" t="s">
        <v>182</v>
      </c>
      <c r="E239" s="323" t="s">
        <v>1</v>
      </c>
      <c r="F239" s="324" t="s">
        <v>1</v>
      </c>
      <c r="G239" s="325" t="s">
        <v>1</v>
      </c>
      <c r="H239" s="326"/>
      <c r="I239" s="327"/>
      <c r="J239" s="328">
        <f>BK239</f>
        <v>0</v>
      </c>
      <c r="K239" s="269"/>
      <c r="L239" s="43"/>
      <c r="M239" s="329" t="s">
        <v>1</v>
      </c>
      <c r="N239" s="330" t="s">
        <v>40</v>
      </c>
      <c r="O239" s="99"/>
      <c r="P239" s="99"/>
      <c r="Q239" s="99"/>
      <c r="R239" s="99"/>
      <c r="S239" s="99"/>
      <c r="T239" s="10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7" t="s">
        <v>601</v>
      </c>
      <c r="AU239" s="17" t="s">
        <v>81</v>
      </c>
      <c r="AY239" s="17" t="s">
        <v>601</v>
      </c>
      <c r="BE239" s="159">
        <f>IF(N239="základná",J239,0)</f>
        <v>0</v>
      </c>
      <c r="BF239" s="159">
        <f>IF(N239="znížená",J239,0)</f>
        <v>0</v>
      </c>
      <c r="BG239" s="159">
        <f>IF(N239="zákl. prenesená",J239,0)</f>
        <v>0</v>
      </c>
      <c r="BH239" s="159">
        <f>IF(N239="zníž. prenesená",J239,0)</f>
        <v>0</v>
      </c>
      <c r="BI239" s="159">
        <f>IF(N239="nulová",J239,0)</f>
        <v>0</v>
      </c>
      <c r="BJ239" s="17" t="s">
        <v>85</v>
      </c>
      <c r="BK239" s="159">
        <f>I239*H239</f>
        <v>0</v>
      </c>
    </row>
    <row r="240" s="2" customFormat="1" ht="16.32" customHeight="1">
      <c r="A240" s="40"/>
      <c r="B240" s="41"/>
      <c r="C240" s="322" t="s">
        <v>1</v>
      </c>
      <c r="D240" s="322" t="s">
        <v>182</v>
      </c>
      <c r="E240" s="323" t="s">
        <v>1</v>
      </c>
      <c r="F240" s="324" t="s">
        <v>1</v>
      </c>
      <c r="G240" s="325" t="s">
        <v>1</v>
      </c>
      <c r="H240" s="326"/>
      <c r="I240" s="327"/>
      <c r="J240" s="328">
        <f>BK240</f>
        <v>0</v>
      </c>
      <c r="K240" s="269"/>
      <c r="L240" s="43"/>
      <c r="M240" s="329" t="s">
        <v>1</v>
      </c>
      <c r="N240" s="330" t="s">
        <v>40</v>
      </c>
      <c r="O240" s="99"/>
      <c r="P240" s="99"/>
      <c r="Q240" s="99"/>
      <c r="R240" s="99"/>
      <c r="S240" s="99"/>
      <c r="T240" s="10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7" t="s">
        <v>601</v>
      </c>
      <c r="AU240" s="17" t="s">
        <v>81</v>
      </c>
      <c r="AY240" s="17" t="s">
        <v>601</v>
      </c>
      <c r="BE240" s="159">
        <f>IF(N240="základná",J240,0)</f>
        <v>0</v>
      </c>
      <c r="BF240" s="159">
        <f>IF(N240="znížená",J240,0)</f>
        <v>0</v>
      </c>
      <c r="BG240" s="159">
        <f>IF(N240="zákl. prenesená",J240,0)</f>
        <v>0</v>
      </c>
      <c r="BH240" s="159">
        <f>IF(N240="zníž. prenesená",J240,0)</f>
        <v>0</v>
      </c>
      <c r="BI240" s="159">
        <f>IF(N240="nulová",J240,0)</f>
        <v>0</v>
      </c>
      <c r="BJ240" s="17" t="s">
        <v>85</v>
      </c>
      <c r="BK240" s="159">
        <f>I240*H240</f>
        <v>0</v>
      </c>
    </row>
    <row r="241" s="2" customFormat="1" ht="16.32" customHeight="1">
      <c r="A241" s="40"/>
      <c r="B241" s="41"/>
      <c r="C241" s="322" t="s">
        <v>1</v>
      </c>
      <c r="D241" s="322" t="s">
        <v>182</v>
      </c>
      <c r="E241" s="323" t="s">
        <v>1</v>
      </c>
      <c r="F241" s="324" t="s">
        <v>1</v>
      </c>
      <c r="G241" s="325" t="s">
        <v>1</v>
      </c>
      <c r="H241" s="326"/>
      <c r="I241" s="327"/>
      <c r="J241" s="328">
        <f>BK241</f>
        <v>0</v>
      </c>
      <c r="K241" s="269"/>
      <c r="L241" s="43"/>
      <c r="M241" s="329" t="s">
        <v>1</v>
      </c>
      <c r="N241" s="330" t="s">
        <v>40</v>
      </c>
      <c r="O241" s="331"/>
      <c r="P241" s="331"/>
      <c r="Q241" s="331"/>
      <c r="R241" s="331"/>
      <c r="S241" s="331"/>
      <c r="T241" s="332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7" t="s">
        <v>601</v>
      </c>
      <c r="AU241" s="17" t="s">
        <v>81</v>
      </c>
      <c r="AY241" s="17" t="s">
        <v>601</v>
      </c>
      <c r="BE241" s="159">
        <f>IF(N241="základná",J241,0)</f>
        <v>0</v>
      </c>
      <c r="BF241" s="159">
        <f>IF(N241="znížená",J241,0)</f>
        <v>0</v>
      </c>
      <c r="BG241" s="159">
        <f>IF(N241="zákl. prenesená",J241,0)</f>
        <v>0</v>
      </c>
      <c r="BH241" s="159">
        <f>IF(N241="zníž. prenesená",J241,0)</f>
        <v>0</v>
      </c>
      <c r="BI241" s="159">
        <f>IF(N241="nulová",J241,0)</f>
        <v>0</v>
      </c>
      <c r="BJ241" s="17" t="s">
        <v>85</v>
      </c>
      <c r="BK241" s="159">
        <f>I241*H241</f>
        <v>0</v>
      </c>
    </row>
    <row r="242" s="2" customFormat="1" ht="6.96" customHeight="1">
      <c r="A242" s="40"/>
      <c r="B242" s="74"/>
      <c r="C242" s="75"/>
      <c r="D242" s="75"/>
      <c r="E242" s="75"/>
      <c r="F242" s="75"/>
      <c r="G242" s="75"/>
      <c r="H242" s="75"/>
      <c r="I242" s="75"/>
      <c r="J242" s="75"/>
      <c r="K242" s="75"/>
      <c r="L242" s="43"/>
      <c r="M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</row>
  </sheetData>
  <sheetProtection sheet="1" autoFilter="0" formatColumns="0" formatRows="0" objects="1" scenarios="1" spinCount="100000" saltValue="lkbFmGmavSmCbeRCXOeSUKtDDBCVmLsbYNDgpVIagR3uBjqssq16REMcH18qiN0FHi4O+dHJhien/qfY/8qnVg==" hashValue="O4T9KkBQ9qYqCowiaWCV4xyA1HnOd7xT0uWVFDxqsMuvRGv+6ma8bzc3hM4bMfDbjC1VG3b3RlsGOjhPxSz2bQ==" algorithmName="SHA-512" password="C549"/>
  <autoFilter ref="C140:K241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3:F113"/>
    <mergeCell ref="D114:F114"/>
    <mergeCell ref="D115:F115"/>
    <mergeCell ref="D116:F116"/>
    <mergeCell ref="D117:F117"/>
    <mergeCell ref="E129:H129"/>
    <mergeCell ref="E131:H131"/>
    <mergeCell ref="E133:H133"/>
    <mergeCell ref="L2:V2"/>
  </mergeCells>
  <dataValidations count="2">
    <dataValidation type="list" allowBlank="1" showInputMessage="1" showErrorMessage="1" error="Povolené sú hodnoty K, M." sqref="D237:D242">
      <formula1>"K, M"</formula1>
    </dataValidation>
    <dataValidation type="list" allowBlank="1" showInputMessage="1" showErrorMessage="1" error="Povolené sú hodnoty základná, znížená, nulová." sqref="N237:N242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20"/>
      <c r="AT3" s="17" t="s">
        <v>74</v>
      </c>
    </row>
    <row r="4" s="1" customFormat="1" ht="24.96" customHeight="1">
      <c r="B4" s="20"/>
      <c r="D4" s="169" t="s">
        <v>106</v>
      </c>
      <c r="L4" s="20"/>
      <c r="M4" s="170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71" t="s">
        <v>15</v>
      </c>
      <c r="L6" s="20"/>
    </row>
    <row r="7" s="1" customFormat="1" ht="16.5" customHeight="1">
      <c r="B7" s="20"/>
      <c r="E7" s="172" t="str">
        <f>'Rekapitulácia stavby'!K6</f>
        <v>Rekonštrukcia šatne, spŕch a WC v DÚA - II. NP, Jurajov dvor</v>
      </c>
      <c r="F7" s="171"/>
      <c r="G7" s="171"/>
      <c r="H7" s="171"/>
      <c r="L7" s="20"/>
    </row>
    <row r="8" s="1" customFormat="1" ht="12" customHeight="1">
      <c r="B8" s="20"/>
      <c r="D8" s="171" t="s">
        <v>115</v>
      </c>
      <c r="L8" s="20"/>
    </row>
    <row r="9" s="2" customFormat="1" ht="16.5" customHeight="1">
      <c r="A9" s="40"/>
      <c r="B9" s="43"/>
      <c r="C9" s="40"/>
      <c r="D9" s="40"/>
      <c r="E9" s="172" t="s">
        <v>118</v>
      </c>
      <c r="F9" s="40"/>
      <c r="G9" s="40"/>
      <c r="H9" s="40"/>
      <c r="I9" s="40"/>
      <c r="J9" s="40"/>
      <c r="K9" s="40"/>
      <c r="L9" s="7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71" t="s">
        <v>606</v>
      </c>
      <c r="E10" s="40"/>
      <c r="F10" s="40"/>
      <c r="G10" s="40"/>
      <c r="H10" s="40"/>
      <c r="I10" s="40"/>
      <c r="J10" s="40"/>
      <c r="K10" s="40"/>
      <c r="L10" s="7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73" t="s">
        <v>817</v>
      </c>
      <c r="F11" s="40"/>
      <c r="G11" s="40"/>
      <c r="H11" s="40"/>
      <c r="I11" s="40"/>
      <c r="J11" s="40"/>
      <c r="K11" s="40"/>
      <c r="L11" s="7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40"/>
      <c r="J12" s="40"/>
      <c r="K12" s="40"/>
      <c r="L12" s="7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71" t="s">
        <v>17</v>
      </c>
      <c r="E13" s="40"/>
      <c r="F13" s="149" t="s">
        <v>1</v>
      </c>
      <c r="G13" s="40"/>
      <c r="H13" s="40"/>
      <c r="I13" s="171" t="s">
        <v>18</v>
      </c>
      <c r="J13" s="149" t="s">
        <v>1</v>
      </c>
      <c r="K13" s="40"/>
      <c r="L13" s="7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71" t="s">
        <v>19</v>
      </c>
      <c r="E14" s="40"/>
      <c r="F14" s="149" t="s">
        <v>20</v>
      </c>
      <c r="G14" s="40"/>
      <c r="H14" s="40"/>
      <c r="I14" s="171" t="s">
        <v>21</v>
      </c>
      <c r="J14" s="174" t="str">
        <f>'Rekapitulácia stavby'!AN8</f>
        <v>7. 12. 2023</v>
      </c>
      <c r="K14" s="40"/>
      <c r="L14" s="7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40"/>
      <c r="J15" s="40"/>
      <c r="K15" s="40"/>
      <c r="L15" s="7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71" t="s">
        <v>23</v>
      </c>
      <c r="E16" s="40"/>
      <c r="F16" s="40"/>
      <c r="G16" s="40"/>
      <c r="H16" s="40"/>
      <c r="I16" s="171" t="s">
        <v>24</v>
      </c>
      <c r="J16" s="149" t="str">
        <f>IF('Rekapitulácia stavby'!AN10="","",'Rekapitulácia stavby'!AN10)</f>
        <v/>
      </c>
      <c r="K16" s="40"/>
      <c r="L16" s="7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9" t="str">
        <f>IF('Rekapitulácia stavby'!E11="","",'Rekapitulácia stavby'!E11)</f>
        <v xml:space="preserve"> </v>
      </c>
      <c r="F17" s="40"/>
      <c r="G17" s="40"/>
      <c r="H17" s="40"/>
      <c r="I17" s="171" t="s">
        <v>25</v>
      </c>
      <c r="J17" s="149" t="str">
        <f>IF('Rekapitulácia stavby'!AN11="","",'Rekapitulácia stavby'!AN11)</f>
        <v/>
      </c>
      <c r="K17" s="40"/>
      <c r="L17" s="7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40"/>
      <c r="J18" s="40"/>
      <c r="K18" s="40"/>
      <c r="L18" s="7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71" t="s">
        <v>26</v>
      </c>
      <c r="E19" s="40"/>
      <c r="F19" s="40"/>
      <c r="G19" s="40"/>
      <c r="H19" s="40"/>
      <c r="I19" s="171" t="s">
        <v>24</v>
      </c>
      <c r="J19" s="33" t="str">
        <f>'Rekapitulácia stavby'!AN13</f>
        <v>Vyplň údaj</v>
      </c>
      <c r="K19" s="40"/>
      <c r="L19" s="7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'Rekapitulácia stavby'!E14</f>
        <v>Vyplň údaj</v>
      </c>
      <c r="F20" s="149"/>
      <c r="G20" s="149"/>
      <c r="H20" s="149"/>
      <c r="I20" s="171" t="s">
        <v>25</v>
      </c>
      <c r="J20" s="33" t="str">
        <f>'Rekapitulácia stavby'!AN14</f>
        <v>Vyplň údaj</v>
      </c>
      <c r="K20" s="40"/>
      <c r="L20" s="7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40"/>
      <c r="J21" s="40"/>
      <c r="K21" s="40"/>
      <c r="L21" s="7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71" t="s">
        <v>28</v>
      </c>
      <c r="E22" s="40"/>
      <c r="F22" s="40"/>
      <c r="G22" s="40"/>
      <c r="H22" s="40"/>
      <c r="I22" s="171" t="s">
        <v>24</v>
      </c>
      <c r="J22" s="149" t="str">
        <f>IF('Rekapitulácia stavby'!AN16="","",'Rekapitulácia stavby'!AN16)</f>
        <v/>
      </c>
      <c r="K22" s="40"/>
      <c r="L22" s="7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9" t="str">
        <f>IF('Rekapitulácia stavby'!E17="","",'Rekapitulácia stavby'!E17)</f>
        <v xml:space="preserve"> </v>
      </c>
      <c r="F23" s="40"/>
      <c r="G23" s="40"/>
      <c r="H23" s="40"/>
      <c r="I23" s="171" t="s">
        <v>25</v>
      </c>
      <c r="J23" s="149" t="str">
        <f>IF('Rekapitulácia stavby'!AN17="","",'Rekapitulácia stavby'!AN17)</f>
        <v/>
      </c>
      <c r="K23" s="40"/>
      <c r="L23" s="7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40"/>
      <c r="J24" s="40"/>
      <c r="K24" s="40"/>
      <c r="L24" s="7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71" t="s">
        <v>30</v>
      </c>
      <c r="E25" s="40"/>
      <c r="F25" s="40"/>
      <c r="G25" s="40"/>
      <c r="H25" s="40"/>
      <c r="I25" s="171" t="s">
        <v>24</v>
      </c>
      <c r="J25" s="149" t="str">
        <f>IF('Rekapitulácia stavby'!AN19="","",'Rekapitulácia stavby'!AN19)</f>
        <v/>
      </c>
      <c r="K25" s="40"/>
      <c r="L25" s="7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9" t="str">
        <f>IF('Rekapitulácia stavby'!E20="","",'Rekapitulácia stavby'!E20)</f>
        <v xml:space="preserve"> </v>
      </c>
      <c r="F26" s="40"/>
      <c r="G26" s="40"/>
      <c r="H26" s="40"/>
      <c r="I26" s="171" t="s">
        <v>25</v>
      </c>
      <c r="J26" s="149" t="str">
        <f>IF('Rekapitulácia stavby'!AN20="","",'Rekapitulácia stavby'!AN20)</f>
        <v/>
      </c>
      <c r="K26" s="40"/>
      <c r="L26" s="7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40"/>
      <c r="J27" s="40"/>
      <c r="K27" s="40"/>
      <c r="L27" s="7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71" t="s">
        <v>31</v>
      </c>
      <c r="E28" s="40"/>
      <c r="F28" s="40"/>
      <c r="G28" s="40"/>
      <c r="H28" s="40"/>
      <c r="I28" s="40"/>
      <c r="J28" s="40"/>
      <c r="K28" s="40"/>
      <c r="L28" s="7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75"/>
      <c r="B29" s="176"/>
      <c r="C29" s="175"/>
      <c r="D29" s="175"/>
      <c r="E29" s="177" t="s">
        <v>1</v>
      </c>
      <c r="F29" s="177"/>
      <c r="G29" s="177"/>
      <c r="H29" s="177"/>
      <c r="I29" s="175"/>
      <c r="J29" s="175"/>
      <c r="K29" s="175"/>
      <c r="L29" s="178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40"/>
      <c r="J30" s="40"/>
      <c r="K30" s="40"/>
      <c r="L30" s="7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9"/>
      <c r="E31" s="179"/>
      <c r="F31" s="179"/>
      <c r="G31" s="179"/>
      <c r="H31" s="179"/>
      <c r="I31" s="179"/>
      <c r="J31" s="179"/>
      <c r="K31" s="179"/>
      <c r="L31" s="7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9" t="s">
        <v>134</v>
      </c>
      <c r="E32" s="40"/>
      <c r="F32" s="40"/>
      <c r="G32" s="40"/>
      <c r="H32" s="40"/>
      <c r="I32" s="40"/>
      <c r="J32" s="180">
        <f>J98</f>
        <v>0</v>
      </c>
      <c r="K32" s="40"/>
      <c r="L32" s="7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81" t="s">
        <v>95</v>
      </c>
      <c r="E33" s="40"/>
      <c r="F33" s="40"/>
      <c r="G33" s="40"/>
      <c r="H33" s="40"/>
      <c r="I33" s="40"/>
      <c r="J33" s="180">
        <f>J104</f>
        <v>0</v>
      </c>
      <c r="K33" s="40"/>
      <c r="L33" s="7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82" t="s">
        <v>34</v>
      </c>
      <c r="E34" s="40"/>
      <c r="F34" s="40"/>
      <c r="G34" s="40"/>
      <c r="H34" s="40"/>
      <c r="I34" s="40"/>
      <c r="J34" s="183">
        <f>ROUND(J32 + J33, 2)</f>
        <v>0</v>
      </c>
      <c r="K34" s="40"/>
      <c r="L34" s="7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9"/>
      <c r="E35" s="179"/>
      <c r="F35" s="179"/>
      <c r="G35" s="179"/>
      <c r="H35" s="179"/>
      <c r="I35" s="179"/>
      <c r="J35" s="179"/>
      <c r="K35" s="179"/>
      <c r="L35" s="7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4" t="s">
        <v>36</v>
      </c>
      <c r="G36" s="40"/>
      <c r="H36" s="40"/>
      <c r="I36" s="184" t="s">
        <v>35</v>
      </c>
      <c r="J36" s="184" t="s">
        <v>37</v>
      </c>
      <c r="K36" s="40"/>
      <c r="L36" s="7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5" t="s">
        <v>38</v>
      </c>
      <c r="E37" s="186" t="s">
        <v>39</v>
      </c>
      <c r="F37" s="187">
        <f>ROUND((ROUND((SUM(BE104:BE111) + SUM(BE133:BE199)),  2) + SUM(BE201:BE205)), 2)</f>
        <v>0</v>
      </c>
      <c r="G37" s="188"/>
      <c r="H37" s="188"/>
      <c r="I37" s="189">
        <v>0.20000000000000001</v>
      </c>
      <c r="J37" s="187">
        <f>ROUND((ROUND(((SUM(BE104:BE111) + SUM(BE133:BE199))*I37),  2) + (SUM(BE201:BE205)*I37)), 2)</f>
        <v>0</v>
      </c>
      <c r="K37" s="40"/>
      <c r="L37" s="7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86" t="s">
        <v>40</v>
      </c>
      <c r="F38" s="187">
        <f>ROUND((ROUND((SUM(BF104:BF111) + SUM(BF133:BF199)),  2) + SUM(BF201:BF205)), 2)</f>
        <v>0</v>
      </c>
      <c r="G38" s="188"/>
      <c r="H38" s="188"/>
      <c r="I38" s="189">
        <v>0.20000000000000001</v>
      </c>
      <c r="J38" s="187">
        <f>ROUND((ROUND(((SUM(BF104:BF111) + SUM(BF133:BF199))*I38),  2) + (SUM(BF201:BF205)*I38)), 2)</f>
        <v>0</v>
      </c>
      <c r="K38" s="40"/>
      <c r="L38" s="7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71" t="s">
        <v>41</v>
      </c>
      <c r="F39" s="190">
        <f>ROUND((ROUND((SUM(BG104:BG111) + SUM(BG133:BG199)),  2) + SUM(BG201:BG205)), 2)</f>
        <v>0</v>
      </c>
      <c r="G39" s="40"/>
      <c r="H39" s="40"/>
      <c r="I39" s="191">
        <v>0.20000000000000001</v>
      </c>
      <c r="J39" s="190">
        <f>0</f>
        <v>0</v>
      </c>
      <c r="K39" s="40"/>
      <c r="L39" s="7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71" t="s">
        <v>42</v>
      </c>
      <c r="F40" s="190">
        <f>ROUND((ROUND((SUM(BH104:BH111) + SUM(BH133:BH199)),  2) + SUM(BH201:BH205)), 2)</f>
        <v>0</v>
      </c>
      <c r="G40" s="40"/>
      <c r="H40" s="40"/>
      <c r="I40" s="191">
        <v>0.20000000000000001</v>
      </c>
      <c r="J40" s="190">
        <f>0</f>
        <v>0</v>
      </c>
      <c r="K40" s="40"/>
      <c r="L40" s="7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86" t="s">
        <v>43</v>
      </c>
      <c r="F41" s="187">
        <f>ROUND((ROUND((SUM(BI104:BI111) + SUM(BI133:BI199)),  2) + SUM(BI201:BI205)), 2)</f>
        <v>0</v>
      </c>
      <c r="G41" s="188"/>
      <c r="H41" s="188"/>
      <c r="I41" s="189">
        <v>0</v>
      </c>
      <c r="J41" s="187">
        <f>0</f>
        <v>0</v>
      </c>
      <c r="K41" s="40"/>
      <c r="L41" s="7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7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92"/>
      <c r="D43" s="193" t="s">
        <v>44</v>
      </c>
      <c r="E43" s="194"/>
      <c r="F43" s="194"/>
      <c r="G43" s="195" t="s">
        <v>45</v>
      </c>
      <c r="H43" s="196" t="s">
        <v>46</v>
      </c>
      <c r="I43" s="194"/>
      <c r="J43" s="197">
        <f>SUM(J34:J41)</f>
        <v>0</v>
      </c>
      <c r="K43" s="198"/>
      <c r="L43" s="7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7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71"/>
      <c r="D50" s="199" t="s">
        <v>47</v>
      </c>
      <c r="E50" s="200"/>
      <c r="F50" s="200"/>
      <c r="G50" s="199" t="s">
        <v>48</v>
      </c>
      <c r="H50" s="200"/>
      <c r="I50" s="200"/>
      <c r="J50" s="200"/>
      <c r="K50" s="200"/>
      <c r="L50" s="7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201" t="s">
        <v>49</v>
      </c>
      <c r="E61" s="202"/>
      <c r="F61" s="203" t="s">
        <v>50</v>
      </c>
      <c r="G61" s="201" t="s">
        <v>49</v>
      </c>
      <c r="H61" s="202"/>
      <c r="I61" s="202"/>
      <c r="J61" s="204" t="s">
        <v>50</v>
      </c>
      <c r="K61" s="202"/>
      <c r="L61" s="7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9" t="s">
        <v>51</v>
      </c>
      <c r="E65" s="205"/>
      <c r="F65" s="205"/>
      <c r="G65" s="199" t="s">
        <v>52</v>
      </c>
      <c r="H65" s="205"/>
      <c r="I65" s="205"/>
      <c r="J65" s="205"/>
      <c r="K65" s="205"/>
      <c r="L65" s="7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201" t="s">
        <v>49</v>
      </c>
      <c r="E76" s="202"/>
      <c r="F76" s="203" t="s">
        <v>50</v>
      </c>
      <c r="G76" s="201" t="s">
        <v>49</v>
      </c>
      <c r="H76" s="202"/>
      <c r="I76" s="202"/>
      <c r="J76" s="204" t="s">
        <v>50</v>
      </c>
      <c r="K76" s="202"/>
      <c r="L76" s="7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6"/>
      <c r="C77" s="207"/>
      <c r="D77" s="207"/>
      <c r="E77" s="207"/>
      <c r="F77" s="207"/>
      <c r="G77" s="207"/>
      <c r="H77" s="207"/>
      <c r="I77" s="207"/>
      <c r="J77" s="207"/>
      <c r="K77" s="207"/>
      <c r="L77" s="7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8"/>
      <c r="C81" s="209"/>
      <c r="D81" s="209"/>
      <c r="E81" s="209"/>
      <c r="F81" s="209"/>
      <c r="G81" s="209"/>
      <c r="H81" s="209"/>
      <c r="I81" s="209"/>
      <c r="J81" s="209"/>
      <c r="K81" s="209"/>
      <c r="L81" s="7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135</v>
      </c>
      <c r="D82" s="42"/>
      <c r="E82" s="42"/>
      <c r="F82" s="42"/>
      <c r="G82" s="42"/>
      <c r="H82" s="42"/>
      <c r="I82" s="42"/>
      <c r="J82" s="42"/>
      <c r="K82" s="42"/>
      <c r="L82" s="7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7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15</v>
      </c>
      <c r="D84" s="42"/>
      <c r="E84" s="42"/>
      <c r="F84" s="42"/>
      <c r="G84" s="42"/>
      <c r="H84" s="42"/>
      <c r="I84" s="42"/>
      <c r="J84" s="42"/>
      <c r="K84" s="42"/>
      <c r="L84" s="7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10" t="str">
        <f>E7</f>
        <v>Rekonštrukcia šatne, spŕch a WC v DÚA - II. NP, Jurajov dvor</v>
      </c>
      <c r="F85" s="32"/>
      <c r="G85" s="32"/>
      <c r="H85" s="32"/>
      <c r="I85" s="42"/>
      <c r="J85" s="42"/>
      <c r="K85" s="42"/>
      <c r="L85" s="7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115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10" t="s">
        <v>118</v>
      </c>
      <c r="F87" s="42"/>
      <c r="G87" s="42"/>
      <c r="H87" s="42"/>
      <c r="I87" s="42"/>
      <c r="J87" s="42"/>
      <c r="K87" s="42"/>
      <c r="L87" s="7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606</v>
      </c>
      <c r="D88" s="42"/>
      <c r="E88" s="42"/>
      <c r="F88" s="42"/>
      <c r="G88" s="42"/>
      <c r="H88" s="42"/>
      <c r="I88" s="42"/>
      <c r="J88" s="42"/>
      <c r="K88" s="42"/>
      <c r="L88" s="7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84" t="str">
        <f>E11</f>
        <v>02 - Elektroinštalácia</v>
      </c>
      <c r="F89" s="42"/>
      <c r="G89" s="42"/>
      <c r="H89" s="42"/>
      <c r="I89" s="42"/>
      <c r="J89" s="42"/>
      <c r="K89" s="42"/>
      <c r="L89" s="7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7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19</v>
      </c>
      <c r="D91" s="42"/>
      <c r="E91" s="42"/>
      <c r="F91" s="27" t="str">
        <f>F14</f>
        <v xml:space="preserve"> </v>
      </c>
      <c r="G91" s="42"/>
      <c r="H91" s="42"/>
      <c r="I91" s="32" t="s">
        <v>21</v>
      </c>
      <c r="J91" s="87" t="str">
        <f>IF(J14="","",J14)</f>
        <v>7. 12. 2023</v>
      </c>
      <c r="K91" s="42"/>
      <c r="L91" s="7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7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23</v>
      </c>
      <c r="D93" s="42"/>
      <c r="E93" s="42"/>
      <c r="F93" s="27" t="str">
        <f>E17</f>
        <v xml:space="preserve"> </v>
      </c>
      <c r="G93" s="42"/>
      <c r="H93" s="42"/>
      <c r="I93" s="32" t="s">
        <v>28</v>
      </c>
      <c r="J93" s="36" t="str">
        <f>E23</f>
        <v xml:space="preserve"> </v>
      </c>
      <c r="K93" s="42"/>
      <c r="L93" s="71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26</v>
      </c>
      <c r="D94" s="42"/>
      <c r="E94" s="42"/>
      <c r="F94" s="27" t="str">
        <f>IF(E20="","",E20)</f>
        <v>Vyplň údaj</v>
      </c>
      <c r="G94" s="42"/>
      <c r="H94" s="42"/>
      <c r="I94" s="32" t="s">
        <v>30</v>
      </c>
      <c r="J94" s="36" t="str">
        <f>E26</f>
        <v xml:space="preserve"> </v>
      </c>
      <c r="K94" s="42"/>
      <c r="L94" s="71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71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1" t="s">
        <v>136</v>
      </c>
      <c r="D96" s="164"/>
      <c r="E96" s="164"/>
      <c r="F96" s="164"/>
      <c r="G96" s="164"/>
      <c r="H96" s="164"/>
      <c r="I96" s="164"/>
      <c r="J96" s="212" t="s">
        <v>137</v>
      </c>
      <c r="K96" s="164"/>
      <c r="L96" s="71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71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138</v>
      </c>
      <c r="D98" s="42"/>
      <c r="E98" s="42"/>
      <c r="F98" s="42"/>
      <c r="G98" s="42"/>
      <c r="H98" s="42"/>
      <c r="I98" s="42"/>
      <c r="J98" s="118">
        <f>J133</f>
        <v>0</v>
      </c>
      <c r="K98" s="42"/>
      <c r="L98" s="71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139</v>
      </c>
    </row>
    <row r="99" s="9" customFormat="1" ht="24.96" customHeight="1">
      <c r="A99" s="9"/>
      <c r="B99" s="214"/>
      <c r="C99" s="215"/>
      <c r="D99" s="216" t="s">
        <v>818</v>
      </c>
      <c r="E99" s="217"/>
      <c r="F99" s="217"/>
      <c r="G99" s="217"/>
      <c r="H99" s="217"/>
      <c r="I99" s="217"/>
      <c r="J99" s="218">
        <f>J134</f>
        <v>0</v>
      </c>
      <c r="K99" s="215"/>
      <c r="L99" s="21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14"/>
      <c r="C100" s="215"/>
      <c r="D100" s="216" t="s">
        <v>819</v>
      </c>
      <c r="E100" s="217"/>
      <c r="F100" s="217"/>
      <c r="G100" s="217"/>
      <c r="H100" s="217"/>
      <c r="I100" s="217"/>
      <c r="J100" s="218">
        <f>J143</f>
        <v>0</v>
      </c>
      <c r="K100" s="215"/>
      <c r="L100" s="21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1.84" customHeight="1">
      <c r="A101" s="9"/>
      <c r="B101" s="214"/>
      <c r="C101" s="215"/>
      <c r="D101" s="225" t="s">
        <v>155</v>
      </c>
      <c r="E101" s="215"/>
      <c r="F101" s="215"/>
      <c r="G101" s="215"/>
      <c r="H101" s="215"/>
      <c r="I101" s="215"/>
      <c r="J101" s="226">
        <f>J200</f>
        <v>0</v>
      </c>
      <c r="K101" s="215"/>
      <c r="L101" s="21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71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71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29.28" customHeight="1">
      <c r="A104" s="40"/>
      <c r="B104" s="41"/>
      <c r="C104" s="213" t="s">
        <v>156</v>
      </c>
      <c r="D104" s="42"/>
      <c r="E104" s="42"/>
      <c r="F104" s="42"/>
      <c r="G104" s="42"/>
      <c r="H104" s="42"/>
      <c r="I104" s="42"/>
      <c r="J104" s="227">
        <f>ROUND(J105 + J106 + J107 + J108 + J109 + J110,2)</f>
        <v>0</v>
      </c>
      <c r="K104" s="42"/>
      <c r="L104" s="71"/>
      <c r="N104" s="228" t="s">
        <v>38</v>
      </c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8" customHeight="1">
      <c r="A105" s="40"/>
      <c r="B105" s="41"/>
      <c r="C105" s="42"/>
      <c r="D105" s="160" t="s">
        <v>157</v>
      </c>
      <c r="E105" s="155"/>
      <c r="F105" s="155"/>
      <c r="G105" s="42"/>
      <c r="H105" s="42"/>
      <c r="I105" s="42"/>
      <c r="J105" s="156">
        <v>0</v>
      </c>
      <c r="K105" s="42"/>
      <c r="L105" s="229"/>
      <c r="M105" s="230"/>
      <c r="N105" s="231" t="s">
        <v>40</v>
      </c>
      <c r="O105" s="230"/>
      <c r="P105" s="230"/>
      <c r="Q105" s="230"/>
      <c r="R105" s="230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  <c r="AE105" s="232"/>
      <c r="AF105" s="230"/>
      <c r="AG105" s="230"/>
      <c r="AH105" s="230"/>
      <c r="AI105" s="230"/>
      <c r="AJ105" s="230"/>
      <c r="AK105" s="230"/>
      <c r="AL105" s="230"/>
      <c r="AM105" s="230"/>
      <c r="AN105" s="230"/>
      <c r="AO105" s="230"/>
      <c r="AP105" s="230"/>
      <c r="AQ105" s="230"/>
      <c r="AR105" s="230"/>
      <c r="AS105" s="230"/>
      <c r="AT105" s="230"/>
      <c r="AU105" s="230"/>
      <c r="AV105" s="230"/>
      <c r="AW105" s="230"/>
      <c r="AX105" s="230"/>
      <c r="AY105" s="233" t="s">
        <v>158</v>
      </c>
      <c r="AZ105" s="230"/>
      <c r="BA105" s="230"/>
      <c r="BB105" s="230"/>
      <c r="BC105" s="230"/>
      <c r="BD105" s="230"/>
      <c r="BE105" s="234">
        <f>IF(N105="základná",J105,0)</f>
        <v>0</v>
      </c>
      <c r="BF105" s="234">
        <f>IF(N105="znížená",J105,0)</f>
        <v>0</v>
      </c>
      <c r="BG105" s="234">
        <f>IF(N105="zákl. prenesená",J105,0)</f>
        <v>0</v>
      </c>
      <c r="BH105" s="234">
        <f>IF(N105="zníž. prenesená",J105,0)</f>
        <v>0</v>
      </c>
      <c r="BI105" s="234">
        <f>IF(N105="nulová",J105,0)</f>
        <v>0</v>
      </c>
      <c r="BJ105" s="233" t="s">
        <v>85</v>
      </c>
      <c r="BK105" s="230"/>
      <c r="BL105" s="230"/>
      <c r="BM105" s="230"/>
    </row>
    <row r="106" s="2" customFormat="1" ht="18" customHeight="1">
      <c r="A106" s="40"/>
      <c r="B106" s="41"/>
      <c r="C106" s="42"/>
      <c r="D106" s="160" t="s">
        <v>159</v>
      </c>
      <c r="E106" s="155"/>
      <c r="F106" s="155"/>
      <c r="G106" s="42"/>
      <c r="H106" s="42"/>
      <c r="I106" s="42"/>
      <c r="J106" s="156">
        <v>0</v>
      </c>
      <c r="K106" s="42"/>
      <c r="L106" s="229"/>
      <c r="M106" s="230"/>
      <c r="N106" s="231" t="s">
        <v>40</v>
      </c>
      <c r="O106" s="230"/>
      <c r="P106" s="230"/>
      <c r="Q106" s="230"/>
      <c r="R106" s="230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  <c r="AE106" s="232"/>
      <c r="AF106" s="230"/>
      <c r="AG106" s="230"/>
      <c r="AH106" s="230"/>
      <c r="AI106" s="230"/>
      <c r="AJ106" s="230"/>
      <c r="AK106" s="230"/>
      <c r="AL106" s="230"/>
      <c r="AM106" s="230"/>
      <c r="AN106" s="230"/>
      <c r="AO106" s="230"/>
      <c r="AP106" s="230"/>
      <c r="AQ106" s="230"/>
      <c r="AR106" s="230"/>
      <c r="AS106" s="230"/>
      <c r="AT106" s="230"/>
      <c r="AU106" s="230"/>
      <c r="AV106" s="230"/>
      <c r="AW106" s="230"/>
      <c r="AX106" s="230"/>
      <c r="AY106" s="233" t="s">
        <v>158</v>
      </c>
      <c r="AZ106" s="230"/>
      <c r="BA106" s="230"/>
      <c r="BB106" s="230"/>
      <c r="BC106" s="230"/>
      <c r="BD106" s="230"/>
      <c r="BE106" s="234">
        <f>IF(N106="základná",J106,0)</f>
        <v>0</v>
      </c>
      <c r="BF106" s="234">
        <f>IF(N106="znížená",J106,0)</f>
        <v>0</v>
      </c>
      <c r="BG106" s="234">
        <f>IF(N106="zákl. prenesená",J106,0)</f>
        <v>0</v>
      </c>
      <c r="BH106" s="234">
        <f>IF(N106="zníž. prenesená",J106,0)</f>
        <v>0</v>
      </c>
      <c r="BI106" s="234">
        <f>IF(N106="nulová",J106,0)</f>
        <v>0</v>
      </c>
      <c r="BJ106" s="233" t="s">
        <v>85</v>
      </c>
      <c r="BK106" s="230"/>
      <c r="BL106" s="230"/>
      <c r="BM106" s="230"/>
    </row>
    <row r="107" s="2" customFormat="1" ht="18" customHeight="1">
      <c r="A107" s="40"/>
      <c r="B107" s="41"/>
      <c r="C107" s="42"/>
      <c r="D107" s="160" t="s">
        <v>160</v>
      </c>
      <c r="E107" s="155"/>
      <c r="F107" s="155"/>
      <c r="G107" s="42"/>
      <c r="H107" s="42"/>
      <c r="I107" s="42"/>
      <c r="J107" s="156">
        <v>0</v>
      </c>
      <c r="K107" s="42"/>
      <c r="L107" s="229"/>
      <c r="M107" s="230"/>
      <c r="N107" s="231" t="s">
        <v>40</v>
      </c>
      <c r="O107" s="230"/>
      <c r="P107" s="230"/>
      <c r="Q107" s="230"/>
      <c r="R107" s="230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  <c r="AE107" s="232"/>
      <c r="AF107" s="230"/>
      <c r="AG107" s="230"/>
      <c r="AH107" s="230"/>
      <c r="AI107" s="230"/>
      <c r="AJ107" s="230"/>
      <c r="AK107" s="230"/>
      <c r="AL107" s="230"/>
      <c r="AM107" s="230"/>
      <c r="AN107" s="230"/>
      <c r="AO107" s="230"/>
      <c r="AP107" s="230"/>
      <c r="AQ107" s="230"/>
      <c r="AR107" s="230"/>
      <c r="AS107" s="230"/>
      <c r="AT107" s="230"/>
      <c r="AU107" s="230"/>
      <c r="AV107" s="230"/>
      <c r="AW107" s="230"/>
      <c r="AX107" s="230"/>
      <c r="AY107" s="233" t="s">
        <v>158</v>
      </c>
      <c r="AZ107" s="230"/>
      <c r="BA107" s="230"/>
      <c r="BB107" s="230"/>
      <c r="BC107" s="230"/>
      <c r="BD107" s="230"/>
      <c r="BE107" s="234">
        <f>IF(N107="základná",J107,0)</f>
        <v>0</v>
      </c>
      <c r="BF107" s="234">
        <f>IF(N107="znížená",J107,0)</f>
        <v>0</v>
      </c>
      <c r="BG107" s="234">
        <f>IF(N107="zákl. prenesená",J107,0)</f>
        <v>0</v>
      </c>
      <c r="BH107" s="234">
        <f>IF(N107="zníž. prenesená",J107,0)</f>
        <v>0</v>
      </c>
      <c r="BI107" s="234">
        <f>IF(N107="nulová",J107,0)</f>
        <v>0</v>
      </c>
      <c r="BJ107" s="233" t="s">
        <v>85</v>
      </c>
      <c r="BK107" s="230"/>
      <c r="BL107" s="230"/>
      <c r="BM107" s="230"/>
    </row>
    <row r="108" s="2" customFormat="1" ht="18" customHeight="1">
      <c r="A108" s="40"/>
      <c r="B108" s="41"/>
      <c r="C108" s="42"/>
      <c r="D108" s="160" t="s">
        <v>161</v>
      </c>
      <c r="E108" s="155"/>
      <c r="F108" s="155"/>
      <c r="G108" s="42"/>
      <c r="H108" s="42"/>
      <c r="I108" s="42"/>
      <c r="J108" s="156">
        <v>0</v>
      </c>
      <c r="K108" s="42"/>
      <c r="L108" s="229"/>
      <c r="M108" s="230"/>
      <c r="N108" s="231" t="s">
        <v>40</v>
      </c>
      <c r="O108" s="230"/>
      <c r="P108" s="230"/>
      <c r="Q108" s="230"/>
      <c r="R108" s="230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  <c r="AE108" s="232"/>
      <c r="AF108" s="230"/>
      <c r="AG108" s="230"/>
      <c r="AH108" s="230"/>
      <c r="AI108" s="230"/>
      <c r="AJ108" s="230"/>
      <c r="AK108" s="230"/>
      <c r="AL108" s="230"/>
      <c r="AM108" s="230"/>
      <c r="AN108" s="230"/>
      <c r="AO108" s="230"/>
      <c r="AP108" s="230"/>
      <c r="AQ108" s="230"/>
      <c r="AR108" s="230"/>
      <c r="AS108" s="230"/>
      <c r="AT108" s="230"/>
      <c r="AU108" s="230"/>
      <c r="AV108" s="230"/>
      <c r="AW108" s="230"/>
      <c r="AX108" s="230"/>
      <c r="AY108" s="233" t="s">
        <v>158</v>
      </c>
      <c r="AZ108" s="230"/>
      <c r="BA108" s="230"/>
      <c r="BB108" s="230"/>
      <c r="BC108" s="230"/>
      <c r="BD108" s="230"/>
      <c r="BE108" s="234">
        <f>IF(N108="základná",J108,0)</f>
        <v>0</v>
      </c>
      <c r="BF108" s="234">
        <f>IF(N108="znížená",J108,0)</f>
        <v>0</v>
      </c>
      <c r="BG108" s="234">
        <f>IF(N108="zákl. prenesená",J108,0)</f>
        <v>0</v>
      </c>
      <c r="BH108" s="234">
        <f>IF(N108="zníž. prenesená",J108,0)</f>
        <v>0</v>
      </c>
      <c r="BI108" s="234">
        <f>IF(N108="nulová",J108,0)</f>
        <v>0</v>
      </c>
      <c r="BJ108" s="233" t="s">
        <v>85</v>
      </c>
      <c r="BK108" s="230"/>
      <c r="BL108" s="230"/>
      <c r="BM108" s="230"/>
    </row>
    <row r="109" s="2" customFormat="1" ht="18" customHeight="1">
      <c r="A109" s="40"/>
      <c r="B109" s="41"/>
      <c r="C109" s="42"/>
      <c r="D109" s="160" t="s">
        <v>162</v>
      </c>
      <c r="E109" s="155"/>
      <c r="F109" s="155"/>
      <c r="G109" s="42"/>
      <c r="H109" s="42"/>
      <c r="I109" s="42"/>
      <c r="J109" s="156">
        <v>0</v>
      </c>
      <c r="K109" s="42"/>
      <c r="L109" s="229"/>
      <c r="M109" s="230"/>
      <c r="N109" s="231" t="s">
        <v>40</v>
      </c>
      <c r="O109" s="230"/>
      <c r="P109" s="230"/>
      <c r="Q109" s="230"/>
      <c r="R109" s="230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  <c r="AE109" s="232"/>
      <c r="AF109" s="230"/>
      <c r="AG109" s="230"/>
      <c r="AH109" s="230"/>
      <c r="AI109" s="230"/>
      <c r="AJ109" s="230"/>
      <c r="AK109" s="230"/>
      <c r="AL109" s="230"/>
      <c r="AM109" s="230"/>
      <c r="AN109" s="230"/>
      <c r="AO109" s="230"/>
      <c r="AP109" s="230"/>
      <c r="AQ109" s="230"/>
      <c r="AR109" s="230"/>
      <c r="AS109" s="230"/>
      <c r="AT109" s="230"/>
      <c r="AU109" s="230"/>
      <c r="AV109" s="230"/>
      <c r="AW109" s="230"/>
      <c r="AX109" s="230"/>
      <c r="AY109" s="233" t="s">
        <v>158</v>
      </c>
      <c r="AZ109" s="230"/>
      <c r="BA109" s="230"/>
      <c r="BB109" s="230"/>
      <c r="BC109" s="230"/>
      <c r="BD109" s="230"/>
      <c r="BE109" s="234">
        <f>IF(N109="základná",J109,0)</f>
        <v>0</v>
      </c>
      <c r="BF109" s="234">
        <f>IF(N109="znížená",J109,0)</f>
        <v>0</v>
      </c>
      <c r="BG109" s="234">
        <f>IF(N109="zákl. prenesená",J109,0)</f>
        <v>0</v>
      </c>
      <c r="BH109" s="234">
        <f>IF(N109="zníž. prenesená",J109,0)</f>
        <v>0</v>
      </c>
      <c r="BI109" s="234">
        <f>IF(N109="nulová",J109,0)</f>
        <v>0</v>
      </c>
      <c r="BJ109" s="233" t="s">
        <v>85</v>
      </c>
      <c r="BK109" s="230"/>
      <c r="BL109" s="230"/>
      <c r="BM109" s="230"/>
    </row>
    <row r="110" s="2" customFormat="1" ht="18" customHeight="1">
      <c r="A110" s="40"/>
      <c r="B110" s="41"/>
      <c r="C110" s="42"/>
      <c r="D110" s="155" t="s">
        <v>163</v>
      </c>
      <c r="E110" s="42"/>
      <c r="F110" s="42"/>
      <c r="G110" s="42"/>
      <c r="H110" s="42"/>
      <c r="I110" s="42"/>
      <c r="J110" s="156">
        <f>ROUND(J32*T110,2)</f>
        <v>0</v>
      </c>
      <c r="K110" s="42"/>
      <c r="L110" s="229"/>
      <c r="M110" s="230"/>
      <c r="N110" s="231" t="s">
        <v>40</v>
      </c>
      <c r="O110" s="230"/>
      <c r="P110" s="230"/>
      <c r="Q110" s="230"/>
      <c r="R110" s="230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  <c r="AE110" s="232"/>
      <c r="AF110" s="230"/>
      <c r="AG110" s="230"/>
      <c r="AH110" s="230"/>
      <c r="AI110" s="230"/>
      <c r="AJ110" s="230"/>
      <c r="AK110" s="230"/>
      <c r="AL110" s="230"/>
      <c r="AM110" s="230"/>
      <c r="AN110" s="230"/>
      <c r="AO110" s="230"/>
      <c r="AP110" s="230"/>
      <c r="AQ110" s="230"/>
      <c r="AR110" s="230"/>
      <c r="AS110" s="230"/>
      <c r="AT110" s="230"/>
      <c r="AU110" s="230"/>
      <c r="AV110" s="230"/>
      <c r="AW110" s="230"/>
      <c r="AX110" s="230"/>
      <c r="AY110" s="233" t="s">
        <v>164</v>
      </c>
      <c r="AZ110" s="230"/>
      <c r="BA110" s="230"/>
      <c r="BB110" s="230"/>
      <c r="BC110" s="230"/>
      <c r="BD110" s="230"/>
      <c r="BE110" s="234">
        <f>IF(N110="základná",J110,0)</f>
        <v>0</v>
      </c>
      <c r="BF110" s="234">
        <f>IF(N110="znížená",J110,0)</f>
        <v>0</v>
      </c>
      <c r="BG110" s="234">
        <f>IF(N110="zákl. prenesená",J110,0)</f>
        <v>0</v>
      </c>
      <c r="BH110" s="234">
        <f>IF(N110="zníž. prenesená",J110,0)</f>
        <v>0</v>
      </c>
      <c r="BI110" s="234">
        <f>IF(N110="nulová",J110,0)</f>
        <v>0</v>
      </c>
      <c r="BJ110" s="233" t="s">
        <v>85</v>
      </c>
      <c r="BK110" s="230"/>
      <c r="BL110" s="230"/>
      <c r="BM110" s="230"/>
    </row>
    <row r="111" s="2" customForma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71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29.28" customHeight="1">
      <c r="A112" s="40"/>
      <c r="B112" s="41"/>
      <c r="C112" s="163" t="s">
        <v>100</v>
      </c>
      <c r="D112" s="164"/>
      <c r="E112" s="164"/>
      <c r="F112" s="164"/>
      <c r="G112" s="164"/>
      <c r="H112" s="164"/>
      <c r="I112" s="164"/>
      <c r="J112" s="165">
        <f>ROUND(J98+J104,2)</f>
        <v>0</v>
      </c>
      <c r="K112" s="164"/>
      <c r="L112" s="71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74"/>
      <c r="C113" s="75"/>
      <c r="D113" s="75"/>
      <c r="E113" s="75"/>
      <c r="F113" s="75"/>
      <c r="G113" s="75"/>
      <c r="H113" s="75"/>
      <c r="I113" s="75"/>
      <c r="J113" s="75"/>
      <c r="K113" s="75"/>
      <c r="L113" s="71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7" s="2" customFormat="1" ht="6.96" customHeight="1">
      <c r="A117" s="40"/>
      <c r="B117" s="76"/>
      <c r="C117" s="77"/>
      <c r="D117" s="77"/>
      <c r="E117" s="77"/>
      <c r="F117" s="77"/>
      <c r="G117" s="77"/>
      <c r="H117" s="77"/>
      <c r="I117" s="77"/>
      <c r="J117" s="77"/>
      <c r="K117" s="77"/>
      <c r="L117" s="71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4.96" customHeight="1">
      <c r="A118" s="40"/>
      <c r="B118" s="41"/>
      <c r="C118" s="23" t="s">
        <v>165</v>
      </c>
      <c r="D118" s="42"/>
      <c r="E118" s="42"/>
      <c r="F118" s="42"/>
      <c r="G118" s="42"/>
      <c r="H118" s="42"/>
      <c r="I118" s="42"/>
      <c r="J118" s="42"/>
      <c r="K118" s="42"/>
      <c r="L118" s="71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71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2" t="s">
        <v>15</v>
      </c>
      <c r="D120" s="42"/>
      <c r="E120" s="42"/>
      <c r="F120" s="42"/>
      <c r="G120" s="42"/>
      <c r="H120" s="42"/>
      <c r="I120" s="42"/>
      <c r="J120" s="42"/>
      <c r="K120" s="42"/>
      <c r="L120" s="71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6.5" customHeight="1">
      <c r="A121" s="40"/>
      <c r="B121" s="41"/>
      <c r="C121" s="42"/>
      <c r="D121" s="42"/>
      <c r="E121" s="210" t="str">
        <f>E7</f>
        <v>Rekonštrukcia šatne, spŕch a WC v DÚA - II. NP, Jurajov dvor</v>
      </c>
      <c r="F121" s="32"/>
      <c r="G121" s="32"/>
      <c r="H121" s="32"/>
      <c r="I121" s="42"/>
      <c r="J121" s="42"/>
      <c r="K121" s="42"/>
      <c r="L121" s="71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" customFormat="1" ht="12" customHeight="1">
      <c r="B122" s="21"/>
      <c r="C122" s="32" t="s">
        <v>115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2" customFormat="1" ht="16.5" customHeight="1">
      <c r="A123" s="40"/>
      <c r="B123" s="41"/>
      <c r="C123" s="42"/>
      <c r="D123" s="42"/>
      <c r="E123" s="210" t="s">
        <v>118</v>
      </c>
      <c r="F123" s="42"/>
      <c r="G123" s="42"/>
      <c r="H123" s="42"/>
      <c r="I123" s="42"/>
      <c r="J123" s="42"/>
      <c r="K123" s="42"/>
      <c r="L123" s="71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2" customHeight="1">
      <c r="A124" s="40"/>
      <c r="B124" s="41"/>
      <c r="C124" s="32" t="s">
        <v>606</v>
      </c>
      <c r="D124" s="42"/>
      <c r="E124" s="42"/>
      <c r="F124" s="42"/>
      <c r="G124" s="42"/>
      <c r="H124" s="42"/>
      <c r="I124" s="42"/>
      <c r="J124" s="42"/>
      <c r="K124" s="42"/>
      <c r="L124" s="71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6.5" customHeight="1">
      <c r="A125" s="40"/>
      <c r="B125" s="41"/>
      <c r="C125" s="42"/>
      <c r="D125" s="42"/>
      <c r="E125" s="84" t="str">
        <f>E11</f>
        <v>02 - Elektroinštalácia</v>
      </c>
      <c r="F125" s="42"/>
      <c r="G125" s="42"/>
      <c r="H125" s="42"/>
      <c r="I125" s="42"/>
      <c r="J125" s="42"/>
      <c r="K125" s="42"/>
      <c r="L125" s="71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6.96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71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2" customHeight="1">
      <c r="A127" s="40"/>
      <c r="B127" s="41"/>
      <c r="C127" s="32" t="s">
        <v>19</v>
      </c>
      <c r="D127" s="42"/>
      <c r="E127" s="42"/>
      <c r="F127" s="27" t="str">
        <f>F14</f>
        <v xml:space="preserve"> </v>
      </c>
      <c r="G127" s="42"/>
      <c r="H127" s="42"/>
      <c r="I127" s="32" t="s">
        <v>21</v>
      </c>
      <c r="J127" s="87" t="str">
        <f>IF(J14="","",J14)</f>
        <v>7. 12. 2023</v>
      </c>
      <c r="K127" s="42"/>
      <c r="L127" s="71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6.96" customHeight="1">
      <c r="A128" s="40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71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5.15" customHeight="1">
      <c r="A129" s="40"/>
      <c r="B129" s="41"/>
      <c r="C129" s="32" t="s">
        <v>23</v>
      </c>
      <c r="D129" s="42"/>
      <c r="E129" s="42"/>
      <c r="F129" s="27" t="str">
        <f>E17</f>
        <v xml:space="preserve"> </v>
      </c>
      <c r="G129" s="42"/>
      <c r="H129" s="42"/>
      <c r="I129" s="32" t="s">
        <v>28</v>
      </c>
      <c r="J129" s="36" t="str">
        <f>E23</f>
        <v xml:space="preserve"> </v>
      </c>
      <c r="K129" s="42"/>
      <c r="L129" s="71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5.15" customHeight="1">
      <c r="A130" s="40"/>
      <c r="B130" s="41"/>
      <c r="C130" s="32" t="s">
        <v>26</v>
      </c>
      <c r="D130" s="42"/>
      <c r="E130" s="42"/>
      <c r="F130" s="27" t="str">
        <f>IF(E20="","",E20)</f>
        <v>Vyplň údaj</v>
      </c>
      <c r="G130" s="42"/>
      <c r="H130" s="42"/>
      <c r="I130" s="32" t="s">
        <v>30</v>
      </c>
      <c r="J130" s="36" t="str">
        <f>E26</f>
        <v xml:space="preserve"> </v>
      </c>
      <c r="K130" s="42"/>
      <c r="L130" s="71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0.32" customHeight="1">
      <c r="A131" s="40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71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11" customFormat="1" ht="29.28" customHeight="1">
      <c r="A132" s="235"/>
      <c r="B132" s="236"/>
      <c r="C132" s="237" t="s">
        <v>166</v>
      </c>
      <c r="D132" s="238" t="s">
        <v>59</v>
      </c>
      <c r="E132" s="238" t="s">
        <v>55</v>
      </c>
      <c r="F132" s="238" t="s">
        <v>56</v>
      </c>
      <c r="G132" s="238" t="s">
        <v>167</v>
      </c>
      <c r="H132" s="238" t="s">
        <v>168</v>
      </c>
      <c r="I132" s="238" t="s">
        <v>169</v>
      </c>
      <c r="J132" s="239" t="s">
        <v>137</v>
      </c>
      <c r="K132" s="240" t="s">
        <v>170</v>
      </c>
      <c r="L132" s="241"/>
      <c r="M132" s="108" t="s">
        <v>1</v>
      </c>
      <c r="N132" s="109" t="s">
        <v>38</v>
      </c>
      <c r="O132" s="109" t="s">
        <v>171</v>
      </c>
      <c r="P132" s="109" t="s">
        <v>172</v>
      </c>
      <c r="Q132" s="109" t="s">
        <v>173</v>
      </c>
      <c r="R132" s="109" t="s">
        <v>174</v>
      </c>
      <c r="S132" s="109" t="s">
        <v>175</v>
      </c>
      <c r="T132" s="110" t="s">
        <v>176</v>
      </c>
      <c r="U132" s="235"/>
      <c r="V132" s="235"/>
      <c r="W132" s="235"/>
      <c r="X132" s="235"/>
      <c r="Y132" s="235"/>
      <c r="Z132" s="235"/>
      <c r="AA132" s="235"/>
      <c r="AB132" s="235"/>
      <c r="AC132" s="235"/>
      <c r="AD132" s="235"/>
      <c r="AE132" s="235"/>
    </row>
    <row r="133" s="2" customFormat="1" ht="22.8" customHeight="1">
      <c r="A133" s="40"/>
      <c r="B133" s="41"/>
      <c r="C133" s="115" t="s">
        <v>134</v>
      </c>
      <c r="D133" s="42"/>
      <c r="E133" s="42"/>
      <c r="F133" s="42"/>
      <c r="G133" s="42"/>
      <c r="H133" s="42"/>
      <c r="I133" s="42"/>
      <c r="J133" s="242">
        <f>BK133</f>
        <v>0</v>
      </c>
      <c r="K133" s="42"/>
      <c r="L133" s="43"/>
      <c r="M133" s="111"/>
      <c r="N133" s="243"/>
      <c r="O133" s="112"/>
      <c r="P133" s="244">
        <f>P134+P143+P200</f>
        <v>0</v>
      </c>
      <c r="Q133" s="112"/>
      <c r="R133" s="244">
        <f>R134+R143+R200</f>
        <v>0</v>
      </c>
      <c r="S133" s="112"/>
      <c r="T133" s="245">
        <f>T134+T143+T200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7" t="s">
        <v>73</v>
      </c>
      <c r="AU133" s="17" t="s">
        <v>139</v>
      </c>
      <c r="BK133" s="246">
        <f>BK134+BK143+BK200</f>
        <v>0</v>
      </c>
    </row>
    <row r="134" s="12" customFormat="1" ht="25.92" customHeight="1">
      <c r="A134" s="12"/>
      <c r="B134" s="247"/>
      <c r="C134" s="248"/>
      <c r="D134" s="249" t="s">
        <v>73</v>
      </c>
      <c r="E134" s="250" t="s">
        <v>229</v>
      </c>
      <c r="F134" s="250" t="s">
        <v>820</v>
      </c>
      <c r="G134" s="248"/>
      <c r="H134" s="248"/>
      <c r="I134" s="251"/>
      <c r="J134" s="226">
        <f>BK134</f>
        <v>0</v>
      </c>
      <c r="K134" s="248"/>
      <c r="L134" s="252"/>
      <c r="M134" s="253"/>
      <c r="N134" s="254"/>
      <c r="O134" s="254"/>
      <c r="P134" s="255">
        <f>SUM(P135:P142)</f>
        <v>0</v>
      </c>
      <c r="Q134" s="254"/>
      <c r="R134" s="255">
        <f>SUM(R135:R142)</f>
        <v>0</v>
      </c>
      <c r="S134" s="254"/>
      <c r="T134" s="256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57" t="s">
        <v>81</v>
      </c>
      <c r="AT134" s="258" t="s">
        <v>73</v>
      </c>
      <c r="AU134" s="258" t="s">
        <v>74</v>
      </c>
      <c r="AY134" s="257" t="s">
        <v>179</v>
      </c>
      <c r="BK134" s="259">
        <f>SUM(BK135:BK142)</f>
        <v>0</v>
      </c>
    </row>
    <row r="135" s="2" customFormat="1" ht="24.15" customHeight="1">
      <c r="A135" s="40"/>
      <c r="B135" s="41"/>
      <c r="C135" s="262" t="s">
        <v>81</v>
      </c>
      <c r="D135" s="262" t="s">
        <v>182</v>
      </c>
      <c r="E135" s="263" t="s">
        <v>821</v>
      </c>
      <c r="F135" s="264" t="s">
        <v>822</v>
      </c>
      <c r="G135" s="265" t="s">
        <v>185</v>
      </c>
      <c r="H135" s="266">
        <v>0.5</v>
      </c>
      <c r="I135" s="267"/>
      <c r="J135" s="268">
        <f>ROUND(I135*H135,2)</f>
        <v>0</v>
      </c>
      <c r="K135" s="269"/>
      <c r="L135" s="43"/>
      <c r="M135" s="270" t="s">
        <v>1</v>
      </c>
      <c r="N135" s="271" t="s">
        <v>40</v>
      </c>
      <c r="O135" s="99"/>
      <c r="P135" s="272">
        <f>O135*H135</f>
        <v>0</v>
      </c>
      <c r="Q135" s="272">
        <v>0</v>
      </c>
      <c r="R135" s="272">
        <f>Q135*H135</f>
        <v>0</v>
      </c>
      <c r="S135" s="272">
        <v>0</v>
      </c>
      <c r="T135" s="27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74" t="s">
        <v>186</v>
      </c>
      <c r="AT135" s="274" t="s">
        <v>182</v>
      </c>
      <c r="AU135" s="274" t="s">
        <v>81</v>
      </c>
      <c r="AY135" s="17" t="s">
        <v>179</v>
      </c>
      <c r="BE135" s="159">
        <f>IF(N135="základná",J135,0)</f>
        <v>0</v>
      </c>
      <c r="BF135" s="159">
        <f>IF(N135="znížená",J135,0)</f>
        <v>0</v>
      </c>
      <c r="BG135" s="159">
        <f>IF(N135="zákl. prenesená",J135,0)</f>
        <v>0</v>
      </c>
      <c r="BH135" s="159">
        <f>IF(N135="zníž. prenesená",J135,0)</f>
        <v>0</v>
      </c>
      <c r="BI135" s="159">
        <f>IF(N135="nulová",J135,0)</f>
        <v>0</v>
      </c>
      <c r="BJ135" s="17" t="s">
        <v>85</v>
      </c>
      <c r="BK135" s="159">
        <f>ROUND(I135*H135,2)</f>
        <v>0</v>
      </c>
      <c r="BL135" s="17" t="s">
        <v>186</v>
      </c>
      <c r="BM135" s="274" t="s">
        <v>85</v>
      </c>
    </row>
    <row r="136" s="2" customFormat="1" ht="24.15" customHeight="1">
      <c r="A136" s="40"/>
      <c r="B136" s="41"/>
      <c r="C136" s="262" t="s">
        <v>85</v>
      </c>
      <c r="D136" s="262" t="s">
        <v>182</v>
      </c>
      <c r="E136" s="263" t="s">
        <v>823</v>
      </c>
      <c r="F136" s="264" t="s">
        <v>824</v>
      </c>
      <c r="G136" s="265" t="s">
        <v>825</v>
      </c>
      <c r="H136" s="266">
        <v>6</v>
      </c>
      <c r="I136" s="267"/>
      <c r="J136" s="268">
        <f>ROUND(I136*H136,2)</f>
        <v>0</v>
      </c>
      <c r="K136" s="269"/>
      <c r="L136" s="43"/>
      <c r="M136" s="270" t="s">
        <v>1</v>
      </c>
      <c r="N136" s="271" t="s">
        <v>40</v>
      </c>
      <c r="O136" s="99"/>
      <c r="P136" s="272">
        <f>O136*H136</f>
        <v>0</v>
      </c>
      <c r="Q136" s="272">
        <v>0</v>
      </c>
      <c r="R136" s="272">
        <f>Q136*H136</f>
        <v>0</v>
      </c>
      <c r="S136" s="272">
        <v>0</v>
      </c>
      <c r="T136" s="273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74" t="s">
        <v>186</v>
      </c>
      <c r="AT136" s="274" t="s">
        <v>182</v>
      </c>
      <c r="AU136" s="274" t="s">
        <v>81</v>
      </c>
      <c r="AY136" s="17" t="s">
        <v>179</v>
      </c>
      <c r="BE136" s="159">
        <f>IF(N136="základná",J136,0)</f>
        <v>0</v>
      </c>
      <c r="BF136" s="159">
        <f>IF(N136="znížená",J136,0)</f>
        <v>0</v>
      </c>
      <c r="BG136" s="159">
        <f>IF(N136="zákl. prenesená",J136,0)</f>
        <v>0</v>
      </c>
      <c r="BH136" s="159">
        <f>IF(N136="zníž. prenesená",J136,0)</f>
        <v>0</v>
      </c>
      <c r="BI136" s="159">
        <f>IF(N136="nulová",J136,0)</f>
        <v>0</v>
      </c>
      <c r="BJ136" s="17" t="s">
        <v>85</v>
      </c>
      <c r="BK136" s="159">
        <f>ROUND(I136*H136,2)</f>
        <v>0</v>
      </c>
      <c r="BL136" s="17" t="s">
        <v>186</v>
      </c>
      <c r="BM136" s="274" t="s">
        <v>186</v>
      </c>
    </row>
    <row r="137" s="2" customFormat="1" ht="24.15" customHeight="1">
      <c r="A137" s="40"/>
      <c r="B137" s="41"/>
      <c r="C137" s="262" t="s">
        <v>197</v>
      </c>
      <c r="D137" s="262" t="s">
        <v>182</v>
      </c>
      <c r="E137" s="263" t="s">
        <v>826</v>
      </c>
      <c r="F137" s="264" t="s">
        <v>827</v>
      </c>
      <c r="G137" s="265" t="s">
        <v>825</v>
      </c>
      <c r="H137" s="266">
        <v>3</v>
      </c>
      <c r="I137" s="267"/>
      <c r="J137" s="268">
        <f>ROUND(I137*H137,2)</f>
        <v>0</v>
      </c>
      <c r="K137" s="269"/>
      <c r="L137" s="43"/>
      <c r="M137" s="270" t="s">
        <v>1</v>
      </c>
      <c r="N137" s="271" t="s">
        <v>40</v>
      </c>
      <c r="O137" s="99"/>
      <c r="P137" s="272">
        <f>O137*H137</f>
        <v>0</v>
      </c>
      <c r="Q137" s="272">
        <v>0</v>
      </c>
      <c r="R137" s="272">
        <f>Q137*H137</f>
        <v>0</v>
      </c>
      <c r="S137" s="272">
        <v>0</v>
      </c>
      <c r="T137" s="273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74" t="s">
        <v>186</v>
      </c>
      <c r="AT137" s="274" t="s">
        <v>182</v>
      </c>
      <c r="AU137" s="274" t="s">
        <v>81</v>
      </c>
      <c r="AY137" s="17" t="s">
        <v>179</v>
      </c>
      <c r="BE137" s="159">
        <f>IF(N137="základná",J137,0)</f>
        <v>0</v>
      </c>
      <c r="BF137" s="159">
        <f>IF(N137="znížená",J137,0)</f>
        <v>0</v>
      </c>
      <c r="BG137" s="159">
        <f>IF(N137="zákl. prenesená",J137,0)</f>
        <v>0</v>
      </c>
      <c r="BH137" s="159">
        <f>IF(N137="zníž. prenesená",J137,0)</f>
        <v>0</v>
      </c>
      <c r="BI137" s="159">
        <f>IF(N137="nulová",J137,0)</f>
        <v>0</v>
      </c>
      <c r="BJ137" s="17" t="s">
        <v>85</v>
      </c>
      <c r="BK137" s="159">
        <f>ROUND(I137*H137,2)</f>
        <v>0</v>
      </c>
      <c r="BL137" s="17" t="s">
        <v>186</v>
      </c>
      <c r="BM137" s="274" t="s">
        <v>180</v>
      </c>
    </row>
    <row r="138" s="2" customFormat="1" ht="24.15" customHeight="1">
      <c r="A138" s="40"/>
      <c r="B138" s="41"/>
      <c r="C138" s="262" t="s">
        <v>186</v>
      </c>
      <c r="D138" s="262" t="s">
        <v>182</v>
      </c>
      <c r="E138" s="263" t="s">
        <v>828</v>
      </c>
      <c r="F138" s="264" t="s">
        <v>829</v>
      </c>
      <c r="G138" s="265" t="s">
        <v>825</v>
      </c>
      <c r="H138" s="266">
        <v>12</v>
      </c>
      <c r="I138" s="267"/>
      <c r="J138" s="268">
        <f>ROUND(I138*H138,2)</f>
        <v>0</v>
      </c>
      <c r="K138" s="269"/>
      <c r="L138" s="43"/>
      <c r="M138" s="270" t="s">
        <v>1</v>
      </c>
      <c r="N138" s="271" t="s">
        <v>40</v>
      </c>
      <c r="O138" s="99"/>
      <c r="P138" s="272">
        <f>O138*H138</f>
        <v>0</v>
      </c>
      <c r="Q138" s="272">
        <v>0</v>
      </c>
      <c r="R138" s="272">
        <f>Q138*H138</f>
        <v>0</v>
      </c>
      <c r="S138" s="272">
        <v>0</v>
      </c>
      <c r="T138" s="273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74" t="s">
        <v>186</v>
      </c>
      <c r="AT138" s="274" t="s">
        <v>182</v>
      </c>
      <c r="AU138" s="274" t="s">
        <v>81</v>
      </c>
      <c r="AY138" s="17" t="s">
        <v>179</v>
      </c>
      <c r="BE138" s="159">
        <f>IF(N138="základná",J138,0)</f>
        <v>0</v>
      </c>
      <c r="BF138" s="159">
        <f>IF(N138="znížená",J138,0)</f>
        <v>0</v>
      </c>
      <c r="BG138" s="159">
        <f>IF(N138="zákl. prenesená",J138,0)</f>
        <v>0</v>
      </c>
      <c r="BH138" s="159">
        <f>IF(N138="zníž. prenesená",J138,0)</f>
        <v>0</v>
      </c>
      <c r="BI138" s="159">
        <f>IF(N138="nulová",J138,0)</f>
        <v>0</v>
      </c>
      <c r="BJ138" s="17" t="s">
        <v>85</v>
      </c>
      <c r="BK138" s="159">
        <f>ROUND(I138*H138,2)</f>
        <v>0</v>
      </c>
      <c r="BL138" s="17" t="s">
        <v>186</v>
      </c>
      <c r="BM138" s="274" t="s">
        <v>224</v>
      </c>
    </row>
    <row r="139" s="2" customFormat="1" ht="21.75" customHeight="1">
      <c r="A139" s="40"/>
      <c r="B139" s="41"/>
      <c r="C139" s="262" t="s">
        <v>208</v>
      </c>
      <c r="D139" s="262" t="s">
        <v>182</v>
      </c>
      <c r="E139" s="263" t="s">
        <v>830</v>
      </c>
      <c r="F139" s="264" t="s">
        <v>831</v>
      </c>
      <c r="G139" s="265" t="s">
        <v>194</v>
      </c>
      <c r="H139" s="266">
        <v>90</v>
      </c>
      <c r="I139" s="267"/>
      <c r="J139" s="268">
        <f>ROUND(I139*H139,2)</f>
        <v>0</v>
      </c>
      <c r="K139" s="269"/>
      <c r="L139" s="43"/>
      <c r="M139" s="270" t="s">
        <v>1</v>
      </c>
      <c r="N139" s="271" t="s">
        <v>40</v>
      </c>
      <c r="O139" s="99"/>
      <c r="P139" s="272">
        <f>O139*H139</f>
        <v>0</v>
      </c>
      <c r="Q139" s="272">
        <v>0</v>
      </c>
      <c r="R139" s="272">
        <f>Q139*H139</f>
        <v>0</v>
      </c>
      <c r="S139" s="272">
        <v>0</v>
      </c>
      <c r="T139" s="273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74" t="s">
        <v>186</v>
      </c>
      <c r="AT139" s="274" t="s">
        <v>182</v>
      </c>
      <c r="AU139" s="274" t="s">
        <v>81</v>
      </c>
      <c r="AY139" s="17" t="s">
        <v>179</v>
      </c>
      <c r="BE139" s="159">
        <f>IF(N139="základná",J139,0)</f>
        <v>0</v>
      </c>
      <c r="BF139" s="159">
        <f>IF(N139="znížená",J139,0)</f>
        <v>0</v>
      </c>
      <c r="BG139" s="159">
        <f>IF(N139="zákl. prenesená",J139,0)</f>
        <v>0</v>
      </c>
      <c r="BH139" s="159">
        <f>IF(N139="zníž. prenesená",J139,0)</f>
        <v>0</v>
      </c>
      <c r="BI139" s="159">
        <f>IF(N139="nulová",J139,0)</f>
        <v>0</v>
      </c>
      <c r="BJ139" s="17" t="s">
        <v>85</v>
      </c>
      <c r="BK139" s="159">
        <f>ROUND(I139*H139,2)</f>
        <v>0</v>
      </c>
      <c r="BL139" s="17" t="s">
        <v>186</v>
      </c>
      <c r="BM139" s="274" t="s">
        <v>233</v>
      </c>
    </row>
    <row r="140" s="2" customFormat="1" ht="16.5" customHeight="1">
      <c r="A140" s="40"/>
      <c r="B140" s="41"/>
      <c r="C140" s="262" t="s">
        <v>180</v>
      </c>
      <c r="D140" s="262" t="s">
        <v>182</v>
      </c>
      <c r="E140" s="263" t="s">
        <v>580</v>
      </c>
      <c r="F140" s="264" t="s">
        <v>832</v>
      </c>
      <c r="G140" s="265" t="s">
        <v>585</v>
      </c>
      <c r="H140" s="266">
        <v>4</v>
      </c>
      <c r="I140" s="267"/>
      <c r="J140" s="268">
        <f>ROUND(I140*H140,2)</f>
        <v>0</v>
      </c>
      <c r="K140" s="269"/>
      <c r="L140" s="43"/>
      <c r="M140" s="270" t="s">
        <v>1</v>
      </c>
      <c r="N140" s="271" t="s">
        <v>40</v>
      </c>
      <c r="O140" s="99"/>
      <c r="P140" s="272">
        <f>O140*H140</f>
        <v>0</v>
      </c>
      <c r="Q140" s="272">
        <v>0</v>
      </c>
      <c r="R140" s="272">
        <f>Q140*H140</f>
        <v>0</v>
      </c>
      <c r="S140" s="272">
        <v>0</v>
      </c>
      <c r="T140" s="273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74" t="s">
        <v>186</v>
      </c>
      <c r="AT140" s="274" t="s">
        <v>182</v>
      </c>
      <c r="AU140" s="274" t="s">
        <v>81</v>
      </c>
      <c r="AY140" s="17" t="s">
        <v>179</v>
      </c>
      <c r="BE140" s="159">
        <f>IF(N140="základná",J140,0)</f>
        <v>0</v>
      </c>
      <c r="BF140" s="159">
        <f>IF(N140="znížená",J140,0)</f>
        <v>0</v>
      </c>
      <c r="BG140" s="159">
        <f>IF(N140="zákl. prenesená",J140,0)</f>
        <v>0</v>
      </c>
      <c r="BH140" s="159">
        <f>IF(N140="zníž. prenesená",J140,0)</f>
        <v>0</v>
      </c>
      <c r="BI140" s="159">
        <f>IF(N140="nulová",J140,0)</f>
        <v>0</v>
      </c>
      <c r="BJ140" s="17" t="s">
        <v>85</v>
      </c>
      <c r="BK140" s="159">
        <f>ROUND(I140*H140,2)</f>
        <v>0</v>
      </c>
      <c r="BL140" s="17" t="s">
        <v>186</v>
      </c>
      <c r="BM140" s="274" t="s">
        <v>244</v>
      </c>
    </row>
    <row r="141" s="2" customFormat="1" ht="16.5" customHeight="1">
      <c r="A141" s="40"/>
      <c r="B141" s="41"/>
      <c r="C141" s="262" t="s">
        <v>219</v>
      </c>
      <c r="D141" s="262" t="s">
        <v>182</v>
      </c>
      <c r="E141" s="263" t="s">
        <v>833</v>
      </c>
      <c r="F141" s="264" t="s">
        <v>834</v>
      </c>
      <c r="G141" s="265" t="s">
        <v>362</v>
      </c>
      <c r="H141" s="266"/>
      <c r="I141" s="267"/>
      <c r="J141" s="268">
        <f>ROUND(I141*H141,2)</f>
        <v>0</v>
      </c>
      <c r="K141" s="269"/>
      <c r="L141" s="43"/>
      <c r="M141" s="270" t="s">
        <v>1</v>
      </c>
      <c r="N141" s="271" t="s">
        <v>40</v>
      </c>
      <c r="O141" s="99"/>
      <c r="P141" s="272">
        <f>O141*H141</f>
        <v>0</v>
      </c>
      <c r="Q141" s="272">
        <v>0</v>
      </c>
      <c r="R141" s="272">
        <f>Q141*H141</f>
        <v>0</v>
      </c>
      <c r="S141" s="272">
        <v>0</v>
      </c>
      <c r="T141" s="273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74" t="s">
        <v>186</v>
      </c>
      <c r="AT141" s="274" t="s">
        <v>182</v>
      </c>
      <c r="AU141" s="274" t="s">
        <v>81</v>
      </c>
      <c r="AY141" s="17" t="s">
        <v>179</v>
      </c>
      <c r="BE141" s="159">
        <f>IF(N141="základná",J141,0)</f>
        <v>0</v>
      </c>
      <c r="BF141" s="159">
        <f>IF(N141="znížená",J141,0)</f>
        <v>0</v>
      </c>
      <c r="BG141" s="159">
        <f>IF(N141="zákl. prenesená",J141,0)</f>
        <v>0</v>
      </c>
      <c r="BH141" s="159">
        <f>IF(N141="zníž. prenesená",J141,0)</f>
        <v>0</v>
      </c>
      <c r="BI141" s="159">
        <f>IF(N141="nulová",J141,0)</f>
        <v>0</v>
      </c>
      <c r="BJ141" s="17" t="s">
        <v>85</v>
      </c>
      <c r="BK141" s="159">
        <f>ROUND(I141*H141,2)</f>
        <v>0</v>
      </c>
      <c r="BL141" s="17" t="s">
        <v>186</v>
      </c>
      <c r="BM141" s="274" t="s">
        <v>258</v>
      </c>
    </row>
    <row r="142" s="2" customFormat="1" ht="16.5" customHeight="1">
      <c r="A142" s="40"/>
      <c r="B142" s="41"/>
      <c r="C142" s="262" t="s">
        <v>224</v>
      </c>
      <c r="D142" s="262" t="s">
        <v>182</v>
      </c>
      <c r="E142" s="263" t="s">
        <v>835</v>
      </c>
      <c r="F142" s="264" t="s">
        <v>836</v>
      </c>
      <c r="G142" s="265" t="s">
        <v>362</v>
      </c>
      <c r="H142" s="266"/>
      <c r="I142" s="267"/>
      <c r="J142" s="268">
        <f>ROUND(I142*H142,2)</f>
        <v>0</v>
      </c>
      <c r="K142" s="269"/>
      <c r="L142" s="43"/>
      <c r="M142" s="270" t="s">
        <v>1</v>
      </c>
      <c r="N142" s="271" t="s">
        <v>40</v>
      </c>
      <c r="O142" s="99"/>
      <c r="P142" s="272">
        <f>O142*H142</f>
        <v>0</v>
      </c>
      <c r="Q142" s="272">
        <v>0</v>
      </c>
      <c r="R142" s="272">
        <f>Q142*H142</f>
        <v>0</v>
      </c>
      <c r="S142" s="272">
        <v>0</v>
      </c>
      <c r="T142" s="273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74" t="s">
        <v>186</v>
      </c>
      <c r="AT142" s="274" t="s">
        <v>182</v>
      </c>
      <c r="AU142" s="274" t="s">
        <v>81</v>
      </c>
      <c r="AY142" s="17" t="s">
        <v>179</v>
      </c>
      <c r="BE142" s="159">
        <f>IF(N142="základná",J142,0)</f>
        <v>0</v>
      </c>
      <c r="BF142" s="159">
        <f>IF(N142="znížená",J142,0)</f>
        <v>0</v>
      </c>
      <c r="BG142" s="159">
        <f>IF(N142="zákl. prenesená",J142,0)</f>
        <v>0</v>
      </c>
      <c r="BH142" s="159">
        <f>IF(N142="zníž. prenesená",J142,0)</f>
        <v>0</v>
      </c>
      <c r="BI142" s="159">
        <f>IF(N142="nulová",J142,0)</f>
        <v>0</v>
      </c>
      <c r="BJ142" s="17" t="s">
        <v>85</v>
      </c>
      <c r="BK142" s="159">
        <f>ROUND(I142*H142,2)</f>
        <v>0</v>
      </c>
      <c r="BL142" s="17" t="s">
        <v>186</v>
      </c>
      <c r="BM142" s="274" t="s">
        <v>227</v>
      </c>
    </row>
    <row r="143" s="12" customFormat="1" ht="25.92" customHeight="1">
      <c r="A143" s="12"/>
      <c r="B143" s="247"/>
      <c r="C143" s="248"/>
      <c r="D143" s="249" t="s">
        <v>73</v>
      </c>
      <c r="E143" s="250" t="s">
        <v>837</v>
      </c>
      <c r="F143" s="250" t="s">
        <v>838</v>
      </c>
      <c r="G143" s="248"/>
      <c r="H143" s="248"/>
      <c r="I143" s="251"/>
      <c r="J143" s="226">
        <f>BK143</f>
        <v>0</v>
      </c>
      <c r="K143" s="248"/>
      <c r="L143" s="252"/>
      <c r="M143" s="253"/>
      <c r="N143" s="254"/>
      <c r="O143" s="254"/>
      <c r="P143" s="255">
        <f>SUM(P144:P199)</f>
        <v>0</v>
      </c>
      <c r="Q143" s="254"/>
      <c r="R143" s="255">
        <f>SUM(R144:R199)</f>
        <v>0</v>
      </c>
      <c r="S143" s="254"/>
      <c r="T143" s="256">
        <f>SUM(T144:T199)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57" t="s">
        <v>197</v>
      </c>
      <c r="AT143" s="258" t="s">
        <v>73</v>
      </c>
      <c r="AU143" s="258" t="s">
        <v>74</v>
      </c>
      <c r="AY143" s="257" t="s">
        <v>179</v>
      </c>
      <c r="BK143" s="259">
        <f>SUM(BK144:BK199)</f>
        <v>0</v>
      </c>
    </row>
    <row r="144" s="2" customFormat="1" ht="24.15" customHeight="1">
      <c r="A144" s="40"/>
      <c r="B144" s="41"/>
      <c r="C144" s="262" t="s">
        <v>229</v>
      </c>
      <c r="D144" s="262" t="s">
        <v>182</v>
      </c>
      <c r="E144" s="263" t="s">
        <v>839</v>
      </c>
      <c r="F144" s="264" t="s">
        <v>840</v>
      </c>
      <c r="G144" s="265" t="s">
        <v>194</v>
      </c>
      <c r="H144" s="266">
        <v>80</v>
      </c>
      <c r="I144" s="267"/>
      <c r="J144" s="268">
        <f>ROUND(I144*H144,2)</f>
        <v>0</v>
      </c>
      <c r="K144" s="269"/>
      <c r="L144" s="43"/>
      <c r="M144" s="270" t="s">
        <v>1</v>
      </c>
      <c r="N144" s="271" t="s">
        <v>40</v>
      </c>
      <c r="O144" s="99"/>
      <c r="P144" s="272">
        <f>O144*H144</f>
        <v>0</v>
      </c>
      <c r="Q144" s="272">
        <v>0</v>
      </c>
      <c r="R144" s="272">
        <f>Q144*H144</f>
        <v>0</v>
      </c>
      <c r="S144" s="272">
        <v>0</v>
      </c>
      <c r="T144" s="273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74" t="s">
        <v>495</v>
      </c>
      <c r="AT144" s="274" t="s">
        <v>182</v>
      </c>
      <c r="AU144" s="274" t="s">
        <v>81</v>
      </c>
      <c r="AY144" s="17" t="s">
        <v>179</v>
      </c>
      <c r="BE144" s="159">
        <f>IF(N144="základná",J144,0)</f>
        <v>0</v>
      </c>
      <c r="BF144" s="159">
        <f>IF(N144="znížená",J144,0)</f>
        <v>0</v>
      </c>
      <c r="BG144" s="159">
        <f>IF(N144="zákl. prenesená",J144,0)</f>
        <v>0</v>
      </c>
      <c r="BH144" s="159">
        <f>IF(N144="zníž. prenesená",J144,0)</f>
        <v>0</v>
      </c>
      <c r="BI144" s="159">
        <f>IF(N144="nulová",J144,0)</f>
        <v>0</v>
      </c>
      <c r="BJ144" s="17" t="s">
        <v>85</v>
      </c>
      <c r="BK144" s="159">
        <f>ROUND(I144*H144,2)</f>
        <v>0</v>
      </c>
      <c r="BL144" s="17" t="s">
        <v>495</v>
      </c>
      <c r="BM144" s="274" t="s">
        <v>279</v>
      </c>
    </row>
    <row r="145" s="2" customFormat="1" ht="24.15" customHeight="1">
      <c r="A145" s="40"/>
      <c r="B145" s="41"/>
      <c r="C145" s="309" t="s">
        <v>233</v>
      </c>
      <c r="D145" s="309" t="s">
        <v>239</v>
      </c>
      <c r="E145" s="310" t="s">
        <v>841</v>
      </c>
      <c r="F145" s="311" t="s">
        <v>842</v>
      </c>
      <c r="G145" s="312" t="s">
        <v>194</v>
      </c>
      <c r="H145" s="313">
        <v>80</v>
      </c>
      <c r="I145" s="314"/>
      <c r="J145" s="315">
        <f>ROUND(I145*H145,2)</f>
        <v>0</v>
      </c>
      <c r="K145" s="316"/>
      <c r="L145" s="317"/>
      <c r="M145" s="318" t="s">
        <v>1</v>
      </c>
      <c r="N145" s="319" t="s">
        <v>40</v>
      </c>
      <c r="O145" s="99"/>
      <c r="P145" s="272">
        <f>O145*H145</f>
        <v>0</v>
      </c>
      <c r="Q145" s="272">
        <v>0</v>
      </c>
      <c r="R145" s="272">
        <f>Q145*H145</f>
        <v>0</v>
      </c>
      <c r="S145" s="272">
        <v>0</v>
      </c>
      <c r="T145" s="27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74" t="s">
        <v>843</v>
      </c>
      <c r="AT145" s="274" t="s">
        <v>239</v>
      </c>
      <c r="AU145" s="274" t="s">
        <v>81</v>
      </c>
      <c r="AY145" s="17" t="s">
        <v>179</v>
      </c>
      <c r="BE145" s="159">
        <f>IF(N145="základná",J145,0)</f>
        <v>0</v>
      </c>
      <c r="BF145" s="159">
        <f>IF(N145="znížená",J145,0)</f>
        <v>0</v>
      </c>
      <c r="BG145" s="159">
        <f>IF(N145="zákl. prenesená",J145,0)</f>
        <v>0</v>
      </c>
      <c r="BH145" s="159">
        <f>IF(N145="zníž. prenesená",J145,0)</f>
        <v>0</v>
      </c>
      <c r="BI145" s="159">
        <f>IF(N145="nulová",J145,0)</f>
        <v>0</v>
      </c>
      <c r="BJ145" s="17" t="s">
        <v>85</v>
      </c>
      <c r="BK145" s="159">
        <f>ROUND(I145*H145,2)</f>
        <v>0</v>
      </c>
      <c r="BL145" s="17" t="s">
        <v>495</v>
      </c>
      <c r="BM145" s="274" t="s">
        <v>7</v>
      </c>
    </row>
    <row r="146" s="2" customFormat="1" ht="16.5" customHeight="1">
      <c r="A146" s="40"/>
      <c r="B146" s="41"/>
      <c r="C146" s="309" t="s">
        <v>238</v>
      </c>
      <c r="D146" s="309" t="s">
        <v>239</v>
      </c>
      <c r="E146" s="310" t="s">
        <v>844</v>
      </c>
      <c r="F146" s="311" t="s">
        <v>845</v>
      </c>
      <c r="G146" s="312" t="s">
        <v>236</v>
      </c>
      <c r="H146" s="313">
        <v>160</v>
      </c>
      <c r="I146" s="314"/>
      <c r="J146" s="315">
        <f>ROUND(I146*H146,2)</f>
        <v>0</v>
      </c>
      <c r="K146" s="316"/>
      <c r="L146" s="317"/>
      <c r="M146" s="318" t="s">
        <v>1</v>
      </c>
      <c r="N146" s="319" t="s">
        <v>40</v>
      </c>
      <c r="O146" s="99"/>
      <c r="P146" s="272">
        <f>O146*H146</f>
        <v>0</v>
      </c>
      <c r="Q146" s="272">
        <v>0</v>
      </c>
      <c r="R146" s="272">
        <f>Q146*H146</f>
        <v>0</v>
      </c>
      <c r="S146" s="272">
        <v>0</v>
      </c>
      <c r="T146" s="273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74" t="s">
        <v>843</v>
      </c>
      <c r="AT146" s="274" t="s">
        <v>239</v>
      </c>
      <c r="AU146" s="274" t="s">
        <v>81</v>
      </c>
      <c r="AY146" s="17" t="s">
        <v>179</v>
      </c>
      <c r="BE146" s="159">
        <f>IF(N146="základná",J146,0)</f>
        <v>0</v>
      </c>
      <c r="BF146" s="159">
        <f>IF(N146="znížená",J146,0)</f>
        <v>0</v>
      </c>
      <c r="BG146" s="159">
        <f>IF(N146="zákl. prenesená",J146,0)</f>
        <v>0</v>
      </c>
      <c r="BH146" s="159">
        <f>IF(N146="zníž. prenesená",J146,0)</f>
        <v>0</v>
      </c>
      <c r="BI146" s="159">
        <f>IF(N146="nulová",J146,0)</f>
        <v>0</v>
      </c>
      <c r="BJ146" s="17" t="s">
        <v>85</v>
      </c>
      <c r="BK146" s="159">
        <f>ROUND(I146*H146,2)</f>
        <v>0</v>
      </c>
      <c r="BL146" s="17" t="s">
        <v>495</v>
      </c>
      <c r="BM146" s="274" t="s">
        <v>300</v>
      </c>
    </row>
    <row r="147" s="2" customFormat="1" ht="24.15" customHeight="1">
      <c r="A147" s="40"/>
      <c r="B147" s="41"/>
      <c r="C147" s="262" t="s">
        <v>244</v>
      </c>
      <c r="D147" s="262" t="s">
        <v>182</v>
      </c>
      <c r="E147" s="263" t="s">
        <v>846</v>
      </c>
      <c r="F147" s="264" t="s">
        <v>847</v>
      </c>
      <c r="G147" s="265" t="s">
        <v>194</v>
      </c>
      <c r="H147" s="266">
        <v>12</v>
      </c>
      <c r="I147" s="267"/>
      <c r="J147" s="268">
        <f>ROUND(I147*H147,2)</f>
        <v>0</v>
      </c>
      <c r="K147" s="269"/>
      <c r="L147" s="43"/>
      <c r="M147" s="270" t="s">
        <v>1</v>
      </c>
      <c r="N147" s="271" t="s">
        <v>40</v>
      </c>
      <c r="O147" s="99"/>
      <c r="P147" s="272">
        <f>O147*H147</f>
        <v>0</v>
      </c>
      <c r="Q147" s="272">
        <v>0</v>
      </c>
      <c r="R147" s="272">
        <f>Q147*H147</f>
        <v>0</v>
      </c>
      <c r="S147" s="272">
        <v>0</v>
      </c>
      <c r="T147" s="273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74" t="s">
        <v>495</v>
      </c>
      <c r="AT147" s="274" t="s">
        <v>182</v>
      </c>
      <c r="AU147" s="274" t="s">
        <v>81</v>
      </c>
      <c r="AY147" s="17" t="s">
        <v>179</v>
      </c>
      <c r="BE147" s="159">
        <f>IF(N147="základná",J147,0)</f>
        <v>0</v>
      </c>
      <c r="BF147" s="159">
        <f>IF(N147="znížená",J147,0)</f>
        <v>0</v>
      </c>
      <c r="BG147" s="159">
        <f>IF(N147="zákl. prenesená",J147,0)</f>
        <v>0</v>
      </c>
      <c r="BH147" s="159">
        <f>IF(N147="zníž. prenesená",J147,0)</f>
        <v>0</v>
      </c>
      <c r="BI147" s="159">
        <f>IF(N147="nulová",J147,0)</f>
        <v>0</v>
      </c>
      <c r="BJ147" s="17" t="s">
        <v>85</v>
      </c>
      <c r="BK147" s="159">
        <f>ROUND(I147*H147,2)</f>
        <v>0</v>
      </c>
      <c r="BL147" s="17" t="s">
        <v>495</v>
      </c>
      <c r="BM147" s="274" t="s">
        <v>309</v>
      </c>
    </row>
    <row r="148" s="2" customFormat="1" ht="21.75" customHeight="1">
      <c r="A148" s="40"/>
      <c r="B148" s="41"/>
      <c r="C148" s="309" t="s">
        <v>253</v>
      </c>
      <c r="D148" s="309" t="s">
        <v>239</v>
      </c>
      <c r="E148" s="310" t="s">
        <v>848</v>
      </c>
      <c r="F148" s="311" t="s">
        <v>849</v>
      </c>
      <c r="G148" s="312" t="s">
        <v>194</v>
      </c>
      <c r="H148" s="313">
        <v>12</v>
      </c>
      <c r="I148" s="314"/>
      <c r="J148" s="315">
        <f>ROUND(I148*H148,2)</f>
        <v>0</v>
      </c>
      <c r="K148" s="316"/>
      <c r="L148" s="317"/>
      <c r="M148" s="318" t="s">
        <v>1</v>
      </c>
      <c r="N148" s="319" t="s">
        <v>40</v>
      </c>
      <c r="O148" s="99"/>
      <c r="P148" s="272">
        <f>O148*H148</f>
        <v>0</v>
      </c>
      <c r="Q148" s="272">
        <v>0</v>
      </c>
      <c r="R148" s="272">
        <f>Q148*H148</f>
        <v>0</v>
      </c>
      <c r="S148" s="272">
        <v>0</v>
      </c>
      <c r="T148" s="27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74" t="s">
        <v>843</v>
      </c>
      <c r="AT148" s="274" t="s">
        <v>239</v>
      </c>
      <c r="AU148" s="274" t="s">
        <v>81</v>
      </c>
      <c r="AY148" s="17" t="s">
        <v>179</v>
      </c>
      <c r="BE148" s="159">
        <f>IF(N148="základná",J148,0)</f>
        <v>0</v>
      </c>
      <c r="BF148" s="159">
        <f>IF(N148="znížená",J148,0)</f>
        <v>0</v>
      </c>
      <c r="BG148" s="159">
        <f>IF(N148="zákl. prenesená",J148,0)</f>
        <v>0</v>
      </c>
      <c r="BH148" s="159">
        <f>IF(N148="zníž. prenesená",J148,0)</f>
        <v>0</v>
      </c>
      <c r="BI148" s="159">
        <f>IF(N148="nulová",J148,0)</f>
        <v>0</v>
      </c>
      <c r="BJ148" s="17" t="s">
        <v>85</v>
      </c>
      <c r="BK148" s="159">
        <f>ROUND(I148*H148,2)</f>
        <v>0</v>
      </c>
      <c r="BL148" s="17" t="s">
        <v>495</v>
      </c>
      <c r="BM148" s="274" t="s">
        <v>318</v>
      </c>
    </row>
    <row r="149" s="2" customFormat="1" ht="24.15" customHeight="1">
      <c r="A149" s="40"/>
      <c r="B149" s="41"/>
      <c r="C149" s="262" t="s">
        <v>258</v>
      </c>
      <c r="D149" s="262" t="s">
        <v>182</v>
      </c>
      <c r="E149" s="263" t="s">
        <v>850</v>
      </c>
      <c r="F149" s="264" t="s">
        <v>851</v>
      </c>
      <c r="G149" s="265" t="s">
        <v>194</v>
      </c>
      <c r="H149" s="266">
        <v>6</v>
      </c>
      <c r="I149" s="267"/>
      <c r="J149" s="268">
        <f>ROUND(I149*H149,2)</f>
        <v>0</v>
      </c>
      <c r="K149" s="269"/>
      <c r="L149" s="43"/>
      <c r="M149" s="270" t="s">
        <v>1</v>
      </c>
      <c r="N149" s="271" t="s">
        <v>40</v>
      </c>
      <c r="O149" s="99"/>
      <c r="P149" s="272">
        <f>O149*H149</f>
        <v>0</v>
      </c>
      <c r="Q149" s="272">
        <v>0</v>
      </c>
      <c r="R149" s="272">
        <f>Q149*H149</f>
        <v>0</v>
      </c>
      <c r="S149" s="272">
        <v>0</v>
      </c>
      <c r="T149" s="27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74" t="s">
        <v>495</v>
      </c>
      <c r="AT149" s="274" t="s">
        <v>182</v>
      </c>
      <c r="AU149" s="274" t="s">
        <v>81</v>
      </c>
      <c r="AY149" s="17" t="s">
        <v>179</v>
      </c>
      <c r="BE149" s="159">
        <f>IF(N149="základná",J149,0)</f>
        <v>0</v>
      </c>
      <c r="BF149" s="159">
        <f>IF(N149="znížená",J149,0)</f>
        <v>0</v>
      </c>
      <c r="BG149" s="159">
        <f>IF(N149="zákl. prenesená",J149,0)</f>
        <v>0</v>
      </c>
      <c r="BH149" s="159">
        <f>IF(N149="zníž. prenesená",J149,0)</f>
        <v>0</v>
      </c>
      <c r="BI149" s="159">
        <f>IF(N149="nulová",J149,0)</f>
        <v>0</v>
      </c>
      <c r="BJ149" s="17" t="s">
        <v>85</v>
      </c>
      <c r="BK149" s="159">
        <f>ROUND(I149*H149,2)</f>
        <v>0</v>
      </c>
      <c r="BL149" s="17" t="s">
        <v>495</v>
      </c>
      <c r="BM149" s="274" t="s">
        <v>326</v>
      </c>
    </row>
    <row r="150" s="2" customFormat="1" ht="16.5" customHeight="1">
      <c r="A150" s="40"/>
      <c r="B150" s="41"/>
      <c r="C150" s="309" t="s">
        <v>264</v>
      </c>
      <c r="D150" s="309" t="s">
        <v>239</v>
      </c>
      <c r="E150" s="310" t="s">
        <v>852</v>
      </c>
      <c r="F150" s="311" t="s">
        <v>853</v>
      </c>
      <c r="G150" s="312" t="s">
        <v>194</v>
      </c>
      <c r="H150" s="313">
        <v>6</v>
      </c>
      <c r="I150" s="314"/>
      <c r="J150" s="315">
        <f>ROUND(I150*H150,2)</f>
        <v>0</v>
      </c>
      <c r="K150" s="316"/>
      <c r="L150" s="317"/>
      <c r="M150" s="318" t="s">
        <v>1</v>
      </c>
      <c r="N150" s="319" t="s">
        <v>40</v>
      </c>
      <c r="O150" s="99"/>
      <c r="P150" s="272">
        <f>O150*H150</f>
        <v>0</v>
      </c>
      <c r="Q150" s="272">
        <v>0</v>
      </c>
      <c r="R150" s="272">
        <f>Q150*H150</f>
        <v>0</v>
      </c>
      <c r="S150" s="272">
        <v>0</v>
      </c>
      <c r="T150" s="273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74" t="s">
        <v>843</v>
      </c>
      <c r="AT150" s="274" t="s">
        <v>239</v>
      </c>
      <c r="AU150" s="274" t="s">
        <v>81</v>
      </c>
      <c r="AY150" s="17" t="s">
        <v>179</v>
      </c>
      <c r="BE150" s="159">
        <f>IF(N150="základná",J150,0)</f>
        <v>0</v>
      </c>
      <c r="BF150" s="159">
        <f>IF(N150="znížená",J150,0)</f>
        <v>0</v>
      </c>
      <c r="BG150" s="159">
        <f>IF(N150="zákl. prenesená",J150,0)</f>
        <v>0</v>
      </c>
      <c r="BH150" s="159">
        <f>IF(N150="zníž. prenesená",J150,0)</f>
        <v>0</v>
      </c>
      <c r="BI150" s="159">
        <f>IF(N150="nulová",J150,0)</f>
        <v>0</v>
      </c>
      <c r="BJ150" s="17" t="s">
        <v>85</v>
      </c>
      <c r="BK150" s="159">
        <f>ROUND(I150*H150,2)</f>
        <v>0</v>
      </c>
      <c r="BL150" s="17" t="s">
        <v>495</v>
      </c>
      <c r="BM150" s="274" t="s">
        <v>340</v>
      </c>
    </row>
    <row r="151" s="2" customFormat="1" ht="37.8" customHeight="1">
      <c r="A151" s="40"/>
      <c r="B151" s="41"/>
      <c r="C151" s="262" t="s">
        <v>227</v>
      </c>
      <c r="D151" s="262" t="s">
        <v>182</v>
      </c>
      <c r="E151" s="263" t="s">
        <v>854</v>
      </c>
      <c r="F151" s="264" t="s">
        <v>855</v>
      </c>
      <c r="G151" s="265" t="s">
        <v>236</v>
      </c>
      <c r="H151" s="266">
        <v>3</v>
      </c>
      <c r="I151" s="267"/>
      <c r="J151" s="268">
        <f>ROUND(I151*H151,2)</f>
        <v>0</v>
      </c>
      <c r="K151" s="269"/>
      <c r="L151" s="43"/>
      <c r="M151" s="270" t="s">
        <v>1</v>
      </c>
      <c r="N151" s="271" t="s">
        <v>40</v>
      </c>
      <c r="O151" s="99"/>
      <c r="P151" s="272">
        <f>O151*H151</f>
        <v>0</v>
      </c>
      <c r="Q151" s="272">
        <v>0</v>
      </c>
      <c r="R151" s="272">
        <f>Q151*H151</f>
        <v>0</v>
      </c>
      <c r="S151" s="272">
        <v>0</v>
      </c>
      <c r="T151" s="273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74" t="s">
        <v>495</v>
      </c>
      <c r="AT151" s="274" t="s">
        <v>182</v>
      </c>
      <c r="AU151" s="274" t="s">
        <v>81</v>
      </c>
      <c r="AY151" s="17" t="s">
        <v>179</v>
      </c>
      <c r="BE151" s="159">
        <f>IF(N151="základná",J151,0)</f>
        <v>0</v>
      </c>
      <c r="BF151" s="159">
        <f>IF(N151="znížená",J151,0)</f>
        <v>0</v>
      </c>
      <c r="BG151" s="159">
        <f>IF(N151="zákl. prenesená",J151,0)</f>
        <v>0</v>
      </c>
      <c r="BH151" s="159">
        <f>IF(N151="zníž. prenesená",J151,0)</f>
        <v>0</v>
      </c>
      <c r="BI151" s="159">
        <f>IF(N151="nulová",J151,0)</f>
        <v>0</v>
      </c>
      <c r="BJ151" s="17" t="s">
        <v>85</v>
      </c>
      <c r="BK151" s="159">
        <f>ROUND(I151*H151,2)</f>
        <v>0</v>
      </c>
      <c r="BL151" s="17" t="s">
        <v>495</v>
      </c>
      <c r="BM151" s="274" t="s">
        <v>348</v>
      </c>
    </row>
    <row r="152" s="2" customFormat="1" ht="16.5" customHeight="1">
      <c r="A152" s="40"/>
      <c r="B152" s="41"/>
      <c r="C152" s="309" t="s">
        <v>275</v>
      </c>
      <c r="D152" s="309" t="s">
        <v>239</v>
      </c>
      <c r="E152" s="310" t="s">
        <v>856</v>
      </c>
      <c r="F152" s="311" t="s">
        <v>857</v>
      </c>
      <c r="G152" s="312" t="s">
        <v>236</v>
      </c>
      <c r="H152" s="313">
        <v>3</v>
      </c>
      <c r="I152" s="314"/>
      <c r="J152" s="315">
        <f>ROUND(I152*H152,2)</f>
        <v>0</v>
      </c>
      <c r="K152" s="316"/>
      <c r="L152" s="317"/>
      <c r="M152" s="318" t="s">
        <v>1</v>
      </c>
      <c r="N152" s="319" t="s">
        <v>40</v>
      </c>
      <c r="O152" s="99"/>
      <c r="P152" s="272">
        <f>O152*H152</f>
        <v>0</v>
      </c>
      <c r="Q152" s="272">
        <v>0</v>
      </c>
      <c r="R152" s="272">
        <f>Q152*H152</f>
        <v>0</v>
      </c>
      <c r="S152" s="272">
        <v>0</v>
      </c>
      <c r="T152" s="27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74" t="s">
        <v>843</v>
      </c>
      <c r="AT152" s="274" t="s">
        <v>239</v>
      </c>
      <c r="AU152" s="274" t="s">
        <v>81</v>
      </c>
      <c r="AY152" s="17" t="s">
        <v>179</v>
      </c>
      <c r="BE152" s="159">
        <f>IF(N152="základná",J152,0)</f>
        <v>0</v>
      </c>
      <c r="BF152" s="159">
        <f>IF(N152="znížená",J152,0)</f>
        <v>0</v>
      </c>
      <c r="BG152" s="159">
        <f>IF(N152="zákl. prenesená",J152,0)</f>
        <v>0</v>
      </c>
      <c r="BH152" s="159">
        <f>IF(N152="zníž. prenesená",J152,0)</f>
        <v>0</v>
      </c>
      <c r="BI152" s="159">
        <f>IF(N152="nulová",J152,0)</f>
        <v>0</v>
      </c>
      <c r="BJ152" s="17" t="s">
        <v>85</v>
      </c>
      <c r="BK152" s="159">
        <f>ROUND(I152*H152,2)</f>
        <v>0</v>
      </c>
      <c r="BL152" s="17" t="s">
        <v>495</v>
      </c>
      <c r="BM152" s="274" t="s">
        <v>357</v>
      </c>
    </row>
    <row r="153" s="2" customFormat="1" ht="24.15" customHeight="1">
      <c r="A153" s="40"/>
      <c r="B153" s="41"/>
      <c r="C153" s="262" t="s">
        <v>279</v>
      </c>
      <c r="D153" s="262" t="s">
        <v>182</v>
      </c>
      <c r="E153" s="263" t="s">
        <v>858</v>
      </c>
      <c r="F153" s="264" t="s">
        <v>859</v>
      </c>
      <c r="G153" s="265" t="s">
        <v>236</v>
      </c>
      <c r="H153" s="266">
        <v>1</v>
      </c>
      <c r="I153" s="267"/>
      <c r="J153" s="268">
        <f>ROUND(I153*H153,2)</f>
        <v>0</v>
      </c>
      <c r="K153" s="269"/>
      <c r="L153" s="43"/>
      <c r="M153" s="270" t="s">
        <v>1</v>
      </c>
      <c r="N153" s="271" t="s">
        <v>40</v>
      </c>
      <c r="O153" s="99"/>
      <c r="P153" s="272">
        <f>O153*H153</f>
        <v>0</v>
      </c>
      <c r="Q153" s="272">
        <v>0</v>
      </c>
      <c r="R153" s="272">
        <f>Q153*H153</f>
        <v>0</v>
      </c>
      <c r="S153" s="272">
        <v>0</v>
      </c>
      <c r="T153" s="273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74" t="s">
        <v>495</v>
      </c>
      <c r="AT153" s="274" t="s">
        <v>182</v>
      </c>
      <c r="AU153" s="274" t="s">
        <v>81</v>
      </c>
      <c r="AY153" s="17" t="s">
        <v>179</v>
      </c>
      <c r="BE153" s="159">
        <f>IF(N153="základná",J153,0)</f>
        <v>0</v>
      </c>
      <c r="BF153" s="159">
        <f>IF(N153="znížená",J153,0)</f>
        <v>0</v>
      </c>
      <c r="BG153" s="159">
        <f>IF(N153="zákl. prenesená",J153,0)</f>
        <v>0</v>
      </c>
      <c r="BH153" s="159">
        <f>IF(N153="zníž. prenesená",J153,0)</f>
        <v>0</v>
      </c>
      <c r="BI153" s="159">
        <f>IF(N153="nulová",J153,0)</f>
        <v>0</v>
      </c>
      <c r="BJ153" s="17" t="s">
        <v>85</v>
      </c>
      <c r="BK153" s="159">
        <f>ROUND(I153*H153,2)</f>
        <v>0</v>
      </c>
      <c r="BL153" s="17" t="s">
        <v>495</v>
      </c>
      <c r="BM153" s="274" t="s">
        <v>366</v>
      </c>
    </row>
    <row r="154" s="2" customFormat="1" ht="24.15" customHeight="1">
      <c r="A154" s="40"/>
      <c r="B154" s="41"/>
      <c r="C154" s="309" t="s">
        <v>285</v>
      </c>
      <c r="D154" s="309" t="s">
        <v>239</v>
      </c>
      <c r="E154" s="310" t="s">
        <v>860</v>
      </c>
      <c r="F154" s="311" t="s">
        <v>861</v>
      </c>
      <c r="G154" s="312" t="s">
        <v>236</v>
      </c>
      <c r="H154" s="313">
        <v>1</v>
      </c>
      <c r="I154" s="314"/>
      <c r="J154" s="315">
        <f>ROUND(I154*H154,2)</f>
        <v>0</v>
      </c>
      <c r="K154" s="316"/>
      <c r="L154" s="317"/>
      <c r="M154" s="318" t="s">
        <v>1</v>
      </c>
      <c r="N154" s="319" t="s">
        <v>40</v>
      </c>
      <c r="O154" s="99"/>
      <c r="P154" s="272">
        <f>O154*H154</f>
        <v>0</v>
      </c>
      <c r="Q154" s="272">
        <v>0</v>
      </c>
      <c r="R154" s="272">
        <f>Q154*H154</f>
        <v>0</v>
      </c>
      <c r="S154" s="272">
        <v>0</v>
      </c>
      <c r="T154" s="27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74" t="s">
        <v>843</v>
      </c>
      <c r="AT154" s="274" t="s">
        <v>239</v>
      </c>
      <c r="AU154" s="274" t="s">
        <v>81</v>
      </c>
      <c r="AY154" s="17" t="s">
        <v>179</v>
      </c>
      <c r="BE154" s="159">
        <f>IF(N154="základná",J154,0)</f>
        <v>0</v>
      </c>
      <c r="BF154" s="159">
        <f>IF(N154="znížená",J154,0)</f>
        <v>0</v>
      </c>
      <c r="BG154" s="159">
        <f>IF(N154="zákl. prenesená",J154,0)</f>
        <v>0</v>
      </c>
      <c r="BH154" s="159">
        <f>IF(N154="zníž. prenesená",J154,0)</f>
        <v>0</v>
      </c>
      <c r="BI154" s="159">
        <f>IF(N154="nulová",J154,0)</f>
        <v>0</v>
      </c>
      <c r="BJ154" s="17" t="s">
        <v>85</v>
      </c>
      <c r="BK154" s="159">
        <f>ROUND(I154*H154,2)</f>
        <v>0</v>
      </c>
      <c r="BL154" s="17" t="s">
        <v>495</v>
      </c>
      <c r="BM154" s="274" t="s">
        <v>375</v>
      </c>
    </row>
    <row r="155" s="2" customFormat="1" ht="33" customHeight="1">
      <c r="A155" s="40"/>
      <c r="B155" s="41"/>
      <c r="C155" s="262" t="s">
        <v>7</v>
      </c>
      <c r="D155" s="262" t="s">
        <v>182</v>
      </c>
      <c r="E155" s="263" t="s">
        <v>862</v>
      </c>
      <c r="F155" s="264" t="s">
        <v>863</v>
      </c>
      <c r="G155" s="265" t="s">
        <v>236</v>
      </c>
      <c r="H155" s="266">
        <v>100</v>
      </c>
      <c r="I155" s="267"/>
      <c r="J155" s="268">
        <f>ROUND(I155*H155,2)</f>
        <v>0</v>
      </c>
      <c r="K155" s="269"/>
      <c r="L155" s="43"/>
      <c r="M155" s="270" t="s">
        <v>1</v>
      </c>
      <c r="N155" s="271" t="s">
        <v>40</v>
      </c>
      <c r="O155" s="99"/>
      <c r="P155" s="272">
        <f>O155*H155</f>
        <v>0</v>
      </c>
      <c r="Q155" s="272">
        <v>0</v>
      </c>
      <c r="R155" s="272">
        <f>Q155*H155</f>
        <v>0</v>
      </c>
      <c r="S155" s="272">
        <v>0</v>
      </c>
      <c r="T155" s="273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74" t="s">
        <v>495</v>
      </c>
      <c r="AT155" s="274" t="s">
        <v>182</v>
      </c>
      <c r="AU155" s="274" t="s">
        <v>81</v>
      </c>
      <c r="AY155" s="17" t="s">
        <v>179</v>
      </c>
      <c r="BE155" s="159">
        <f>IF(N155="základná",J155,0)</f>
        <v>0</v>
      </c>
      <c r="BF155" s="159">
        <f>IF(N155="znížená",J155,0)</f>
        <v>0</v>
      </c>
      <c r="BG155" s="159">
        <f>IF(N155="zákl. prenesená",J155,0)</f>
        <v>0</v>
      </c>
      <c r="BH155" s="159">
        <f>IF(N155="zníž. prenesená",J155,0)</f>
        <v>0</v>
      </c>
      <c r="BI155" s="159">
        <f>IF(N155="nulová",J155,0)</f>
        <v>0</v>
      </c>
      <c r="BJ155" s="17" t="s">
        <v>85</v>
      </c>
      <c r="BK155" s="159">
        <f>ROUND(I155*H155,2)</f>
        <v>0</v>
      </c>
      <c r="BL155" s="17" t="s">
        <v>495</v>
      </c>
      <c r="BM155" s="274" t="s">
        <v>383</v>
      </c>
    </row>
    <row r="156" s="2" customFormat="1" ht="16.5" customHeight="1">
      <c r="A156" s="40"/>
      <c r="B156" s="41"/>
      <c r="C156" s="309" t="s">
        <v>296</v>
      </c>
      <c r="D156" s="309" t="s">
        <v>239</v>
      </c>
      <c r="E156" s="310" t="s">
        <v>864</v>
      </c>
      <c r="F156" s="311" t="s">
        <v>865</v>
      </c>
      <c r="G156" s="312" t="s">
        <v>236</v>
      </c>
      <c r="H156" s="313">
        <v>100</v>
      </c>
      <c r="I156" s="314"/>
      <c r="J156" s="315">
        <f>ROUND(I156*H156,2)</f>
        <v>0</v>
      </c>
      <c r="K156" s="316"/>
      <c r="L156" s="317"/>
      <c r="M156" s="318" t="s">
        <v>1</v>
      </c>
      <c r="N156" s="319" t="s">
        <v>40</v>
      </c>
      <c r="O156" s="99"/>
      <c r="P156" s="272">
        <f>O156*H156</f>
        <v>0</v>
      </c>
      <c r="Q156" s="272">
        <v>0</v>
      </c>
      <c r="R156" s="272">
        <f>Q156*H156</f>
        <v>0</v>
      </c>
      <c r="S156" s="272">
        <v>0</v>
      </c>
      <c r="T156" s="273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74" t="s">
        <v>843</v>
      </c>
      <c r="AT156" s="274" t="s">
        <v>239</v>
      </c>
      <c r="AU156" s="274" t="s">
        <v>81</v>
      </c>
      <c r="AY156" s="17" t="s">
        <v>179</v>
      </c>
      <c r="BE156" s="159">
        <f>IF(N156="základná",J156,0)</f>
        <v>0</v>
      </c>
      <c r="BF156" s="159">
        <f>IF(N156="znížená",J156,0)</f>
        <v>0</v>
      </c>
      <c r="BG156" s="159">
        <f>IF(N156="zákl. prenesená",J156,0)</f>
        <v>0</v>
      </c>
      <c r="BH156" s="159">
        <f>IF(N156="zníž. prenesená",J156,0)</f>
        <v>0</v>
      </c>
      <c r="BI156" s="159">
        <f>IF(N156="nulová",J156,0)</f>
        <v>0</v>
      </c>
      <c r="BJ156" s="17" t="s">
        <v>85</v>
      </c>
      <c r="BK156" s="159">
        <f>ROUND(I156*H156,2)</f>
        <v>0</v>
      </c>
      <c r="BL156" s="17" t="s">
        <v>495</v>
      </c>
      <c r="BM156" s="274" t="s">
        <v>393</v>
      </c>
    </row>
    <row r="157" s="2" customFormat="1" ht="21.75" customHeight="1">
      <c r="A157" s="40"/>
      <c r="B157" s="41"/>
      <c r="C157" s="262" t="s">
        <v>300</v>
      </c>
      <c r="D157" s="262" t="s">
        <v>182</v>
      </c>
      <c r="E157" s="263" t="s">
        <v>866</v>
      </c>
      <c r="F157" s="264" t="s">
        <v>867</v>
      </c>
      <c r="G157" s="265" t="s">
        <v>236</v>
      </c>
      <c r="H157" s="266">
        <v>8</v>
      </c>
      <c r="I157" s="267"/>
      <c r="J157" s="268">
        <f>ROUND(I157*H157,2)</f>
        <v>0</v>
      </c>
      <c r="K157" s="269"/>
      <c r="L157" s="43"/>
      <c r="M157" s="270" t="s">
        <v>1</v>
      </c>
      <c r="N157" s="271" t="s">
        <v>40</v>
      </c>
      <c r="O157" s="99"/>
      <c r="P157" s="272">
        <f>O157*H157</f>
        <v>0</v>
      </c>
      <c r="Q157" s="272">
        <v>0</v>
      </c>
      <c r="R157" s="272">
        <f>Q157*H157</f>
        <v>0</v>
      </c>
      <c r="S157" s="272">
        <v>0</v>
      </c>
      <c r="T157" s="273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74" t="s">
        <v>495</v>
      </c>
      <c r="AT157" s="274" t="s">
        <v>182</v>
      </c>
      <c r="AU157" s="274" t="s">
        <v>81</v>
      </c>
      <c r="AY157" s="17" t="s">
        <v>179</v>
      </c>
      <c r="BE157" s="159">
        <f>IF(N157="základná",J157,0)</f>
        <v>0</v>
      </c>
      <c r="BF157" s="159">
        <f>IF(N157="znížená",J157,0)</f>
        <v>0</v>
      </c>
      <c r="BG157" s="159">
        <f>IF(N157="zákl. prenesená",J157,0)</f>
        <v>0</v>
      </c>
      <c r="BH157" s="159">
        <f>IF(N157="zníž. prenesená",J157,0)</f>
        <v>0</v>
      </c>
      <c r="BI157" s="159">
        <f>IF(N157="nulová",J157,0)</f>
        <v>0</v>
      </c>
      <c r="BJ157" s="17" t="s">
        <v>85</v>
      </c>
      <c r="BK157" s="159">
        <f>ROUND(I157*H157,2)</f>
        <v>0</v>
      </c>
      <c r="BL157" s="17" t="s">
        <v>495</v>
      </c>
      <c r="BM157" s="274" t="s">
        <v>401</v>
      </c>
    </row>
    <row r="158" s="2" customFormat="1" ht="24.15" customHeight="1">
      <c r="A158" s="40"/>
      <c r="B158" s="41"/>
      <c r="C158" s="309" t="s">
        <v>304</v>
      </c>
      <c r="D158" s="309" t="s">
        <v>239</v>
      </c>
      <c r="E158" s="310" t="s">
        <v>868</v>
      </c>
      <c r="F158" s="311" t="s">
        <v>869</v>
      </c>
      <c r="G158" s="312" t="s">
        <v>825</v>
      </c>
      <c r="H158" s="313">
        <v>8</v>
      </c>
      <c r="I158" s="314"/>
      <c r="J158" s="315">
        <f>ROUND(I158*H158,2)</f>
        <v>0</v>
      </c>
      <c r="K158" s="316"/>
      <c r="L158" s="317"/>
      <c r="M158" s="318" t="s">
        <v>1</v>
      </c>
      <c r="N158" s="319" t="s">
        <v>40</v>
      </c>
      <c r="O158" s="99"/>
      <c r="P158" s="272">
        <f>O158*H158</f>
        <v>0</v>
      </c>
      <c r="Q158" s="272">
        <v>0</v>
      </c>
      <c r="R158" s="272">
        <f>Q158*H158</f>
        <v>0</v>
      </c>
      <c r="S158" s="272">
        <v>0</v>
      </c>
      <c r="T158" s="273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74" t="s">
        <v>843</v>
      </c>
      <c r="AT158" s="274" t="s">
        <v>239</v>
      </c>
      <c r="AU158" s="274" t="s">
        <v>81</v>
      </c>
      <c r="AY158" s="17" t="s">
        <v>179</v>
      </c>
      <c r="BE158" s="159">
        <f>IF(N158="základná",J158,0)</f>
        <v>0</v>
      </c>
      <c r="BF158" s="159">
        <f>IF(N158="znížená",J158,0)</f>
        <v>0</v>
      </c>
      <c r="BG158" s="159">
        <f>IF(N158="zákl. prenesená",J158,0)</f>
        <v>0</v>
      </c>
      <c r="BH158" s="159">
        <f>IF(N158="zníž. prenesená",J158,0)</f>
        <v>0</v>
      </c>
      <c r="BI158" s="159">
        <f>IF(N158="nulová",J158,0)</f>
        <v>0</v>
      </c>
      <c r="BJ158" s="17" t="s">
        <v>85</v>
      </c>
      <c r="BK158" s="159">
        <f>ROUND(I158*H158,2)</f>
        <v>0</v>
      </c>
      <c r="BL158" s="17" t="s">
        <v>495</v>
      </c>
      <c r="BM158" s="274" t="s">
        <v>410</v>
      </c>
    </row>
    <row r="159" s="2" customFormat="1" ht="24.15" customHeight="1">
      <c r="A159" s="40"/>
      <c r="B159" s="41"/>
      <c r="C159" s="262" t="s">
        <v>309</v>
      </c>
      <c r="D159" s="262" t="s">
        <v>182</v>
      </c>
      <c r="E159" s="263" t="s">
        <v>870</v>
      </c>
      <c r="F159" s="264" t="s">
        <v>871</v>
      </c>
      <c r="G159" s="265" t="s">
        <v>236</v>
      </c>
      <c r="H159" s="266">
        <v>15</v>
      </c>
      <c r="I159" s="267"/>
      <c r="J159" s="268">
        <f>ROUND(I159*H159,2)</f>
        <v>0</v>
      </c>
      <c r="K159" s="269"/>
      <c r="L159" s="43"/>
      <c r="M159" s="270" t="s">
        <v>1</v>
      </c>
      <c r="N159" s="271" t="s">
        <v>40</v>
      </c>
      <c r="O159" s="99"/>
      <c r="P159" s="272">
        <f>O159*H159</f>
        <v>0</v>
      </c>
      <c r="Q159" s="272">
        <v>0</v>
      </c>
      <c r="R159" s="272">
        <f>Q159*H159</f>
        <v>0</v>
      </c>
      <c r="S159" s="272">
        <v>0</v>
      </c>
      <c r="T159" s="27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74" t="s">
        <v>495</v>
      </c>
      <c r="AT159" s="274" t="s">
        <v>182</v>
      </c>
      <c r="AU159" s="274" t="s">
        <v>81</v>
      </c>
      <c r="AY159" s="17" t="s">
        <v>179</v>
      </c>
      <c r="BE159" s="159">
        <f>IF(N159="základná",J159,0)</f>
        <v>0</v>
      </c>
      <c r="BF159" s="159">
        <f>IF(N159="znížená",J159,0)</f>
        <v>0</v>
      </c>
      <c r="BG159" s="159">
        <f>IF(N159="zákl. prenesená",J159,0)</f>
        <v>0</v>
      </c>
      <c r="BH159" s="159">
        <f>IF(N159="zníž. prenesená",J159,0)</f>
        <v>0</v>
      </c>
      <c r="BI159" s="159">
        <f>IF(N159="nulová",J159,0)</f>
        <v>0</v>
      </c>
      <c r="BJ159" s="17" t="s">
        <v>85</v>
      </c>
      <c r="BK159" s="159">
        <f>ROUND(I159*H159,2)</f>
        <v>0</v>
      </c>
      <c r="BL159" s="17" t="s">
        <v>495</v>
      </c>
      <c r="BM159" s="274" t="s">
        <v>420</v>
      </c>
    </row>
    <row r="160" s="2" customFormat="1" ht="24.15" customHeight="1">
      <c r="A160" s="40"/>
      <c r="B160" s="41"/>
      <c r="C160" s="309" t="s">
        <v>313</v>
      </c>
      <c r="D160" s="309" t="s">
        <v>239</v>
      </c>
      <c r="E160" s="310" t="s">
        <v>872</v>
      </c>
      <c r="F160" s="311" t="s">
        <v>873</v>
      </c>
      <c r="G160" s="312" t="s">
        <v>236</v>
      </c>
      <c r="H160" s="313">
        <v>11</v>
      </c>
      <c r="I160" s="314"/>
      <c r="J160" s="315">
        <f>ROUND(I160*H160,2)</f>
        <v>0</v>
      </c>
      <c r="K160" s="316"/>
      <c r="L160" s="317"/>
      <c r="M160" s="318" t="s">
        <v>1</v>
      </c>
      <c r="N160" s="319" t="s">
        <v>40</v>
      </c>
      <c r="O160" s="99"/>
      <c r="P160" s="272">
        <f>O160*H160</f>
        <v>0</v>
      </c>
      <c r="Q160" s="272">
        <v>0</v>
      </c>
      <c r="R160" s="272">
        <f>Q160*H160</f>
        <v>0</v>
      </c>
      <c r="S160" s="272">
        <v>0</v>
      </c>
      <c r="T160" s="273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74" t="s">
        <v>843</v>
      </c>
      <c r="AT160" s="274" t="s">
        <v>239</v>
      </c>
      <c r="AU160" s="274" t="s">
        <v>81</v>
      </c>
      <c r="AY160" s="17" t="s">
        <v>179</v>
      </c>
      <c r="BE160" s="159">
        <f>IF(N160="základná",J160,0)</f>
        <v>0</v>
      </c>
      <c r="BF160" s="159">
        <f>IF(N160="znížená",J160,0)</f>
        <v>0</v>
      </c>
      <c r="BG160" s="159">
        <f>IF(N160="zákl. prenesená",J160,0)</f>
        <v>0</v>
      </c>
      <c r="BH160" s="159">
        <f>IF(N160="zníž. prenesená",J160,0)</f>
        <v>0</v>
      </c>
      <c r="BI160" s="159">
        <f>IF(N160="nulová",J160,0)</f>
        <v>0</v>
      </c>
      <c r="BJ160" s="17" t="s">
        <v>85</v>
      </c>
      <c r="BK160" s="159">
        <f>ROUND(I160*H160,2)</f>
        <v>0</v>
      </c>
      <c r="BL160" s="17" t="s">
        <v>495</v>
      </c>
      <c r="BM160" s="274" t="s">
        <v>428</v>
      </c>
    </row>
    <row r="161" s="2" customFormat="1" ht="21.75" customHeight="1">
      <c r="A161" s="40"/>
      <c r="B161" s="41"/>
      <c r="C161" s="309" t="s">
        <v>318</v>
      </c>
      <c r="D161" s="309" t="s">
        <v>239</v>
      </c>
      <c r="E161" s="310" t="s">
        <v>874</v>
      </c>
      <c r="F161" s="311" t="s">
        <v>875</v>
      </c>
      <c r="G161" s="312" t="s">
        <v>825</v>
      </c>
      <c r="H161" s="313">
        <v>4</v>
      </c>
      <c r="I161" s="314"/>
      <c r="J161" s="315">
        <f>ROUND(I161*H161,2)</f>
        <v>0</v>
      </c>
      <c r="K161" s="316"/>
      <c r="L161" s="317"/>
      <c r="M161" s="318" t="s">
        <v>1</v>
      </c>
      <c r="N161" s="319" t="s">
        <v>40</v>
      </c>
      <c r="O161" s="99"/>
      <c r="P161" s="272">
        <f>O161*H161</f>
        <v>0</v>
      </c>
      <c r="Q161" s="272">
        <v>0</v>
      </c>
      <c r="R161" s="272">
        <f>Q161*H161</f>
        <v>0</v>
      </c>
      <c r="S161" s="272">
        <v>0</v>
      </c>
      <c r="T161" s="27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74" t="s">
        <v>843</v>
      </c>
      <c r="AT161" s="274" t="s">
        <v>239</v>
      </c>
      <c r="AU161" s="274" t="s">
        <v>81</v>
      </c>
      <c r="AY161" s="17" t="s">
        <v>179</v>
      </c>
      <c r="BE161" s="159">
        <f>IF(N161="základná",J161,0)</f>
        <v>0</v>
      </c>
      <c r="BF161" s="159">
        <f>IF(N161="znížená",J161,0)</f>
        <v>0</v>
      </c>
      <c r="BG161" s="159">
        <f>IF(N161="zákl. prenesená",J161,0)</f>
        <v>0</v>
      </c>
      <c r="BH161" s="159">
        <f>IF(N161="zníž. prenesená",J161,0)</f>
        <v>0</v>
      </c>
      <c r="BI161" s="159">
        <f>IF(N161="nulová",J161,0)</f>
        <v>0</v>
      </c>
      <c r="BJ161" s="17" t="s">
        <v>85</v>
      </c>
      <c r="BK161" s="159">
        <f>ROUND(I161*H161,2)</f>
        <v>0</v>
      </c>
      <c r="BL161" s="17" t="s">
        <v>495</v>
      </c>
      <c r="BM161" s="274" t="s">
        <v>438</v>
      </c>
    </row>
    <row r="162" s="2" customFormat="1" ht="24.15" customHeight="1">
      <c r="A162" s="40"/>
      <c r="B162" s="41"/>
      <c r="C162" s="262" t="s">
        <v>322</v>
      </c>
      <c r="D162" s="262" t="s">
        <v>182</v>
      </c>
      <c r="E162" s="263" t="s">
        <v>876</v>
      </c>
      <c r="F162" s="264" t="s">
        <v>877</v>
      </c>
      <c r="G162" s="265" t="s">
        <v>236</v>
      </c>
      <c r="H162" s="266">
        <v>2</v>
      </c>
      <c r="I162" s="267"/>
      <c r="J162" s="268">
        <f>ROUND(I162*H162,2)</f>
        <v>0</v>
      </c>
      <c r="K162" s="269"/>
      <c r="L162" s="43"/>
      <c r="M162" s="270" t="s">
        <v>1</v>
      </c>
      <c r="N162" s="271" t="s">
        <v>40</v>
      </c>
      <c r="O162" s="99"/>
      <c r="P162" s="272">
        <f>O162*H162</f>
        <v>0</v>
      </c>
      <c r="Q162" s="272">
        <v>0</v>
      </c>
      <c r="R162" s="272">
        <f>Q162*H162</f>
        <v>0</v>
      </c>
      <c r="S162" s="272">
        <v>0</v>
      </c>
      <c r="T162" s="273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74" t="s">
        <v>495</v>
      </c>
      <c r="AT162" s="274" t="s">
        <v>182</v>
      </c>
      <c r="AU162" s="274" t="s">
        <v>81</v>
      </c>
      <c r="AY162" s="17" t="s">
        <v>179</v>
      </c>
      <c r="BE162" s="159">
        <f>IF(N162="základná",J162,0)</f>
        <v>0</v>
      </c>
      <c r="BF162" s="159">
        <f>IF(N162="znížená",J162,0)</f>
        <v>0</v>
      </c>
      <c r="BG162" s="159">
        <f>IF(N162="zákl. prenesená",J162,0)</f>
        <v>0</v>
      </c>
      <c r="BH162" s="159">
        <f>IF(N162="zníž. prenesená",J162,0)</f>
        <v>0</v>
      </c>
      <c r="BI162" s="159">
        <f>IF(N162="nulová",J162,0)</f>
        <v>0</v>
      </c>
      <c r="BJ162" s="17" t="s">
        <v>85</v>
      </c>
      <c r="BK162" s="159">
        <f>ROUND(I162*H162,2)</f>
        <v>0</v>
      </c>
      <c r="BL162" s="17" t="s">
        <v>495</v>
      </c>
      <c r="BM162" s="274" t="s">
        <v>446</v>
      </c>
    </row>
    <row r="163" s="2" customFormat="1" ht="16.5" customHeight="1">
      <c r="A163" s="40"/>
      <c r="B163" s="41"/>
      <c r="C163" s="309" t="s">
        <v>326</v>
      </c>
      <c r="D163" s="309" t="s">
        <v>239</v>
      </c>
      <c r="E163" s="310" t="s">
        <v>878</v>
      </c>
      <c r="F163" s="311" t="s">
        <v>879</v>
      </c>
      <c r="G163" s="312" t="s">
        <v>236</v>
      </c>
      <c r="H163" s="313">
        <v>2</v>
      </c>
      <c r="I163" s="314"/>
      <c r="J163" s="315">
        <f>ROUND(I163*H163,2)</f>
        <v>0</v>
      </c>
      <c r="K163" s="316"/>
      <c r="L163" s="317"/>
      <c r="M163" s="318" t="s">
        <v>1</v>
      </c>
      <c r="N163" s="319" t="s">
        <v>40</v>
      </c>
      <c r="O163" s="99"/>
      <c r="P163" s="272">
        <f>O163*H163</f>
        <v>0</v>
      </c>
      <c r="Q163" s="272">
        <v>0</v>
      </c>
      <c r="R163" s="272">
        <f>Q163*H163</f>
        <v>0</v>
      </c>
      <c r="S163" s="272">
        <v>0</v>
      </c>
      <c r="T163" s="27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74" t="s">
        <v>843</v>
      </c>
      <c r="AT163" s="274" t="s">
        <v>239</v>
      </c>
      <c r="AU163" s="274" t="s">
        <v>81</v>
      </c>
      <c r="AY163" s="17" t="s">
        <v>179</v>
      </c>
      <c r="BE163" s="159">
        <f>IF(N163="základná",J163,0)</f>
        <v>0</v>
      </c>
      <c r="BF163" s="159">
        <f>IF(N163="znížená",J163,0)</f>
        <v>0</v>
      </c>
      <c r="BG163" s="159">
        <f>IF(N163="zákl. prenesená",J163,0)</f>
        <v>0</v>
      </c>
      <c r="BH163" s="159">
        <f>IF(N163="zníž. prenesená",J163,0)</f>
        <v>0</v>
      </c>
      <c r="BI163" s="159">
        <f>IF(N163="nulová",J163,0)</f>
        <v>0</v>
      </c>
      <c r="BJ163" s="17" t="s">
        <v>85</v>
      </c>
      <c r="BK163" s="159">
        <f>ROUND(I163*H163,2)</f>
        <v>0</v>
      </c>
      <c r="BL163" s="17" t="s">
        <v>495</v>
      </c>
      <c r="BM163" s="274" t="s">
        <v>456</v>
      </c>
    </row>
    <row r="164" s="2" customFormat="1" ht="24.15" customHeight="1">
      <c r="A164" s="40"/>
      <c r="B164" s="41"/>
      <c r="C164" s="262" t="s">
        <v>332</v>
      </c>
      <c r="D164" s="262" t="s">
        <v>182</v>
      </c>
      <c r="E164" s="263" t="s">
        <v>880</v>
      </c>
      <c r="F164" s="264" t="s">
        <v>881</v>
      </c>
      <c r="G164" s="265" t="s">
        <v>236</v>
      </c>
      <c r="H164" s="266">
        <v>2</v>
      </c>
      <c r="I164" s="267"/>
      <c r="J164" s="268">
        <f>ROUND(I164*H164,2)</f>
        <v>0</v>
      </c>
      <c r="K164" s="269"/>
      <c r="L164" s="43"/>
      <c r="M164" s="270" t="s">
        <v>1</v>
      </c>
      <c r="N164" s="271" t="s">
        <v>40</v>
      </c>
      <c r="O164" s="99"/>
      <c r="P164" s="272">
        <f>O164*H164</f>
        <v>0</v>
      </c>
      <c r="Q164" s="272">
        <v>0</v>
      </c>
      <c r="R164" s="272">
        <f>Q164*H164</f>
        <v>0</v>
      </c>
      <c r="S164" s="272">
        <v>0</v>
      </c>
      <c r="T164" s="27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74" t="s">
        <v>495</v>
      </c>
      <c r="AT164" s="274" t="s">
        <v>182</v>
      </c>
      <c r="AU164" s="274" t="s">
        <v>81</v>
      </c>
      <c r="AY164" s="17" t="s">
        <v>179</v>
      </c>
      <c r="BE164" s="159">
        <f>IF(N164="základná",J164,0)</f>
        <v>0</v>
      </c>
      <c r="BF164" s="159">
        <f>IF(N164="znížená",J164,0)</f>
        <v>0</v>
      </c>
      <c r="BG164" s="159">
        <f>IF(N164="zákl. prenesená",J164,0)</f>
        <v>0</v>
      </c>
      <c r="BH164" s="159">
        <f>IF(N164="zníž. prenesená",J164,0)</f>
        <v>0</v>
      </c>
      <c r="BI164" s="159">
        <f>IF(N164="nulová",J164,0)</f>
        <v>0</v>
      </c>
      <c r="BJ164" s="17" t="s">
        <v>85</v>
      </c>
      <c r="BK164" s="159">
        <f>ROUND(I164*H164,2)</f>
        <v>0</v>
      </c>
      <c r="BL164" s="17" t="s">
        <v>495</v>
      </c>
      <c r="BM164" s="274" t="s">
        <v>467</v>
      </c>
    </row>
    <row r="165" s="2" customFormat="1" ht="16.5" customHeight="1">
      <c r="A165" s="40"/>
      <c r="B165" s="41"/>
      <c r="C165" s="309" t="s">
        <v>340</v>
      </c>
      <c r="D165" s="309" t="s">
        <v>239</v>
      </c>
      <c r="E165" s="310" t="s">
        <v>882</v>
      </c>
      <c r="F165" s="311" t="s">
        <v>883</v>
      </c>
      <c r="G165" s="312" t="s">
        <v>236</v>
      </c>
      <c r="H165" s="313">
        <v>2</v>
      </c>
      <c r="I165" s="314"/>
      <c r="J165" s="315">
        <f>ROUND(I165*H165,2)</f>
        <v>0</v>
      </c>
      <c r="K165" s="316"/>
      <c r="L165" s="317"/>
      <c r="M165" s="318" t="s">
        <v>1</v>
      </c>
      <c r="N165" s="319" t="s">
        <v>40</v>
      </c>
      <c r="O165" s="99"/>
      <c r="P165" s="272">
        <f>O165*H165</f>
        <v>0</v>
      </c>
      <c r="Q165" s="272">
        <v>0</v>
      </c>
      <c r="R165" s="272">
        <f>Q165*H165</f>
        <v>0</v>
      </c>
      <c r="S165" s="272">
        <v>0</v>
      </c>
      <c r="T165" s="273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4" t="s">
        <v>843</v>
      </c>
      <c r="AT165" s="274" t="s">
        <v>239</v>
      </c>
      <c r="AU165" s="274" t="s">
        <v>81</v>
      </c>
      <c r="AY165" s="17" t="s">
        <v>179</v>
      </c>
      <c r="BE165" s="159">
        <f>IF(N165="základná",J165,0)</f>
        <v>0</v>
      </c>
      <c r="BF165" s="159">
        <f>IF(N165="znížená",J165,0)</f>
        <v>0</v>
      </c>
      <c r="BG165" s="159">
        <f>IF(N165="zákl. prenesená",J165,0)</f>
        <v>0</v>
      </c>
      <c r="BH165" s="159">
        <f>IF(N165="zníž. prenesená",J165,0)</f>
        <v>0</v>
      </c>
      <c r="BI165" s="159">
        <f>IF(N165="nulová",J165,0)</f>
        <v>0</v>
      </c>
      <c r="BJ165" s="17" t="s">
        <v>85</v>
      </c>
      <c r="BK165" s="159">
        <f>ROUND(I165*H165,2)</f>
        <v>0</v>
      </c>
      <c r="BL165" s="17" t="s">
        <v>495</v>
      </c>
      <c r="BM165" s="274" t="s">
        <v>476</v>
      </c>
    </row>
    <row r="166" s="2" customFormat="1" ht="16.5" customHeight="1">
      <c r="A166" s="40"/>
      <c r="B166" s="41"/>
      <c r="C166" s="262" t="s">
        <v>344</v>
      </c>
      <c r="D166" s="262" t="s">
        <v>182</v>
      </c>
      <c r="E166" s="263" t="s">
        <v>884</v>
      </c>
      <c r="F166" s="264" t="s">
        <v>885</v>
      </c>
      <c r="G166" s="265" t="s">
        <v>236</v>
      </c>
      <c r="H166" s="266">
        <v>1</v>
      </c>
      <c r="I166" s="267"/>
      <c r="J166" s="268">
        <f>ROUND(I166*H166,2)</f>
        <v>0</v>
      </c>
      <c r="K166" s="269"/>
      <c r="L166" s="43"/>
      <c r="M166" s="270" t="s">
        <v>1</v>
      </c>
      <c r="N166" s="271" t="s">
        <v>40</v>
      </c>
      <c r="O166" s="99"/>
      <c r="P166" s="272">
        <f>O166*H166</f>
        <v>0</v>
      </c>
      <c r="Q166" s="272">
        <v>0</v>
      </c>
      <c r="R166" s="272">
        <f>Q166*H166</f>
        <v>0</v>
      </c>
      <c r="S166" s="272">
        <v>0</v>
      </c>
      <c r="T166" s="27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4" t="s">
        <v>495</v>
      </c>
      <c r="AT166" s="274" t="s">
        <v>182</v>
      </c>
      <c r="AU166" s="274" t="s">
        <v>81</v>
      </c>
      <c r="AY166" s="17" t="s">
        <v>179</v>
      </c>
      <c r="BE166" s="159">
        <f>IF(N166="základná",J166,0)</f>
        <v>0</v>
      </c>
      <c r="BF166" s="159">
        <f>IF(N166="znížená",J166,0)</f>
        <v>0</v>
      </c>
      <c r="BG166" s="159">
        <f>IF(N166="zákl. prenesená",J166,0)</f>
        <v>0</v>
      </c>
      <c r="BH166" s="159">
        <f>IF(N166="zníž. prenesená",J166,0)</f>
        <v>0</v>
      </c>
      <c r="BI166" s="159">
        <f>IF(N166="nulová",J166,0)</f>
        <v>0</v>
      </c>
      <c r="BJ166" s="17" t="s">
        <v>85</v>
      </c>
      <c r="BK166" s="159">
        <f>ROUND(I166*H166,2)</f>
        <v>0</v>
      </c>
      <c r="BL166" s="17" t="s">
        <v>495</v>
      </c>
      <c r="BM166" s="274" t="s">
        <v>485</v>
      </c>
    </row>
    <row r="167" s="2" customFormat="1" ht="21.75" customHeight="1">
      <c r="A167" s="40"/>
      <c r="B167" s="41"/>
      <c r="C167" s="309" t="s">
        <v>348</v>
      </c>
      <c r="D167" s="309" t="s">
        <v>239</v>
      </c>
      <c r="E167" s="310" t="s">
        <v>886</v>
      </c>
      <c r="F167" s="311" t="s">
        <v>887</v>
      </c>
      <c r="G167" s="312" t="s">
        <v>236</v>
      </c>
      <c r="H167" s="313">
        <v>1</v>
      </c>
      <c r="I167" s="314"/>
      <c r="J167" s="315">
        <f>ROUND(I167*H167,2)</f>
        <v>0</v>
      </c>
      <c r="K167" s="316"/>
      <c r="L167" s="317"/>
      <c r="M167" s="318" t="s">
        <v>1</v>
      </c>
      <c r="N167" s="319" t="s">
        <v>40</v>
      </c>
      <c r="O167" s="99"/>
      <c r="P167" s="272">
        <f>O167*H167</f>
        <v>0</v>
      </c>
      <c r="Q167" s="272">
        <v>0</v>
      </c>
      <c r="R167" s="272">
        <f>Q167*H167</f>
        <v>0</v>
      </c>
      <c r="S167" s="272">
        <v>0</v>
      </c>
      <c r="T167" s="273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74" t="s">
        <v>843</v>
      </c>
      <c r="AT167" s="274" t="s">
        <v>239</v>
      </c>
      <c r="AU167" s="274" t="s">
        <v>81</v>
      </c>
      <c r="AY167" s="17" t="s">
        <v>179</v>
      </c>
      <c r="BE167" s="159">
        <f>IF(N167="základná",J167,0)</f>
        <v>0</v>
      </c>
      <c r="BF167" s="159">
        <f>IF(N167="znížená",J167,0)</f>
        <v>0</v>
      </c>
      <c r="BG167" s="159">
        <f>IF(N167="zákl. prenesená",J167,0)</f>
        <v>0</v>
      </c>
      <c r="BH167" s="159">
        <f>IF(N167="zníž. prenesená",J167,0)</f>
        <v>0</v>
      </c>
      <c r="BI167" s="159">
        <f>IF(N167="nulová",J167,0)</f>
        <v>0</v>
      </c>
      <c r="BJ167" s="17" t="s">
        <v>85</v>
      </c>
      <c r="BK167" s="159">
        <f>ROUND(I167*H167,2)</f>
        <v>0</v>
      </c>
      <c r="BL167" s="17" t="s">
        <v>495</v>
      </c>
      <c r="BM167" s="274" t="s">
        <v>495</v>
      </c>
    </row>
    <row r="168" s="2" customFormat="1" ht="24.15" customHeight="1">
      <c r="A168" s="40"/>
      <c r="B168" s="41"/>
      <c r="C168" s="262" t="s">
        <v>353</v>
      </c>
      <c r="D168" s="262" t="s">
        <v>182</v>
      </c>
      <c r="E168" s="263" t="s">
        <v>888</v>
      </c>
      <c r="F168" s="264" t="s">
        <v>889</v>
      </c>
      <c r="G168" s="265" t="s">
        <v>236</v>
      </c>
      <c r="H168" s="266">
        <v>8</v>
      </c>
      <c r="I168" s="267"/>
      <c r="J168" s="268">
        <f>ROUND(I168*H168,2)</f>
        <v>0</v>
      </c>
      <c r="K168" s="269"/>
      <c r="L168" s="43"/>
      <c r="M168" s="270" t="s">
        <v>1</v>
      </c>
      <c r="N168" s="271" t="s">
        <v>40</v>
      </c>
      <c r="O168" s="99"/>
      <c r="P168" s="272">
        <f>O168*H168</f>
        <v>0</v>
      </c>
      <c r="Q168" s="272">
        <v>0</v>
      </c>
      <c r="R168" s="272">
        <f>Q168*H168</f>
        <v>0</v>
      </c>
      <c r="S168" s="272">
        <v>0</v>
      </c>
      <c r="T168" s="273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74" t="s">
        <v>495</v>
      </c>
      <c r="AT168" s="274" t="s">
        <v>182</v>
      </c>
      <c r="AU168" s="274" t="s">
        <v>81</v>
      </c>
      <c r="AY168" s="17" t="s">
        <v>179</v>
      </c>
      <c r="BE168" s="159">
        <f>IF(N168="základná",J168,0)</f>
        <v>0</v>
      </c>
      <c r="BF168" s="159">
        <f>IF(N168="znížená",J168,0)</f>
        <v>0</v>
      </c>
      <c r="BG168" s="159">
        <f>IF(N168="zákl. prenesená",J168,0)</f>
        <v>0</v>
      </c>
      <c r="BH168" s="159">
        <f>IF(N168="zníž. prenesená",J168,0)</f>
        <v>0</v>
      </c>
      <c r="BI168" s="159">
        <f>IF(N168="nulová",J168,0)</f>
        <v>0</v>
      </c>
      <c r="BJ168" s="17" t="s">
        <v>85</v>
      </c>
      <c r="BK168" s="159">
        <f>ROUND(I168*H168,2)</f>
        <v>0</v>
      </c>
      <c r="BL168" s="17" t="s">
        <v>495</v>
      </c>
      <c r="BM168" s="274" t="s">
        <v>502</v>
      </c>
    </row>
    <row r="169" s="2" customFormat="1" ht="16.5" customHeight="1">
      <c r="A169" s="40"/>
      <c r="B169" s="41"/>
      <c r="C169" s="309" t="s">
        <v>357</v>
      </c>
      <c r="D169" s="309" t="s">
        <v>239</v>
      </c>
      <c r="E169" s="310" t="s">
        <v>890</v>
      </c>
      <c r="F169" s="311" t="s">
        <v>891</v>
      </c>
      <c r="G169" s="312" t="s">
        <v>236</v>
      </c>
      <c r="H169" s="313">
        <v>8</v>
      </c>
      <c r="I169" s="314"/>
      <c r="J169" s="315">
        <f>ROUND(I169*H169,2)</f>
        <v>0</v>
      </c>
      <c r="K169" s="316"/>
      <c r="L169" s="317"/>
      <c r="M169" s="318" t="s">
        <v>1</v>
      </c>
      <c r="N169" s="319" t="s">
        <v>40</v>
      </c>
      <c r="O169" s="99"/>
      <c r="P169" s="272">
        <f>O169*H169</f>
        <v>0</v>
      </c>
      <c r="Q169" s="272">
        <v>0</v>
      </c>
      <c r="R169" s="272">
        <f>Q169*H169</f>
        <v>0</v>
      </c>
      <c r="S169" s="272">
        <v>0</v>
      </c>
      <c r="T169" s="273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74" t="s">
        <v>843</v>
      </c>
      <c r="AT169" s="274" t="s">
        <v>239</v>
      </c>
      <c r="AU169" s="274" t="s">
        <v>81</v>
      </c>
      <c r="AY169" s="17" t="s">
        <v>179</v>
      </c>
      <c r="BE169" s="159">
        <f>IF(N169="základná",J169,0)</f>
        <v>0</v>
      </c>
      <c r="BF169" s="159">
        <f>IF(N169="znížená",J169,0)</f>
        <v>0</v>
      </c>
      <c r="BG169" s="159">
        <f>IF(N169="zákl. prenesená",J169,0)</f>
        <v>0</v>
      </c>
      <c r="BH169" s="159">
        <f>IF(N169="zníž. prenesená",J169,0)</f>
        <v>0</v>
      </c>
      <c r="BI169" s="159">
        <f>IF(N169="nulová",J169,0)</f>
        <v>0</v>
      </c>
      <c r="BJ169" s="17" t="s">
        <v>85</v>
      </c>
      <c r="BK169" s="159">
        <f>ROUND(I169*H169,2)</f>
        <v>0</v>
      </c>
      <c r="BL169" s="17" t="s">
        <v>495</v>
      </c>
      <c r="BM169" s="274" t="s">
        <v>513</v>
      </c>
    </row>
    <row r="170" s="2" customFormat="1" ht="16.5" customHeight="1">
      <c r="A170" s="40"/>
      <c r="B170" s="41"/>
      <c r="C170" s="262" t="s">
        <v>359</v>
      </c>
      <c r="D170" s="262" t="s">
        <v>182</v>
      </c>
      <c r="E170" s="263" t="s">
        <v>892</v>
      </c>
      <c r="F170" s="264" t="s">
        <v>893</v>
      </c>
      <c r="G170" s="265" t="s">
        <v>825</v>
      </c>
      <c r="H170" s="266">
        <v>1</v>
      </c>
      <c r="I170" s="267"/>
      <c r="J170" s="268">
        <f>ROUND(I170*H170,2)</f>
        <v>0</v>
      </c>
      <c r="K170" s="269"/>
      <c r="L170" s="43"/>
      <c r="M170" s="270" t="s">
        <v>1</v>
      </c>
      <c r="N170" s="271" t="s">
        <v>40</v>
      </c>
      <c r="O170" s="99"/>
      <c r="P170" s="272">
        <f>O170*H170</f>
        <v>0</v>
      </c>
      <c r="Q170" s="272">
        <v>0</v>
      </c>
      <c r="R170" s="272">
        <f>Q170*H170</f>
        <v>0</v>
      </c>
      <c r="S170" s="272">
        <v>0</v>
      </c>
      <c r="T170" s="273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74" t="s">
        <v>495</v>
      </c>
      <c r="AT170" s="274" t="s">
        <v>182</v>
      </c>
      <c r="AU170" s="274" t="s">
        <v>81</v>
      </c>
      <c r="AY170" s="17" t="s">
        <v>179</v>
      </c>
      <c r="BE170" s="159">
        <f>IF(N170="základná",J170,0)</f>
        <v>0</v>
      </c>
      <c r="BF170" s="159">
        <f>IF(N170="znížená",J170,0)</f>
        <v>0</v>
      </c>
      <c r="BG170" s="159">
        <f>IF(N170="zákl. prenesená",J170,0)</f>
        <v>0</v>
      </c>
      <c r="BH170" s="159">
        <f>IF(N170="zníž. prenesená",J170,0)</f>
        <v>0</v>
      </c>
      <c r="BI170" s="159">
        <f>IF(N170="nulová",J170,0)</f>
        <v>0</v>
      </c>
      <c r="BJ170" s="17" t="s">
        <v>85</v>
      </c>
      <c r="BK170" s="159">
        <f>ROUND(I170*H170,2)</f>
        <v>0</v>
      </c>
      <c r="BL170" s="17" t="s">
        <v>495</v>
      </c>
      <c r="BM170" s="274" t="s">
        <v>520</v>
      </c>
    </row>
    <row r="171" s="2" customFormat="1" ht="33" customHeight="1">
      <c r="A171" s="40"/>
      <c r="B171" s="41"/>
      <c r="C171" s="309" t="s">
        <v>366</v>
      </c>
      <c r="D171" s="309" t="s">
        <v>239</v>
      </c>
      <c r="E171" s="310" t="s">
        <v>894</v>
      </c>
      <c r="F171" s="311" t="s">
        <v>895</v>
      </c>
      <c r="G171" s="312" t="s">
        <v>825</v>
      </c>
      <c r="H171" s="313">
        <v>1</v>
      </c>
      <c r="I171" s="314"/>
      <c r="J171" s="315">
        <f>ROUND(I171*H171,2)</f>
        <v>0</v>
      </c>
      <c r="K171" s="316"/>
      <c r="L171" s="317"/>
      <c r="M171" s="318" t="s">
        <v>1</v>
      </c>
      <c r="N171" s="319" t="s">
        <v>40</v>
      </c>
      <c r="O171" s="99"/>
      <c r="P171" s="272">
        <f>O171*H171</f>
        <v>0</v>
      </c>
      <c r="Q171" s="272">
        <v>0</v>
      </c>
      <c r="R171" s="272">
        <f>Q171*H171</f>
        <v>0</v>
      </c>
      <c r="S171" s="272">
        <v>0</v>
      </c>
      <c r="T171" s="273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74" t="s">
        <v>843</v>
      </c>
      <c r="AT171" s="274" t="s">
        <v>239</v>
      </c>
      <c r="AU171" s="274" t="s">
        <v>81</v>
      </c>
      <c r="AY171" s="17" t="s">
        <v>179</v>
      </c>
      <c r="BE171" s="159">
        <f>IF(N171="základná",J171,0)</f>
        <v>0</v>
      </c>
      <c r="BF171" s="159">
        <f>IF(N171="znížená",J171,0)</f>
        <v>0</v>
      </c>
      <c r="BG171" s="159">
        <f>IF(N171="zákl. prenesená",J171,0)</f>
        <v>0</v>
      </c>
      <c r="BH171" s="159">
        <f>IF(N171="zníž. prenesená",J171,0)</f>
        <v>0</v>
      </c>
      <c r="BI171" s="159">
        <f>IF(N171="nulová",J171,0)</f>
        <v>0</v>
      </c>
      <c r="BJ171" s="17" t="s">
        <v>85</v>
      </c>
      <c r="BK171" s="159">
        <f>ROUND(I171*H171,2)</f>
        <v>0</v>
      </c>
      <c r="BL171" s="17" t="s">
        <v>495</v>
      </c>
      <c r="BM171" s="274" t="s">
        <v>529</v>
      </c>
    </row>
    <row r="172" s="2" customFormat="1" ht="16.5" customHeight="1">
      <c r="A172" s="40"/>
      <c r="B172" s="41"/>
      <c r="C172" s="309" t="s">
        <v>371</v>
      </c>
      <c r="D172" s="309" t="s">
        <v>239</v>
      </c>
      <c r="E172" s="310" t="s">
        <v>896</v>
      </c>
      <c r="F172" s="311" t="s">
        <v>897</v>
      </c>
      <c r="G172" s="312" t="s">
        <v>825</v>
      </c>
      <c r="H172" s="313">
        <v>1</v>
      </c>
      <c r="I172" s="314"/>
      <c r="J172" s="315">
        <f>ROUND(I172*H172,2)</f>
        <v>0</v>
      </c>
      <c r="K172" s="316"/>
      <c r="L172" s="317"/>
      <c r="M172" s="318" t="s">
        <v>1</v>
      </c>
      <c r="N172" s="319" t="s">
        <v>40</v>
      </c>
      <c r="O172" s="99"/>
      <c r="P172" s="272">
        <f>O172*H172</f>
        <v>0</v>
      </c>
      <c r="Q172" s="272">
        <v>0</v>
      </c>
      <c r="R172" s="272">
        <f>Q172*H172</f>
        <v>0</v>
      </c>
      <c r="S172" s="272">
        <v>0</v>
      </c>
      <c r="T172" s="273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4" t="s">
        <v>843</v>
      </c>
      <c r="AT172" s="274" t="s">
        <v>239</v>
      </c>
      <c r="AU172" s="274" t="s">
        <v>81</v>
      </c>
      <c r="AY172" s="17" t="s">
        <v>179</v>
      </c>
      <c r="BE172" s="159">
        <f>IF(N172="základná",J172,0)</f>
        <v>0</v>
      </c>
      <c r="BF172" s="159">
        <f>IF(N172="znížená",J172,0)</f>
        <v>0</v>
      </c>
      <c r="BG172" s="159">
        <f>IF(N172="zákl. prenesená",J172,0)</f>
        <v>0</v>
      </c>
      <c r="BH172" s="159">
        <f>IF(N172="zníž. prenesená",J172,0)</f>
        <v>0</v>
      </c>
      <c r="BI172" s="159">
        <f>IF(N172="nulová",J172,0)</f>
        <v>0</v>
      </c>
      <c r="BJ172" s="17" t="s">
        <v>85</v>
      </c>
      <c r="BK172" s="159">
        <f>ROUND(I172*H172,2)</f>
        <v>0</v>
      </c>
      <c r="BL172" s="17" t="s">
        <v>495</v>
      </c>
      <c r="BM172" s="274" t="s">
        <v>539</v>
      </c>
    </row>
    <row r="173" s="2" customFormat="1" ht="16.5" customHeight="1">
      <c r="A173" s="40"/>
      <c r="B173" s="41"/>
      <c r="C173" s="262" t="s">
        <v>375</v>
      </c>
      <c r="D173" s="262" t="s">
        <v>182</v>
      </c>
      <c r="E173" s="263" t="s">
        <v>898</v>
      </c>
      <c r="F173" s="264" t="s">
        <v>899</v>
      </c>
      <c r="G173" s="265" t="s">
        <v>236</v>
      </c>
      <c r="H173" s="266">
        <v>20</v>
      </c>
      <c r="I173" s="267"/>
      <c r="J173" s="268">
        <f>ROUND(I173*H173,2)</f>
        <v>0</v>
      </c>
      <c r="K173" s="269"/>
      <c r="L173" s="43"/>
      <c r="M173" s="270" t="s">
        <v>1</v>
      </c>
      <c r="N173" s="271" t="s">
        <v>40</v>
      </c>
      <c r="O173" s="99"/>
      <c r="P173" s="272">
        <f>O173*H173</f>
        <v>0</v>
      </c>
      <c r="Q173" s="272">
        <v>0</v>
      </c>
      <c r="R173" s="272">
        <f>Q173*H173</f>
        <v>0</v>
      </c>
      <c r="S173" s="272">
        <v>0</v>
      </c>
      <c r="T173" s="273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74" t="s">
        <v>495</v>
      </c>
      <c r="AT173" s="274" t="s">
        <v>182</v>
      </c>
      <c r="AU173" s="274" t="s">
        <v>81</v>
      </c>
      <c r="AY173" s="17" t="s">
        <v>179</v>
      </c>
      <c r="BE173" s="159">
        <f>IF(N173="základná",J173,0)</f>
        <v>0</v>
      </c>
      <c r="BF173" s="159">
        <f>IF(N173="znížená",J173,0)</f>
        <v>0</v>
      </c>
      <c r="BG173" s="159">
        <f>IF(N173="zákl. prenesená",J173,0)</f>
        <v>0</v>
      </c>
      <c r="BH173" s="159">
        <f>IF(N173="zníž. prenesená",J173,0)</f>
        <v>0</v>
      </c>
      <c r="BI173" s="159">
        <f>IF(N173="nulová",J173,0)</f>
        <v>0</v>
      </c>
      <c r="BJ173" s="17" t="s">
        <v>85</v>
      </c>
      <c r="BK173" s="159">
        <f>ROUND(I173*H173,2)</f>
        <v>0</v>
      </c>
      <c r="BL173" s="17" t="s">
        <v>495</v>
      </c>
      <c r="BM173" s="274" t="s">
        <v>550</v>
      </c>
    </row>
    <row r="174" s="2" customFormat="1" ht="24.15" customHeight="1">
      <c r="A174" s="40"/>
      <c r="B174" s="41"/>
      <c r="C174" s="262" t="s">
        <v>379</v>
      </c>
      <c r="D174" s="262" t="s">
        <v>182</v>
      </c>
      <c r="E174" s="263" t="s">
        <v>900</v>
      </c>
      <c r="F174" s="264" t="s">
        <v>901</v>
      </c>
      <c r="G174" s="265" t="s">
        <v>236</v>
      </c>
      <c r="H174" s="266">
        <v>20</v>
      </c>
      <c r="I174" s="267"/>
      <c r="J174" s="268">
        <f>ROUND(I174*H174,2)</f>
        <v>0</v>
      </c>
      <c r="K174" s="269"/>
      <c r="L174" s="43"/>
      <c r="M174" s="270" t="s">
        <v>1</v>
      </c>
      <c r="N174" s="271" t="s">
        <v>40</v>
      </c>
      <c r="O174" s="99"/>
      <c r="P174" s="272">
        <f>O174*H174</f>
        <v>0</v>
      </c>
      <c r="Q174" s="272">
        <v>0</v>
      </c>
      <c r="R174" s="272">
        <f>Q174*H174</f>
        <v>0</v>
      </c>
      <c r="S174" s="272">
        <v>0</v>
      </c>
      <c r="T174" s="273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74" t="s">
        <v>495</v>
      </c>
      <c r="AT174" s="274" t="s">
        <v>182</v>
      </c>
      <c r="AU174" s="274" t="s">
        <v>81</v>
      </c>
      <c r="AY174" s="17" t="s">
        <v>179</v>
      </c>
      <c r="BE174" s="159">
        <f>IF(N174="základná",J174,0)</f>
        <v>0</v>
      </c>
      <c r="BF174" s="159">
        <f>IF(N174="znížená",J174,0)</f>
        <v>0</v>
      </c>
      <c r="BG174" s="159">
        <f>IF(N174="zákl. prenesená",J174,0)</f>
        <v>0</v>
      </c>
      <c r="BH174" s="159">
        <f>IF(N174="zníž. prenesená",J174,0)</f>
        <v>0</v>
      </c>
      <c r="BI174" s="159">
        <f>IF(N174="nulová",J174,0)</f>
        <v>0</v>
      </c>
      <c r="BJ174" s="17" t="s">
        <v>85</v>
      </c>
      <c r="BK174" s="159">
        <f>ROUND(I174*H174,2)</f>
        <v>0</v>
      </c>
      <c r="BL174" s="17" t="s">
        <v>495</v>
      </c>
      <c r="BM174" s="274" t="s">
        <v>567</v>
      </c>
    </row>
    <row r="175" s="2" customFormat="1" ht="24.15" customHeight="1">
      <c r="A175" s="40"/>
      <c r="B175" s="41"/>
      <c r="C175" s="309" t="s">
        <v>383</v>
      </c>
      <c r="D175" s="309" t="s">
        <v>239</v>
      </c>
      <c r="E175" s="310" t="s">
        <v>902</v>
      </c>
      <c r="F175" s="311" t="s">
        <v>903</v>
      </c>
      <c r="G175" s="312" t="s">
        <v>236</v>
      </c>
      <c r="H175" s="313">
        <v>20</v>
      </c>
      <c r="I175" s="314"/>
      <c r="J175" s="315">
        <f>ROUND(I175*H175,2)</f>
        <v>0</v>
      </c>
      <c r="K175" s="316"/>
      <c r="L175" s="317"/>
      <c r="M175" s="318" t="s">
        <v>1</v>
      </c>
      <c r="N175" s="319" t="s">
        <v>40</v>
      </c>
      <c r="O175" s="99"/>
      <c r="P175" s="272">
        <f>O175*H175</f>
        <v>0</v>
      </c>
      <c r="Q175" s="272">
        <v>0</v>
      </c>
      <c r="R175" s="272">
        <f>Q175*H175</f>
        <v>0</v>
      </c>
      <c r="S175" s="272">
        <v>0</v>
      </c>
      <c r="T175" s="27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74" t="s">
        <v>843</v>
      </c>
      <c r="AT175" s="274" t="s">
        <v>239</v>
      </c>
      <c r="AU175" s="274" t="s">
        <v>81</v>
      </c>
      <c r="AY175" s="17" t="s">
        <v>179</v>
      </c>
      <c r="BE175" s="159">
        <f>IF(N175="základná",J175,0)</f>
        <v>0</v>
      </c>
      <c r="BF175" s="159">
        <f>IF(N175="znížená",J175,0)</f>
        <v>0</v>
      </c>
      <c r="BG175" s="159">
        <f>IF(N175="zákl. prenesená",J175,0)</f>
        <v>0</v>
      </c>
      <c r="BH175" s="159">
        <f>IF(N175="zníž. prenesená",J175,0)</f>
        <v>0</v>
      </c>
      <c r="BI175" s="159">
        <f>IF(N175="nulová",J175,0)</f>
        <v>0</v>
      </c>
      <c r="BJ175" s="17" t="s">
        <v>85</v>
      </c>
      <c r="BK175" s="159">
        <f>ROUND(I175*H175,2)</f>
        <v>0</v>
      </c>
      <c r="BL175" s="17" t="s">
        <v>495</v>
      </c>
      <c r="BM175" s="274" t="s">
        <v>575</v>
      </c>
    </row>
    <row r="176" s="2" customFormat="1" ht="16.5" customHeight="1">
      <c r="A176" s="40"/>
      <c r="B176" s="41"/>
      <c r="C176" s="262" t="s">
        <v>388</v>
      </c>
      <c r="D176" s="262" t="s">
        <v>182</v>
      </c>
      <c r="E176" s="263" t="s">
        <v>904</v>
      </c>
      <c r="F176" s="264" t="s">
        <v>905</v>
      </c>
      <c r="G176" s="265" t="s">
        <v>236</v>
      </c>
      <c r="H176" s="266">
        <v>2</v>
      </c>
      <c r="I176" s="267"/>
      <c r="J176" s="268">
        <f>ROUND(I176*H176,2)</f>
        <v>0</v>
      </c>
      <c r="K176" s="269"/>
      <c r="L176" s="43"/>
      <c r="M176" s="270" t="s">
        <v>1</v>
      </c>
      <c r="N176" s="271" t="s">
        <v>40</v>
      </c>
      <c r="O176" s="99"/>
      <c r="P176" s="272">
        <f>O176*H176</f>
        <v>0</v>
      </c>
      <c r="Q176" s="272">
        <v>0</v>
      </c>
      <c r="R176" s="272">
        <f>Q176*H176</f>
        <v>0</v>
      </c>
      <c r="S176" s="272">
        <v>0</v>
      </c>
      <c r="T176" s="27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74" t="s">
        <v>495</v>
      </c>
      <c r="AT176" s="274" t="s">
        <v>182</v>
      </c>
      <c r="AU176" s="274" t="s">
        <v>81</v>
      </c>
      <c r="AY176" s="17" t="s">
        <v>179</v>
      </c>
      <c r="BE176" s="159">
        <f>IF(N176="základná",J176,0)</f>
        <v>0</v>
      </c>
      <c r="BF176" s="159">
        <f>IF(N176="znížená",J176,0)</f>
        <v>0</v>
      </c>
      <c r="BG176" s="159">
        <f>IF(N176="zákl. prenesená",J176,0)</f>
        <v>0</v>
      </c>
      <c r="BH176" s="159">
        <f>IF(N176="zníž. prenesená",J176,0)</f>
        <v>0</v>
      </c>
      <c r="BI176" s="159">
        <f>IF(N176="nulová",J176,0)</f>
        <v>0</v>
      </c>
      <c r="BJ176" s="17" t="s">
        <v>85</v>
      </c>
      <c r="BK176" s="159">
        <f>ROUND(I176*H176,2)</f>
        <v>0</v>
      </c>
      <c r="BL176" s="17" t="s">
        <v>495</v>
      </c>
      <c r="BM176" s="274" t="s">
        <v>589</v>
      </c>
    </row>
    <row r="177" s="2" customFormat="1" ht="24.15" customHeight="1">
      <c r="A177" s="40"/>
      <c r="B177" s="41"/>
      <c r="C177" s="309" t="s">
        <v>393</v>
      </c>
      <c r="D177" s="309" t="s">
        <v>239</v>
      </c>
      <c r="E177" s="310" t="s">
        <v>906</v>
      </c>
      <c r="F177" s="311" t="s">
        <v>907</v>
      </c>
      <c r="G177" s="312" t="s">
        <v>236</v>
      </c>
      <c r="H177" s="313">
        <v>2</v>
      </c>
      <c r="I177" s="314"/>
      <c r="J177" s="315">
        <f>ROUND(I177*H177,2)</f>
        <v>0</v>
      </c>
      <c r="K177" s="316"/>
      <c r="L177" s="317"/>
      <c r="M177" s="318" t="s">
        <v>1</v>
      </c>
      <c r="N177" s="319" t="s">
        <v>40</v>
      </c>
      <c r="O177" s="99"/>
      <c r="P177" s="272">
        <f>O177*H177</f>
        <v>0</v>
      </c>
      <c r="Q177" s="272">
        <v>0</v>
      </c>
      <c r="R177" s="272">
        <f>Q177*H177</f>
        <v>0</v>
      </c>
      <c r="S177" s="272">
        <v>0</v>
      </c>
      <c r="T177" s="273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74" t="s">
        <v>843</v>
      </c>
      <c r="AT177" s="274" t="s">
        <v>239</v>
      </c>
      <c r="AU177" s="274" t="s">
        <v>81</v>
      </c>
      <c r="AY177" s="17" t="s">
        <v>179</v>
      </c>
      <c r="BE177" s="159">
        <f>IF(N177="základná",J177,0)</f>
        <v>0</v>
      </c>
      <c r="BF177" s="159">
        <f>IF(N177="znížená",J177,0)</f>
        <v>0</v>
      </c>
      <c r="BG177" s="159">
        <f>IF(N177="zákl. prenesená",J177,0)</f>
        <v>0</v>
      </c>
      <c r="BH177" s="159">
        <f>IF(N177="zníž. prenesená",J177,0)</f>
        <v>0</v>
      </c>
      <c r="BI177" s="159">
        <f>IF(N177="nulová",J177,0)</f>
        <v>0</v>
      </c>
      <c r="BJ177" s="17" t="s">
        <v>85</v>
      </c>
      <c r="BK177" s="159">
        <f>ROUND(I177*H177,2)</f>
        <v>0</v>
      </c>
      <c r="BL177" s="17" t="s">
        <v>495</v>
      </c>
      <c r="BM177" s="274" t="s">
        <v>908</v>
      </c>
    </row>
    <row r="178" s="2" customFormat="1" ht="16.5" customHeight="1">
      <c r="A178" s="40"/>
      <c r="B178" s="41"/>
      <c r="C178" s="262" t="s">
        <v>398</v>
      </c>
      <c r="D178" s="262" t="s">
        <v>182</v>
      </c>
      <c r="E178" s="263" t="s">
        <v>909</v>
      </c>
      <c r="F178" s="264" t="s">
        <v>910</v>
      </c>
      <c r="G178" s="265" t="s">
        <v>194</v>
      </c>
      <c r="H178" s="266">
        <v>20</v>
      </c>
      <c r="I178" s="267"/>
      <c r="J178" s="268">
        <f>ROUND(I178*H178,2)</f>
        <v>0</v>
      </c>
      <c r="K178" s="269"/>
      <c r="L178" s="43"/>
      <c r="M178" s="270" t="s">
        <v>1</v>
      </c>
      <c r="N178" s="271" t="s">
        <v>40</v>
      </c>
      <c r="O178" s="99"/>
      <c r="P178" s="272">
        <f>O178*H178</f>
        <v>0</v>
      </c>
      <c r="Q178" s="272">
        <v>0</v>
      </c>
      <c r="R178" s="272">
        <f>Q178*H178</f>
        <v>0</v>
      </c>
      <c r="S178" s="272">
        <v>0</v>
      </c>
      <c r="T178" s="273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4" t="s">
        <v>495</v>
      </c>
      <c r="AT178" s="274" t="s">
        <v>182</v>
      </c>
      <c r="AU178" s="274" t="s">
        <v>81</v>
      </c>
      <c r="AY178" s="17" t="s">
        <v>179</v>
      </c>
      <c r="BE178" s="159">
        <f>IF(N178="základná",J178,0)</f>
        <v>0</v>
      </c>
      <c r="BF178" s="159">
        <f>IF(N178="znížená",J178,0)</f>
        <v>0</v>
      </c>
      <c r="BG178" s="159">
        <f>IF(N178="zákl. prenesená",J178,0)</f>
        <v>0</v>
      </c>
      <c r="BH178" s="159">
        <f>IF(N178="zníž. prenesená",J178,0)</f>
        <v>0</v>
      </c>
      <c r="BI178" s="159">
        <f>IF(N178="nulová",J178,0)</f>
        <v>0</v>
      </c>
      <c r="BJ178" s="17" t="s">
        <v>85</v>
      </c>
      <c r="BK178" s="159">
        <f>ROUND(I178*H178,2)</f>
        <v>0</v>
      </c>
      <c r="BL178" s="17" t="s">
        <v>495</v>
      </c>
      <c r="BM178" s="274" t="s">
        <v>911</v>
      </c>
    </row>
    <row r="179" s="2" customFormat="1" ht="16.5" customHeight="1">
      <c r="A179" s="40"/>
      <c r="B179" s="41"/>
      <c r="C179" s="309" t="s">
        <v>401</v>
      </c>
      <c r="D179" s="309" t="s">
        <v>239</v>
      </c>
      <c r="E179" s="310" t="s">
        <v>912</v>
      </c>
      <c r="F179" s="311" t="s">
        <v>913</v>
      </c>
      <c r="G179" s="312" t="s">
        <v>194</v>
      </c>
      <c r="H179" s="313">
        <v>20</v>
      </c>
      <c r="I179" s="314"/>
      <c r="J179" s="315">
        <f>ROUND(I179*H179,2)</f>
        <v>0</v>
      </c>
      <c r="K179" s="316"/>
      <c r="L179" s="317"/>
      <c r="M179" s="318" t="s">
        <v>1</v>
      </c>
      <c r="N179" s="319" t="s">
        <v>40</v>
      </c>
      <c r="O179" s="99"/>
      <c r="P179" s="272">
        <f>O179*H179</f>
        <v>0</v>
      </c>
      <c r="Q179" s="272">
        <v>0</v>
      </c>
      <c r="R179" s="272">
        <f>Q179*H179</f>
        <v>0</v>
      </c>
      <c r="S179" s="272">
        <v>0</v>
      </c>
      <c r="T179" s="27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74" t="s">
        <v>843</v>
      </c>
      <c r="AT179" s="274" t="s">
        <v>239</v>
      </c>
      <c r="AU179" s="274" t="s">
        <v>81</v>
      </c>
      <c r="AY179" s="17" t="s">
        <v>179</v>
      </c>
      <c r="BE179" s="159">
        <f>IF(N179="základná",J179,0)</f>
        <v>0</v>
      </c>
      <c r="BF179" s="159">
        <f>IF(N179="znížená",J179,0)</f>
        <v>0</v>
      </c>
      <c r="BG179" s="159">
        <f>IF(N179="zákl. prenesená",J179,0)</f>
        <v>0</v>
      </c>
      <c r="BH179" s="159">
        <f>IF(N179="zníž. prenesená",J179,0)</f>
        <v>0</v>
      </c>
      <c r="BI179" s="159">
        <f>IF(N179="nulová",J179,0)</f>
        <v>0</v>
      </c>
      <c r="BJ179" s="17" t="s">
        <v>85</v>
      </c>
      <c r="BK179" s="159">
        <f>ROUND(I179*H179,2)</f>
        <v>0</v>
      </c>
      <c r="BL179" s="17" t="s">
        <v>495</v>
      </c>
      <c r="BM179" s="274" t="s">
        <v>914</v>
      </c>
    </row>
    <row r="180" s="2" customFormat="1" ht="24.15" customHeight="1">
      <c r="A180" s="40"/>
      <c r="B180" s="41"/>
      <c r="C180" s="262" t="s">
        <v>406</v>
      </c>
      <c r="D180" s="262" t="s">
        <v>182</v>
      </c>
      <c r="E180" s="263" t="s">
        <v>915</v>
      </c>
      <c r="F180" s="264" t="s">
        <v>916</v>
      </c>
      <c r="G180" s="265" t="s">
        <v>194</v>
      </c>
      <c r="H180" s="266">
        <v>30</v>
      </c>
      <c r="I180" s="267"/>
      <c r="J180" s="268">
        <f>ROUND(I180*H180,2)</f>
        <v>0</v>
      </c>
      <c r="K180" s="269"/>
      <c r="L180" s="43"/>
      <c r="M180" s="270" t="s">
        <v>1</v>
      </c>
      <c r="N180" s="271" t="s">
        <v>40</v>
      </c>
      <c r="O180" s="99"/>
      <c r="P180" s="272">
        <f>O180*H180</f>
        <v>0</v>
      </c>
      <c r="Q180" s="272">
        <v>0</v>
      </c>
      <c r="R180" s="272">
        <f>Q180*H180</f>
        <v>0</v>
      </c>
      <c r="S180" s="272">
        <v>0</v>
      </c>
      <c r="T180" s="273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74" t="s">
        <v>495</v>
      </c>
      <c r="AT180" s="274" t="s">
        <v>182</v>
      </c>
      <c r="AU180" s="274" t="s">
        <v>81</v>
      </c>
      <c r="AY180" s="17" t="s">
        <v>179</v>
      </c>
      <c r="BE180" s="159">
        <f>IF(N180="základná",J180,0)</f>
        <v>0</v>
      </c>
      <c r="BF180" s="159">
        <f>IF(N180="znížená",J180,0)</f>
        <v>0</v>
      </c>
      <c r="BG180" s="159">
        <f>IF(N180="zákl. prenesená",J180,0)</f>
        <v>0</v>
      </c>
      <c r="BH180" s="159">
        <f>IF(N180="zníž. prenesená",J180,0)</f>
        <v>0</v>
      </c>
      <c r="BI180" s="159">
        <f>IF(N180="nulová",J180,0)</f>
        <v>0</v>
      </c>
      <c r="BJ180" s="17" t="s">
        <v>85</v>
      </c>
      <c r="BK180" s="159">
        <f>ROUND(I180*H180,2)</f>
        <v>0</v>
      </c>
      <c r="BL180" s="17" t="s">
        <v>495</v>
      </c>
      <c r="BM180" s="274" t="s">
        <v>917</v>
      </c>
    </row>
    <row r="181" s="2" customFormat="1" ht="16.5" customHeight="1">
      <c r="A181" s="40"/>
      <c r="B181" s="41"/>
      <c r="C181" s="309" t="s">
        <v>410</v>
      </c>
      <c r="D181" s="309" t="s">
        <v>239</v>
      </c>
      <c r="E181" s="310" t="s">
        <v>918</v>
      </c>
      <c r="F181" s="311" t="s">
        <v>919</v>
      </c>
      <c r="G181" s="312" t="s">
        <v>194</v>
      </c>
      <c r="H181" s="313">
        <v>30</v>
      </c>
      <c r="I181" s="314"/>
      <c r="J181" s="315">
        <f>ROUND(I181*H181,2)</f>
        <v>0</v>
      </c>
      <c r="K181" s="316"/>
      <c r="L181" s="317"/>
      <c r="M181" s="318" t="s">
        <v>1</v>
      </c>
      <c r="N181" s="319" t="s">
        <v>40</v>
      </c>
      <c r="O181" s="99"/>
      <c r="P181" s="272">
        <f>O181*H181</f>
        <v>0</v>
      </c>
      <c r="Q181" s="272">
        <v>0</v>
      </c>
      <c r="R181" s="272">
        <f>Q181*H181</f>
        <v>0</v>
      </c>
      <c r="S181" s="272">
        <v>0</v>
      </c>
      <c r="T181" s="273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74" t="s">
        <v>843</v>
      </c>
      <c r="AT181" s="274" t="s">
        <v>239</v>
      </c>
      <c r="AU181" s="274" t="s">
        <v>81</v>
      </c>
      <c r="AY181" s="17" t="s">
        <v>179</v>
      </c>
      <c r="BE181" s="159">
        <f>IF(N181="základná",J181,0)</f>
        <v>0</v>
      </c>
      <c r="BF181" s="159">
        <f>IF(N181="znížená",J181,0)</f>
        <v>0</v>
      </c>
      <c r="BG181" s="159">
        <f>IF(N181="zákl. prenesená",J181,0)</f>
        <v>0</v>
      </c>
      <c r="BH181" s="159">
        <f>IF(N181="zníž. prenesená",J181,0)</f>
        <v>0</v>
      </c>
      <c r="BI181" s="159">
        <f>IF(N181="nulová",J181,0)</f>
        <v>0</v>
      </c>
      <c r="BJ181" s="17" t="s">
        <v>85</v>
      </c>
      <c r="BK181" s="159">
        <f>ROUND(I181*H181,2)</f>
        <v>0</v>
      </c>
      <c r="BL181" s="17" t="s">
        <v>495</v>
      </c>
      <c r="BM181" s="274" t="s">
        <v>920</v>
      </c>
    </row>
    <row r="182" s="2" customFormat="1" ht="24.15" customHeight="1">
      <c r="A182" s="40"/>
      <c r="B182" s="41"/>
      <c r="C182" s="262" t="s">
        <v>416</v>
      </c>
      <c r="D182" s="262" t="s">
        <v>182</v>
      </c>
      <c r="E182" s="263" t="s">
        <v>921</v>
      </c>
      <c r="F182" s="264" t="s">
        <v>922</v>
      </c>
      <c r="G182" s="265" t="s">
        <v>194</v>
      </c>
      <c r="H182" s="266">
        <v>20</v>
      </c>
      <c r="I182" s="267"/>
      <c r="J182" s="268">
        <f>ROUND(I182*H182,2)</f>
        <v>0</v>
      </c>
      <c r="K182" s="269"/>
      <c r="L182" s="43"/>
      <c r="M182" s="270" t="s">
        <v>1</v>
      </c>
      <c r="N182" s="271" t="s">
        <v>40</v>
      </c>
      <c r="O182" s="99"/>
      <c r="P182" s="272">
        <f>O182*H182</f>
        <v>0</v>
      </c>
      <c r="Q182" s="272">
        <v>0</v>
      </c>
      <c r="R182" s="272">
        <f>Q182*H182</f>
        <v>0</v>
      </c>
      <c r="S182" s="272">
        <v>0</v>
      </c>
      <c r="T182" s="273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74" t="s">
        <v>495</v>
      </c>
      <c r="AT182" s="274" t="s">
        <v>182</v>
      </c>
      <c r="AU182" s="274" t="s">
        <v>81</v>
      </c>
      <c r="AY182" s="17" t="s">
        <v>179</v>
      </c>
      <c r="BE182" s="159">
        <f>IF(N182="základná",J182,0)</f>
        <v>0</v>
      </c>
      <c r="BF182" s="159">
        <f>IF(N182="znížená",J182,0)</f>
        <v>0</v>
      </c>
      <c r="BG182" s="159">
        <f>IF(N182="zákl. prenesená",J182,0)</f>
        <v>0</v>
      </c>
      <c r="BH182" s="159">
        <f>IF(N182="zníž. prenesená",J182,0)</f>
        <v>0</v>
      </c>
      <c r="BI182" s="159">
        <f>IF(N182="nulová",J182,0)</f>
        <v>0</v>
      </c>
      <c r="BJ182" s="17" t="s">
        <v>85</v>
      </c>
      <c r="BK182" s="159">
        <f>ROUND(I182*H182,2)</f>
        <v>0</v>
      </c>
      <c r="BL182" s="17" t="s">
        <v>495</v>
      </c>
      <c r="BM182" s="274" t="s">
        <v>923</v>
      </c>
    </row>
    <row r="183" s="2" customFormat="1" ht="21.75" customHeight="1">
      <c r="A183" s="40"/>
      <c r="B183" s="41"/>
      <c r="C183" s="309" t="s">
        <v>420</v>
      </c>
      <c r="D183" s="309" t="s">
        <v>239</v>
      </c>
      <c r="E183" s="310" t="s">
        <v>924</v>
      </c>
      <c r="F183" s="311" t="s">
        <v>925</v>
      </c>
      <c r="G183" s="312" t="s">
        <v>194</v>
      </c>
      <c r="H183" s="313">
        <v>20</v>
      </c>
      <c r="I183" s="314"/>
      <c r="J183" s="315">
        <f>ROUND(I183*H183,2)</f>
        <v>0</v>
      </c>
      <c r="K183" s="316"/>
      <c r="L183" s="317"/>
      <c r="M183" s="318" t="s">
        <v>1</v>
      </c>
      <c r="N183" s="319" t="s">
        <v>40</v>
      </c>
      <c r="O183" s="99"/>
      <c r="P183" s="272">
        <f>O183*H183</f>
        <v>0</v>
      </c>
      <c r="Q183" s="272">
        <v>0</v>
      </c>
      <c r="R183" s="272">
        <f>Q183*H183</f>
        <v>0</v>
      </c>
      <c r="S183" s="272">
        <v>0</v>
      </c>
      <c r="T183" s="273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74" t="s">
        <v>843</v>
      </c>
      <c r="AT183" s="274" t="s">
        <v>239</v>
      </c>
      <c r="AU183" s="274" t="s">
        <v>81</v>
      </c>
      <c r="AY183" s="17" t="s">
        <v>179</v>
      </c>
      <c r="BE183" s="159">
        <f>IF(N183="základná",J183,0)</f>
        <v>0</v>
      </c>
      <c r="BF183" s="159">
        <f>IF(N183="znížená",J183,0)</f>
        <v>0</v>
      </c>
      <c r="BG183" s="159">
        <f>IF(N183="zákl. prenesená",J183,0)</f>
        <v>0</v>
      </c>
      <c r="BH183" s="159">
        <f>IF(N183="zníž. prenesená",J183,0)</f>
        <v>0</v>
      </c>
      <c r="BI183" s="159">
        <f>IF(N183="nulová",J183,0)</f>
        <v>0</v>
      </c>
      <c r="BJ183" s="17" t="s">
        <v>85</v>
      </c>
      <c r="BK183" s="159">
        <f>ROUND(I183*H183,2)</f>
        <v>0</v>
      </c>
      <c r="BL183" s="17" t="s">
        <v>495</v>
      </c>
      <c r="BM183" s="274" t="s">
        <v>926</v>
      </c>
    </row>
    <row r="184" s="2" customFormat="1" ht="24.15" customHeight="1">
      <c r="A184" s="40"/>
      <c r="B184" s="41"/>
      <c r="C184" s="262" t="s">
        <v>424</v>
      </c>
      <c r="D184" s="262" t="s">
        <v>182</v>
      </c>
      <c r="E184" s="263" t="s">
        <v>927</v>
      </c>
      <c r="F184" s="264" t="s">
        <v>928</v>
      </c>
      <c r="G184" s="265" t="s">
        <v>194</v>
      </c>
      <c r="H184" s="266">
        <v>240</v>
      </c>
      <c r="I184" s="267"/>
      <c r="J184" s="268">
        <f>ROUND(I184*H184,2)</f>
        <v>0</v>
      </c>
      <c r="K184" s="269"/>
      <c r="L184" s="43"/>
      <c r="M184" s="270" t="s">
        <v>1</v>
      </c>
      <c r="N184" s="271" t="s">
        <v>40</v>
      </c>
      <c r="O184" s="99"/>
      <c r="P184" s="272">
        <f>O184*H184</f>
        <v>0</v>
      </c>
      <c r="Q184" s="272">
        <v>0</v>
      </c>
      <c r="R184" s="272">
        <f>Q184*H184</f>
        <v>0</v>
      </c>
      <c r="S184" s="272">
        <v>0</v>
      </c>
      <c r="T184" s="27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74" t="s">
        <v>495</v>
      </c>
      <c r="AT184" s="274" t="s">
        <v>182</v>
      </c>
      <c r="AU184" s="274" t="s">
        <v>81</v>
      </c>
      <c r="AY184" s="17" t="s">
        <v>179</v>
      </c>
      <c r="BE184" s="159">
        <f>IF(N184="základná",J184,0)</f>
        <v>0</v>
      </c>
      <c r="BF184" s="159">
        <f>IF(N184="znížená",J184,0)</f>
        <v>0</v>
      </c>
      <c r="BG184" s="159">
        <f>IF(N184="zákl. prenesená",J184,0)</f>
        <v>0</v>
      </c>
      <c r="BH184" s="159">
        <f>IF(N184="zníž. prenesená",J184,0)</f>
        <v>0</v>
      </c>
      <c r="BI184" s="159">
        <f>IF(N184="nulová",J184,0)</f>
        <v>0</v>
      </c>
      <c r="BJ184" s="17" t="s">
        <v>85</v>
      </c>
      <c r="BK184" s="159">
        <f>ROUND(I184*H184,2)</f>
        <v>0</v>
      </c>
      <c r="BL184" s="17" t="s">
        <v>495</v>
      </c>
      <c r="BM184" s="274" t="s">
        <v>929</v>
      </c>
    </row>
    <row r="185" s="2" customFormat="1" ht="21.75" customHeight="1">
      <c r="A185" s="40"/>
      <c r="B185" s="41"/>
      <c r="C185" s="309" t="s">
        <v>428</v>
      </c>
      <c r="D185" s="309" t="s">
        <v>239</v>
      </c>
      <c r="E185" s="310" t="s">
        <v>930</v>
      </c>
      <c r="F185" s="311" t="s">
        <v>931</v>
      </c>
      <c r="G185" s="312" t="s">
        <v>194</v>
      </c>
      <c r="H185" s="313">
        <v>240</v>
      </c>
      <c r="I185" s="314"/>
      <c r="J185" s="315">
        <f>ROUND(I185*H185,2)</f>
        <v>0</v>
      </c>
      <c r="K185" s="316"/>
      <c r="L185" s="317"/>
      <c r="M185" s="318" t="s">
        <v>1</v>
      </c>
      <c r="N185" s="319" t="s">
        <v>40</v>
      </c>
      <c r="O185" s="99"/>
      <c r="P185" s="272">
        <f>O185*H185</f>
        <v>0</v>
      </c>
      <c r="Q185" s="272">
        <v>0</v>
      </c>
      <c r="R185" s="272">
        <f>Q185*H185</f>
        <v>0</v>
      </c>
      <c r="S185" s="272">
        <v>0</v>
      </c>
      <c r="T185" s="273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74" t="s">
        <v>843</v>
      </c>
      <c r="AT185" s="274" t="s">
        <v>239</v>
      </c>
      <c r="AU185" s="274" t="s">
        <v>81</v>
      </c>
      <c r="AY185" s="17" t="s">
        <v>179</v>
      </c>
      <c r="BE185" s="159">
        <f>IF(N185="základná",J185,0)</f>
        <v>0</v>
      </c>
      <c r="BF185" s="159">
        <f>IF(N185="znížená",J185,0)</f>
        <v>0</v>
      </c>
      <c r="BG185" s="159">
        <f>IF(N185="zákl. prenesená",J185,0)</f>
        <v>0</v>
      </c>
      <c r="BH185" s="159">
        <f>IF(N185="zníž. prenesená",J185,0)</f>
        <v>0</v>
      </c>
      <c r="BI185" s="159">
        <f>IF(N185="nulová",J185,0)</f>
        <v>0</v>
      </c>
      <c r="BJ185" s="17" t="s">
        <v>85</v>
      </c>
      <c r="BK185" s="159">
        <f>ROUND(I185*H185,2)</f>
        <v>0</v>
      </c>
      <c r="BL185" s="17" t="s">
        <v>495</v>
      </c>
      <c r="BM185" s="274" t="s">
        <v>932</v>
      </c>
    </row>
    <row r="186" s="2" customFormat="1" ht="24.15" customHeight="1">
      <c r="A186" s="40"/>
      <c r="B186" s="41"/>
      <c r="C186" s="262" t="s">
        <v>434</v>
      </c>
      <c r="D186" s="262" t="s">
        <v>182</v>
      </c>
      <c r="E186" s="263" t="s">
        <v>933</v>
      </c>
      <c r="F186" s="264" t="s">
        <v>934</v>
      </c>
      <c r="G186" s="265" t="s">
        <v>194</v>
      </c>
      <c r="H186" s="266">
        <v>90</v>
      </c>
      <c r="I186" s="267"/>
      <c r="J186" s="268">
        <f>ROUND(I186*H186,2)</f>
        <v>0</v>
      </c>
      <c r="K186" s="269"/>
      <c r="L186" s="43"/>
      <c r="M186" s="270" t="s">
        <v>1</v>
      </c>
      <c r="N186" s="271" t="s">
        <v>40</v>
      </c>
      <c r="O186" s="99"/>
      <c r="P186" s="272">
        <f>O186*H186</f>
        <v>0</v>
      </c>
      <c r="Q186" s="272">
        <v>0</v>
      </c>
      <c r="R186" s="272">
        <f>Q186*H186</f>
        <v>0</v>
      </c>
      <c r="S186" s="272">
        <v>0</v>
      </c>
      <c r="T186" s="27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74" t="s">
        <v>495</v>
      </c>
      <c r="AT186" s="274" t="s">
        <v>182</v>
      </c>
      <c r="AU186" s="274" t="s">
        <v>81</v>
      </c>
      <c r="AY186" s="17" t="s">
        <v>179</v>
      </c>
      <c r="BE186" s="159">
        <f>IF(N186="základná",J186,0)</f>
        <v>0</v>
      </c>
      <c r="BF186" s="159">
        <f>IF(N186="znížená",J186,0)</f>
        <v>0</v>
      </c>
      <c r="BG186" s="159">
        <f>IF(N186="zákl. prenesená",J186,0)</f>
        <v>0</v>
      </c>
      <c r="BH186" s="159">
        <f>IF(N186="zníž. prenesená",J186,0)</f>
        <v>0</v>
      </c>
      <c r="BI186" s="159">
        <f>IF(N186="nulová",J186,0)</f>
        <v>0</v>
      </c>
      <c r="BJ186" s="17" t="s">
        <v>85</v>
      </c>
      <c r="BK186" s="159">
        <f>ROUND(I186*H186,2)</f>
        <v>0</v>
      </c>
      <c r="BL186" s="17" t="s">
        <v>495</v>
      </c>
      <c r="BM186" s="274" t="s">
        <v>935</v>
      </c>
    </row>
    <row r="187" s="2" customFormat="1" ht="21.75" customHeight="1">
      <c r="A187" s="40"/>
      <c r="B187" s="41"/>
      <c r="C187" s="309" t="s">
        <v>438</v>
      </c>
      <c r="D187" s="309" t="s">
        <v>239</v>
      </c>
      <c r="E187" s="310" t="s">
        <v>936</v>
      </c>
      <c r="F187" s="311" t="s">
        <v>937</v>
      </c>
      <c r="G187" s="312" t="s">
        <v>194</v>
      </c>
      <c r="H187" s="313">
        <v>90</v>
      </c>
      <c r="I187" s="314"/>
      <c r="J187" s="315">
        <f>ROUND(I187*H187,2)</f>
        <v>0</v>
      </c>
      <c r="K187" s="316"/>
      <c r="L187" s="317"/>
      <c r="M187" s="318" t="s">
        <v>1</v>
      </c>
      <c r="N187" s="319" t="s">
        <v>40</v>
      </c>
      <c r="O187" s="99"/>
      <c r="P187" s="272">
        <f>O187*H187</f>
        <v>0</v>
      </c>
      <c r="Q187" s="272">
        <v>0</v>
      </c>
      <c r="R187" s="272">
        <f>Q187*H187</f>
        <v>0</v>
      </c>
      <c r="S187" s="272">
        <v>0</v>
      </c>
      <c r="T187" s="27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74" t="s">
        <v>843</v>
      </c>
      <c r="AT187" s="274" t="s">
        <v>239</v>
      </c>
      <c r="AU187" s="274" t="s">
        <v>81</v>
      </c>
      <c r="AY187" s="17" t="s">
        <v>179</v>
      </c>
      <c r="BE187" s="159">
        <f>IF(N187="základná",J187,0)</f>
        <v>0</v>
      </c>
      <c r="BF187" s="159">
        <f>IF(N187="znížená",J187,0)</f>
        <v>0</v>
      </c>
      <c r="BG187" s="159">
        <f>IF(N187="zákl. prenesená",J187,0)</f>
        <v>0</v>
      </c>
      <c r="BH187" s="159">
        <f>IF(N187="zníž. prenesená",J187,0)</f>
        <v>0</v>
      </c>
      <c r="BI187" s="159">
        <f>IF(N187="nulová",J187,0)</f>
        <v>0</v>
      </c>
      <c r="BJ187" s="17" t="s">
        <v>85</v>
      </c>
      <c r="BK187" s="159">
        <f>ROUND(I187*H187,2)</f>
        <v>0</v>
      </c>
      <c r="BL187" s="17" t="s">
        <v>495</v>
      </c>
      <c r="BM187" s="274" t="s">
        <v>938</v>
      </c>
    </row>
    <row r="188" s="2" customFormat="1" ht="24.15" customHeight="1">
      <c r="A188" s="40"/>
      <c r="B188" s="41"/>
      <c r="C188" s="262" t="s">
        <v>442</v>
      </c>
      <c r="D188" s="262" t="s">
        <v>182</v>
      </c>
      <c r="E188" s="263" t="s">
        <v>939</v>
      </c>
      <c r="F188" s="264" t="s">
        <v>940</v>
      </c>
      <c r="G188" s="265" t="s">
        <v>194</v>
      </c>
      <c r="H188" s="266">
        <v>60</v>
      </c>
      <c r="I188" s="267"/>
      <c r="J188" s="268">
        <f>ROUND(I188*H188,2)</f>
        <v>0</v>
      </c>
      <c r="K188" s="269"/>
      <c r="L188" s="43"/>
      <c r="M188" s="270" t="s">
        <v>1</v>
      </c>
      <c r="N188" s="271" t="s">
        <v>40</v>
      </c>
      <c r="O188" s="99"/>
      <c r="P188" s="272">
        <f>O188*H188</f>
        <v>0</v>
      </c>
      <c r="Q188" s="272">
        <v>0</v>
      </c>
      <c r="R188" s="272">
        <f>Q188*H188</f>
        <v>0</v>
      </c>
      <c r="S188" s="272">
        <v>0</v>
      </c>
      <c r="T188" s="27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74" t="s">
        <v>495</v>
      </c>
      <c r="AT188" s="274" t="s">
        <v>182</v>
      </c>
      <c r="AU188" s="274" t="s">
        <v>81</v>
      </c>
      <c r="AY188" s="17" t="s">
        <v>179</v>
      </c>
      <c r="BE188" s="159">
        <f>IF(N188="základná",J188,0)</f>
        <v>0</v>
      </c>
      <c r="BF188" s="159">
        <f>IF(N188="znížená",J188,0)</f>
        <v>0</v>
      </c>
      <c r="BG188" s="159">
        <f>IF(N188="zákl. prenesená",J188,0)</f>
        <v>0</v>
      </c>
      <c r="BH188" s="159">
        <f>IF(N188="zníž. prenesená",J188,0)</f>
        <v>0</v>
      </c>
      <c r="BI188" s="159">
        <f>IF(N188="nulová",J188,0)</f>
        <v>0</v>
      </c>
      <c r="BJ188" s="17" t="s">
        <v>85</v>
      </c>
      <c r="BK188" s="159">
        <f>ROUND(I188*H188,2)</f>
        <v>0</v>
      </c>
      <c r="BL188" s="17" t="s">
        <v>495</v>
      </c>
      <c r="BM188" s="274" t="s">
        <v>941</v>
      </c>
    </row>
    <row r="189" s="2" customFormat="1" ht="21.75" customHeight="1">
      <c r="A189" s="40"/>
      <c r="B189" s="41"/>
      <c r="C189" s="309" t="s">
        <v>446</v>
      </c>
      <c r="D189" s="309" t="s">
        <v>239</v>
      </c>
      <c r="E189" s="310" t="s">
        <v>942</v>
      </c>
      <c r="F189" s="311" t="s">
        <v>943</v>
      </c>
      <c r="G189" s="312" t="s">
        <v>194</v>
      </c>
      <c r="H189" s="313">
        <v>60</v>
      </c>
      <c r="I189" s="314"/>
      <c r="J189" s="315">
        <f>ROUND(I189*H189,2)</f>
        <v>0</v>
      </c>
      <c r="K189" s="316"/>
      <c r="L189" s="317"/>
      <c r="M189" s="318" t="s">
        <v>1</v>
      </c>
      <c r="N189" s="319" t="s">
        <v>40</v>
      </c>
      <c r="O189" s="99"/>
      <c r="P189" s="272">
        <f>O189*H189</f>
        <v>0</v>
      </c>
      <c r="Q189" s="272">
        <v>0</v>
      </c>
      <c r="R189" s="272">
        <f>Q189*H189</f>
        <v>0</v>
      </c>
      <c r="S189" s="272">
        <v>0</v>
      </c>
      <c r="T189" s="273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74" t="s">
        <v>843</v>
      </c>
      <c r="AT189" s="274" t="s">
        <v>239</v>
      </c>
      <c r="AU189" s="274" t="s">
        <v>81</v>
      </c>
      <c r="AY189" s="17" t="s">
        <v>179</v>
      </c>
      <c r="BE189" s="159">
        <f>IF(N189="základná",J189,0)</f>
        <v>0</v>
      </c>
      <c r="BF189" s="159">
        <f>IF(N189="znížená",J189,0)</f>
        <v>0</v>
      </c>
      <c r="BG189" s="159">
        <f>IF(N189="zákl. prenesená",J189,0)</f>
        <v>0</v>
      </c>
      <c r="BH189" s="159">
        <f>IF(N189="zníž. prenesená",J189,0)</f>
        <v>0</v>
      </c>
      <c r="BI189" s="159">
        <f>IF(N189="nulová",J189,0)</f>
        <v>0</v>
      </c>
      <c r="BJ189" s="17" t="s">
        <v>85</v>
      </c>
      <c r="BK189" s="159">
        <f>ROUND(I189*H189,2)</f>
        <v>0</v>
      </c>
      <c r="BL189" s="17" t="s">
        <v>495</v>
      </c>
      <c r="BM189" s="274" t="s">
        <v>944</v>
      </c>
    </row>
    <row r="190" s="2" customFormat="1" ht="24.15" customHeight="1">
      <c r="A190" s="40"/>
      <c r="B190" s="41"/>
      <c r="C190" s="262" t="s">
        <v>452</v>
      </c>
      <c r="D190" s="262" t="s">
        <v>182</v>
      </c>
      <c r="E190" s="263" t="s">
        <v>945</v>
      </c>
      <c r="F190" s="264" t="s">
        <v>946</v>
      </c>
      <c r="G190" s="265" t="s">
        <v>194</v>
      </c>
      <c r="H190" s="266">
        <v>20</v>
      </c>
      <c r="I190" s="267"/>
      <c r="J190" s="268">
        <f>ROUND(I190*H190,2)</f>
        <v>0</v>
      </c>
      <c r="K190" s="269"/>
      <c r="L190" s="43"/>
      <c r="M190" s="270" t="s">
        <v>1</v>
      </c>
      <c r="N190" s="271" t="s">
        <v>40</v>
      </c>
      <c r="O190" s="99"/>
      <c r="P190" s="272">
        <f>O190*H190</f>
        <v>0</v>
      </c>
      <c r="Q190" s="272">
        <v>0</v>
      </c>
      <c r="R190" s="272">
        <f>Q190*H190</f>
        <v>0</v>
      </c>
      <c r="S190" s="272">
        <v>0</v>
      </c>
      <c r="T190" s="273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74" t="s">
        <v>495</v>
      </c>
      <c r="AT190" s="274" t="s">
        <v>182</v>
      </c>
      <c r="AU190" s="274" t="s">
        <v>81</v>
      </c>
      <c r="AY190" s="17" t="s">
        <v>179</v>
      </c>
      <c r="BE190" s="159">
        <f>IF(N190="základná",J190,0)</f>
        <v>0</v>
      </c>
      <c r="BF190" s="159">
        <f>IF(N190="znížená",J190,0)</f>
        <v>0</v>
      </c>
      <c r="BG190" s="159">
        <f>IF(N190="zákl. prenesená",J190,0)</f>
        <v>0</v>
      </c>
      <c r="BH190" s="159">
        <f>IF(N190="zníž. prenesená",J190,0)</f>
        <v>0</v>
      </c>
      <c r="BI190" s="159">
        <f>IF(N190="nulová",J190,0)</f>
        <v>0</v>
      </c>
      <c r="BJ190" s="17" t="s">
        <v>85</v>
      </c>
      <c r="BK190" s="159">
        <f>ROUND(I190*H190,2)</f>
        <v>0</v>
      </c>
      <c r="BL190" s="17" t="s">
        <v>495</v>
      </c>
      <c r="BM190" s="274" t="s">
        <v>605</v>
      </c>
    </row>
    <row r="191" s="2" customFormat="1" ht="21.75" customHeight="1">
      <c r="A191" s="40"/>
      <c r="B191" s="41"/>
      <c r="C191" s="309" t="s">
        <v>456</v>
      </c>
      <c r="D191" s="309" t="s">
        <v>239</v>
      </c>
      <c r="E191" s="310" t="s">
        <v>947</v>
      </c>
      <c r="F191" s="311" t="s">
        <v>948</v>
      </c>
      <c r="G191" s="312" t="s">
        <v>194</v>
      </c>
      <c r="H191" s="313">
        <v>20</v>
      </c>
      <c r="I191" s="314"/>
      <c r="J191" s="315">
        <f>ROUND(I191*H191,2)</f>
        <v>0</v>
      </c>
      <c r="K191" s="316"/>
      <c r="L191" s="317"/>
      <c r="M191" s="318" t="s">
        <v>1</v>
      </c>
      <c r="N191" s="319" t="s">
        <v>40</v>
      </c>
      <c r="O191" s="99"/>
      <c r="P191" s="272">
        <f>O191*H191</f>
        <v>0</v>
      </c>
      <c r="Q191" s="272">
        <v>0</v>
      </c>
      <c r="R191" s="272">
        <f>Q191*H191</f>
        <v>0</v>
      </c>
      <c r="S191" s="272">
        <v>0</v>
      </c>
      <c r="T191" s="27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74" t="s">
        <v>843</v>
      </c>
      <c r="AT191" s="274" t="s">
        <v>239</v>
      </c>
      <c r="AU191" s="274" t="s">
        <v>81</v>
      </c>
      <c r="AY191" s="17" t="s">
        <v>179</v>
      </c>
      <c r="BE191" s="159">
        <f>IF(N191="základná",J191,0)</f>
        <v>0</v>
      </c>
      <c r="BF191" s="159">
        <f>IF(N191="znížená",J191,0)</f>
        <v>0</v>
      </c>
      <c r="BG191" s="159">
        <f>IF(N191="zákl. prenesená",J191,0)</f>
        <v>0</v>
      </c>
      <c r="BH191" s="159">
        <f>IF(N191="zníž. prenesená",J191,0)</f>
        <v>0</v>
      </c>
      <c r="BI191" s="159">
        <f>IF(N191="nulová",J191,0)</f>
        <v>0</v>
      </c>
      <c r="BJ191" s="17" t="s">
        <v>85</v>
      </c>
      <c r="BK191" s="159">
        <f>ROUND(I191*H191,2)</f>
        <v>0</v>
      </c>
      <c r="BL191" s="17" t="s">
        <v>495</v>
      </c>
      <c r="BM191" s="274" t="s">
        <v>949</v>
      </c>
    </row>
    <row r="192" s="2" customFormat="1" ht="21.75" customHeight="1">
      <c r="A192" s="40"/>
      <c r="B192" s="41"/>
      <c r="C192" s="309" t="s">
        <v>461</v>
      </c>
      <c r="D192" s="309" t="s">
        <v>239</v>
      </c>
      <c r="E192" s="310" t="s">
        <v>950</v>
      </c>
      <c r="F192" s="311" t="s">
        <v>951</v>
      </c>
      <c r="G192" s="312" t="s">
        <v>952</v>
      </c>
      <c r="H192" s="313">
        <v>1.4290000000000001</v>
      </c>
      <c r="I192" s="314"/>
      <c r="J192" s="315">
        <f>ROUND(I192*H192,2)</f>
        <v>0</v>
      </c>
      <c r="K192" s="316"/>
      <c r="L192" s="317"/>
      <c r="M192" s="318" t="s">
        <v>1</v>
      </c>
      <c r="N192" s="319" t="s">
        <v>40</v>
      </c>
      <c r="O192" s="99"/>
      <c r="P192" s="272">
        <f>O192*H192</f>
        <v>0</v>
      </c>
      <c r="Q192" s="272">
        <v>0</v>
      </c>
      <c r="R192" s="272">
        <f>Q192*H192</f>
        <v>0</v>
      </c>
      <c r="S192" s="272">
        <v>0</v>
      </c>
      <c r="T192" s="273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74" t="s">
        <v>843</v>
      </c>
      <c r="AT192" s="274" t="s">
        <v>239</v>
      </c>
      <c r="AU192" s="274" t="s">
        <v>81</v>
      </c>
      <c r="AY192" s="17" t="s">
        <v>179</v>
      </c>
      <c r="BE192" s="159">
        <f>IF(N192="základná",J192,0)</f>
        <v>0</v>
      </c>
      <c r="BF192" s="159">
        <f>IF(N192="znížená",J192,0)</f>
        <v>0</v>
      </c>
      <c r="BG192" s="159">
        <f>IF(N192="zákl. prenesená",J192,0)</f>
        <v>0</v>
      </c>
      <c r="BH192" s="159">
        <f>IF(N192="zníž. prenesená",J192,0)</f>
        <v>0</v>
      </c>
      <c r="BI192" s="159">
        <f>IF(N192="nulová",J192,0)</f>
        <v>0</v>
      </c>
      <c r="BJ192" s="17" t="s">
        <v>85</v>
      </c>
      <c r="BK192" s="159">
        <f>ROUND(I192*H192,2)</f>
        <v>0</v>
      </c>
      <c r="BL192" s="17" t="s">
        <v>495</v>
      </c>
      <c r="BM192" s="274" t="s">
        <v>953</v>
      </c>
    </row>
    <row r="193" s="2" customFormat="1" ht="16.5" customHeight="1">
      <c r="A193" s="40"/>
      <c r="B193" s="41"/>
      <c r="C193" s="309" t="s">
        <v>467</v>
      </c>
      <c r="D193" s="309" t="s">
        <v>239</v>
      </c>
      <c r="E193" s="310" t="s">
        <v>954</v>
      </c>
      <c r="F193" s="311" t="s">
        <v>955</v>
      </c>
      <c r="G193" s="312" t="s">
        <v>236</v>
      </c>
      <c r="H193" s="313">
        <v>30</v>
      </c>
      <c r="I193" s="314"/>
      <c r="J193" s="315">
        <f>ROUND(I193*H193,2)</f>
        <v>0</v>
      </c>
      <c r="K193" s="316"/>
      <c r="L193" s="317"/>
      <c r="M193" s="318" t="s">
        <v>1</v>
      </c>
      <c r="N193" s="319" t="s">
        <v>40</v>
      </c>
      <c r="O193" s="99"/>
      <c r="P193" s="272">
        <f>O193*H193</f>
        <v>0</v>
      </c>
      <c r="Q193" s="272">
        <v>0</v>
      </c>
      <c r="R193" s="272">
        <f>Q193*H193</f>
        <v>0</v>
      </c>
      <c r="S193" s="272">
        <v>0</v>
      </c>
      <c r="T193" s="273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74" t="s">
        <v>843</v>
      </c>
      <c r="AT193" s="274" t="s">
        <v>239</v>
      </c>
      <c r="AU193" s="274" t="s">
        <v>81</v>
      </c>
      <c r="AY193" s="17" t="s">
        <v>179</v>
      </c>
      <c r="BE193" s="159">
        <f>IF(N193="základná",J193,0)</f>
        <v>0</v>
      </c>
      <c r="BF193" s="159">
        <f>IF(N193="znížená",J193,0)</f>
        <v>0</v>
      </c>
      <c r="BG193" s="159">
        <f>IF(N193="zákl. prenesená",J193,0)</f>
        <v>0</v>
      </c>
      <c r="BH193" s="159">
        <f>IF(N193="zníž. prenesená",J193,0)</f>
        <v>0</v>
      </c>
      <c r="BI193" s="159">
        <f>IF(N193="nulová",J193,0)</f>
        <v>0</v>
      </c>
      <c r="BJ193" s="17" t="s">
        <v>85</v>
      </c>
      <c r="BK193" s="159">
        <f>ROUND(I193*H193,2)</f>
        <v>0</v>
      </c>
      <c r="BL193" s="17" t="s">
        <v>495</v>
      </c>
      <c r="BM193" s="274" t="s">
        <v>956</v>
      </c>
    </row>
    <row r="194" s="2" customFormat="1" ht="16.5" customHeight="1">
      <c r="A194" s="40"/>
      <c r="B194" s="41"/>
      <c r="C194" s="262" t="s">
        <v>472</v>
      </c>
      <c r="D194" s="262" t="s">
        <v>182</v>
      </c>
      <c r="E194" s="263" t="s">
        <v>957</v>
      </c>
      <c r="F194" s="264" t="s">
        <v>958</v>
      </c>
      <c r="G194" s="265" t="s">
        <v>585</v>
      </c>
      <c r="H194" s="266">
        <v>10</v>
      </c>
      <c r="I194" s="267"/>
      <c r="J194" s="268">
        <f>ROUND(I194*H194,2)</f>
        <v>0</v>
      </c>
      <c r="K194" s="269"/>
      <c r="L194" s="43"/>
      <c r="M194" s="270" t="s">
        <v>1</v>
      </c>
      <c r="N194" s="271" t="s">
        <v>40</v>
      </c>
      <c r="O194" s="99"/>
      <c r="P194" s="272">
        <f>O194*H194</f>
        <v>0</v>
      </c>
      <c r="Q194" s="272">
        <v>0</v>
      </c>
      <c r="R194" s="272">
        <f>Q194*H194</f>
        <v>0</v>
      </c>
      <c r="S194" s="272">
        <v>0</v>
      </c>
      <c r="T194" s="273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74" t="s">
        <v>495</v>
      </c>
      <c r="AT194" s="274" t="s">
        <v>182</v>
      </c>
      <c r="AU194" s="274" t="s">
        <v>81</v>
      </c>
      <c r="AY194" s="17" t="s">
        <v>179</v>
      </c>
      <c r="BE194" s="159">
        <f>IF(N194="základná",J194,0)</f>
        <v>0</v>
      </c>
      <c r="BF194" s="159">
        <f>IF(N194="znížená",J194,0)</f>
        <v>0</v>
      </c>
      <c r="BG194" s="159">
        <f>IF(N194="zákl. prenesená",J194,0)</f>
        <v>0</v>
      </c>
      <c r="BH194" s="159">
        <f>IF(N194="zníž. prenesená",J194,0)</f>
        <v>0</v>
      </c>
      <c r="BI194" s="159">
        <f>IF(N194="nulová",J194,0)</f>
        <v>0</v>
      </c>
      <c r="BJ194" s="17" t="s">
        <v>85</v>
      </c>
      <c r="BK194" s="159">
        <f>ROUND(I194*H194,2)</f>
        <v>0</v>
      </c>
      <c r="BL194" s="17" t="s">
        <v>495</v>
      </c>
      <c r="BM194" s="274" t="s">
        <v>959</v>
      </c>
    </row>
    <row r="195" s="2" customFormat="1" ht="24.15" customHeight="1">
      <c r="A195" s="40"/>
      <c r="B195" s="41"/>
      <c r="C195" s="262" t="s">
        <v>476</v>
      </c>
      <c r="D195" s="262" t="s">
        <v>182</v>
      </c>
      <c r="E195" s="263" t="s">
        <v>960</v>
      </c>
      <c r="F195" s="264" t="s">
        <v>961</v>
      </c>
      <c r="G195" s="265" t="s">
        <v>585</v>
      </c>
      <c r="H195" s="266">
        <v>24</v>
      </c>
      <c r="I195" s="267"/>
      <c r="J195" s="268">
        <f>ROUND(I195*H195,2)</f>
        <v>0</v>
      </c>
      <c r="K195" s="269"/>
      <c r="L195" s="43"/>
      <c r="M195" s="270" t="s">
        <v>1</v>
      </c>
      <c r="N195" s="271" t="s">
        <v>40</v>
      </c>
      <c r="O195" s="99"/>
      <c r="P195" s="272">
        <f>O195*H195</f>
        <v>0</v>
      </c>
      <c r="Q195" s="272">
        <v>0</v>
      </c>
      <c r="R195" s="272">
        <f>Q195*H195</f>
        <v>0</v>
      </c>
      <c r="S195" s="272">
        <v>0</v>
      </c>
      <c r="T195" s="273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74" t="s">
        <v>495</v>
      </c>
      <c r="AT195" s="274" t="s">
        <v>182</v>
      </c>
      <c r="AU195" s="274" t="s">
        <v>81</v>
      </c>
      <c r="AY195" s="17" t="s">
        <v>179</v>
      </c>
      <c r="BE195" s="159">
        <f>IF(N195="základná",J195,0)</f>
        <v>0</v>
      </c>
      <c r="BF195" s="159">
        <f>IF(N195="znížená",J195,0)</f>
        <v>0</v>
      </c>
      <c r="BG195" s="159">
        <f>IF(N195="zákl. prenesená",J195,0)</f>
        <v>0</v>
      </c>
      <c r="BH195" s="159">
        <f>IF(N195="zníž. prenesená",J195,0)</f>
        <v>0</v>
      </c>
      <c r="BI195" s="159">
        <f>IF(N195="nulová",J195,0)</f>
        <v>0</v>
      </c>
      <c r="BJ195" s="17" t="s">
        <v>85</v>
      </c>
      <c r="BK195" s="159">
        <f>ROUND(I195*H195,2)</f>
        <v>0</v>
      </c>
      <c r="BL195" s="17" t="s">
        <v>495</v>
      </c>
      <c r="BM195" s="274" t="s">
        <v>962</v>
      </c>
    </row>
    <row r="196" s="2" customFormat="1" ht="24.15" customHeight="1">
      <c r="A196" s="40"/>
      <c r="B196" s="41"/>
      <c r="C196" s="262" t="s">
        <v>481</v>
      </c>
      <c r="D196" s="262" t="s">
        <v>182</v>
      </c>
      <c r="E196" s="263" t="s">
        <v>963</v>
      </c>
      <c r="F196" s="264" t="s">
        <v>964</v>
      </c>
      <c r="G196" s="265" t="s">
        <v>585</v>
      </c>
      <c r="H196" s="266">
        <v>20</v>
      </c>
      <c r="I196" s="267"/>
      <c r="J196" s="268">
        <f>ROUND(I196*H196,2)</f>
        <v>0</v>
      </c>
      <c r="K196" s="269"/>
      <c r="L196" s="43"/>
      <c r="M196" s="270" t="s">
        <v>1</v>
      </c>
      <c r="N196" s="271" t="s">
        <v>40</v>
      </c>
      <c r="O196" s="99"/>
      <c r="P196" s="272">
        <f>O196*H196</f>
        <v>0</v>
      </c>
      <c r="Q196" s="272">
        <v>0</v>
      </c>
      <c r="R196" s="272">
        <f>Q196*H196</f>
        <v>0</v>
      </c>
      <c r="S196" s="272">
        <v>0</v>
      </c>
      <c r="T196" s="273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74" t="s">
        <v>495</v>
      </c>
      <c r="AT196" s="274" t="s">
        <v>182</v>
      </c>
      <c r="AU196" s="274" t="s">
        <v>81</v>
      </c>
      <c r="AY196" s="17" t="s">
        <v>179</v>
      </c>
      <c r="BE196" s="159">
        <f>IF(N196="základná",J196,0)</f>
        <v>0</v>
      </c>
      <c r="BF196" s="159">
        <f>IF(N196="znížená",J196,0)</f>
        <v>0</v>
      </c>
      <c r="BG196" s="159">
        <f>IF(N196="zákl. prenesená",J196,0)</f>
        <v>0</v>
      </c>
      <c r="BH196" s="159">
        <f>IF(N196="zníž. prenesená",J196,0)</f>
        <v>0</v>
      </c>
      <c r="BI196" s="159">
        <f>IF(N196="nulová",J196,0)</f>
        <v>0</v>
      </c>
      <c r="BJ196" s="17" t="s">
        <v>85</v>
      </c>
      <c r="BK196" s="159">
        <f>ROUND(I196*H196,2)</f>
        <v>0</v>
      </c>
      <c r="BL196" s="17" t="s">
        <v>495</v>
      </c>
      <c r="BM196" s="274" t="s">
        <v>965</v>
      </c>
    </row>
    <row r="197" s="2" customFormat="1" ht="16.5" customHeight="1">
      <c r="A197" s="40"/>
      <c r="B197" s="41"/>
      <c r="C197" s="262" t="s">
        <v>485</v>
      </c>
      <c r="D197" s="262" t="s">
        <v>182</v>
      </c>
      <c r="E197" s="263" t="s">
        <v>833</v>
      </c>
      <c r="F197" s="264" t="s">
        <v>834</v>
      </c>
      <c r="G197" s="265" t="s">
        <v>362</v>
      </c>
      <c r="H197" s="266"/>
      <c r="I197" s="267"/>
      <c r="J197" s="268">
        <f>ROUND(I197*H197,2)</f>
        <v>0</v>
      </c>
      <c r="K197" s="269"/>
      <c r="L197" s="43"/>
      <c r="M197" s="270" t="s">
        <v>1</v>
      </c>
      <c r="N197" s="271" t="s">
        <v>40</v>
      </c>
      <c r="O197" s="99"/>
      <c r="P197" s="272">
        <f>O197*H197</f>
        <v>0</v>
      </c>
      <c r="Q197" s="272">
        <v>0</v>
      </c>
      <c r="R197" s="272">
        <f>Q197*H197</f>
        <v>0</v>
      </c>
      <c r="S197" s="272">
        <v>0</v>
      </c>
      <c r="T197" s="27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74" t="s">
        <v>495</v>
      </c>
      <c r="AT197" s="274" t="s">
        <v>182</v>
      </c>
      <c r="AU197" s="274" t="s">
        <v>81</v>
      </c>
      <c r="AY197" s="17" t="s">
        <v>179</v>
      </c>
      <c r="BE197" s="159">
        <f>IF(N197="základná",J197,0)</f>
        <v>0</v>
      </c>
      <c r="BF197" s="159">
        <f>IF(N197="znížená",J197,0)</f>
        <v>0</v>
      </c>
      <c r="BG197" s="159">
        <f>IF(N197="zákl. prenesená",J197,0)</f>
        <v>0</v>
      </c>
      <c r="BH197" s="159">
        <f>IF(N197="zníž. prenesená",J197,0)</f>
        <v>0</v>
      </c>
      <c r="BI197" s="159">
        <f>IF(N197="nulová",J197,0)</f>
        <v>0</v>
      </c>
      <c r="BJ197" s="17" t="s">
        <v>85</v>
      </c>
      <c r="BK197" s="159">
        <f>ROUND(I197*H197,2)</f>
        <v>0</v>
      </c>
      <c r="BL197" s="17" t="s">
        <v>495</v>
      </c>
      <c r="BM197" s="274" t="s">
        <v>966</v>
      </c>
    </row>
    <row r="198" s="2" customFormat="1" ht="16.5" customHeight="1">
      <c r="A198" s="40"/>
      <c r="B198" s="41"/>
      <c r="C198" s="262" t="s">
        <v>488</v>
      </c>
      <c r="D198" s="262" t="s">
        <v>182</v>
      </c>
      <c r="E198" s="263" t="s">
        <v>967</v>
      </c>
      <c r="F198" s="264" t="s">
        <v>968</v>
      </c>
      <c r="G198" s="265" t="s">
        <v>362</v>
      </c>
      <c r="H198" s="266"/>
      <c r="I198" s="267"/>
      <c r="J198" s="268">
        <f>ROUND(I198*H198,2)</f>
        <v>0</v>
      </c>
      <c r="K198" s="269"/>
      <c r="L198" s="43"/>
      <c r="M198" s="270" t="s">
        <v>1</v>
      </c>
      <c r="N198" s="271" t="s">
        <v>40</v>
      </c>
      <c r="O198" s="99"/>
      <c r="P198" s="272">
        <f>O198*H198</f>
        <v>0</v>
      </c>
      <c r="Q198" s="272">
        <v>0</v>
      </c>
      <c r="R198" s="272">
        <f>Q198*H198</f>
        <v>0</v>
      </c>
      <c r="S198" s="272">
        <v>0</v>
      </c>
      <c r="T198" s="273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74" t="s">
        <v>495</v>
      </c>
      <c r="AT198" s="274" t="s">
        <v>182</v>
      </c>
      <c r="AU198" s="274" t="s">
        <v>81</v>
      </c>
      <c r="AY198" s="17" t="s">
        <v>179</v>
      </c>
      <c r="BE198" s="159">
        <f>IF(N198="základná",J198,0)</f>
        <v>0</v>
      </c>
      <c r="BF198" s="159">
        <f>IF(N198="znížená",J198,0)</f>
        <v>0</v>
      </c>
      <c r="BG198" s="159">
        <f>IF(N198="zákl. prenesená",J198,0)</f>
        <v>0</v>
      </c>
      <c r="BH198" s="159">
        <f>IF(N198="zníž. prenesená",J198,0)</f>
        <v>0</v>
      </c>
      <c r="BI198" s="159">
        <f>IF(N198="nulová",J198,0)</f>
        <v>0</v>
      </c>
      <c r="BJ198" s="17" t="s">
        <v>85</v>
      </c>
      <c r="BK198" s="159">
        <f>ROUND(I198*H198,2)</f>
        <v>0</v>
      </c>
      <c r="BL198" s="17" t="s">
        <v>495</v>
      </c>
      <c r="BM198" s="274" t="s">
        <v>969</v>
      </c>
    </row>
    <row r="199" s="2" customFormat="1" ht="16.5" customHeight="1">
      <c r="A199" s="40"/>
      <c r="B199" s="41"/>
      <c r="C199" s="262" t="s">
        <v>495</v>
      </c>
      <c r="D199" s="262" t="s">
        <v>182</v>
      </c>
      <c r="E199" s="263" t="s">
        <v>835</v>
      </c>
      <c r="F199" s="264" t="s">
        <v>836</v>
      </c>
      <c r="G199" s="265" t="s">
        <v>362</v>
      </c>
      <c r="H199" s="266"/>
      <c r="I199" s="267"/>
      <c r="J199" s="268">
        <f>ROUND(I199*H199,2)</f>
        <v>0</v>
      </c>
      <c r="K199" s="269"/>
      <c r="L199" s="43"/>
      <c r="M199" s="270" t="s">
        <v>1</v>
      </c>
      <c r="N199" s="271" t="s">
        <v>40</v>
      </c>
      <c r="O199" s="99"/>
      <c r="P199" s="272">
        <f>O199*H199</f>
        <v>0</v>
      </c>
      <c r="Q199" s="272">
        <v>0</v>
      </c>
      <c r="R199" s="272">
        <f>Q199*H199</f>
        <v>0</v>
      </c>
      <c r="S199" s="272">
        <v>0</v>
      </c>
      <c r="T199" s="273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74" t="s">
        <v>495</v>
      </c>
      <c r="AT199" s="274" t="s">
        <v>182</v>
      </c>
      <c r="AU199" s="274" t="s">
        <v>81</v>
      </c>
      <c r="AY199" s="17" t="s">
        <v>179</v>
      </c>
      <c r="BE199" s="159">
        <f>IF(N199="základná",J199,0)</f>
        <v>0</v>
      </c>
      <c r="BF199" s="159">
        <f>IF(N199="znížená",J199,0)</f>
        <v>0</v>
      </c>
      <c r="BG199" s="159">
        <f>IF(N199="zákl. prenesená",J199,0)</f>
        <v>0</v>
      </c>
      <c r="BH199" s="159">
        <f>IF(N199="zníž. prenesená",J199,0)</f>
        <v>0</v>
      </c>
      <c r="BI199" s="159">
        <f>IF(N199="nulová",J199,0)</f>
        <v>0</v>
      </c>
      <c r="BJ199" s="17" t="s">
        <v>85</v>
      </c>
      <c r="BK199" s="159">
        <f>ROUND(I199*H199,2)</f>
        <v>0</v>
      </c>
      <c r="BL199" s="17" t="s">
        <v>495</v>
      </c>
      <c r="BM199" s="274" t="s">
        <v>970</v>
      </c>
    </row>
    <row r="200" s="2" customFormat="1" ht="49.92" customHeight="1">
      <c r="A200" s="40"/>
      <c r="B200" s="41"/>
      <c r="C200" s="42"/>
      <c r="D200" s="42"/>
      <c r="E200" s="250" t="s">
        <v>599</v>
      </c>
      <c r="F200" s="250" t="s">
        <v>600</v>
      </c>
      <c r="G200" s="42"/>
      <c r="H200" s="42"/>
      <c r="I200" s="42"/>
      <c r="J200" s="226">
        <f>BK200</f>
        <v>0</v>
      </c>
      <c r="K200" s="42"/>
      <c r="L200" s="43"/>
      <c r="M200" s="320"/>
      <c r="N200" s="321"/>
      <c r="O200" s="99"/>
      <c r="P200" s="99"/>
      <c r="Q200" s="99"/>
      <c r="R200" s="99"/>
      <c r="S200" s="99"/>
      <c r="T200" s="10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7" t="s">
        <v>73</v>
      </c>
      <c r="AU200" s="17" t="s">
        <v>74</v>
      </c>
      <c r="AY200" s="17" t="s">
        <v>601</v>
      </c>
      <c r="BK200" s="159">
        <f>SUM(BK201:BK205)</f>
        <v>0</v>
      </c>
    </row>
    <row r="201" s="2" customFormat="1" ht="16.32" customHeight="1">
      <c r="A201" s="40"/>
      <c r="B201" s="41"/>
      <c r="C201" s="322" t="s">
        <v>1</v>
      </c>
      <c r="D201" s="322" t="s">
        <v>182</v>
      </c>
      <c r="E201" s="323" t="s">
        <v>1</v>
      </c>
      <c r="F201" s="324" t="s">
        <v>1</v>
      </c>
      <c r="G201" s="325" t="s">
        <v>1</v>
      </c>
      <c r="H201" s="326"/>
      <c r="I201" s="327"/>
      <c r="J201" s="328">
        <f>BK201</f>
        <v>0</v>
      </c>
      <c r="K201" s="269"/>
      <c r="L201" s="43"/>
      <c r="M201" s="329" t="s">
        <v>1</v>
      </c>
      <c r="N201" s="330" t="s">
        <v>40</v>
      </c>
      <c r="O201" s="99"/>
      <c r="P201" s="99"/>
      <c r="Q201" s="99"/>
      <c r="R201" s="99"/>
      <c r="S201" s="99"/>
      <c r="T201" s="10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7" t="s">
        <v>601</v>
      </c>
      <c r="AU201" s="17" t="s">
        <v>81</v>
      </c>
      <c r="AY201" s="17" t="s">
        <v>601</v>
      </c>
      <c r="BE201" s="159">
        <f>IF(N201="základná",J201,0)</f>
        <v>0</v>
      </c>
      <c r="BF201" s="159">
        <f>IF(N201="znížená",J201,0)</f>
        <v>0</v>
      </c>
      <c r="BG201" s="159">
        <f>IF(N201="zákl. prenesená",J201,0)</f>
        <v>0</v>
      </c>
      <c r="BH201" s="159">
        <f>IF(N201="zníž. prenesená",J201,0)</f>
        <v>0</v>
      </c>
      <c r="BI201" s="159">
        <f>IF(N201="nulová",J201,0)</f>
        <v>0</v>
      </c>
      <c r="BJ201" s="17" t="s">
        <v>85</v>
      </c>
      <c r="BK201" s="159">
        <f>I201*H201</f>
        <v>0</v>
      </c>
    </row>
    <row r="202" s="2" customFormat="1" ht="16.32" customHeight="1">
      <c r="A202" s="40"/>
      <c r="B202" s="41"/>
      <c r="C202" s="322" t="s">
        <v>1</v>
      </c>
      <c r="D202" s="322" t="s">
        <v>182</v>
      </c>
      <c r="E202" s="323" t="s">
        <v>1</v>
      </c>
      <c r="F202" s="324" t="s">
        <v>1</v>
      </c>
      <c r="G202" s="325" t="s">
        <v>1</v>
      </c>
      <c r="H202" s="326"/>
      <c r="I202" s="327"/>
      <c r="J202" s="328">
        <f>BK202</f>
        <v>0</v>
      </c>
      <c r="K202" s="269"/>
      <c r="L202" s="43"/>
      <c r="M202" s="329" t="s">
        <v>1</v>
      </c>
      <c r="N202" s="330" t="s">
        <v>40</v>
      </c>
      <c r="O202" s="99"/>
      <c r="P202" s="99"/>
      <c r="Q202" s="99"/>
      <c r="R202" s="99"/>
      <c r="S202" s="99"/>
      <c r="T202" s="10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7" t="s">
        <v>601</v>
      </c>
      <c r="AU202" s="17" t="s">
        <v>81</v>
      </c>
      <c r="AY202" s="17" t="s">
        <v>601</v>
      </c>
      <c r="BE202" s="159">
        <f>IF(N202="základná",J202,0)</f>
        <v>0</v>
      </c>
      <c r="BF202" s="159">
        <f>IF(N202="znížená",J202,0)</f>
        <v>0</v>
      </c>
      <c r="BG202" s="159">
        <f>IF(N202="zákl. prenesená",J202,0)</f>
        <v>0</v>
      </c>
      <c r="BH202" s="159">
        <f>IF(N202="zníž. prenesená",J202,0)</f>
        <v>0</v>
      </c>
      <c r="BI202" s="159">
        <f>IF(N202="nulová",J202,0)</f>
        <v>0</v>
      </c>
      <c r="BJ202" s="17" t="s">
        <v>85</v>
      </c>
      <c r="BK202" s="159">
        <f>I202*H202</f>
        <v>0</v>
      </c>
    </row>
    <row r="203" s="2" customFormat="1" ht="16.32" customHeight="1">
      <c r="A203" s="40"/>
      <c r="B203" s="41"/>
      <c r="C203" s="322" t="s">
        <v>1</v>
      </c>
      <c r="D203" s="322" t="s">
        <v>182</v>
      </c>
      <c r="E203" s="323" t="s">
        <v>1</v>
      </c>
      <c r="F203" s="324" t="s">
        <v>1</v>
      </c>
      <c r="G203" s="325" t="s">
        <v>1</v>
      </c>
      <c r="H203" s="326"/>
      <c r="I203" s="327"/>
      <c r="J203" s="328">
        <f>BK203</f>
        <v>0</v>
      </c>
      <c r="K203" s="269"/>
      <c r="L203" s="43"/>
      <c r="M203" s="329" t="s">
        <v>1</v>
      </c>
      <c r="N203" s="330" t="s">
        <v>40</v>
      </c>
      <c r="O203" s="99"/>
      <c r="P203" s="99"/>
      <c r="Q203" s="99"/>
      <c r="R203" s="99"/>
      <c r="S203" s="99"/>
      <c r="T203" s="10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7" t="s">
        <v>601</v>
      </c>
      <c r="AU203" s="17" t="s">
        <v>81</v>
      </c>
      <c r="AY203" s="17" t="s">
        <v>601</v>
      </c>
      <c r="BE203" s="159">
        <f>IF(N203="základná",J203,0)</f>
        <v>0</v>
      </c>
      <c r="BF203" s="159">
        <f>IF(N203="znížená",J203,0)</f>
        <v>0</v>
      </c>
      <c r="BG203" s="159">
        <f>IF(N203="zákl. prenesená",J203,0)</f>
        <v>0</v>
      </c>
      <c r="BH203" s="159">
        <f>IF(N203="zníž. prenesená",J203,0)</f>
        <v>0</v>
      </c>
      <c r="BI203" s="159">
        <f>IF(N203="nulová",J203,0)</f>
        <v>0</v>
      </c>
      <c r="BJ203" s="17" t="s">
        <v>85</v>
      </c>
      <c r="BK203" s="159">
        <f>I203*H203</f>
        <v>0</v>
      </c>
    </row>
    <row r="204" s="2" customFormat="1" ht="16.32" customHeight="1">
      <c r="A204" s="40"/>
      <c r="B204" s="41"/>
      <c r="C204" s="322" t="s">
        <v>1</v>
      </c>
      <c r="D204" s="322" t="s">
        <v>182</v>
      </c>
      <c r="E204" s="323" t="s">
        <v>1</v>
      </c>
      <c r="F204" s="324" t="s">
        <v>1</v>
      </c>
      <c r="G204" s="325" t="s">
        <v>1</v>
      </c>
      <c r="H204" s="326"/>
      <c r="I204" s="327"/>
      <c r="J204" s="328">
        <f>BK204</f>
        <v>0</v>
      </c>
      <c r="K204" s="269"/>
      <c r="L204" s="43"/>
      <c r="M204" s="329" t="s">
        <v>1</v>
      </c>
      <c r="N204" s="330" t="s">
        <v>40</v>
      </c>
      <c r="O204" s="99"/>
      <c r="P204" s="99"/>
      <c r="Q204" s="99"/>
      <c r="R204" s="99"/>
      <c r="S204" s="99"/>
      <c r="T204" s="10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7" t="s">
        <v>601</v>
      </c>
      <c r="AU204" s="17" t="s">
        <v>81</v>
      </c>
      <c r="AY204" s="17" t="s">
        <v>601</v>
      </c>
      <c r="BE204" s="159">
        <f>IF(N204="základná",J204,0)</f>
        <v>0</v>
      </c>
      <c r="BF204" s="159">
        <f>IF(N204="znížená",J204,0)</f>
        <v>0</v>
      </c>
      <c r="BG204" s="159">
        <f>IF(N204="zákl. prenesená",J204,0)</f>
        <v>0</v>
      </c>
      <c r="BH204" s="159">
        <f>IF(N204="zníž. prenesená",J204,0)</f>
        <v>0</v>
      </c>
      <c r="BI204" s="159">
        <f>IF(N204="nulová",J204,0)</f>
        <v>0</v>
      </c>
      <c r="BJ204" s="17" t="s">
        <v>85</v>
      </c>
      <c r="BK204" s="159">
        <f>I204*H204</f>
        <v>0</v>
      </c>
    </row>
    <row r="205" s="2" customFormat="1" ht="16.32" customHeight="1">
      <c r="A205" s="40"/>
      <c r="B205" s="41"/>
      <c r="C205" s="322" t="s">
        <v>1</v>
      </c>
      <c r="D205" s="322" t="s">
        <v>182</v>
      </c>
      <c r="E205" s="323" t="s">
        <v>1</v>
      </c>
      <c r="F205" s="324" t="s">
        <v>1</v>
      </c>
      <c r="G205" s="325" t="s">
        <v>1</v>
      </c>
      <c r="H205" s="326"/>
      <c r="I205" s="327"/>
      <c r="J205" s="328">
        <f>BK205</f>
        <v>0</v>
      </c>
      <c r="K205" s="269"/>
      <c r="L205" s="43"/>
      <c r="M205" s="329" t="s">
        <v>1</v>
      </c>
      <c r="N205" s="330" t="s">
        <v>40</v>
      </c>
      <c r="O205" s="331"/>
      <c r="P205" s="331"/>
      <c r="Q205" s="331"/>
      <c r="R205" s="331"/>
      <c r="S205" s="331"/>
      <c r="T205" s="332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7" t="s">
        <v>601</v>
      </c>
      <c r="AU205" s="17" t="s">
        <v>81</v>
      </c>
      <c r="AY205" s="17" t="s">
        <v>601</v>
      </c>
      <c r="BE205" s="159">
        <f>IF(N205="základná",J205,0)</f>
        <v>0</v>
      </c>
      <c r="BF205" s="159">
        <f>IF(N205="znížená",J205,0)</f>
        <v>0</v>
      </c>
      <c r="BG205" s="159">
        <f>IF(N205="zákl. prenesená",J205,0)</f>
        <v>0</v>
      </c>
      <c r="BH205" s="159">
        <f>IF(N205="zníž. prenesená",J205,0)</f>
        <v>0</v>
      </c>
      <c r="BI205" s="159">
        <f>IF(N205="nulová",J205,0)</f>
        <v>0</v>
      </c>
      <c r="BJ205" s="17" t="s">
        <v>85</v>
      </c>
      <c r="BK205" s="159">
        <f>I205*H205</f>
        <v>0</v>
      </c>
    </row>
    <row r="206" s="2" customFormat="1" ht="6.96" customHeight="1">
      <c r="A206" s="40"/>
      <c r="B206" s="74"/>
      <c r="C206" s="75"/>
      <c r="D206" s="75"/>
      <c r="E206" s="75"/>
      <c r="F206" s="75"/>
      <c r="G206" s="75"/>
      <c r="H206" s="75"/>
      <c r="I206" s="75"/>
      <c r="J206" s="75"/>
      <c r="K206" s="75"/>
      <c r="L206" s="43"/>
      <c r="M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</row>
  </sheetData>
  <sheetProtection sheet="1" autoFilter="0" formatColumns="0" formatRows="0" objects="1" scenarios="1" spinCount="100000" saltValue="BpEr5Q1EV3ogeW2j5+6bfd4Pyd6Ooviw37PUNv+U0qjdrKXB1WcsQceLHuAsrDkoHQbTYS5t8VdMUHYfMqijOA==" hashValue="RG4V2bDCVEZiqVuyHyhBEdbpMdePEaLmr7uMz+99OPDA7J3He0zU/dtSlH5u0Brtnx04GqkKDSXzTeXFTDLGAQ==" algorithmName="SHA-512" password="C549"/>
  <autoFilter ref="C132:K205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5:F105"/>
    <mergeCell ref="D106:F106"/>
    <mergeCell ref="D107:F107"/>
    <mergeCell ref="D108:F108"/>
    <mergeCell ref="D109:F109"/>
    <mergeCell ref="E121:H121"/>
    <mergeCell ref="E123:H123"/>
    <mergeCell ref="E125:H125"/>
    <mergeCell ref="L2:V2"/>
  </mergeCells>
  <dataValidations count="2">
    <dataValidation type="list" allowBlank="1" showInputMessage="1" showErrorMessage="1" error="Povolené sú hodnoty K, M." sqref="D201:D206">
      <formula1>"K, M"</formula1>
    </dataValidation>
    <dataValidation type="list" allowBlank="1" showInputMessage="1" showErrorMessage="1" error="Povolené sú hodnoty základná, znížená, nulová." sqref="N201:N206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7"/>
      <c r="C3" s="168"/>
      <c r="D3" s="168"/>
      <c r="E3" s="168"/>
      <c r="F3" s="168"/>
      <c r="G3" s="168"/>
      <c r="H3" s="20"/>
    </row>
    <row r="4" s="1" customFormat="1" ht="24.96" customHeight="1">
      <c r="B4" s="20"/>
      <c r="C4" s="169" t="s">
        <v>971</v>
      </c>
      <c r="H4" s="20"/>
    </row>
    <row r="5" s="1" customFormat="1" ht="12" customHeight="1">
      <c r="B5" s="20"/>
      <c r="C5" s="333" t="s">
        <v>12</v>
      </c>
      <c r="D5" s="177" t="s">
        <v>13</v>
      </c>
      <c r="E5" s="1"/>
      <c r="F5" s="1"/>
      <c r="H5" s="20"/>
    </row>
    <row r="6" s="1" customFormat="1" ht="36.96" customHeight="1">
      <c r="B6" s="20"/>
      <c r="C6" s="334" t="s">
        <v>15</v>
      </c>
      <c r="D6" s="335" t="s">
        <v>16</v>
      </c>
      <c r="E6" s="1"/>
      <c r="F6" s="1"/>
      <c r="H6" s="20"/>
    </row>
    <row r="7" s="1" customFormat="1" ht="16.5" customHeight="1">
      <c r="B7" s="20"/>
      <c r="C7" s="171" t="s">
        <v>21</v>
      </c>
      <c r="D7" s="174" t="str">
        <f>'Rekapitulácia stavby'!AN8</f>
        <v>7. 12. 2023</v>
      </c>
      <c r="H7" s="20"/>
    </row>
    <row r="8" s="2" customFormat="1" ht="10.8" customHeight="1">
      <c r="A8" s="40"/>
      <c r="B8" s="43"/>
      <c r="C8" s="40"/>
      <c r="D8" s="40"/>
      <c r="E8" s="40"/>
      <c r="F8" s="40"/>
      <c r="G8" s="40"/>
      <c r="H8" s="43"/>
    </row>
    <row r="9" s="11" customFormat="1" ht="29.28" customHeight="1">
      <c r="A9" s="235"/>
      <c r="B9" s="336"/>
      <c r="C9" s="337" t="s">
        <v>55</v>
      </c>
      <c r="D9" s="338" t="s">
        <v>56</v>
      </c>
      <c r="E9" s="338" t="s">
        <v>167</v>
      </c>
      <c r="F9" s="339" t="s">
        <v>972</v>
      </c>
      <c r="G9" s="235"/>
      <c r="H9" s="336"/>
    </row>
    <row r="10" s="2" customFormat="1" ht="26.4" customHeight="1">
      <c r="A10" s="40"/>
      <c r="B10" s="43"/>
      <c r="C10" s="340" t="s">
        <v>78</v>
      </c>
      <c r="D10" s="340" t="s">
        <v>79</v>
      </c>
      <c r="E10" s="40"/>
      <c r="F10" s="40"/>
      <c r="G10" s="40"/>
      <c r="H10" s="43"/>
    </row>
    <row r="11" s="2" customFormat="1" ht="16.8" customHeight="1">
      <c r="A11" s="40"/>
      <c r="B11" s="43"/>
      <c r="C11" s="341" t="s">
        <v>101</v>
      </c>
      <c r="D11" s="342" t="s">
        <v>102</v>
      </c>
      <c r="E11" s="343" t="s">
        <v>1</v>
      </c>
      <c r="F11" s="344">
        <v>137.61099999999999</v>
      </c>
      <c r="G11" s="40"/>
      <c r="H11" s="43"/>
    </row>
    <row r="12" s="2" customFormat="1" ht="16.8" customHeight="1">
      <c r="A12" s="40"/>
      <c r="B12" s="43"/>
      <c r="C12" s="345" t="s">
        <v>1</v>
      </c>
      <c r="D12" s="345" t="s">
        <v>492</v>
      </c>
      <c r="E12" s="17" t="s">
        <v>1</v>
      </c>
      <c r="F12" s="346">
        <v>112.69799999999999</v>
      </c>
      <c r="G12" s="40"/>
      <c r="H12" s="43"/>
    </row>
    <row r="13" s="2" customFormat="1" ht="16.8" customHeight="1">
      <c r="A13" s="40"/>
      <c r="B13" s="43"/>
      <c r="C13" s="345" t="s">
        <v>1</v>
      </c>
      <c r="D13" s="345" t="s">
        <v>493</v>
      </c>
      <c r="E13" s="17" t="s">
        <v>1</v>
      </c>
      <c r="F13" s="346">
        <v>18.359999999999999</v>
      </c>
      <c r="G13" s="40"/>
      <c r="H13" s="43"/>
    </row>
    <row r="14" s="2" customFormat="1" ht="16.8" customHeight="1">
      <c r="A14" s="40"/>
      <c r="B14" s="43"/>
      <c r="C14" s="345" t="s">
        <v>1</v>
      </c>
      <c r="D14" s="345" t="s">
        <v>494</v>
      </c>
      <c r="E14" s="17" t="s">
        <v>1</v>
      </c>
      <c r="F14" s="346">
        <v>6.5529999999999999</v>
      </c>
      <c r="G14" s="40"/>
      <c r="H14" s="43"/>
    </row>
    <row r="15" s="2" customFormat="1" ht="16.8" customHeight="1">
      <c r="A15" s="40"/>
      <c r="B15" s="43"/>
      <c r="C15" s="345" t="s">
        <v>101</v>
      </c>
      <c r="D15" s="345" t="s">
        <v>191</v>
      </c>
      <c r="E15" s="17" t="s">
        <v>1</v>
      </c>
      <c r="F15" s="346">
        <v>137.61099999999999</v>
      </c>
      <c r="G15" s="40"/>
      <c r="H15" s="43"/>
    </row>
    <row r="16" s="2" customFormat="1" ht="16.8" customHeight="1">
      <c r="A16" s="40"/>
      <c r="B16" s="43"/>
      <c r="C16" s="347" t="s">
        <v>973</v>
      </c>
      <c r="D16" s="40"/>
      <c r="E16" s="40"/>
      <c r="F16" s="40"/>
      <c r="G16" s="40"/>
      <c r="H16" s="43"/>
    </row>
    <row r="17" s="2" customFormat="1" ht="16.8" customHeight="1">
      <c r="A17" s="40"/>
      <c r="B17" s="43"/>
      <c r="C17" s="345" t="s">
        <v>489</v>
      </c>
      <c r="D17" s="345" t="s">
        <v>490</v>
      </c>
      <c r="E17" s="17" t="s">
        <v>194</v>
      </c>
      <c r="F17" s="346">
        <v>137.61099999999999</v>
      </c>
      <c r="G17" s="40"/>
      <c r="H17" s="43"/>
    </row>
    <row r="18" s="2" customFormat="1" ht="16.8" customHeight="1">
      <c r="A18" s="40"/>
      <c r="B18" s="43"/>
      <c r="C18" s="345" t="s">
        <v>496</v>
      </c>
      <c r="D18" s="345" t="s">
        <v>497</v>
      </c>
      <c r="E18" s="17" t="s">
        <v>194</v>
      </c>
      <c r="F18" s="346">
        <v>137.61099999999999</v>
      </c>
      <c r="G18" s="40"/>
      <c r="H18" s="43"/>
    </row>
    <row r="19" s="2" customFormat="1" ht="16.8" customHeight="1">
      <c r="A19" s="40"/>
      <c r="B19" s="43"/>
      <c r="C19" s="341" t="s">
        <v>104</v>
      </c>
      <c r="D19" s="342" t="s">
        <v>1</v>
      </c>
      <c r="E19" s="343" t="s">
        <v>1</v>
      </c>
      <c r="F19" s="344">
        <v>68.807000000000002</v>
      </c>
      <c r="G19" s="40"/>
      <c r="H19" s="43"/>
    </row>
    <row r="20" s="2" customFormat="1" ht="16.8" customHeight="1">
      <c r="A20" s="40"/>
      <c r="B20" s="43"/>
      <c r="C20" s="345" t="s">
        <v>1</v>
      </c>
      <c r="D20" s="345" t="s">
        <v>272</v>
      </c>
      <c r="E20" s="17" t="s">
        <v>1</v>
      </c>
      <c r="F20" s="346">
        <v>56.512</v>
      </c>
      <c r="G20" s="40"/>
      <c r="H20" s="43"/>
    </row>
    <row r="21" s="2" customFormat="1" ht="16.8" customHeight="1">
      <c r="A21" s="40"/>
      <c r="B21" s="43"/>
      <c r="C21" s="345" t="s">
        <v>1</v>
      </c>
      <c r="D21" s="345" t="s">
        <v>273</v>
      </c>
      <c r="E21" s="17" t="s">
        <v>1</v>
      </c>
      <c r="F21" s="346">
        <v>12.295</v>
      </c>
      <c r="G21" s="40"/>
      <c r="H21" s="43"/>
    </row>
    <row r="22" s="2" customFormat="1" ht="16.8" customHeight="1">
      <c r="A22" s="40"/>
      <c r="B22" s="43"/>
      <c r="C22" s="345" t="s">
        <v>104</v>
      </c>
      <c r="D22" s="345" t="s">
        <v>206</v>
      </c>
      <c r="E22" s="17" t="s">
        <v>1</v>
      </c>
      <c r="F22" s="346">
        <v>68.807000000000002</v>
      </c>
      <c r="G22" s="40"/>
      <c r="H22" s="43"/>
    </row>
    <row r="23" s="2" customFormat="1" ht="16.8" customHeight="1">
      <c r="A23" s="40"/>
      <c r="B23" s="43"/>
      <c r="C23" s="347" t="s">
        <v>973</v>
      </c>
      <c r="D23" s="40"/>
      <c r="E23" s="40"/>
      <c r="F23" s="40"/>
      <c r="G23" s="40"/>
      <c r="H23" s="43"/>
    </row>
    <row r="24" s="2" customFormat="1">
      <c r="A24" s="40"/>
      <c r="B24" s="43"/>
      <c r="C24" s="345" t="s">
        <v>269</v>
      </c>
      <c r="D24" s="345" t="s">
        <v>270</v>
      </c>
      <c r="E24" s="17" t="s">
        <v>185</v>
      </c>
      <c r="F24" s="346">
        <v>72.247</v>
      </c>
      <c r="G24" s="40"/>
      <c r="H24" s="43"/>
    </row>
    <row r="25" s="2" customFormat="1" ht="16.8" customHeight="1">
      <c r="A25" s="40"/>
      <c r="B25" s="43"/>
      <c r="C25" s="341" t="s">
        <v>107</v>
      </c>
      <c r="D25" s="342" t="s">
        <v>1</v>
      </c>
      <c r="E25" s="343" t="s">
        <v>1</v>
      </c>
      <c r="F25" s="344">
        <v>0.45000000000000001</v>
      </c>
      <c r="G25" s="40"/>
      <c r="H25" s="43"/>
    </row>
    <row r="26" s="2" customFormat="1" ht="16.8" customHeight="1">
      <c r="A26" s="40"/>
      <c r="B26" s="43"/>
      <c r="C26" s="345" t="s">
        <v>1</v>
      </c>
      <c r="D26" s="345" t="s">
        <v>268</v>
      </c>
      <c r="E26" s="17" t="s">
        <v>1</v>
      </c>
      <c r="F26" s="346">
        <v>0.45000000000000001</v>
      </c>
      <c r="G26" s="40"/>
      <c r="H26" s="43"/>
    </row>
    <row r="27" s="2" customFormat="1" ht="16.8" customHeight="1">
      <c r="A27" s="40"/>
      <c r="B27" s="43"/>
      <c r="C27" s="345" t="s">
        <v>107</v>
      </c>
      <c r="D27" s="345" t="s">
        <v>191</v>
      </c>
      <c r="E27" s="17" t="s">
        <v>1</v>
      </c>
      <c r="F27" s="346">
        <v>0.45000000000000001</v>
      </c>
      <c r="G27" s="40"/>
      <c r="H27" s="43"/>
    </row>
    <row r="28" s="2" customFormat="1" ht="16.8" customHeight="1">
      <c r="A28" s="40"/>
      <c r="B28" s="43"/>
      <c r="C28" s="347" t="s">
        <v>973</v>
      </c>
      <c r="D28" s="40"/>
      <c r="E28" s="40"/>
      <c r="F28" s="40"/>
      <c r="G28" s="40"/>
      <c r="H28" s="43"/>
    </row>
    <row r="29" s="2" customFormat="1">
      <c r="A29" s="40"/>
      <c r="B29" s="43"/>
      <c r="C29" s="345" t="s">
        <v>265</v>
      </c>
      <c r="D29" s="345" t="s">
        <v>266</v>
      </c>
      <c r="E29" s="17" t="s">
        <v>222</v>
      </c>
      <c r="F29" s="346">
        <v>0.45000000000000001</v>
      </c>
      <c r="G29" s="40"/>
      <c r="H29" s="43"/>
    </row>
    <row r="30" s="2" customFormat="1" ht="16.8" customHeight="1">
      <c r="A30" s="40"/>
      <c r="B30" s="43"/>
      <c r="C30" s="345" t="s">
        <v>220</v>
      </c>
      <c r="D30" s="345" t="s">
        <v>221</v>
      </c>
      <c r="E30" s="17" t="s">
        <v>222</v>
      </c>
      <c r="F30" s="346">
        <v>0.45000000000000001</v>
      </c>
      <c r="G30" s="40"/>
      <c r="H30" s="43"/>
    </row>
    <row r="31" s="2" customFormat="1" ht="16.8" customHeight="1">
      <c r="A31" s="40"/>
      <c r="B31" s="43"/>
      <c r="C31" s="341" t="s">
        <v>974</v>
      </c>
      <c r="D31" s="342" t="s">
        <v>1</v>
      </c>
      <c r="E31" s="343" t="s">
        <v>1</v>
      </c>
      <c r="F31" s="344">
        <v>147.94800000000001</v>
      </c>
      <c r="G31" s="40"/>
      <c r="H31" s="43"/>
    </row>
    <row r="32" s="2" customFormat="1" ht="16.8" customHeight="1">
      <c r="A32" s="40"/>
      <c r="B32" s="43"/>
      <c r="C32" s="341" t="s">
        <v>109</v>
      </c>
      <c r="D32" s="342" t="s">
        <v>1</v>
      </c>
      <c r="E32" s="343" t="s">
        <v>1</v>
      </c>
      <c r="F32" s="344">
        <v>208.93299999999999</v>
      </c>
      <c r="G32" s="40"/>
      <c r="H32" s="43"/>
    </row>
    <row r="33" s="2" customFormat="1" ht="16.8" customHeight="1">
      <c r="A33" s="40"/>
      <c r="B33" s="43"/>
      <c r="C33" s="345" t="s">
        <v>1</v>
      </c>
      <c r="D33" s="345" t="s">
        <v>248</v>
      </c>
      <c r="E33" s="17" t="s">
        <v>1</v>
      </c>
      <c r="F33" s="346">
        <v>56.512</v>
      </c>
      <c r="G33" s="40"/>
      <c r="H33" s="43"/>
    </row>
    <row r="34" s="2" customFormat="1" ht="16.8" customHeight="1">
      <c r="A34" s="40"/>
      <c r="B34" s="43"/>
      <c r="C34" s="345" t="s">
        <v>1</v>
      </c>
      <c r="D34" s="345" t="s">
        <v>249</v>
      </c>
      <c r="E34" s="17" t="s">
        <v>1</v>
      </c>
      <c r="F34" s="346">
        <v>12.295</v>
      </c>
      <c r="G34" s="40"/>
      <c r="H34" s="43"/>
    </row>
    <row r="35" s="2" customFormat="1" ht="16.8" customHeight="1">
      <c r="A35" s="40"/>
      <c r="B35" s="43"/>
      <c r="C35" s="345" t="s">
        <v>1</v>
      </c>
      <c r="D35" s="345" t="s">
        <v>250</v>
      </c>
      <c r="E35" s="17" t="s">
        <v>1</v>
      </c>
      <c r="F35" s="346">
        <v>105.595</v>
      </c>
      <c r="G35" s="40"/>
      <c r="H35" s="43"/>
    </row>
    <row r="36" s="2" customFormat="1" ht="16.8" customHeight="1">
      <c r="A36" s="40"/>
      <c r="B36" s="43"/>
      <c r="C36" s="345" t="s">
        <v>1</v>
      </c>
      <c r="D36" s="345" t="s">
        <v>251</v>
      </c>
      <c r="E36" s="17" t="s">
        <v>1</v>
      </c>
      <c r="F36" s="346">
        <v>34.530999999999999</v>
      </c>
      <c r="G36" s="40"/>
      <c r="H36" s="43"/>
    </row>
    <row r="37" s="2" customFormat="1" ht="16.8" customHeight="1">
      <c r="A37" s="40"/>
      <c r="B37" s="43"/>
      <c r="C37" s="345" t="s">
        <v>109</v>
      </c>
      <c r="D37" s="345" t="s">
        <v>206</v>
      </c>
      <c r="E37" s="17" t="s">
        <v>1</v>
      </c>
      <c r="F37" s="346">
        <v>208.93299999999999</v>
      </c>
      <c r="G37" s="40"/>
      <c r="H37" s="43"/>
    </row>
    <row r="38" s="2" customFormat="1" ht="16.8" customHeight="1">
      <c r="A38" s="40"/>
      <c r="B38" s="43"/>
      <c r="C38" s="347" t="s">
        <v>973</v>
      </c>
      <c r="D38" s="40"/>
      <c r="E38" s="40"/>
      <c r="F38" s="40"/>
      <c r="G38" s="40"/>
      <c r="H38" s="43"/>
    </row>
    <row r="39" s="2" customFormat="1" ht="16.8" customHeight="1">
      <c r="A39" s="40"/>
      <c r="B39" s="43"/>
      <c r="C39" s="345" t="s">
        <v>245</v>
      </c>
      <c r="D39" s="345" t="s">
        <v>246</v>
      </c>
      <c r="E39" s="17" t="s">
        <v>185</v>
      </c>
      <c r="F39" s="346">
        <v>219.38</v>
      </c>
      <c r="G39" s="40"/>
      <c r="H39" s="43"/>
    </row>
    <row r="40" s="2" customFormat="1" ht="16.8" customHeight="1">
      <c r="A40" s="40"/>
      <c r="B40" s="43"/>
      <c r="C40" s="341" t="s">
        <v>111</v>
      </c>
      <c r="D40" s="342" t="s">
        <v>1</v>
      </c>
      <c r="E40" s="343" t="s">
        <v>1</v>
      </c>
      <c r="F40" s="344">
        <v>543.18700000000001</v>
      </c>
      <c r="G40" s="40"/>
      <c r="H40" s="43"/>
    </row>
    <row r="41" s="2" customFormat="1" ht="16.8" customHeight="1">
      <c r="A41" s="40"/>
      <c r="B41" s="43"/>
      <c r="C41" s="345" t="s">
        <v>1</v>
      </c>
      <c r="D41" s="345" t="s">
        <v>554</v>
      </c>
      <c r="E41" s="17" t="s">
        <v>1</v>
      </c>
      <c r="F41" s="346">
        <v>37.567</v>
      </c>
      <c r="G41" s="40"/>
      <c r="H41" s="43"/>
    </row>
    <row r="42" s="2" customFormat="1" ht="16.8" customHeight="1">
      <c r="A42" s="40"/>
      <c r="B42" s="43"/>
      <c r="C42" s="345" t="s">
        <v>1</v>
      </c>
      <c r="D42" s="345" t="s">
        <v>555</v>
      </c>
      <c r="E42" s="17" t="s">
        <v>1</v>
      </c>
      <c r="F42" s="346">
        <v>18.622</v>
      </c>
      <c r="G42" s="40"/>
      <c r="H42" s="43"/>
    </row>
    <row r="43" s="2" customFormat="1" ht="16.8" customHeight="1">
      <c r="A43" s="40"/>
      <c r="B43" s="43"/>
      <c r="C43" s="345" t="s">
        <v>1</v>
      </c>
      <c r="D43" s="345" t="s">
        <v>556</v>
      </c>
      <c r="E43" s="17" t="s">
        <v>1</v>
      </c>
      <c r="F43" s="346">
        <v>122.15300000000001</v>
      </c>
      <c r="G43" s="40"/>
      <c r="H43" s="43"/>
    </row>
    <row r="44" s="2" customFormat="1" ht="16.8" customHeight="1">
      <c r="A44" s="40"/>
      <c r="B44" s="43"/>
      <c r="C44" s="345" t="s">
        <v>1</v>
      </c>
      <c r="D44" s="345" t="s">
        <v>557</v>
      </c>
      <c r="E44" s="17" t="s">
        <v>1</v>
      </c>
      <c r="F44" s="346">
        <v>72.337999999999994</v>
      </c>
      <c r="G44" s="40"/>
      <c r="H44" s="43"/>
    </row>
    <row r="45" s="2" customFormat="1" ht="16.8" customHeight="1">
      <c r="A45" s="40"/>
      <c r="B45" s="43"/>
      <c r="C45" s="345" t="s">
        <v>1</v>
      </c>
      <c r="D45" s="345" t="s">
        <v>558</v>
      </c>
      <c r="E45" s="17" t="s">
        <v>1</v>
      </c>
      <c r="F45" s="346">
        <v>79.117000000000004</v>
      </c>
      <c r="G45" s="40"/>
      <c r="H45" s="43"/>
    </row>
    <row r="46" s="2" customFormat="1" ht="16.8" customHeight="1">
      <c r="A46" s="40"/>
      <c r="B46" s="43"/>
      <c r="C46" s="345" t="s">
        <v>1</v>
      </c>
      <c r="D46" s="345" t="s">
        <v>559</v>
      </c>
      <c r="E46" s="17" t="s">
        <v>1</v>
      </c>
      <c r="F46" s="346">
        <v>17.213000000000001</v>
      </c>
      <c r="G46" s="40"/>
      <c r="H46" s="43"/>
    </row>
    <row r="47" s="2" customFormat="1" ht="16.8" customHeight="1">
      <c r="A47" s="40"/>
      <c r="B47" s="43"/>
      <c r="C47" s="345" t="s">
        <v>1</v>
      </c>
      <c r="D47" s="345" t="s">
        <v>560</v>
      </c>
      <c r="E47" s="17" t="s">
        <v>1</v>
      </c>
      <c r="F47" s="346">
        <v>147.833</v>
      </c>
      <c r="G47" s="40"/>
      <c r="H47" s="43"/>
    </row>
    <row r="48" s="2" customFormat="1" ht="16.8" customHeight="1">
      <c r="A48" s="40"/>
      <c r="B48" s="43"/>
      <c r="C48" s="345" t="s">
        <v>1</v>
      </c>
      <c r="D48" s="345" t="s">
        <v>561</v>
      </c>
      <c r="E48" s="17" t="s">
        <v>1</v>
      </c>
      <c r="F48" s="346">
        <v>48.344000000000001</v>
      </c>
      <c r="G48" s="40"/>
      <c r="H48" s="43"/>
    </row>
    <row r="49" s="2" customFormat="1" ht="16.8" customHeight="1">
      <c r="A49" s="40"/>
      <c r="B49" s="43"/>
      <c r="C49" s="345" t="s">
        <v>111</v>
      </c>
      <c r="D49" s="345" t="s">
        <v>206</v>
      </c>
      <c r="E49" s="17" t="s">
        <v>1</v>
      </c>
      <c r="F49" s="346">
        <v>543.18700000000001</v>
      </c>
      <c r="G49" s="40"/>
      <c r="H49" s="43"/>
    </row>
    <row r="50" s="2" customFormat="1" ht="16.8" customHeight="1">
      <c r="A50" s="40"/>
      <c r="B50" s="43"/>
      <c r="C50" s="347" t="s">
        <v>973</v>
      </c>
      <c r="D50" s="40"/>
      <c r="E50" s="40"/>
      <c r="F50" s="40"/>
      <c r="G50" s="40"/>
      <c r="H50" s="43"/>
    </row>
    <row r="51" s="2" customFormat="1" ht="16.8" customHeight="1">
      <c r="A51" s="40"/>
      <c r="B51" s="43"/>
      <c r="C51" s="345" t="s">
        <v>551</v>
      </c>
      <c r="D51" s="345" t="s">
        <v>552</v>
      </c>
      <c r="E51" s="17" t="s">
        <v>185</v>
      </c>
      <c r="F51" s="346">
        <v>570.346</v>
      </c>
      <c r="G51" s="40"/>
      <c r="H51" s="43"/>
    </row>
    <row r="52" s="2" customFormat="1" ht="16.8" customHeight="1">
      <c r="A52" s="40"/>
      <c r="B52" s="43"/>
      <c r="C52" s="341" t="s">
        <v>113</v>
      </c>
      <c r="D52" s="342" t="s">
        <v>1</v>
      </c>
      <c r="E52" s="343" t="s">
        <v>1</v>
      </c>
      <c r="F52" s="344">
        <v>68.879999999999995</v>
      </c>
      <c r="G52" s="40"/>
      <c r="H52" s="43"/>
    </row>
    <row r="53" s="2" customFormat="1" ht="16.8" customHeight="1">
      <c r="A53" s="40"/>
      <c r="B53" s="43"/>
      <c r="C53" s="345" t="s">
        <v>1</v>
      </c>
      <c r="D53" s="345" t="s">
        <v>204</v>
      </c>
      <c r="E53" s="17" t="s">
        <v>1</v>
      </c>
      <c r="F53" s="346">
        <v>46.847999999999999</v>
      </c>
      <c r="G53" s="40"/>
      <c r="H53" s="43"/>
    </row>
    <row r="54" s="2" customFormat="1" ht="16.8" customHeight="1">
      <c r="A54" s="40"/>
      <c r="B54" s="43"/>
      <c r="C54" s="345" t="s">
        <v>1</v>
      </c>
      <c r="D54" s="345" t="s">
        <v>205</v>
      </c>
      <c r="E54" s="17" t="s">
        <v>1</v>
      </c>
      <c r="F54" s="346">
        <v>22.032</v>
      </c>
      <c r="G54" s="40"/>
      <c r="H54" s="43"/>
    </row>
    <row r="55" s="2" customFormat="1" ht="16.8" customHeight="1">
      <c r="A55" s="40"/>
      <c r="B55" s="43"/>
      <c r="C55" s="345" t="s">
        <v>113</v>
      </c>
      <c r="D55" s="345" t="s">
        <v>206</v>
      </c>
      <c r="E55" s="17" t="s">
        <v>1</v>
      </c>
      <c r="F55" s="346">
        <v>68.879999999999995</v>
      </c>
      <c r="G55" s="40"/>
      <c r="H55" s="43"/>
    </row>
    <row r="56" s="2" customFormat="1" ht="16.8" customHeight="1">
      <c r="A56" s="40"/>
      <c r="B56" s="43"/>
      <c r="C56" s="347" t="s">
        <v>973</v>
      </c>
      <c r="D56" s="40"/>
      <c r="E56" s="40"/>
      <c r="F56" s="40"/>
      <c r="G56" s="40"/>
      <c r="H56" s="43"/>
    </row>
    <row r="57" s="2" customFormat="1" ht="16.8" customHeight="1">
      <c r="A57" s="40"/>
      <c r="B57" s="43"/>
      <c r="C57" s="345" t="s">
        <v>201</v>
      </c>
      <c r="D57" s="345" t="s">
        <v>202</v>
      </c>
      <c r="E57" s="17" t="s">
        <v>185</v>
      </c>
      <c r="F57" s="346">
        <v>72.323999999999998</v>
      </c>
      <c r="G57" s="40"/>
      <c r="H57" s="43"/>
    </row>
    <row r="58" s="2" customFormat="1">
      <c r="A58" s="40"/>
      <c r="B58" s="43"/>
      <c r="C58" s="345" t="s">
        <v>576</v>
      </c>
      <c r="D58" s="345" t="s">
        <v>577</v>
      </c>
      <c r="E58" s="17" t="s">
        <v>185</v>
      </c>
      <c r="F58" s="346">
        <v>501.46600000000001</v>
      </c>
      <c r="G58" s="40"/>
      <c r="H58" s="43"/>
    </row>
    <row r="59" s="2" customFormat="1" ht="16.8" customHeight="1">
      <c r="A59" s="40"/>
      <c r="B59" s="43"/>
      <c r="C59" s="341" t="s">
        <v>116</v>
      </c>
      <c r="D59" s="342" t="s">
        <v>1</v>
      </c>
      <c r="E59" s="343" t="s">
        <v>1</v>
      </c>
      <c r="F59" s="344">
        <v>93.602000000000004</v>
      </c>
      <c r="G59" s="40"/>
      <c r="H59" s="43"/>
    </row>
    <row r="60" s="2" customFormat="1">
      <c r="A60" s="40"/>
      <c r="B60" s="43"/>
      <c r="C60" s="345" t="s">
        <v>1</v>
      </c>
      <c r="D60" s="345" t="s">
        <v>212</v>
      </c>
      <c r="E60" s="17" t="s">
        <v>1</v>
      </c>
      <c r="F60" s="346">
        <v>68.527000000000001</v>
      </c>
      <c r="G60" s="40"/>
      <c r="H60" s="43"/>
    </row>
    <row r="61" s="2" customFormat="1" ht="16.8" customHeight="1">
      <c r="A61" s="40"/>
      <c r="B61" s="43"/>
      <c r="C61" s="345" t="s">
        <v>1</v>
      </c>
      <c r="D61" s="345" t="s">
        <v>213</v>
      </c>
      <c r="E61" s="17" t="s">
        <v>1</v>
      </c>
      <c r="F61" s="346">
        <v>25.074999999999999</v>
      </c>
      <c r="G61" s="40"/>
      <c r="H61" s="43"/>
    </row>
    <row r="62" s="2" customFormat="1" ht="16.8" customHeight="1">
      <c r="A62" s="40"/>
      <c r="B62" s="43"/>
      <c r="C62" s="345" t="s">
        <v>116</v>
      </c>
      <c r="D62" s="345" t="s">
        <v>206</v>
      </c>
      <c r="E62" s="17" t="s">
        <v>1</v>
      </c>
      <c r="F62" s="346">
        <v>93.602000000000004</v>
      </c>
      <c r="G62" s="40"/>
      <c r="H62" s="43"/>
    </row>
    <row r="63" s="2" customFormat="1" ht="16.8" customHeight="1">
      <c r="A63" s="40"/>
      <c r="B63" s="43"/>
      <c r="C63" s="347" t="s">
        <v>973</v>
      </c>
      <c r="D63" s="40"/>
      <c r="E63" s="40"/>
      <c r="F63" s="40"/>
      <c r="G63" s="40"/>
      <c r="H63" s="43"/>
    </row>
    <row r="64" s="2" customFormat="1">
      <c r="A64" s="40"/>
      <c r="B64" s="43"/>
      <c r="C64" s="345" t="s">
        <v>209</v>
      </c>
      <c r="D64" s="345" t="s">
        <v>210</v>
      </c>
      <c r="E64" s="17" t="s">
        <v>185</v>
      </c>
      <c r="F64" s="346">
        <v>98.281999999999996</v>
      </c>
      <c r="G64" s="40"/>
      <c r="H64" s="43"/>
    </row>
    <row r="65" s="2" customFormat="1">
      <c r="A65" s="40"/>
      <c r="B65" s="43"/>
      <c r="C65" s="345" t="s">
        <v>536</v>
      </c>
      <c r="D65" s="345" t="s">
        <v>537</v>
      </c>
      <c r="E65" s="17" t="s">
        <v>185</v>
      </c>
      <c r="F65" s="346">
        <v>93.602000000000004</v>
      </c>
      <c r="G65" s="40"/>
      <c r="H65" s="43"/>
    </row>
    <row r="66" s="2" customFormat="1" ht="16.8" customHeight="1">
      <c r="A66" s="40"/>
      <c r="B66" s="43"/>
      <c r="C66" s="341" t="s">
        <v>119</v>
      </c>
      <c r="D66" s="342" t="s">
        <v>1</v>
      </c>
      <c r="E66" s="343" t="s">
        <v>1</v>
      </c>
      <c r="F66" s="344">
        <v>193.386</v>
      </c>
      <c r="G66" s="40"/>
      <c r="H66" s="43"/>
    </row>
    <row r="67" s="2" customFormat="1">
      <c r="A67" s="40"/>
      <c r="B67" s="43"/>
      <c r="C67" s="345" t="s">
        <v>1</v>
      </c>
      <c r="D67" s="345" t="s">
        <v>289</v>
      </c>
      <c r="E67" s="17" t="s">
        <v>1</v>
      </c>
      <c r="F67" s="346">
        <v>155.64699999999999</v>
      </c>
      <c r="G67" s="40"/>
      <c r="H67" s="43"/>
    </row>
    <row r="68" s="2" customFormat="1">
      <c r="A68" s="40"/>
      <c r="B68" s="43"/>
      <c r="C68" s="345" t="s">
        <v>1</v>
      </c>
      <c r="D68" s="345" t="s">
        <v>290</v>
      </c>
      <c r="E68" s="17" t="s">
        <v>1</v>
      </c>
      <c r="F68" s="346">
        <v>37.738999999999997</v>
      </c>
      <c r="G68" s="40"/>
      <c r="H68" s="43"/>
    </row>
    <row r="69" s="2" customFormat="1" ht="16.8" customHeight="1">
      <c r="A69" s="40"/>
      <c r="B69" s="43"/>
      <c r="C69" s="345" t="s">
        <v>119</v>
      </c>
      <c r="D69" s="345" t="s">
        <v>206</v>
      </c>
      <c r="E69" s="17" t="s">
        <v>1</v>
      </c>
      <c r="F69" s="346">
        <v>193.386</v>
      </c>
      <c r="G69" s="40"/>
      <c r="H69" s="43"/>
    </row>
    <row r="70" s="2" customFormat="1" ht="16.8" customHeight="1">
      <c r="A70" s="40"/>
      <c r="B70" s="43"/>
      <c r="C70" s="347" t="s">
        <v>973</v>
      </c>
      <c r="D70" s="40"/>
      <c r="E70" s="40"/>
      <c r="F70" s="40"/>
      <c r="G70" s="40"/>
      <c r="H70" s="43"/>
    </row>
    <row r="71" s="2" customFormat="1">
      <c r="A71" s="40"/>
      <c r="B71" s="43"/>
      <c r="C71" s="345" t="s">
        <v>286</v>
      </c>
      <c r="D71" s="345" t="s">
        <v>287</v>
      </c>
      <c r="E71" s="17" t="s">
        <v>185</v>
      </c>
      <c r="F71" s="346">
        <v>203.05500000000001</v>
      </c>
      <c r="G71" s="40"/>
      <c r="H71" s="43"/>
    </row>
    <row r="72" s="2" customFormat="1" ht="16.8" customHeight="1">
      <c r="A72" s="40"/>
      <c r="B72" s="43"/>
      <c r="C72" s="341" t="s">
        <v>121</v>
      </c>
      <c r="D72" s="342" t="s">
        <v>1</v>
      </c>
      <c r="E72" s="343" t="s">
        <v>1</v>
      </c>
      <c r="F72" s="344">
        <v>72.247</v>
      </c>
      <c r="G72" s="40"/>
      <c r="H72" s="43"/>
    </row>
    <row r="73" s="2" customFormat="1" ht="16.8" customHeight="1">
      <c r="A73" s="40"/>
      <c r="B73" s="43"/>
      <c r="C73" s="345" t="s">
        <v>1</v>
      </c>
      <c r="D73" s="345" t="s">
        <v>272</v>
      </c>
      <c r="E73" s="17" t="s">
        <v>1</v>
      </c>
      <c r="F73" s="346">
        <v>56.512</v>
      </c>
      <c r="G73" s="40"/>
      <c r="H73" s="43"/>
    </row>
    <row r="74" s="2" customFormat="1" ht="16.8" customHeight="1">
      <c r="A74" s="40"/>
      <c r="B74" s="43"/>
      <c r="C74" s="345" t="s">
        <v>1</v>
      </c>
      <c r="D74" s="345" t="s">
        <v>273</v>
      </c>
      <c r="E74" s="17" t="s">
        <v>1</v>
      </c>
      <c r="F74" s="346">
        <v>12.295</v>
      </c>
      <c r="G74" s="40"/>
      <c r="H74" s="43"/>
    </row>
    <row r="75" s="2" customFormat="1" ht="16.8" customHeight="1">
      <c r="A75" s="40"/>
      <c r="B75" s="43"/>
      <c r="C75" s="345" t="s">
        <v>1</v>
      </c>
      <c r="D75" s="345" t="s">
        <v>274</v>
      </c>
      <c r="E75" s="17" t="s">
        <v>1</v>
      </c>
      <c r="F75" s="346">
        <v>3.4399999999999999</v>
      </c>
      <c r="G75" s="40"/>
      <c r="H75" s="43"/>
    </row>
    <row r="76" s="2" customFormat="1" ht="16.8" customHeight="1">
      <c r="A76" s="40"/>
      <c r="B76" s="43"/>
      <c r="C76" s="345" t="s">
        <v>121</v>
      </c>
      <c r="D76" s="345" t="s">
        <v>191</v>
      </c>
      <c r="E76" s="17" t="s">
        <v>1</v>
      </c>
      <c r="F76" s="346">
        <v>72.247</v>
      </c>
      <c r="G76" s="40"/>
      <c r="H76" s="43"/>
    </row>
    <row r="77" s="2" customFormat="1" ht="16.8" customHeight="1">
      <c r="A77" s="40"/>
      <c r="B77" s="43"/>
      <c r="C77" s="347" t="s">
        <v>973</v>
      </c>
      <c r="D77" s="40"/>
      <c r="E77" s="40"/>
      <c r="F77" s="40"/>
      <c r="G77" s="40"/>
      <c r="H77" s="43"/>
    </row>
    <row r="78" s="2" customFormat="1">
      <c r="A78" s="40"/>
      <c r="B78" s="43"/>
      <c r="C78" s="345" t="s">
        <v>269</v>
      </c>
      <c r="D78" s="345" t="s">
        <v>270</v>
      </c>
      <c r="E78" s="17" t="s">
        <v>185</v>
      </c>
      <c r="F78" s="346">
        <v>72.247</v>
      </c>
      <c r="G78" s="40"/>
      <c r="H78" s="43"/>
    </row>
    <row r="79" s="2" customFormat="1">
      <c r="A79" s="40"/>
      <c r="B79" s="43"/>
      <c r="C79" s="345" t="s">
        <v>596</v>
      </c>
      <c r="D79" s="345" t="s">
        <v>597</v>
      </c>
      <c r="E79" s="17" t="s">
        <v>185</v>
      </c>
      <c r="F79" s="346">
        <v>72.247</v>
      </c>
      <c r="G79" s="40"/>
      <c r="H79" s="43"/>
    </row>
    <row r="80" s="2" customFormat="1" ht="16.8" customHeight="1">
      <c r="A80" s="40"/>
      <c r="B80" s="43"/>
      <c r="C80" s="345" t="s">
        <v>225</v>
      </c>
      <c r="D80" s="345" t="s">
        <v>226</v>
      </c>
      <c r="E80" s="17" t="s">
        <v>185</v>
      </c>
      <c r="F80" s="346">
        <v>72.247</v>
      </c>
      <c r="G80" s="40"/>
      <c r="H80" s="43"/>
    </row>
    <row r="81" s="2" customFormat="1" ht="16.8" customHeight="1">
      <c r="A81" s="40"/>
      <c r="B81" s="43"/>
      <c r="C81" s="345" t="s">
        <v>230</v>
      </c>
      <c r="D81" s="345" t="s">
        <v>231</v>
      </c>
      <c r="E81" s="17" t="s">
        <v>185</v>
      </c>
      <c r="F81" s="346">
        <v>72.247</v>
      </c>
      <c r="G81" s="40"/>
      <c r="H81" s="43"/>
    </row>
    <row r="82" s="2" customFormat="1" ht="16.8" customHeight="1">
      <c r="A82" s="40"/>
      <c r="B82" s="43"/>
      <c r="C82" s="345" t="s">
        <v>341</v>
      </c>
      <c r="D82" s="345" t="s">
        <v>342</v>
      </c>
      <c r="E82" s="17" t="s">
        <v>185</v>
      </c>
      <c r="F82" s="346">
        <v>72.247</v>
      </c>
      <c r="G82" s="40"/>
      <c r="H82" s="43"/>
    </row>
    <row r="83" s="2" customFormat="1" ht="16.8" customHeight="1">
      <c r="A83" s="40"/>
      <c r="B83" s="43"/>
      <c r="C83" s="345" t="s">
        <v>453</v>
      </c>
      <c r="D83" s="345" t="s">
        <v>454</v>
      </c>
      <c r="E83" s="17" t="s">
        <v>185</v>
      </c>
      <c r="F83" s="346">
        <v>72.247</v>
      </c>
      <c r="G83" s="40"/>
      <c r="H83" s="43"/>
    </row>
    <row r="84" s="2" customFormat="1" ht="16.8" customHeight="1">
      <c r="A84" s="40"/>
      <c r="B84" s="43"/>
      <c r="C84" s="345" t="s">
        <v>572</v>
      </c>
      <c r="D84" s="345" t="s">
        <v>573</v>
      </c>
      <c r="E84" s="17" t="s">
        <v>185</v>
      </c>
      <c r="F84" s="346">
        <v>219.37899999999999</v>
      </c>
      <c r="G84" s="40"/>
      <c r="H84" s="43"/>
    </row>
    <row r="85" s="2" customFormat="1" ht="16.8" customHeight="1">
      <c r="A85" s="40"/>
      <c r="B85" s="43"/>
      <c r="C85" s="345" t="s">
        <v>254</v>
      </c>
      <c r="D85" s="345" t="s">
        <v>255</v>
      </c>
      <c r="E85" s="17" t="s">
        <v>185</v>
      </c>
      <c r="F85" s="346">
        <v>219.37899999999999</v>
      </c>
      <c r="G85" s="40"/>
      <c r="H85" s="43"/>
    </row>
    <row r="86" s="2" customFormat="1" ht="16.8" customHeight="1">
      <c r="A86" s="40"/>
      <c r="B86" s="43"/>
      <c r="C86" s="341" t="s">
        <v>975</v>
      </c>
      <c r="D86" s="342" t="s">
        <v>1</v>
      </c>
      <c r="E86" s="343" t="s">
        <v>1</v>
      </c>
      <c r="F86" s="344">
        <v>4.5970000000000004</v>
      </c>
      <c r="G86" s="40"/>
      <c r="H86" s="43"/>
    </row>
    <row r="87" s="2" customFormat="1" ht="16.8" customHeight="1">
      <c r="A87" s="40"/>
      <c r="B87" s="43"/>
      <c r="C87" s="341" t="s">
        <v>123</v>
      </c>
      <c r="D87" s="342" t="s">
        <v>102</v>
      </c>
      <c r="E87" s="343" t="s">
        <v>1</v>
      </c>
      <c r="F87" s="344">
        <v>570.346</v>
      </c>
      <c r="G87" s="40"/>
      <c r="H87" s="43"/>
    </row>
    <row r="88" s="2" customFormat="1" ht="16.8" customHeight="1">
      <c r="A88" s="40"/>
      <c r="B88" s="43"/>
      <c r="C88" s="345" t="s">
        <v>1</v>
      </c>
      <c r="D88" s="345" t="s">
        <v>554</v>
      </c>
      <c r="E88" s="17" t="s">
        <v>1</v>
      </c>
      <c r="F88" s="346">
        <v>37.567</v>
      </c>
      <c r="G88" s="40"/>
      <c r="H88" s="43"/>
    </row>
    <row r="89" s="2" customFormat="1" ht="16.8" customHeight="1">
      <c r="A89" s="40"/>
      <c r="B89" s="43"/>
      <c r="C89" s="345" t="s">
        <v>1</v>
      </c>
      <c r="D89" s="345" t="s">
        <v>555</v>
      </c>
      <c r="E89" s="17" t="s">
        <v>1</v>
      </c>
      <c r="F89" s="346">
        <v>18.622</v>
      </c>
      <c r="G89" s="40"/>
      <c r="H89" s="43"/>
    </row>
    <row r="90" s="2" customFormat="1" ht="16.8" customHeight="1">
      <c r="A90" s="40"/>
      <c r="B90" s="43"/>
      <c r="C90" s="345" t="s">
        <v>1</v>
      </c>
      <c r="D90" s="345" t="s">
        <v>556</v>
      </c>
      <c r="E90" s="17" t="s">
        <v>1</v>
      </c>
      <c r="F90" s="346">
        <v>122.15300000000001</v>
      </c>
      <c r="G90" s="40"/>
      <c r="H90" s="43"/>
    </row>
    <row r="91" s="2" customFormat="1" ht="16.8" customHeight="1">
      <c r="A91" s="40"/>
      <c r="B91" s="43"/>
      <c r="C91" s="345" t="s">
        <v>1</v>
      </c>
      <c r="D91" s="345" t="s">
        <v>557</v>
      </c>
      <c r="E91" s="17" t="s">
        <v>1</v>
      </c>
      <c r="F91" s="346">
        <v>72.337999999999994</v>
      </c>
      <c r="G91" s="40"/>
      <c r="H91" s="43"/>
    </row>
    <row r="92" s="2" customFormat="1" ht="16.8" customHeight="1">
      <c r="A92" s="40"/>
      <c r="B92" s="43"/>
      <c r="C92" s="345" t="s">
        <v>1</v>
      </c>
      <c r="D92" s="345" t="s">
        <v>558</v>
      </c>
      <c r="E92" s="17" t="s">
        <v>1</v>
      </c>
      <c r="F92" s="346">
        <v>79.117000000000004</v>
      </c>
      <c r="G92" s="40"/>
      <c r="H92" s="43"/>
    </row>
    <row r="93" s="2" customFormat="1" ht="16.8" customHeight="1">
      <c r="A93" s="40"/>
      <c r="B93" s="43"/>
      <c r="C93" s="345" t="s">
        <v>1</v>
      </c>
      <c r="D93" s="345" t="s">
        <v>559</v>
      </c>
      <c r="E93" s="17" t="s">
        <v>1</v>
      </c>
      <c r="F93" s="346">
        <v>17.213000000000001</v>
      </c>
      <c r="G93" s="40"/>
      <c r="H93" s="43"/>
    </row>
    <row r="94" s="2" customFormat="1" ht="16.8" customHeight="1">
      <c r="A94" s="40"/>
      <c r="B94" s="43"/>
      <c r="C94" s="345" t="s">
        <v>1</v>
      </c>
      <c r="D94" s="345" t="s">
        <v>560</v>
      </c>
      <c r="E94" s="17" t="s">
        <v>1</v>
      </c>
      <c r="F94" s="346">
        <v>147.833</v>
      </c>
      <c r="G94" s="40"/>
      <c r="H94" s="43"/>
    </row>
    <row r="95" s="2" customFormat="1" ht="16.8" customHeight="1">
      <c r="A95" s="40"/>
      <c r="B95" s="43"/>
      <c r="C95" s="345" t="s">
        <v>1</v>
      </c>
      <c r="D95" s="345" t="s">
        <v>561</v>
      </c>
      <c r="E95" s="17" t="s">
        <v>1</v>
      </c>
      <c r="F95" s="346">
        <v>48.344000000000001</v>
      </c>
      <c r="G95" s="40"/>
      <c r="H95" s="43"/>
    </row>
    <row r="96" s="2" customFormat="1" ht="16.8" customHeight="1">
      <c r="A96" s="40"/>
      <c r="B96" s="43"/>
      <c r="C96" s="345" t="s">
        <v>1</v>
      </c>
      <c r="D96" s="345" t="s">
        <v>562</v>
      </c>
      <c r="E96" s="17" t="s">
        <v>1</v>
      </c>
      <c r="F96" s="346">
        <v>27.158999999999999</v>
      </c>
      <c r="G96" s="40"/>
      <c r="H96" s="43"/>
    </row>
    <row r="97" s="2" customFormat="1" ht="16.8" customHeight="1">
      <c r="A97" s="40"/>
      <c r="B97" s="43"/>
      <c r="C97" s="345" t="s">
        <v>123</v>
      </c>
      <c r="D97" s="345" t="s">
        <v>191</v>
      </c>
      <c r="E97" s="17" t="s">
        <v>1</v>
      </c>
      <c r="F97" s="346">
        <v>570.346</v>
      </c>
      <c r="G97" s="40"/>
      <c r="H97" s="43"/>
    </row>
    <row r="98" s="2" customFormat="1" ht="16.8" customHeight="1">
      <c r="A98" s="40"/>
      <c r="B98" s="43"/>
      <c r="C98" s="347" t="s">
        <v>973</v>
      </c>
      <c r="D98" s="40"/>
      <c r="E98" s="40"/>
      <c r="F98" s="40"/>
      <c r="G98" s="40"/>
      <c r="H98" s="43"/>
    </row>
    <row r="99" s="2" customFormat="1" ht="16.8" customHeight="1">
      <c r="A99" s="40"/>
      <c r="B99" s="43"/>
      <c r="C99" s="345" t="s">
        <v>551</v>
      </c>
      <c r="D99" s="345" t="s">
        <v>552</v>
      </c>
      <c r="E99" s="17" t="s">
        <v>185</v>
      </c>
      <c r="F99" s="346">
        <v>570.346</v>
      </c>
      <c r="G99" s="40"/>
      <c r="H99" s="43"/>
    </row>
    <row r="100" s="2" customFormat="1">
      <c r="A100" s="40"/>
      <c r="B100" s="43"/>
      <c r="C100" s="345" t="s">
        <v>198</v>
      </c>
      <c r="D100" s="345" t="s">
        <v>199</v>
      </c>
      <c r="E100" s="17" t="s">
        <v>185</v>
      </c>
      <c r="F100" s="346">
        <v>570.346</v>
      </c>
      <c r="G100" s="40"/>
      <c r="H100" s="43"/>
    </row>
    <row r="101" s="2" customFormat="1" ht="16.8" customHeight="1">
      <c r="A101" s="40"/>
      <c r="B101" s="43"/>
      <c r="C101" s="345" t="s">
        <v>564</v>
      </c>
      <c r="D101" s="345" t="s">
        <v>565</v>
      </c>
      <c r="E101" s="17" t="s">
        <v>185</v>
      </c>
      <c r="F101" s="346">
        <v>570.346</v>
      </c>
      <c r="G101" s="40"/>
      <c r="H101" s="43"/>
    </row>
    <row r="102" s="2" customFormat="1" ht="16.8" customHeight="1">
      <c r="A102" s="40"/>
      <c r="B102" s="43"/>
      <c r="C102" s="345" t="s">
        <v>568</v>
      </c>
      <c r="D102" s="345" t="s">
        <v>569</v>
      </c>
      <c r="E102" s="17" t="s">
        <v>185</v>
      </c>
      <c r="F102" s="346">
        <v>570.346</v>
      </c>
      <c r="G102" s="40"/>
      <c r="H102" s="43"/>
    </row>
    <row r="103" s="2" customFormat="1">
      <c r="A103" s="40"/>
      <c r="B103" s="43"/>
      <c r="C103" s="345" t="s">
        <v>576</v>
      </c>
      <c r="D103" s="345" t="s">
        <v>577</v>
      </c>
      <c r="E103" s="17" t="s">
        <v>185</v>
      </c>
      <c r="F103" s="346">
        <v>501.46600000000001</v>
      </c>
      <c r="G103" s="40"/>
      <c r="H103" s="43"/>
    </row>
    <row r="104" s="2" customFormat="1" ht="16.8" customHeight="1">
      <c r="A104" s="40"/>
      <c r="B104" s="43"/>
      <c r="C104" s="341" t="s">
        <v>125</v>
      </c>
      <c r="D104" s="342" t="s">
        <v>102</v>
      </c>
      <c r="E104" s="343" t="s">
        <v>1</v>
      </c>
      <c r="F104" s="344">
        <v>98.281999999999996</v>
      </c>
      <c r="G104" s="40"/>
      <c r="H104" s="43"/>
    </row>
    <row r="105" s="2" customFormat="1">
      <c r="A105" s="40"/>
      <c r="B105" s="43"/>
      <c r="C105" s="345" t="s">
        <v>1</v>
      </c>
      <c r="D105" s="345" t="s">
        <v>212</v>
      </c>
      <c r="E105" s="17" t="s">
        <v>1</v>
      </c>
      <c r="F105" s="346">
        <v>68.527000000000001</v>
      </c>
      <c r="G105" s="40"/>
      <c r="H105" s="43"/>
    </row>
    <row r="106" s="2" customFormat="1" ht="16.8" customHeight="1">
      <c r="A106" s="40"/>
      <c r="B106" s="43"/>
      <c r="C106" s="345" t="s">
        <v>1</v>
      </c>
      <c r="D106" s="345" t="s">
        <v>213</v>
      </c>
      <c r="E106" s="17" t="s">
        <v>1</v>
      </c>
      <c r="F106" s="346">
        <v>25.074999999999999</v>
      </c>
      <c r="G106" s="40"/>
      <c r="H106" s="43"/>
    </row>
    <row r="107" s="2" customFormat="1" ht="16.8" customHeight="1">
      <c r="A107" s="40"/>
      <c r="B107" s="43"/>
      <c r="C107" s="345" t="s">
        <v>1</v>
      </c>
      <c r="D107" s="345" t="s">
        <v>214</v>
      </c>
      <c r="E107" s="17" t="s">
        <v>1</v>
      </c>
      <c r="F107" s="346">
        <v>4.6799999999999997</v>
      </c>
      <c r="G107" s="40"/>
      <c r="H107" s="43"/>
    </row>
    <row r="108" s="2" customFormat="1" ht="16.8" customHeight="1">
      <c r="A108" s="40"/>
      <c r="B108" s="43"/>
      <c r="C108" s="345" t="s">
        <v>125</v>
      </c>
      <c r="D108" s="345" t="s">
        <v>191</v>
      </c>
      <c r="E108" s="17" t="s">
        <v>1</v>
      </c>
      <c r="F108" s="346">
        <v>98.281999999999996</v>
      </c>
      <c r="G108" s="40"/>
      <c r="H108" s="43"/>
    </row>
    <row r="109" s="2" customFormat="1" ht="16.8" customHeight="1">
      <c r="A109" s="40"/>
      <c r="B109" s="43"/>
      <c r="C109" s="347" t="s">
        <v>973</v>
      </c>
      <c r="D109" s="40"/>
      <c r="E109" s="40"/>
      <c r="F109" s="40"/>
      <c r="G109" s="40"/>
      <c r="H109" s="43"/>
    </row>
    <row r="110" s="2" customFormat="1">
      <c r="A110" s="40"/>
      <c r="B110" s="43"/>
      <c r="C110" s="345" t="s">
        <v>209</v>
      </c>
      <c r="D110" s="345" t="s">
        <v>210</v>
      </c>
      <c r="E110" s="17" t="s">
        <v>185</v>
      </c>
      <c r="F110" s="346">
        <v>98.281999999999996</v>
      </c>
      <c r="G110" s="40"/>
      <c r="H110" s="43"/>
    </row>
    <row r="111" s="2" customFormat="1" ht="16.8" customHeight="1">
      <c r="A111" s="40"/>
      <c r="B111" s="43"/>
      <c r="C111" s="345" t="s">
        <v>354</v>
      </c>
      <c r="D111" s="345" t="s">
        <v>355</v>
      </c>
      <c r="E111" s="17" t="s">
        <v>185</v>
      </c>
      <c r="F111" s="346">
        <v>98.281999999999996</v>
      </c>
      <c r="G111" s="40"/>
      <c r="H111" s="43"/>
    </row>
    <row r="112" s="2" customFormat="1" ht="16.8" customHeight="1">
      <c r="A112" s="40"/>
      <c r="B112" s="43"/>
      <c r="C112" s="341" t="s">
        <v>127</v>
      </c>
      <c r="D112" s="342" t="s">
        <v>102</v>
      </c>
      <c r="E112" s="343" t="s">
        <v>1</v>
      </c>
      <c r="F112" s="344">
        <v>147.13200000000001</v>
      </c>
      <c r="G112" s="40"/>
      <c r="H112" s="43"/>
    </row>
    <row r="113" s="2" customFormat="1" ht="16.8" customHeight="1">
      <c r="A113" s="40"/>
      <c r="B113" s="43"/>
      <c r="C113" s="345" t="s">
        <v>1</v>
      </c>
      <c r="D113" s="345" t="s">
        <v>506</v>
      </c>
      <c r="E113" s="17" t="s">
        <v>1</v>
      </c>
      <c r="F113" s="346">
        <v>105.595</v>
      </c>
      <c r="G113" s="40"/>
      <c r="H113" s="43"/>
    </row>
    <row r="114" s="2" customFormat="1" ht="16.8" customHeight="1">
      <c r="A114" s="40"/>
      <c r="B114" s="43"/>
      <c r="C114" s="345" t="s">
        <v>1</v>
      </c>
      <c r="D114" s="345" t="s">
        <v>507</v>
      </c>
      <c r="E114" s="17" t="s">
        <v>1</v>
      </c>
      <c r="F114" s="346">
        <v>34.530999999999999</v>
      </c>
      <c r="G114" s="40"/>
      <c r="H114" s="43"/>
    </row>
    <row r="115" s="2" customFormat="1" ht="16.8" customHeight="1">
      <c r="A115" s="40"/>
      <c r="B115" s="43"/>
      <c r="C115" s="345" t="s">
        <v>1</v>
      </c>
      <c r="D115" s="345" t="s">
        <v>508</v>
      </c>
      <c r="E115" s="17" t="s">
        <v>1</v>
      </c>
      <c r="F115" s="346">
        <v>7.0060000000000002</v>
      </c>
      <c r="G115" s="40"/>
      <c r="H115" s="43"/>
    </row>
    <row r="116" s="2" customFormat="1" ht="16.8" customHeight="1">
      <c r="A116" s="40"/>
      <c r="B116" s="43"/>
      <c r="C116" s="345" t="s">
        <v>127</v>
      </c>
      <c r="D116" s="345" t="s">
        <v>191</v>
      </c>
      <c r="E116" s="17" t="s">
        <v>1</v>
      </c>
      <c r="F116" s="346">
        <v>147.13200000000001</v>
      </c>
      <c r="G116" s="40"/>
      <c r="H116" s="43"/>
    </row>
    <row r="117" s="2" customFormat="1" ht="16.8" customHeight="1">
      <c r="A117" s="40"/>
      <c r="B117" s="43"/>
      <c r="C117" s="347" t="s">
        <v>973</v>
      </c>
      <c r="D117" s="40"/>
      <c r="E117" s="40"/>
      <c r="F117" s="40"/>
      <c r="G117" s="40"/>
      <c r="H117" s="43"/>
    </row>
    <row r="118" s="2" customFormat="1" ht="16.8" customHeight="1">
      <c r="A118" s="40"/>
      <c r="B118" s="43"/>
      <c r="C118" s="345" t="s">
        <v>503</v>
      </c>
      <c r="D118" s="345" t="s">
        <v>504</v>
      </c>
      <c r="E118" s="17" t="s">
        <v>185</v>
      </c>
      <c r="F118" s="346">
        <v>147.13200000000001</v>
      </c>
      <c r="G118" s="40"/>
      <c r="H118" s="43"/>
    </row>
    <row r="119" s="2" customFormat="1" ht="16.8" customHeight="1">
      <c r="A119" s="40"/>
      <c r="B119" s="43"/>
      <c r="C119" s="345" t="s">
        <v>510</v>
      </c>
      <c r="D119" s="345" t="s">
        <v>511</v>
      </c>
      <c r="E119" s="17" t="s">
        <v>185</v>
      </c>
      <c r="F119" s="346">
        <v>147.13200000000001</v>
      </c>
      <c r="G119" s="40"/>
      <c r="H119" s="43"/>
    </row>
    <row r="120" s="2" customFormat="1" ht="16.8" customHeight="1">
      <c r="A120" s="40"/>
      <c r="B120" s="43"/>
      <c r="C120" s="345" t="s">
        <v>517</v>
      </c>
      <c r="D120" s="345" t="s">
        <v>518</v>
      </c>
      <c r="E120" s="17" t="s">
        <v>185</v>
      </c>
      <c r="F120" s="346">
        <v>147.13200000000001</v>
      </c>
      <c r="G120" s="40"/>
      <c r="H120" s="43"/>
    </row>
    <row r="121" s="2" customFormat="1" ht="16.8" customHeight="1">
      <c r="A121" s="40"/>
      <c r="B121" s="43"/>
      <c r="C121" s="345" t="s">
        <v>521</v>
      </c>
      <c r="D121" s="345" t="s">
        <v>522</v>
      </c>
      <c r="E121" s="17" t="s">
        <v>185</v>
      </c>
      <c r="F121" s="346">
        <v>147.13200000000001</v>
      </c>
      <c r="G121" s="40"/>
      <c r="H121" s="43"/>
    </row>
    <row r="122" s="2" customFormat="1" ht="16.8" customHeight="1">
      <c r="A122" s="40"/>
      <c r="B122" s="43"/>
      <c r="C122" s="345" t="s">
        <v>525</v>
      </c>
      <c r="D122" s="345" t="s">
        <v>526</v>
      </c>
      <c r="E122" s="17" t="s">
        <v>185</v>
      </c>
      <c r="F122" s="346">
        <v>294.26400000000001</v>
      </c>
      <c r="G122" s="40"/>
      <c r="H122" s="43"/>
    </row>
    <row r="123" s="2" customFormat="1" ht="16.8" customHeight="1">
      <c r="A123" s="40"/>
      <c r="B123" s="43"/>
      <c r="C123" s="345" t="s">
        <v>572</v>
      </c>
      <c r="D123" s="345" t="s">
        <v>573</v>
      </c>
      <c r="E123" s="17" t="s">
        <v>185</v>
      </c>
      <c r="F123" s="346">
        <v>219.37899999999999</v>
      </c>
      <c r="G123" s="40"/>
      <c r="H123" s="43"/>
    </row>
    <row r="124" s="2" customFormat="1" ht="16.8" customHeight="1">
      <c r="A124" s="40"/>
      <c r="B124" s="43"/>
      <c r="C124" s="345" t="s">
        <v>254</v>
      </c>
      <c r="D124" s="345" t="s">
        <v>255</v>
      </c>
      <c r="E124" s="17" t="s">
        <v>185</v>
      </c>
      <c r="F124" s="346">
        <v>219.37899999999999</v>
      </c>
      <c r="G124" s="40"/>
      <c r="H124" s="43"/>
    </row>
    <row r="125" s="2" customFormat="1" ht="16.8" customHeight="1">
      <c r="A125" s="40"/>
      <c r="B125" s="43"/>
      <c r="C125" s="341" t="s">
        <v>129</v>
      </c>
      <c r="D125" s="342" t="s">
        <v>1</v>
      </c>
      <c r="E125" s="343" t="s">
        <v>1</v>
      </c>
      <c r="F125" s="344">
        <v>20</v>
      </c>
      <c r="G125" s="40"/>
      <c r="H125" s="43"/>
    </row>
    <row r="126" s="2" customFormat="1" ht="16.8" customHeight="1">
      <c r="A126" s="40"/>
      <c r="B126" s="43"/>
      <c r="C126" s="345" t="s">
        <v>1</v>
      </c>
      <c r="D126" s="345" t="s">
        <v>405</v>
      </c>
      <c r="E126" s="17" t="s">
        <v>1</v>
      </c>
      <c r="F126" s="346">
        <v>20</v>
      </c>
      <c r="G126" s="40"/>
      <c r="H126" s="43"/>
    </row>
    <row r="127" s="2" customFormat="1" ht="16.8" customHeight="1">
      <c r="A127" s="40"/>
      <c r="B127" s="43"/>
      <c r="C127" s="345" t="s">
        <v>129</v>
      </c>
      <c r="D127" s="345" t="s">
        <v>191</v>
      </c>
      <c r="E127" s="17" t="s">
        <v>1</v>
      </c>
      <c r="F127" s="346">
        <v>20</v>
      </c>
      <c r="G127" s="40"/>
      <c r="H127" s="43"/>
    </row>
    <row r="128" s="2" customFormat="1" ht="16.8" customHeight="1">
      <c r="A128" s="40"/>
      <c r="B128" s="43"/>
      <c r="C128" s="347" t="s">
        <v>973</v>
      </c>
      <c r="D128" s="40"/>
      <c r="E128" s="40"/>
      <c r="F128" s="40"/>
      <c r="G128" s="40"/>
      <c r="H128" s="43"/>
    </row>
    <row r="129" s="2" customFormat="1" ht="16.8" customHeight="1">
      <c r="A129" s="40"/>
      <c r="B129" s="43"/>
      <c r="C129" s="345" t="s">
        <v>402</v>
      </c>
      <c r="D129" s="345" t="s">
        <v>403</v>
      </c>
      <c r="E129" s="17" t="s">
        <v>369</v>
      </c>
      <c r="F129" s="346">
        <v>20</v>
      </c>
      <c r="G129" s="40"/>
      <c r="H129" s="43"/>
    </row>
    <row r="130" s="2" customFormat="1" ht="16.8" customHeight="1">
      <c r="A130" s="40"/>
      <c r="B130" s="43"/>
      <c r="C130" s="345" t="s">
        <v>407</v>
      </c>
      <c r="D130" s="345" t="s">
        <v>408</v>
      </c>
      <c r="E130" s="17" t="s">
        <v>369</v>
      </c>
      <c r="F130" s="346">
        <v>20</v>
      </c>
      <c r="G130" s="40"/>
      <c r="H130" s="43"/>
    </row>
    <row r="131" s="2" customFormat="1" ht="16.8" customHeight="1">
      <c r="A131" s="40"/>
      <c r="B131" s="43"/>
      <c r="C131" s="341" t="s">
        <v>130</v>
      </c>
      <c r="D131" s="342" t="s">
        <v>1</v>
      </c>
      <c r="E131" s="343" t="s">
        <v>1</v>
      </c>
      <c r="F131" s="344">
        <v>140.12600000000001</v>
      </c>
      <c r="G131" s="40"/>
      <c r="H131" s="43"/>
    </row>
    <row r="132" s="2" customFormat="1" ht="16.8" customHeight="1">
      <c r="A132" s="40"/>
      <c r="B132" s="43"/>
      <c r="C132" s="345" t="s">
        <v>1</v>
      </c>
      <c r="D132" s="345" t="s">
        <v>506</v>
      </c>
      <c r="E132" s="17" t="s">
        <v>1</v>
      </c>
      <c r="F132" s="346">
        <v>105.595</v>
      </c>
      <c r="G132" s="40"/>
      <c r="H132" s="43"/>
    </row>
    <row r="133" s="2" customFormat="1" ht="16.8" customHeight="1">
      <c r="A133" s="40"/>
      <c r="B133" s="43"/>
      <c r="C133" s="345" t="s">
        <v>1</v>
      </c>
      <c r="D133" s="345" t="s">
        <v>507</v>
      </c>
      <c r="E133" s="17" t="s">
        <v>1</v>
      </c>
      <c r="F133" s="346">
        <v>34.530999999999999</v>
      </c>
      <c r="G133" s="40"/>
      <c r="H133" s="43"/>
    </row>
    <row r="134" s="2" customFormat="1" ht="16.8" customHeight="1">
      <c r="A134" s="40"/>
      <c r="B134" s="43"/>
      <c r="C134" s="345" t="s">
        <v>130</v>
      </c>
      <c r="D134" s="345" t="s">
        <v>206</v>
      </c>
      <c r="E134" s="17" t="s">
        <v>1</v>
      </c>
      <c r="F134" s="346">
        <v>140.12600000000001</v>
      </c>
      <c r="G134" s="40"/>
      <c r="H134" s="43"/>
    </row>
    <row r="135" s="2" customFormat="1" ht="16.8" customHeight="1">
      <c r="A135" s="40"/>
      <c r="B135" s="43"/>
      <c r="C135" s="347" t="s">
        <v>973</v>
      </c>
      <c r="D135" s="40"/>
      <c r="E135" s="40"/>
      <c r="F135" s="40"/>
      <c r="G135" s="40"/>
      <c r="H135" s="43"/>
    </row>
    <row r="136" s="2" customFormat="1" ht="16.8" customHeight="1">
      <c r="A136" s="40"/>
      <c r="B136" s="43"/>
      <c r="C136" s="345" t="s">
        <v>503</v>
      </c>
      <c r="D136" s="345" t="s">
        <v>504</v>
      </c>
      <c r="E136" s="17" t="s">
        <v>185</v>
      </c>
      <c r="F136" s="346">
        <v>147.13200000000001</v>
      </c>
      <c r="G136" s="40"/>
      <c r="H136" s="43"/>
    </row>
    <row r="137" s="2" customFormat="1" ht="16.8" customHeight="1">
      <c r="A137" s="40"/>
      <c r="B137" s="43"/>
      <c r="C137" s="341" t="s">
        <v>132</v>
      </c>
      <c r="D137" s="342" t="s">
        <v>1</v>
      </c>
      <c r="E137" s="343" t="s">
        <v>1</v>
      </c>
      <c r="F137" s="344">
        <v>131.05799999999999</v>
      </c>
      <c r="G137" s="40"/>
      <c r="H137" s="43"/>
    </row>
    <row r="138" s="2" customFormat="1" ht="16.8" customHeight="1">
      <c r="A138" s="40"/>
      <c r="B138" s="43"/>
      <c r="C138" s="345" t="s">
        <v>1</v>
      </c>
      <c r="D138" s="345" t="s">
        <v>492</v>
      </c>
      <c r="E138" s="17" t="s">
        <v>1</v>
      </c>
      <c r="F138" s="346">
        <v>112.69799999999999</v>
      </c>
      <c r="G138" s="40"/>
      <c r="H138" s="43"/>
    </row>
    <row r="139" s="2" customFormat="1" ht="16.8" customHeight="1">
      <c r="A139" s="40"/>
      <c r="B139" s="43"/>
      <c r="C139" s="345" t="s">
        <v>1</v>
      </c>
      <c r="D139" s="345" t="s">
        <v>493</v>
      </c>
      <c r="E139" s="17" t="s">
        <v>1</v>
      </c>
      <c r="F139" s="346">
        <v>18.359999999999999</v>
      </c>
      <c r="G139" s="40"/>
      <c r="H139" s="43"/>
    </row>
    <row r="140" s="2" customFormat="1" ht="16.8" customHeight="1">
      <c r="A140" s="40"/>
      <c r="B140" s="43"/>
      <c r="C140" s="345" t="s">
        <v>132</v>
      </c>
      <c r="D140" s="345" t="s">
        <v>206</v>
      </c>
      <c r="E140" s="17" t="s">
        <v>1</v>
      </c>
      <c r="F140" s="346">
        <v>131.05799999999999</v>
      </c>
      <c r="G140" s="40"/>
      <c r="H140" s="43"/>
    </row>
    <row r="141" s="2" customFormat="1" ht="16.8" customHeight="1">
      <c r="A141" s="40"/>
      <c r="B141" s="43"/>
      <c r="C141" s="347" t="s">
        <v>973</v>
      </c>
      <c r="D141" s="40"/>
      <c r="E141" s="40"/>
      <c r="F141" s="40"/>
      <c r="G141" s="40"/>
      <c r="H141" s="43"/>
    </row>
    <row r="142" s="2" customFormat="1" ht="16.8" customHeight="1">
      <c r="A142" s="40"/>
      <c r="B142" s="43"/>
      <c r="C142" s="345" t="s">
        <v>489</v>
      </c>
      <c r="D142" s="345" t="s">
        <v>490</v>
      </c>
      <c r="E142" s="17" t="s">
        <v>194</v>
      </c>
      <c r="F142" s="346">
        <v>137.61099999999999</v>
      </c>
      <c r="G142" s="40"/>
      <c r="H142" s="43"/>
    </row>
    <row r="143" s="2" customFormat="1" ht="16.8" customHeight="1">
      <c r="A143" s="40"/>
      <c r="B143" s="43"/>
      <c r="C143" s="341" t="s">
        <v>976</v>
      </c>
      <c r="D143" s="342" t="s">
        <v>1</v>
      </c>
      <c r="E143" s="343" t="s">
        <v>1</v>
      </c>
      <c r="F143" s="344">
        <v>4.3780000000000001</v>
      </c>
      <c r="G143" s="40"/>
      <c r="H143" s="43"/>
    </row>
    <row r="144" s="2" customFormat="1" ht="26.4" customHeight="1">
      <c r="A144" s="40"/>
      <c r="B144" s="43"/>
      <c r="C144" s="340" t="s">
        <v>977</v>
      </c>
      <c r="D144" s="340" t="s">
        <v>87</v>
      </c>
      <c r="E144" s="40"/>
      <c r="F144" s="40"/>
      <c r="G144" s="40"/>
      <c r="H144" s="43"/>
    </row>
    <row r="145" s="2" customFormat="1" ht="16.8" customHeight="1">
      <c r="A145" s="40"/>
      <c r="B145" s="43"/>
      <c r="C145" s="341" t="s">
        <v>604</v>
      </c>
      <c r="D145" s="342" t="s">
        <v>1</v>
      </c>
      <c r="E145" s="343" t="s">
        <v>1</v>
      </c>
      <c r="F145" s="344">
        <v>110</v>
      </c>
      <c r="G145" s="40"/>
      <c r="H145" s="43"/>
    </row>
    <row r="146" s="2" customFormat="1" ht="16.8" customHeight="1">
      <c r="A146" s="40"/>
      <c r="B146" s="43"/>
      <c r="C146" s="345" t="s">
        <v>1</v>
      </c>
      <c r="D146" s="345" t="s">
        <v>810</v>
      </c>
      <c r="E146" s="17" t="s">
        <v>1</v>
      </c>
      <c r="F146" s="346">
        <v>110</v>
      </c>
      <c r="G146" s="40"/>
      <c r="H146" s="43"/>
    </row>
    <row r="147" s="2" customFormat="1" ht="16.8" customHeight="1">
      <c r="A147" s="40"/>
      <c r="B147" s="43"/>
      <c r="C147" s="345" t="s">
        <v>604</v>
      </c>
      <c r="D147" s="345" t="s">
        <v>191</v>
      </c>
      <c r="E147" s="17" t="s">
        <v>1</v>
      </c>
      <c r="F147" s="346">
        <v>110</v>
      </c>
      <c r="G147" s="40"/>
      <c r="H147" s="43"/>
    </row>
    <row r="148" s="2" customFormat="1" ht="16.8" customHeight="1">
      <c r="A148" s="40"/>
      <c r="B148" s="43"/>
      <c r="C148" s="347" t="s">
        <v>973</v>
      </c>
      <c r="D148" s="40"/>
      <c r="E148" s="40"/>
      <c r="F148" s="40"/>
      <c r="G148" s="40"/>
      <c r="H148" s="43"/>
    </row>
    <row r="149" s="2" customFormat="1" ht="16.8" customHeight="1">
      <c r="A149" s="40"/>
      <c r="B149" s="43"/>
      <c r="C149" s="345" t="s">
        <v>807</v>
      </c>
      <c r="D149" s="345" t="s">
        <v>808</v>
      </c>
      <c r="E149" s="17" t="s">
        <v>194</v>
      </c>
      <c r="F149" s="346">
        <v>110</v>
      </c>
      <c r="G149" s="40"/>
      <c r="H149" s="43"/>
    </row>
    <row r="150" s="2" customFormat="1" ht="16.8" customHeight="1">
      <c r="A150" s="40"/>
      <c r="B150" s="43"/>
      <c r="C150" s="345" t="s">
        <v>811</v>
      </c>
      <c r="D150" s="345" t="s">
        <v>812</v>
      </c>
      <c r="E150" s="17" t="s">
        <v>194</v>
      </c>
      <c r="F150" s="346">
        <v>110</v>
      </c>
      <c r="G150" s="40"/>
      <c r="H150" s="43"/>
    </row>
    <row r="151" s="2" customFormat="1" ht="16.8" customHeight="1">
      <c r="A151" s="40"/>
      <c r="B151" s="43"/>
      <c r="C151" s="345" t="s">
        <v>814</v>
      </c>
      <c r="D151" s="345" t="s">
        <v>815</v>
      </c>
      <c r="E151" s="17" t="s">
        <v>194</v>
      </c>
      <c r="F151" s="346">
        <v>110</v>
      </c>
      <c r="G151" s="40"/>
      <c r="H151" s="43"/>
    </row>
    <row r="152" s="2" customFormat="1" ht="16.8" customHeight="1">
      <c r="A152" s="40"/>
      <c r="B152" s="43"/>
      <c r="C152" s="341" t="s">
        <v>602</v>
      </c>
      <c r="D152" s="342" t="s">
        <v>1</v>
      </c>
      <c r="E152" s="343" t="s">
        <v>1</v>
      </c>
      <c r="F152" s="344">
        <v>27.600000000000001</v>
      </c>
      <c r="G152" s="40"/>
      <c r="H152" s="43"/>
    </row>
    <row r="153" s="2" customFormat="1" ht="16.8" customHeight="1">
      <c r="A153" s="40"/>
      <c r="B153" s="43"/>
      <c r="C153" s="345" t="s">
        <v>1</v>
      </c>
      <c r="D153" s="345" t="s">
        <v>806</v>
      </c>
      <c r="E153" s="17" t="s">
        <v>1</v>
      </c>
      <c r="F153" s="346">
        <v>27.600000000000001</v>
      </c>
      <c r="G153" s="40"/>
      <c r="H153" s="43"/>
    </row>
    <row r="154" s="2" customFormat="1" ht="16.8" customHeight="1">
      <c r="A154" s="40"/>
      <c r="B154" s="43"/>
      <c r="C154" s="345" t="s">
        <v>602</v>
      </c>
      <c r="D154" s="345" t="s">
        <v>191</v>
      </c>
      <c r="E154" s="17" t="s">
        <v>1</v>
      </c>
      <c r="F154" s="346">
        <v>27.600000000000001</v>
      </c>
      <c r="G154" s="40"/>
      <c r="H154" s="43"/>
    </row>
    <row r="155" s="2" customFormat="1" ht="16.8" customHeight="1">
      <c r="A155" s="40"/>
      <c r="B155" s="43"/>
      <c r="C155" s="347" t="s">
        <v>973</v>
      </c>
      <c r="D155" s="40"/>
      <c r="E155" s="40"/>
      <c r="F155" s="40"/>
      <c r="G155" s="40"/>
      <c r="H155" s="43"/>
    </row>
    <row r="156" s="2" customFormat="1" ht="16.8" customHeight="1">
      <c r="A156" s="40"/>
      <c r="B156" s="43"/>
      <c r="C156" s="345" t="s">
        <v>803</v>
      </c>
      <c r="D156" s="345" t="s">
        <v>804</v>
      </c>
      <c r="E156" s="17" t="s">
        <v>185</v>
      </c>
      <c r="F156" s="346">
        <v>27.600000000000001</v>
      </c>
      <c r="G156" s="40"/>
      <c r="H156" s="43"/>
    </row>
    <row r="157" s="2" customFormat="1" ht="16.8" customHeight="1">
      <c r="A157" s="40"/>
      <c r="B157" s="43"/>
      <c r="C157" s="345" t="s">
        <v>800</v>
      </c>
      <c r="D157" s="345" t="s">
        <v>801</v>
      </c>
      <c r="E157" s="17" t="s">
        <v>185</v>
      </c>
      <c r="F157" s="346">
        <v>27.600000000000001</v>
      </c>
      <c r="G157" s="40"/>
      <c r="H157" s="43"/>
    </row>
    <row r="158" s="2" customFormat="1" ht="7.44" customHeight="1">
      <c r="A158" s="40"/>
      <c r="B158" s="206"/>
      <c r="C158" s="207"/>
      <c r="D158" s="207"/>
      <c r="E158" s="207"/>
      <c r="F158" s="207"/>
      <c r="G158" s="207"/>
      <c r="H158" s="43"/>
    </row>
    <row r="159" s="2" customFormat="1">
      <c r="A159" s="40"/>
      <c r="B159" s="40"/>
      <c r="C159" s="40"/>
      <c r="D159" s="40"/>
      <c r="E159" s="40"/>
      <c r="F159" s="40"/>
      <c r="G159" s="40"/>
      <c r="H159" s="40"/>
    </row>
  </sheetData>
  <sheetProtection sheet="1" formatColumns="0" formatRows="0" objects="1" scenarios="1" spinCount="100000" saltValue="jEsi/q5dYRmV4r5YvuyC2hRxdH+K76lJ8y3JxaKnpmHUSpHS/BQlzmDQ0WQ/Tr/NUenIixgpFCQKkFp0B1TQPQ==" hashValue="PVbN8pJfJl95bNX0WFOz3BzYyNJ5uJZIuGmlfjFnxSlLoErH1SAhRnda3B16ii7r3FOEXESXuKg3uDE21/L7FQ==" algorithmName="SHA-512" password="C54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2024-07-12T09:01:35Z</dcterms:created>
  <dcterms:modified xsi:type="dcterms:W3CDTF">2024-07-12T09:01:49Z</dcterms:modified>
</cp:coreProperties>
</file>