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xport\MATO_G\2023\DPB\ZADANIA\"/>
    </mc:Choice>
  </mc:AlternateContent>
  <bookViews>
    <workbookView xWindow="0" yWindow="0" windowWidth="0" windowHeight="0"/>
  </bookViews>
  <sheets>
    <sheet name="Rekapitulácia stavby" sheetId="1" r:id="rId1"/>
    <sheet name="01 - Sociálne zariadenia ..." sheetId="2" r:id="rId2"/>
    <sheet name="01 - Zdravotechnika" sheetId="3" r:id="rId3"/>
    <sheet name="02 - Elektroinštalácia" sheetId="4" r:id="rId4"/>
  </sheets>
  <definedNames>
    <definedName name="_xlnm.Print_Area" localSheetId="0">'Rekapitulácia stavby'!$D$4:$AO$76,'Rekapitulácia stavby'!$C$82:$AQ$106</definedName>
    <definedName name="_xlnm.Print_Titles" localSheetId="0">'Rekapitulácia stavby'!$92:$92</definedName>
    <definedName name="_xlnm._FilterDatabase" localSheetId="1" hidden="1">'01 - Sociálne zariadenia ...'!$C$141:$K$246</definedName>
    <definedName name="_xlnm.Print_Area" localSheetId="1">'01 - Sociálne zariadenia ...'!$C$4:$J$76,'01 - Sociálne zariadenia ...'!$C$82:$J$123,'01 - Sociálne zariadenia ...'!$C$129:$J$246</definedName>
    <definedName name="_xlnm.Print_Titles" localSheetId="1">'01 - Sociálne zariadenia ...'!$141:$141</definedName>
    <definedName name="_xlnm._FilterDatabase" localSheetId="2" hidden="1">'01 - Zdravotechnika'!$C$131:$K$202</definedName>
    <definedName name="_xlnm.Print_Area" localSheetId="2">'01 - Zdravotechnika'!$C$4:$J$76,'01 - Zdravotechnika'!$C$82:$J$111,'01 - Zdravotechnika'!$C$117:$J$202</definedName>
    <definedName name="_xlnm.Print_Titles" localSheetId="2">'01 - Zdravotechnika'!$131:$131</definedName>
    <definedName name="_xlnm._FilterDatabase" localSheetId="3" hidden="1">'02 - Elektroinštalácia'!$C$132:$K$205</definedName>
    <definedName name="_xlnm.Print_Area" localSheetId="3">'02 - Elektroinštalácia'!$C$4:$J$76,'02 - Elektroinštalácia'!$C$82:$J$112,'02 - Elektroinštalácia'!$C$118:$J$205</definedName>
    <definedName name="_xlnm.Print_Titles" localSheetId="3">'02 - Elektroinštalácia'!$132:$132</definedName>
  </definedNames>
  <calcPr/>
</workbook>
</file>

<file path=xl/calcChain.xml><?xml version="1.0" encoding="utf-8"?>
<calcChain xmlns="http://schemas.openxmlformats.org/spreadsheetml/2006/main">
  <c i="4" l="1" r="J41"/>
  <c r="J40"/>
  <c i="1" r="AY98"/>
  <c i="4" r="J39"/>
  <c i="1" r="AX98"/>
  <c i="4" r="BI205"/>
  <c r="BH205"/>
  <c r="BG205"/>
  <c r="BE205"/>
  <c r="BK205"/>
  <c r="J205"/>
  <c r="BF205"/>
  <c r="BI204"/>
  <c r="BH204"/>
  <c r="BG204"/>
  <c r="BE204"/>
  <c r="BK204"/>
  <c r="J204"/>
  <c r="BF204"/>
  <c r="BI203"/>
  <c r="BH203"/>
  <c r="BG203"/>
  <c r="BE203"/>
  <c r="BK203"/>
  <c r="J203"/>
  <c r="BF203"/>
  <c r="BI202"/>
  <c r="BH202"/>
  <c r="BG202"/>
  <c r="BE202"/>
  <c r="BK202"/>
  <c r="J202"/>
  <c r="BF202"/>
  <c r="BI201"/>
  <c r="BH201"/>
  <c r="BG201"/>
  <c r="BE201"/>
  <c r="BK201"/>
  <c r="J201"/>
  <c r="BF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7"/>
  <c r="E125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E89"/>
  <c r="J26"/>
  <c r="E26"/>
  <c r="J130"/>
  <c r="J25"/>
  <c r="J23"/>
  <c r="E23"/>
  <c r="J129"/>
  <c r="J22"/>
  <c r="J20"/>
  <c r="E20"/>
  <c r="F130"/>
  <c r="J19"/>
  <c r="J17"/>
  <c r="E17"/>
  <c r="F93"/>
  <c r="J16"/>
  <c r="J14"/>
  <c r="J91"/>
  <c r="E7"/>
  <c r="E85"/>
  <c i="3" r="J41"/>
  <c r="J40"/>
  <c i="1" r="AY97"/>
  <c i="3" r="J39"/>
  <c i="1" r="AX97"/>
  <c i="3" r="BI202"/>
  <c r="BH202"/>
  <c r="BG202"/>
  <c r="BE202"/>
  <c r="BK202"/>
  <c r="J202"/>
  <c r="BF202"/>
  <c r="BI201"/>
  <c r="BH201"/>
  <c r="BG201"/>
  <c r="BE201"/>
  <c r="BK201"/>
  <c r="J201"/>
  <c r="BF201"/>
  <c r="BI200"/>
  <c r="BH200"/>
  <c r="BG200"/>
  <c r="BE200"/>
  <c r="BK200"/>
  <c r="J200"/>
  <c r="BF200"/>
  <c r="BI199"/>
  <c r="BH199"/>
  <c r="BG199"/>
  <c r="BE199"/>
  <c r="BK199"/>
  <c r="J199"/>
  <c r="BF199"/>
  <c r="BI198"/>
  <c r="BH198"/>
  <c r="BG198"/>
  <c r="BE198"/>
  <c r="BK198"/>
  <c r="J198"/>
  <c r="BF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6"/>
  <c r="E124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E89"/>
  <c r="J26"/>
  <c r="E26"/>
  <c r="J129"/>
  <c r="J25"/>
  <c r="J23"/>
  <c r="E23"/>
  <c r="J93"/>
  <c r="J22"/>
  <c r="J20"/>
  <c r="E20"/>
  <c r="F129"/>
  <c r="J19"/>
  <c r="J17"/>
  <c r="E17"/>
  <c r="F93"/>
  <c r="J16"/>
  <c r="J14"/>
  <c r="J126"/>
  <c r="E7"/>
  <c r="E85"/>
  <c i="2" r="J39"/>
  <c r="J38"/>
  <c i="1" r="AY96"/>
  <c i="2" r="J37"/>
  <c i="1" r="AX96"/>
  <c i="2" r="BI246"/>
  <c r="BH246"/>
  <c r="BG246"/>
  <c r="BE246"/>
  <c r="BK246"/>
  <c r="J246"/>
  <c r="BF246"/>
  <c r="BI245"/>
  <c r="BH245"/>
  <c r="BG245"/>
  <c r="BE245"/>
  <c r="BK245"/>
  <c r="J245"/>
  <c r="BF245"/>
  <c r="BI244"/>
  <c r="BH244"/>
  <c r="BG244"/>
  <c r="BE244"/>
  <c r="BK244"/>
  <c r="J244"/>
  <c r="BF244"/>
  <c r="BI243"/>
  <c r="BH243"/>
  <c r="BG243"/>
  <c r="BE243"/>
  <c r="BK243"/>
  <c r="J243"/>
  <c r="BF243"/>
  <c r="BI242"/>
  <c r="BH242"/>
  <c r="BG242"/>
  <c r="BE242"/>
  <c r="BK242"/>
  <c r="J242"/>
  <c r="BF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T236"/>
  <c r="R237"/>
  <c r="R236"/>
  <c r="P237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5"/>
  <c r="BH175"/>
  <c r="BG175"/>
  <c r="BE175"/>
  <c r="T175"/>
  <c r="T174"/>
  <c r="R175"/>
  <c r="R174"/>
  <c r="P175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89"/>
  <c r="E87"/>
  <c r="J24"/>
  <c r="E24"/>
  <c r="J92"/>
  <c r="J23"/>
  <c r="J21"/>
  <c r="E21"/>
  <c r="J91"/>
  <c r="J20"/>
  <c r="J18"/>
  <c r="E18"/>
  <c r="F139"/>
  <c r="J17"/>
  <c r="J15"/>
  <c r="E15"/>
  <c r="F138"/>
  <c r="J14"/>
  <c r="J12"/>
  <c r="J136"/>
  <c r="E7"/>
  <c r="E85"/>
  <c i="1"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L90"/>
  <c r="AM90"/>
  <c r="AM89"/>
  <c r="L89"/>
  <c r="AM87"/>
  <c r="L87"/>
  <c r="L85"/>
  <c r="L84"/>
  <c i="2" r="J225"/>
  <c r="BK164"/>
  <c r="BK216"/>
  <c r="J208"/>
  <c r="BK195"/>
  <c r="BK181"/>
  <c r="J160"/>
  <c r="J233"/>
  <c r="BK235"/>
  <c r="BK232"/>
  <c r="BK197"/>
  <c r="J197"/>
  <c r="J219"/>
  <c r="J195"/>
  <c r="J178"/>
  <c r="J155"/>
  <c i="3" r="BK136"/>
  <c r="J186"/>
  <c r="BK168"/>
  <c r="BK152"/>
  <c r="J138"/>
  <c r="J173"/>
  <c r="BK171"/>
  <c r="BK137"/>
  <c r="BK181"/>
  <c r="BK156"/>
  <c r="BK161"/>
  <c r="BK145"/>
  <c i="4" r="BK169"/>
  <c r="J194"/>
  <c r="J187"/>
  <c r="J155"/>
  <c r="BK146"/>
  <c r="BK197"/>
  <c r="BK187"/>
  <c r="J183"/>
  <c r="BK176"/>
  <c r="J166"/>
  <c r="J147"/>
  <c r="J198"/>
  <c r="BK180"/>
  <c r="BK173"/>
  <c r="J159"/>
  <c r="BK144"/>
  <c r="BK157"/>
  <c i="2" r="J237"/>
  <c r="BK183"/>
  <c r="BK167"/>
  <c r="J163"/>
  <c i="1" r="AS95"/>
  <c i="2" r="BK203"/>
  <c r="J198"/>
  <c r="BK189"/>
  <c r="BK186"/>
  <c r="J175"/>
  <c r="J168"/>
  <c r="J158"/>
  <c r="J151"/>
  <c r="BK149"/>
  <c r="J203"/>
  <c r="BK152"/>
  <c r="BK213"/>
  <c r="BK146"/>
  <c r="BK240"/>
  <c r="J235"/>
  <c r="BK227"/>
  <c r="J224"/>
  <c r="J218"/>
  <c r="J167"/>
  <c r="J232"/>
  <c r="J171"/>
  <c r="J154"/>
  <c r="BK223"/>
  <c r="J216"/>
  <c r="J194"/>
  <c r="J150"/>
  <c r="BK187"/>
  <c r="J181"/>
  <c r="BK169"/>
  <c r="BK162"/>
  <c r="J149"/>
  <c r="J145"/>
  <c i="3" r="BK196"/>
  <c r="BK188"/>
  <c r="J182"/>
  <c r="J175"/>
  <c r="BK170"/>
  <c r="BK160"/>
  <c r="J154"/>
  <c r="BK149"/>
  <c r="J141"/>
  <c r="J137"/>
  <c r="BK192"/>
  <c r="J166"/>
  <c r="J139"/>
  <c r="J169"/>
  <c r="BK154"/>
  <c r="J146"/>
  <c r="BK195"/>
  <c r="BK190"/>
  <c r="BK184"/>
  <c r="J178"/>
  <c r="BK158"/>
  <c r="J147"/>
  <c r="J168"/>
  <c r="BK162"/>
  <c r="BK157"/>
  <c r="J149"/>
  <c r="J144"/>
  <c i="4" r="J196"/>
  <c r="J179"/>
  <c r="J144"/>
  <c r="J197"/>
  <c r="BK192"/>
  <c r="J146"/>
  <c r="BK164"/>
  <c i="2" r="J227"/>
  <c r="J166"/>
  <c r="BK218"/>
  <c r="BK209"/>
  <c r="BK199"/>
  <c r="J182"/>
  <c r="BK163"/>
  <c r="BK234"/>
  <c r="BK151"/>
  <c r="J231"/>
  <c r="BK168"/>
  <c r="J162"/>
  <c r="BK221"/>
  <c r="BK170"/>
  <c r="BK182"/>
  <c r="J159"/>
  <c i="3" r="BK191"/>
  <c r="BK173"/>
  <c r="J156"/>
  <c r="BK140"/>
  <c r="J181"/>
  <c r="BK182"/>
  <c r="BK150"/>
  <c r="BK185"/>
  <c r="J157"/>
  <c r="J165"/>
  <c r="BK151"/>
  <c r="J135"/>
  <c i="4" r="J163"/>
  <c r="BK188"/>
  <c r="BK158"/>
  <c r="J138"/>
  <c r="BK185"/>
  <c r="BK177"/>
  <c r="J171"/>
  <c r="BK155"/>
  <c r="J136"/>
  <c i="2" r="J189"/>
  <c r="BK239"/>
  <c r="J213"/>
  <c r="BK202"/>
  <c r="J187"/>
  <c r="J161"/>
  <c r="J146"/>
  <c r="J212"/>
  <c r="J229"/>
  <c r="BK160"/>
  <c r="J157"/>
  <c r="J207"/>
  <c r="J186"/>
  <c r="BK166"/>
  <c i="3" r="BK141"/>
  <c r="J185"/>
  <c r="BK164"/>
  <c r="J145"/>
  <c r="J193"/>
  <c r="BK177"/>
  <c r="J160"/>
  <c r="J134"/>
  <c r="J183"/>
  <c r="BK174"/>
  <c r="BK155"/>
  <c r="J140"/>
  <c i="4" r="J158"/>
  <c r="BK193"/>
  <c r="J192"/>
  <c i="2" r="BK175"/>
  <c r="BK220"/>
  <c r="BK208"/>
  <c r="BK193"/>
  <c r="J179"/>
  <c r="BK153"/>
  <c r="J202"/>
  <c r="BK204"/>
  <c r="BK228"/>
  <c r="BK198"/>
  <c r="BK207"/>
  <c r="J217"/>
  <c r="J192"/>
  <c r="BK179"/>
  <c r="BK158"/>
  <c i="3" r="J195"/>
  <c r="BK183"/>
  <c r="BK169"/>
  <c r="BK147"/>
  <c r="BK134"/>
  <c r="BK163"/>
  <c r="J167"/>
  <c r="BK194"/>
  <c r="BK179"/>
  <c r="J170"/>
  <c r="J153"/>
  <c i="4" r="BK199"/>
  <c r="J199"/>
  <c r="J160"/>
  <c r="J181"/>
  <c r="BK148"/>
  <c r="BK145"/>
  <c r="BK190"/>
  <c r="BK184"/>
  <c r="J173"/>
  <c r="J169"/>
  <c r="BK160"/>
  <c r="J148"/>
  <c r="BK139"/>
  <c r="BK166"/>
  <c r="J151"/>
  <c r="BK151"/>
  <c i="2" r="J240"/>
  <c r="J165"/>
  <c r="BK215"/>
  <c r="BK205"/>
  <c r="BK191"/>
  <c r="BK178"/>
  <c r="BK154"/>
  <c r="J205"/>
  <c r="BK211"/>
  <c r="J239"/>
  <c r="BK190"/>
  <c r="J215"/>
  <c r="BK224"/>
  <c r="J193"/>
  <c r="J183"/>
  <c r="J164"/>
  <c i="3" r="BK186"/>
  <c r="BK189"/>
  <c r="J174"/>
  <c r="J159"/>
  <c r="J142"/>
  <c r="J180"/>
  <c r="J172"/>
  <c r="BK138"/>
  <c r="J188"/>
  <c r="J162"/>
  <c r="J164"/>
  <c r="BK146"/>
  <c i="4" r="J170"/>
  <c r="J193"/>
  <c r="J189"/>
  <c r="J156"/>
  <c r="BK147"/>
  <c r="J191"/>
  <c r="BK178"/>
  <c r="BK171"/>
  <c r="J164"/>
  <c r="J150"/>
  <c r="BK136"/>
  <c r="J182"/>
  <c r="J176"/>
  <c r="J162"/>
  <c r="J152"/>
  <c r="J188"/>
  <c r="BK159"/>
  <c i="2" r="J211"/>
  <c r="J190"/>
  <c r="J172"/>
  <c r="J152"/>
  <c r="J200"/>
  <c r="BK188"/>
  <c r="BK233"/>
  <c r="J221"/>
  <c r="BK231"/>
  <c r="J220"/>
  <c r="J191"/>
  <c r="J170"/>
  <c r="BK148"/>
  <c i="3" r="J190"/>
  <c r="J179"/>
  <c r="J161"/>
  <c r="J151"/>
  <c r="J136"/>
  <c r="BK178"/>
  <c r="BK144"/>
  <c r="J192"/>
  <c r="J171"/>
  <c r="BK166"/>
  <c r="J150"/>
  <c i="4" r="BK191"/>
  <c r="BK196"/>
  <c r="J141"/>
  <c r="BK175"/>
  <c r="J154"/>
  <c r="BK198"/>
  <c r="J185"/>
  <c r="J174"/>
  <c r="BK167"/>
  <c r="J153"/>
  <c r="BK140"/>
  <c r="BK186"/>
  <c r="BK179"/>
  <c r="J172"/>
  <c r="BK156"/>
  <c r="BK138"/>
  <c r="BK150"/>
  <c i="2" r="BK229"/>
  <c r="BK219"/>
  <c r="J173"/>
  <c r="J148"/>
  <c r="BK237"/>
  <c r="BK217"/>
  <c r="BK214"/>
  <c r="BK212"/>
  <c r="J209"/>
  <c r="J204"/>
  <c r="BK200"/>
  <c r="BK192"/>
  <c r="J188"/>
  <c r="J185"/>
  <c r="BK171"/>
  <c r="BK165"/>
  <c r="BK157"/>
  <c r="BK150"/>
  <c r="J228"/>
  <c r="J199"/>
  <c r="J147"/>
  <c r="J169"/>
  <c r="BK145"/>
  <c r="J234"/>
  <c r="BK225"/>
  <c r="J223"/>
  <c r="BK173"/>
  <c r="BK159"/>
  <c r="J222"/>
  <c r="BK155"/>
  <c r="J153"/>
  <c r="BK222"/>
  <c r="J214"/>
  <c r="J180"/>
  <c r="BK194"/>
  <c r="BK185"/>
  <c r="BK180"/>
  <c r="BK172"/>
  <c r="BK161"/>
  <c r="BK147"/>
  <c i="3" r="BK175"/>
  <c r="J194"/>
  <c r="BK187"/>
  <c r="J184"/>
  <c r="BK176"/>
  <c r="BK172"/>
  <c r="J163"/>
  <c r="J158"/>
  <c r="BK153"/>
  <c r="J143"/>
  <c r="BK139"/>
  <c r="BK135"/>
  <c r="J191"/>
  <c r="BK165"/>
  <c r="J189"/>
  <c r="J177"/>
  <c r="J155"/>
  <c r="BK142"/>
  <c r="J196"/>
  <c r="BK193"/>
  <c r="J187"/>
  <c r="BK180"/>
  <c r="J176"/>
  <c r="BK148"/>
  <c r="BK167"/>
  <c r="BK159"/>
  <c r="J152"/>
  <c r="J148"/>
  <c r="BK143"/>
  <c i="4" r="J195"/>
  <c r="J168"/>
  <c r="J145"/>
  <c r="BK195"/>
  <c r="J190"/>
  <c r="J140"/>
  <c r="BK135"/>
  <c r="BK189"/>
  <c r="J186"/>
  <c r="J180"/>
  <c r="J177"/>
  <c r="BK172"/>
  <c r="BK170"/>
  <c r="BK168"/>
  <c r="J165"/>
  <c r="BK163"/>
  <c r="BK162"/>
  <c r="BK154"/>
  <c r="BK149"/>
  <c r="J142"/>
  <c r="BK141"/>
  <c r="J137"/>
  <c r="J135"/>
  <c r="BK194"/>
  <c r="J184"/>
  <c r="BK183"/>
  <c r="BK181"/>
  <c r="J178"/>
  <c r="J175"/>
  <c r="BK174"/>
  <c r="J167"/>
  <c r="BK165"/>
  <c r="BK161"/>
  <c r="J157"/>
  <c r="BK153"/>
  <c r="J149"/>
  <c r="BK142"/>
  <c r="J139"/>
  <c r="BK137"/>
  <c r="J161"/>
  <c r="BK152"/>
  <c r="BK182"/>
  <c i="2" l="1" r="BK144"/>
  <c r="T156"/>
  <c r="R177"/>
  <c r="R184"/>
  <c r="T196"/>
  <c r="T201"/>
  <c r="R206"/>
  <c r="T210"/>
  <c r="BK230"/>
  <c r="J230"/>
  <c r="J109"/>
  <c r="T230"/>
  <c r="R238"/>
  <c i="3" r="BK197"/>
  <c r="J197"/>
  <c r="J100"/>
  <c i="2" r="P144"/>
  <c r="R156"/>
  <c r="P177"/>
  <c r="T184"/>
  <c r="R196"/>
  <c r="R201"/>
  <c r="P206"/>
  <c r="R210"/>
  <c r="P226"/>
  <c r="P230"/>
  <c r="T238"/>
  <c i="3" r="R133"/>
  <c r="R132"/>
  <c i="4" r="T134"/>
  <c i="2" r="T144"/>
  <c r="T143"/>
  <c r="P184"/>
  <c r="BK210"/>
  <c r="J210"/>
  <c r="J107"/>
  <c r="T226"/>
  <c r="BK241"/>
  <c r="J241"/>
  <c r="J112"/>
  <c i="4" r="BK143"/>
  <c r="J143"/>
  <c r="J100"/>
  <c i="2" r="BK156"/>
  <c r="J156"/>
  <c r="J99"/>
  <c r="BK177"/>
  <c r="P196"/>
  <c r="BK206"/>
  <c r="J206"/>
  <c r="J106"/>
  <c r="BK226"/>
  <c r="J226"/>
  <c r="J108"/>
  <c r="BK238"/>
  <c r="J238"/>
  <c r="J111"/>
  <c i="3" r="BK133"/>
  <c r="BK132"/>
  <c r="J132"/>
  <c r="J98"/>
  <c r="J32"/>
  <c i="4" r="P143"/>
  <c i="2" r="R144"/>
  <c r="R143"/>
  <c r="BK184"/>
  <c r="J184"/>
  <c r="J103"/>
  <c r="BK201"/>
  <c r="J201"/>
  <c r="J105"/>
  <c r="T206"/>
  <c r="R226"/>
  <c r="P238"/>
  <c i="3" r="T133"/>
  <c r="T132"/>
  <c i="4" r="BK134"/>
  <c r="R143"/>
  <c i="2" r="P156"/>
  <c r="T177"/>
  <c r="T176"/>
  <c r="T142"/>
  <c r="BK196"/>
  <c r="J196"/>
  <c r="J104"/>
  <c r="P201"/>
  <c r="P210"/>
  <c r="R230"/>
  <c i="3" r="P133"/>
  <c r="P132"/>
  <c i="1" r="AU97"/>
  <c i="4" r="P134"/>
  <c r="R134"/>
  <c r="T143"/>
  <c r="BK200"/>
  <c r="J200"/>
  <c r="J101"/>
  <c i="2" r="BK236"/>
  <c r="J236"/>
  <c r="J110"/>
  <c r="BK174"/>
  <c r="J174"/>
  <c r="J100"/>
  <c i="3" r="J133"/>
  <c r="J99"/>
  <c i="4" r="J127"/>
  <c r="BF140"/>
  <c r="BF144"/>
  <c r="BF166"/>
  <c r="BF180"/>
  <c r="J93"/>
  <c r="BF153"/>
  <c r="BF158"/>
  <c r="BF165"/>
  <c r="BF177"/>
  <c r="BF190"/>
  <c r="BF191"/>
  <c r="J94"/>
  <c r="E121"/>
  <c r="BF145"/>
  <c r="BF148"/>
  <c r="BF151"/>
  <c r="BF155"/>
  <c r="BF160"/>
  <c r="BF167"/>
  <c r="BF172"/>
  <c r="BF174"/>
  <c r="BF176"/>
  <c r="BF182"/>
  <c r="BF183"/>
  <c r="BF185"/>
  <c r="F94"/>
  <c r="F129"/>
  <c r="BF135"/>
  <c r="BF138"/>
  <c r="BF161"/>
  <c r="BF169"/>
  <c r="BF170"/>
  <c r="BF173"/>
  <c r="BF178"/>
  <c r="BF179"/>
  <c r="BF181"/>
  <c r="BF184"/>
  <c r="BF187"/>
  <c r="BF188"/>
  <c r="BF189"/>
  <c r="BF194"/>
  <c r="BF136"/>
  <c r="BF141"/>
  <c r="BF149"/>
  <c r="BF163"/>
  <c r="BF168"/>
  <c r="BF171"/>
  <c r="BF142"/>
  <c r="BF147"/>
  <c r="BF150"/>
  <c r="BF157"/>
  <c r="BF162"/>
  <c r="BF186"/>
  <c r="BF195"/>
  <c r="BF196"/>
  <c r="BF197"/>
  <c r="BF137"/>
  <c r="BF146"/>
  <c r="BF154"/>
  <c r="BF156"/>
  <c r="BF164"/>
  <c r="BF198"/>
  <c r="BF199"/>
  <c r="BF139"/>
  <c r="BF152"/>
  <c r="BF159"/>
  <c r="BF175"/>
  <c r="BF192"/>
  <c r="BF193"/>
  <c i="2" r="J144"/>
  <c r="J98"/>
  <c r="J177"/>
  <c r="J102"/>
  <c i="3" r="F94"/>
  <c r="E120"/>
  <c r="J128"/>
  <c r="BF134"/>
  <c r="BF137"/>
  <c r="BF144"/>
  <c r="BF149"/>
  <c r="BF150"/>
  <c r="BF152"/>
  <c r="BF159"/>
  <c r="BF161"/>
  <c r="BF168"/>
  <c r="BF172"/>
  <c r="BF173"/>
  <c r="BF185"/>
  <c r="BF135"/>
  <c r="BF143"/>
  <c r="BF153"/>
  <c r="BF165"/>
  <c r="BF183"/>
  <c r="BF184"/>
  <c r="BF188"/>
  <c r="J91"/>
  <c r="J94"/>
  <c r="F128"/>
  <c r="BF145"/>
  <c r="BF169"/>
  <c r="BF170"/>
  <c r="BF193"/>
  <c r="BF195"/>
  <c r="BF136"/>
  <c r="BF140"/>
  <c r="BF146"/>
  <c r="BF154"/>
  <c r="BF157"/>
  <c r="BF174"/>
  <c r="BF175"/>
  <c r="BF178"/>
  <c r="BF147"/>
  <c r="BF160"/>
  <c r="BF176"/>
  <c r="BF189"/>
  <c r="BF196"/>
  <c r="BF138"/>
  <c r="BF139"/>
  <c r="BF141"/>
  <c r="BF151"/>
  <c r="BF155"/>
  <c r="BF156"/>
  <c r="BF162"/>
  <c r="BF163"/>
  <c r="BF164"/>
  <c r="BF166"/>
  <c r="BF167"/>
  <c r="BF171"/>
  <c r="BF179"/>
  <c r="BF182"/>
  <c r="BF186"/>
  <c r="BF190"/>
  <c r="BF191"/>
  <c r="BF194"/>
  <c r="BF142"/>
  <c r="BF148"/>
  <c r="BF158"/>
  <c r="BF181"/>
  <c r="BF187"/>
  <c r="BF177"/>
  <c r="BF180"/>
  <c r="BF192"/>
  <c i="2" r="J89"/>
  <c r="BF146"/>
  <c r="BF150"/>
  <c r="BF154"/>
  <c r="BF155"/>
  <c r="BF157"/>
  <c r="BF158"/>
  <c r="BF160"/>
  <c r="BF163"/>
  <c r="BF191"/>
  <c r="BF193"/>
  <c r="F91"/>
  <c r="E132"/>
  <c r="J139"/>
  <c r="BF151"/>
  <c r="BF162"/>
  <c r="BF167"/>
  <c r="BF171"/>
  <c r="BF194"/>
  <c r="BF202"/>
  <c r="BF212"/>
  <c r="BF222"/>
  <c r="BF180"/>
  <c r="BF181"/>
  <c r="BF186"/>
  <c r="BF205"/>
  <c r="BF211"/>
  <c r="BF217"/>
  <c r="BF220"/>
  <c r="BF228"/>
  <c r="BF240"/>
  <c r="F92"/>
  <c r="BF152"/>
  <c r="BF161"/>
  <c r="BF169"/>
  <c r="BF175"/>
  <c r="BF179"/>
  <c r="BF199"/>
  <c r="BF204"/>
  <c r="BF213"/>
  <c r="BF223"/>
  <c r="BF224"/>
  <c r="BF225"/>
  <c r="BF231"/>
  <c r="BF234"/>
  <c r="BF235"/>
  <c r="BF237"/>
  <c r="BF147"/>
  <c r="BF165"/>
  <c r="BF170"/>
  <c r="BF173"/>
  <c r="BF178"/>
  <c r="BF182"/>
  <c r="BF189"/>
  <c r="BF200"/>
  <c r="BF207"/>
  <c r="BF218"/>
  <c r="BF227"/>
  <c r="BF229"/>
  <c r="BF233"/>
  <c r="J138"/>
  <c r="BF148"/>
  <c r="BF153"/>
  <c r="BF159"/>
  <c r="BF195"/>
  <c r="BF208"/>
  <c r="BF214"/>
  <c r="BF239"/>
  <c r="BF145"/>
  <c r="BF164"/>
  <c r="BF166"/>
  <c r="BF172"/>
  <c r="BF183"/>
  <c r="BF187"/>
  <c r="BF188"/>
  <c r="BF197"/>
  <c r="BF198"/>
  <c r="BF203"/>
  <c r="BF215"/>
  <c r="BF219"/>
  <c r="BF221"/>
  <c r="BF232"/>
  <c r="BF149"/>
  <c r="BF168"/>
  <c r="BF185"/>
  <c r="BF190"/>
  <c r="BF192"/>
  <c r="BF209"/>
  <c r="BF216"/>
  <c i="4" r="J37"/>
  <c i="1" r="AV98"/>
  <c i="2" r="F35"/>
  <c i="1" r="AZ96"/>
  <c i="3" r="F39"/>
  <c i="1" r="BB97"/>
  <c i="2" r="F38"/>
  <c i="1" r="BC96"/>
  <c i="3" r="J109"/>
  <c r="J103"/>
  <c r="J33"/>
  <c r="J34"/>
  <c i="1" r="AG97"/>
  <c i="4" r="F37"/>
  <c i="1" r="AZ98"/>
  <c i="4" r="F39"/>
  <c i="1" r="BB98"/>
  <c r="AS94"/>
  <c i="2" r="J35"/>
  <c i="1" r="AV96"/>
  <c i="3" r="F41"/>
  <c i="1" r="BD97"/>
  <c i="3" r="F37"/>
  <c i="1" r="AZ97"/>
  <c i="2" r="F39"/>
  <c i="1" r="BD96"/>
  <c i="4" r="F40"/>
  <c i="1" r="BC98"/>
  <c i="3" r="F40"/>
  <c i="1" r="BC97"/>
  <c i="2" r="F37"/>
  <c i="1" r="BB96"/>
  <c i="3" r="J37"/>
  <c i="1" r="AV97"/>
  <c i="4" r="F41"/>
  <c i="1" r="BD98"/>
  <c i="4" l="1" r="P133"/>
  <c i="1" r="AU98"/>
  <c i="2" r="P176"/>
  <c i="4" r="T133"/>
  <c i="2" r="P143"/>
  <c i="4" r="R133"/>
  <c r="BK133"/>
  <c r="J133"/>
  <c r="J98"/>
  <c r="J32"/>
  <c i="2" r="R176"/>
  <c r="R142"/>
  <c r="BK176"/>
  <c r="J176"/>
  <c r="J101"/>
  <c r="BK143"/>
  <c r="J143"/>
  <c r="J97"/>
  <c i="4" r="J134"/>
  <c r="J99"/>
  <c i="3" r="BF109"/>
  <c i="1" r="BD95"/>
  <c r="BD94"/>
  <c r="W36"/>
  <c i="4" r="J110"/>
  <c r="BF110"/>
  <c r="F38"/>
  <c i="1" r="BA98"/>
  <c r="AZ95"/>
  <c r="AZ94"/>
  <c r="AV94"/>
  <c i="3" r="J111"/>
  <c i="1" r="BC95"/>
  <c r="AY95"/>
  <c r="BB95"/>
  <c r="AX95"/>
  <c i="3" r="F38"/>
  <c i="1" r="BA97"/>
  <c i="2" l="1" r="P142"/>
  <c i="1" r="AU96"/>
  <c i="2" r="BK142"/>
  <c r="J142"/>
  <c r="J96"/>
  <c r="J30"/>
  <c i="1" r="AU95"/>
  <c r="AU94"/>
  <c i="2" r="J121"/>
  <c r="J115"/>
  <c r="J123"/>
  <c i="4" r="J104"/>
  <c r="J112"/>
  <c i="1" r="AV95"/>
  <c r="BC94"/>
  <c r="AY94"/>
  <c r="BB94"/>
  <c r="W34"/>
  <c i="4" r="J38"/>
  <c i="1" r="AW98"/>
  <c r="AT98"/>
  <c i="3" r="J38"/>
  <c i="1" r="AW97"/>
  <c r="AT97"/>
  <c i="2" l="1" r="BF121"/>
  <c i="4" r="J33"/>
  <c i="2" r="J31"/>
  <c i="3" r="J43"/>
  <c i="1" r="AN97"/>
  <c i="2" r="J36"/>
  <c i="1" r="AW96"/>
  <c r="AT96"/>
  <c i="4" r="J34"/>
  <c i="1" r="AG98"/>
  <c r="AN98"/>
  <c r="AX94"/>
  <c i="2" r="J32"/>
  <c i="1" r="AG96"/>
  <c r="AN96"/>
  <c r="W35"/>
  <c i="4" l="1" r="J43"/>
  <c i="2" r="J41"/>
  <c i="1" r="AG95"/>
  <c r="AG94"/>
  <c r="AK26"/>
  <c i="2" r="F36"/>
  <c i="1" r="BA96"/>
  <c r="BA95"/>
  <c r="BA94"/>
  <c r="W33"/>
  <c l="1" r="AG101"/>
  <c r="AV101"/>
  <c r="BY101"/>
  <c r="AG103"/>
  <c r="CD103"/>
  <c r="AG104"/>
  <c r="AV104"/>
  <c r="BY104"/>
  <c r="AW94"/>
  <c r="AK33"/>
  <c r="AW95"/>
  <c r="AT95"/>
  <c r="AN95"/>
  <c r="AG102"/>
  <c r="AV102"/>
  <c r="BY102"/>
  <c l="1" r="CD102"/>
  <c r="CD101"/>
  <c r="CD104"/>
  <c r="AT94"/>
  <c r="AN94"/>
  <c r="AN104"/>
  <c r="AN101"/>
  <c r="AN102"/>
  <c r="AV103"/>
  <c r="BY103"/>
  <c r="AK32"/>
  <c r="AG100"/>
  <c r="AK27"/>
  <c r="AK29"/>
  <c l="1" r="AK38"/>
  <c r="AN103"/>
  <c r="AN100"/>
  <c r="AN106"/>
  <c r="AG106"/>
  <c r="W32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<sst xmlns="http://schemas.openxmlformats.org/spreadsheetml/2006/main">
  <si>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</si>
  <si>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</si>
  <si>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</si>
  <si>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</si>
  <si>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</si>
  <si>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{67a25e8c-ede2-4e7c-8098-37effe7af5f5}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</si>
  <si>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</si>
  <si>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</si>
  <si>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</si>
  <si>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</si>
  <si>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</si>
  <si>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</si>
  <si>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</si>
  <si>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1223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</si>
  <si>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</si>
  <si>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</si>
  <si>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šatne, spŕch a WC v DÚA - II. NP, Jurajov dvor</t>
  </si>
  <si>
    <t>JKSO:</t>
  </si>
  <si>
    <t>KS:</t>
  </si>
  <si>
    <t>Miesto:</t>
  </si>
  <si>
    <t xml:space="preserve"> </t>
  </si>
  <si>
    <t>Dátum:</t>
  </si>
  <si>
    <t>7. 12. 2023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</si>
  <si>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</si>
  <si>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</si>
  <si>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</si>
  <si>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</si>
  <si>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</si>
  <si>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</si>
  <si>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</si>
  <si>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</si>
  <si>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</si>
  <si>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</si>
  <si>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</si>
  <si>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</si>
  <si>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</si>
  <si>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</si>
  <si>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</si>
  <si>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</si>
  <si>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</si>
  <si>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</si>
  <si>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</si>
  <si>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</si>
  <si>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</si>
  <si>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</si>
  <si>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</si>
  <si>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</si>
  <si>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</si>
  <si>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</si>
  <si>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</si>
  <si>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</si>
  <si>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</si>
  <si>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</si>
  <si>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</si>
  <si>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</si>
  <si>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</si>
  <si>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</si>
  <si>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</si>
  <si>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</si>
  <si>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</si>
  <si>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</si>
  <si>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</si>
  <si>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</si>
  <si>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</si>
  <si>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</si>
  <si>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</si>
  <si>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</si>
  <si>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</si>
  <si>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</si>
  <si>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</si>
  <si>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</si>
  <si>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</si>
  <si>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</si>
  <si>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</si>
  <si>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</si>
  <si>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</si>
  <si>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</si>
  <si>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</si>
  <si>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</si>
  <si>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Sociálne zariadenia zamestnanci</t>
  </si>
  <si>
    <t>STA</t>
  </si>
  <si>
    <t>1</t>
  </si>
  <si>
    <t>{9481533f-457b-42f2-a30c-ef85a5605b33}</t>
  </si>
  <si>
    <t>/</t>
  </si>
  <si>
    <t>Časť</t>
  </si>
  <si>
    <t>2</t>
  </si>
  <si>
    <t>###NOINSERT###</t>
  </si>
  <si>
    <t>Zdravotechnika</t>
  </si>
  <si>
    <t>{15535edc-3bc8-4be8-9596-398b9aec81a6}</t>
  </si>
  <si>
    <t>02</t>
  </si>
  <si>
    <t>Elektroinštalácia</t>
  </si>
  <si>
    <t>{ca24af20-2d3c-4ea2-82f9-389115a82d2e}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</si>
  <si>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</si>
  <si>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</si>
  <si>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</si>
  <si>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</si>
  <si>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</si>
  <si>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</si>
  <si>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</si>
  <si>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</si>
  <si>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</si>
  <si>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</si>
  <si>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</si>
  <si>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01 - Sociálne zariadenia zamestnanci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</si>
  <si>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</si>
  <si>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</si>
  <si>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</si>
  <si>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</si>
  <si>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</si>
  <si>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</si>
  <si>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</si>
  <si>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</si>
  <si>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</si>
  <si>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</si>
  <si>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</si>
  <si>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</si>
  <si>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725 - Zdravotechnika - zariaďovacie predmety</t>
  </si>
  <si>
    <t xml:space="preserve">    766 - Konštrukcie stolárske</t>
  </si>
  <si>
    <t xml:space="preserve">    769 - Montáže vzduchotechnických zariadení</t>
  </si>
  <si>
    <t xml:space="preserve">    771 - Podlahy z dlaždíc</t>
  </si>
  <si>
    <t xml:space="preserve">    776 - Podlahy povlakové</t>
  </si>
  <si>
    <t xml:space="preserve">    781 - Obklady</t>
  </si>
  <si>
    <t xml:space="preserve">    784 - Maľby</t>
  </si>
  <si>
    <t>HZS - Hodinové zúčtovacie sadzby</t>
  </si>
  <si>
    <t>VRN - Investičné náklady neobsiahnuté v cenách</t>
  </si>
  <si>
    <t xml:space="preserve"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</si>
  <si>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</si>
  <si>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</si>
  <si>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</si>
  <si>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</si>
  <si>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</si>
  <si>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</si>
  <si>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</si>
  <si>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</si>
  <si>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</si>
  <si>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</si>
  <si>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</si>
  <si>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</si>
  <si>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</si>
  <si>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</si>
  <si>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</si>
  <si>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</si>
  <si>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</si>
  <si>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</si>
  <si>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</si>
  <si>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</si>
  <si>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</si>
  <si>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</si>
  <si>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</si>
  <si>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</si>
  <si>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</si>
  <si>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</si>
  <si>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</si>
  <si>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610991111.S</t>
  </si>
  <si>
    <t>Zakrývanie výplní vnútorných okenných otvorov, predmetov a konštrukcií</t>
  </si>
  <si>
    <t>m2</t>
  </si>
  <si>
    <t>4</t>
  </si>
  <si>
    <t>1665046228</t>
  </si>
  <si>
    <t>612409991.S</t>
  </si>
  <si>
    <t>Začistenie omietok (s dodaním hmoty) okolo okien, dverí, podláh, obkladov atď.</t>
  </si>
  <si>
    <t>m</t>
  </si>
  <si>
    <t>1758587749</t>
  </si>
  <si>
    <t>3</t>
  </si>
  <si>
    <t>612451081.S</t>
  </si>
  <si>
    <t>Zatretie škár murovaných konštrukcií vnútorných stien, pilierov alebo stĺpov z tvárnic alebo dosiek</t>
  </si>
  <si>
    <t>2111194568</t>
  </si>
  <si>
    <t>612461281.S</t>
  </si>
  <si>
    <t>Vnútorná omietka stien pastovitá dekoratívna mozaiková</t>
  </si>
  <si>
    <t>-391340416</t>
  </si>
  <si>
    <t>5</t>
  </si>
  <si>
    <t>612465121.S</t>
  </si>
  <si>
    <t>Vnútorný sanačný systém stien s obsahom cementu, podkladová / vyrovnávacia omietka, hr. 10 mm</t>
  </si>
  <si>
    <t>-1474973728</t>
  </si>
  <si>
    <t>622475011.S</t>
  </si>
  <si>
    <t>Náter stien proti pôsobeniu rias a mikroorganizmov, nanášaný ručne, odstraňovací a čistiaci, jednonásobný</t>
  </si>
  <si>
    <t>-152967754</t>
  </si>
  <si>
    <t>7</t>
  </si>
  <si>
    <t>631316023.S</t>
  </si>
  <si>
    <t xml:space="preserve">Mazanina z betónu s polypropylénovými vláknami  (m3) tr.C25/30 hr. nad 80 do 120 mm</t>
  </si>
  <si>
    <t>m3</t>
  </si>
  <si>
    <t>303820631</t>
  </si>
  <si>
    <t>8</t>
  </si>
  <si>
    <t>632452613.S</t>
  </si>
  <si>
    <t>Cementová samonivelizačná stierka, pevnosti v tlaku 20 MPa, hr. 5 mm</t>
  </si>
  <si>
    <t>16</t>
  </si>
  <si>
    <t>-1849563296</t>
  </si>
  <si>
    <t>9</t>
  </si>
  <si>
    <t>632481151.S</t>
  </si>
  <si>
    <t>Sklolaminátová mriežka vložená do poteru alebo mazaniny</t>
  </si>
  <si>
    <t>1388159766</t>
  </si>
  <si>
    <t>10</t>
  </si>
  <si>
    <t>642944121.S</t>
  </si>
  <si>
    <t>Dodatočná montáž oceľovej dverovej zárubne, plochy otvoru do 2,5 m2</t>
  </si>
  <si>
    <t>ks</t>
  </si>
  <si>
    <t>-1015156947</t>
  </si>
  <si>
    <t>11</t>
  </si>
  <si>
    <t>M</t>
  </si>
  <si>
    <t>553310002100.S</t>
  </si>
  <si>
    <t>Zárubňa kovová šxv 300-1195x500-1970 a 2100 mm, dvojdielna na dodatočnú montáž</t>
  </si>
  <si>
    <t>1728391042</t>
  </si>
  <si>
    <t>Ostatné konštrukcie a práce-búranie</t>
  </si>
  <si>
    <t>12</t>
  </si>
  <si>
    <t>941955002.S</t>
  </si>
  <si>
    <t>Lešenie ľahké pracovné pomocné s výškou lešeňovej podlahy nad 1,20 do 1,90 m</t>
  </si>
  <si>
    <t>-613474609</t>
  </si>
  <si>
    <t>13</t>
  </si>
  <si>
    <t>952901114.S</t>
  </si>
  <si>
    <t>Vyčistenie budov pri výške podlaží nad 4 m</t>
  </si>
  <si>
    <t>-1044649406</t>
  </si>
  <si>
    <t>14</t>
  </si>
  <si>
    <t>962031132.S</t>
  </si>
  <si>
    <t xml:space="preserve">Búranie priečok alebo vybúranie otvorov plochy nad 4 m2 z tehál pálených, plných alebo dutých hr. do 150 mm,  -0,19600t</t>
  </si>
  <si>
    <t>-619707360</t>
  </si>
  <si>
    <t>15</t>
  </si>
  <si>
    <t>965042121.S</t>
  </si>
  <si>
    <t>Búranie podkladov pod dlažby, liatych dlažieb a mazanín,betón alebo liaty asfalt hr.do 100 mm, plochy do 1 m2 -2,20000t</t>
  </si>
  <si>
    <t>-971524343</t>
  </si>
  <si>
    <t>965081712.S</t>
  </si>
  <si>
    <t xml:space="preserve">Búranie dlažieb, bez podklad. lôžka z xylolit., alebo keramických dlaždíc hr. do 10 mm,  -0,02000t</t>
  </si>
  <si>
    <t>473373558</t>
  </si>
  <si>
    <t>17</t>
  </si>
  <si>
    <t>968061125.S</t>
  </si>
  <si>
    <t>Vyvesenie dreveného dverného krídla do suti plochy do 2 m2, -0,02400t</t>
  </si>
  <si>
    <t>-1174002190</t>
  </si>
  <si>
    <t>18</t>
  </si>
  <si>
    <t>968072455.S</t>
  </si>
  <si>
    <t xml:space="preserve">Vybúranie kovových dverových zárubní plochy do 2 m2,  -0,07600t</t>
  </si>
  <si>
    <t>601987227</t>
  </si>
  <si>
    <t>19</t>
  </si>
  <si>
    <t>978059511.S</t>
  </si>
  <si>
    <t xml:space="preserve">Odsekanie a odobratie obkladov stien z obkladačiek vnútorných vrátane podkladovej omietky do 2 m2,  -0,06800t</t>
  </si>
  <si>
    <t>-133627202</t>
  </si>
  <si>
    <t>979011131.S</t>
  </si>
  <si>
    <t>Zvislá doprava sutiny po schodoch ručne do 3,5 m</t>
  </si>
  <si>
    <t>t</t>
  </si>
  <si>
    <t>-384949948</t>
  </si>
  <si>
    <t>21</t>
  </si>
  <si>
    <t>979011141.S</t>
  </si>
  <si>
    <t>Zvislá doprava sutiny po schodoch ručne, príplatok za každých ďalších 3,5 m</t>
  </si>
  <si>
    <t>-275081483</t>
  </si>
  <si>
    <t>22</t>
  </si>
  <si>
    <t>979081111.S</t>
  </si>
  <si>
    <t>Odvoz sutiny a vybúraných hmôt na skládku do 1 km</t>
  </si>
  <si>
    <t>205625039</t>
  </si>
  <si>
    <t>23</t>
  </si>
  <si>
    <t>979081121.S</t>
  </si>
  <si>
    <t>Odvoz sutiny a vybúraných hmôt na skládku za každý ďalší 1 km</t>
  </si>
  <si>
    <t>-1229113642</t>
  </si>
  <si>
    <t>24</t>
  </si>
  <si>
    <t>979082111.S</t>
  </si>
  <si>
    <t>Vnútrostavenisková doprava sutiny a vybúraných hmôt do 10 m</t>
  </si>
  <si>
    <t>888884361</t>
  </si>
  <si>
    <t>25</t>
  </si>
  <si>
    <t>979082121.S</t>
  </si>
  <si>
    <t>Vnútrostavenisková doprava sutiny a vybúraných hmôt za každých ďalších 5 m</t>
  </si>
  <si>
    <t>1720015377</t>
  </si>
  <si>
    <t>26</t>
  </si>
  <si>
    <t>979087212.S</t>
  </si>
  <si>
    <t>Nakladanie na dopravné prostriedky pre vodorovnú dopravu sutiny</t>
  </si>
  <si>
    <t>249481075</t>
  </si>
  <si>
    <t>27</t>
  </si>
  <si>
    <t>979089012.S</t>
  </si>
  <si>
    <t>Poplatok za skládku - betón, tehly, dlaždice (17 01) ostatné</t>
  </si>
  <si>
    <t>-1161154860</t>
  </si>
  <si>
    <t>28</t>
  </si>
  <si>
    <t>979093111.S</t>
  </si>
  <si>
    <t>Uloženie sutiny na skládku s hrubým urovnaním bez zhutnenia</t>
  </si>
  <si>
    <t>-2099164658</t>
  </si>
  <si>
    <t>99</t>
  </si>
  <si>
    <t>Presun hmôt HSV</t>
  </si>
  <si>
    <t>29</t>
  </si>
  <si>
    <t>999281111.S</t>
  </si>
  <si>
    <t>Presun hmôt pre opravy a údržbu objektov vrátane vonkajších plášťov výšky do 25 m</t>
  </si>
  <si>
    <t>1718120985</t>
  </si>
  <si>
    <t>PSV</t>
  </si>
  <si>
    <t>Práce a dodávky PSV</t>
  </si>
  <si>
    <t>711</t>
  </si>
  <si>
    <t>Izolácie proti vode a vlhkosti</t>
  </si>
  <si>
    <t>30</t>
  </si>
  <si>
    <t>711210100.S</t>
  </si>
  <si>
    <t>Zhotovenie dvojnásobnej izol. stierky pod keramické obklady v interiéri na ploche vodorovnej</t>
  </si>
  <si>
    <t>670469299</t>
  </si>
  <si>
    <t>31</t>
  </si>
  <si>
    <t>245610000400.S</t>
  </si>
  <si>
    <t>Stierka hydroizolačná na báze syntetickej živice, (tekutá hydroizolačná fólia)</t>
  </si>
  <si>
    <t>kg</t>
  </si>
  <si>
    <t>32</t>
  </si>
  <si>
    <t>847846576</t>
  </si>
  <si>
    <t>247710007700.S</t>
  </si>
  <si>
    <t>Pás tesniaci š. 120 mm, na utesnenie rohových a spojovacích škár pri aplikácii hydroizolácií</t>
  </si>
  <si>
    <t>-1773047051</t>
  </si>
  <si>
    <t>33</t>
  </si>
  <si>
    <t>711210110.S</t>
  </si>
  <si>
    <t>Zhotovenie dvojnásobnej izol. stierky pod keramické obklady v interiéri na ploche zvislej</t>
  </si>
  <si>
    <t>-901864503</t>
  </si>
  <si>
    <t>34</t>
  </si>
  <si>
    <t>158922526</t>
  </si>
  <si>
    <t>35</t>
  </si>
  <si>
    <t>998711201.S</t>
  </si>
  <si>
    <t>Presun hmôt pre izoláciu proti vode v objektoch výšky do 6 m</t>
  </si>
  <si>
    <t>%</t>
  </si>
  <si>
    <t>1016186307</t>
  </si>
  <si>
    <t>725</t>
  </si>
  <si>
    <t>Zdravotechnika - zariaďovacie predmety</t>
  </si>
  <si>
    <t>36</t>
  </si>
  <si>
    <t>725110811.S</t>
  </si>
  <si>
    <t xml:space="preserve">Demontáž záchoda splachovacieho s nádržou alebo s tlakovým splachovačom,  -0,01933t</t>
  </si>
  <si>
    <t>súb.</t>
  </si>
  <si>
    <t>1527170857</t>
  </si>
  <si>
    <t>37</t>
  </si>
  <si>
    <t>725130811.S</t>
  </si>
  <si>
    <t xml:space="preserve">Demontáž pisoárového státia 1 dielnych,  -0,03968t</t>
  </si>
  <si>
    <t>-1098920049</t>
  </si>
  <si>
    <t>38</t>
  </si>
  <si>
    <t>725190005.S</t>
  </si>
  <si>
    <t>Montáž pisoárovej deliacej steny keramickej</t>
  </si>
  <si>
    <t>2123013370</t>
  </si>
  <si>
    <t>39</t>
  </si>
  <si>
    <t>642520000200.S</t>
  </si>
  <si>
    <t>Pisoárová deliaca stena keramická</t>
  </si>
  <si>
    <t>23289334</t>
  </si>
  <si>
    <t>40</t>
  </si>
  <si>
    <t>725190101.S</t>
  </si>
  <si>
    <t>Montáž sanitárnej priečky z HPL dosiek na WC a prezliekacie kabíny/boxy pre vlhké priestory s nerezovým kovaním</t>
  </si>
  <si>
    <t>975979889</t>
  </si>
  <si>
    <t>41</t>
  </si>
  <si>
    <t>607930001500.S</t>
  </si>
  <si>
    <t>Doska kompaktná z vysokotlakého laminátu (HPL) pre použitie v interiéri vo farbe s bielym jadrom, hrúbky 12 mm vr. dverí</t>
  </si>
  <si>
    <t>834114934</t>
  </si>
  <si>
    <t>42</t>
  </si>
  <si>
    <t>725190101.S1</t>
  </si>
  <si>
    <t>Montáž sanitárnej priečky z HPL dosiek sprchovacích kabíny/boxy pre vlhké priestory s nerezovým kovaním</t>
  </si>
  <si>
    <t>-1632421446</t>
  </si>
  <si>
    <t>43</t>
  </si>
  <si>
    <t>-571736712</t>
  </si>
  <si>
    <t>44</t>
  </si>
  <si>
    <t>725210821.S</t>
  </si>
  <si>
    <t xml:space="preserve">Demontáž umývadiel alebo umývadielok bez výtokovej armatúry,  -0,01946t</t>
  </si>
  <si>
    <t>883795394</t>
  </si>
  <si>
    <t>45</t>
  </si>
  <si>
    <t>725820810.S</t>
  </si>
  <si>
    <t xml:space="preserve">Demontáž batérie drezovej, umývadlovej nástennej,  -0,0026t</t>
  </si>
  <si>
    <t>-1721103340</t>
  </si>
  <si>
    <t>46</t>
  </si>
  <si>
    <t>998725201.S</t>
  </si>
  <si>
    <t>Presun hmôt pre zariaďovacie predmety v objektoch výšky do 6 m</t>
  </si>
  <si>
    <t>-1578470877</t>
  </si>
  <si>
    <t>766</t>
  </si>
  <si>
    <t>Konštrukcie stolárske</t>
  </si>
  <si>
    <t>47</t>
  </si>
  <si>
    <t>766662112.S</t>
  </si>
  <si>
    <t>Montáž dverového krídla otočného jednokrídlového poldrážkového, do existujúcej zárubne, vrátane kovania</t>
  </si>
  <si>
    <t>-933211989</t>
  </si>
  <si>
    <t>48</t>
  </si>
  <si>
    <t>549150000600.S</t>
  </si>
  <si>
    <t>Kľučka dverová a rozeta 2x, nehrdzavejúca oceľ, povrch nerez brúsený</t>
  </si>
  <si>
    <t>-812624214</t>
  </si>
  <si>
    <t>49</t>
  </si>
  <si>
    <t>611610000400.S</t>
  </si>
  <si>
    <t>Dvere vnútorné jednokrídlové, šírka 600-900 mm, výplň papierová voština, povrch fólia, plné</t>
  </si>
  <si>
    <t>249394738</t>
  </si>
  <si>
    <t>50</t>
  </si>
  <si>
    <t>998766201.S</t>
  </si>
  <si>
    <t>Presun hmot pre konštrukcie stolárske v objektoch výšky do 6 m</t>
  </si>
  <si>
    <t>-1908313760</t>
  </si>
  <si>
    <t>769</t>
  </si>
  <si>
    <t>Montáže vzduchotechnických zariadení</t>
  </si>
  <si>
    <t>51</t>
  </si>
  <si>
    <t>769035081.S</t>
  </si>
  <si>
    <t>Montáž krycej mriežky hranatej prierezu 0.125-0.355 m2</t>
  </si>
  <si>
    <t>-910943212</t>
  </si>
  <si>
    <t>52</t>
  </si>
  <si>
    <t>429720200700.S</t>
  </si>
  <si>
    <t>Mriežka krycia hranatá, rozmery šxv 500x250 mm</t>
  </si>
  <si>
    <t>2146008026</t>
  </si>
  <si>
    <t>53</t>
  </si>
  <si>
    <t>769082790.S</t>
  </si>
  <si>
    <t xml:space="preserve">Demontáž krycej mriežky hranatej prierezu 0.125-0.355 m2,  -0,0048 t</t>
  </si>
  <si>
    <t>1991715272</t>
  </si>
  <si>
    <t>54</t>
  </si>
  <si>
    <t>998769201.S</t>
  </si>
  <si>
    <t>Presun hmôt pre montáž vzduchotechnických zariadení v stavbe (objekte) výšky do 7 m</t>
  </si>
  <si>
    <t>1016147777</t>
  </si>
  <si>
    <t>771</t>
  </si>
  <si>
    <t>Podlahy z dlaždíc</t>
  </si>
  <si>
    <t>55</t>
  </si>
  <si>
    <t>771575620.S</t>
  </si>
  <si>
    <t>Montáž podláh z dlaždíc keramických do tmelu v obmedzenom priestore veľ. 300 x 600 mm</t>
  </si>
  <si>
    <t>2118630453</t>
  </si>
  <si>
    <t>56</t>
  </si>
  <si>
    <t>597740003510.S</t>
  </si>
  <si>
    <t>Dlaždice keramické, lxvxhr 298x598x10 mm, neglazované</t>
  </si>
  <si>
    <t>-1216916536</t>
  </si>
  <si>
    <t>57</t>
  </si>
  <si>
    <t>998771201.S</t>
  </si>
  <si>
    <t>Presun hmôt pre podlahy z dlaždíc v objektoch výšky do 6m</t>
  </si>
  <si>
    <t>-1083023231</t>
  </si>
  <si>
    <t>776</t>
  </si>
  <si>
    <t>Podlahy povlakové</t>
  </si>
  <si>
    <t>58</t>
  </si>
  <si>
    <t>776200830.S</t>
  </si>
  <si>
    <t>Odstránenie lepených hrán zo schodiskových stupňov -0,00030t</t>
  </si>
  <si>
    <t>-49043690</t>
  </si>
  <si>
    <t>59</t>
  </si>
  <si>
    <t>776220110.S</t>
  </si>
  <si>
    <t>Lepenie povlakových podláh PVC homogénne alebo heterogénne na schodiskových stupňoch na stupnice rovné</t>
  </si>
  <si>
    <t>-1343672619</t>
  </si>
  <si>
    <t>60</t>
  </si>
  <si>
    <t>284110002100.S</t>
  </si>
  <si>
    <t>Podlaha PVC homogénna, hrúbka do 2,5 mm</t>
  </si>
  <si>
    <t>2142066420</t>
  </si>
  <si>
    <t>61</t>
  </si>
  <si>
    <t>776220200.S</t>
  </si>
  <si>
    <t>Lepenie povlakových podláh PVC homogénne alebo heterogénne na schodiskových stupňoch na podstupnice</t>
  </si>
  <si>
    <t>-1182628626</t>
  </si>
  <si>
    <t>62</t>
  </si>
  <si>
    <t>-331615481</t>
  </si>
  <si>
    <t>63</t>
  </si>
  <si>
    <t>776401800.S</t>
  </si>
  <si>
    <t>Demontáž soklíkov alebo líšt</t>
  </si>
  <si>
    <t>-2086948082</t>
  </si>
  <si>
    <t>64</t>
  </si>
  <si>
    <t>776420011.S</t>
  </si>
  <si>
    <t>Lepenie podlahových soklov z PVC vytiahnutím</t>
  </si>
  <si>
    <t>-894291038</t>
  </si>
  <si>
    <t>65</t>
  </si>
  <si>
    <t>1140435742</t>
  </si>
  <si>
    <t>66</t>
  </si>
  <si>
    <t>776511820.S</t>
  </si>
  <si>
    <t xml:space="preserve">Odstránenie povlakových podláh z nášľapnej plochy lepených s podložkou,  -0,00100t</t>
  </si>
  <si>
    <t>-542503798</t>
  </si>
  <si>
    <t>67</t>
  </si>
  <si>
    <t>776521100.S</t>
  </si>
  <si>
    <t>Lepenie povlakových podláh z PVC homogénnych pásov</t>
  </si>
  <si>
    <t>-570355447</t>
  </si>
  <si>
    <t>68</t>
  </si>
  <si>
    <t>-979414866</t>
  </si>
  <si>
    <t>69</t>
  </si>
  <si>
    <t>776990110.S</t>
  </si>
  <si>
    <t>Penetrovanie podkladu pred kladením povlakových podláh</t>
  </si>
  <si>
    <t>2059486913</t>
  </si>
  <si>
    <t>70</t>
  </si>
  <si>
    <t>776992125.S</t>
  </si>
  <si>
    <t>Vyspravenie podkladu nivelačnou stierkou hr. 3 mm</t>
  </si>
  <si>
    <t>1733863607</t>
  </si>
  <si>
    <t>71</t>
  </si>
  <si>
    <t>776992200.S</t>
  </si>
  <si>
    <t>Príprava podkladu prebrúsením strojne brúskou na betón</t>
  </si>
  <si>
    <t>1040749298</t>
  </si>
  <si>
    <t>72</t>
  </si>
  <si>
    <t>998776201.S</t>
  </si>
  <si>
    <t>Presun hmôt pre podlahy povlakové v objektoch výšky do 6 m</t>
  </si>
  <si>
    <t>231387546</t>
  </si>
  <si>
    <t>781</t>
  </si>
  <si>
    <t>Obklady</t>
  </si>
  <si>
    <t>73</t>
  </si>
  <si>
    <t>781445126.S</t>
  </si>
  <si>
    <t>Montáž obkladov vnútor. stien z obkladačiek kladených do tmelu v obmedzenom priestore veľ. 300x600 mm</t>
  </si>
  <si>
    <t>-489241375</t>
  </si>
  <si>
    <t>74</t>
  </si>
  <si>
    <t>597640001800.S</t>
  </si>
  <si>
    <t>Obkladačky keramické lxvxhr 298x598x10 mm</t>
  </si>
  <si>
    <t>-729721771</t>
  </si>
  <si>
    <t>75</t>
  </si>
  <si>
    <t>998781201.S</t>
  </si>
  <si>
    <t>Presun hmôt pre obklady keramické v objektoch výšky do 6 m</t>
  </si>
  <si>
    <t>1201457823</t>
  </si>
  <si>
    <t>784</t>
  </si>
  <si>
    <t>Maľby</t>
  </si>
  <si>
    <t>76</t>
  </si>
  <si>
    <t>784402802.S</t>
  </si>
  <si>
    <t>Odstránenie malieb oškrabaním, výšky nad 3,80 m, -0,0003 t</t>
  </si>
  <si>
    <t>1525608532</t>
  </si>
  <si>
    <t>77</t>
  </si>
  <si>
    <t>784410110.S</t>
  </si>
  <si>
    <t>Penetrovanie jednonásobné jemnozrnných podkladov výšky nad 3,80 m</t>
  </si>
  <si>
    <t>-1223215377</t>
  </si>
  <si>
    <t>78</t>
  </si>
  <si>
    <t>784410510.S</t>
  </si>
  <si>
    <t>Prebrúsenie a oprášenie jemnozrnných povrchov výšky nad 3,80 m</t>
  </si>
  <si>
    <t>-2025527055</t>
  </si>
  <si>
    <t>79</t>
  </si>
  <si>
    <t>784418012.S</t>
  </si>
  <si>
    <t>Zakrývanie podláh a zariadení papierom v miestnostiach alebo na schodisku</t>
  </si>
  <si>
    <t>-791671667</t>
  </si>
  <si>
    <t>80</t>
  </si>
  <si>
    <t>784452472.S</t>
  </si>
  <si>
    <t>Maľby z maliarskych zmesí na vodnej báze, ručne nanášané tónované s bielym stropom dvojnásobné na jemnozrnný podklad výšky nad 3,80 m</t>
  </si>
  <si>
    <t>1597548907</t>
  </si>
  <si>
    <t>HZS</t>
  </si>
  <si>
    <t>Hodinové zúčtovacie sadzby</t>
  </si>
  <si>
    <t>81</t>
  </si>
  <si>
    <t>HZS000211.S</t>
  </si>
  <si>
    <t>Stavebno montážne práce menej náročne, pomocné alebo manipulačné (Tr. 1) v rozsahu viac 4 a menej ako 8 hodínn, sťahovanie mobiliáru</t>
  </si>
  <si>
    <t>hod</t>
  </si>
  <si>
    <t>512</t>
  </si>
  <si>
    <t>1783954301</t>
  </si>
  <si>
    <t>Investičné náklady neobsiahnuté v cenách</t>
  </si>
  <si>
    <t>82</t>
  </si>
  <si>
    <t>000400022.S</t>
  </si>
  <si>
    <t>Projektové práce - stavebná časť (stavebné objekty vrátane ich technického vybavenia). náklady na dokumentáciu skutočného zhotovenia stavby - Dodanie zákresu nových rozvodov ZTI a EL</t>
  </si>
  <si>
    <t>eur</t>
  </si>
  <si>
    <t>1024</t>
  </si>
  <si>
    <t>819311983</t>
  </si>
  <si>
    <t>83</t>
  </si>
  <si>
    <t>000800013.S1</t>
  </si>
  <si>
    <t>Vplyv pracovného prostredia - prevádzka investora a vplyv prostredia prestávky v práci - Príplatok za prácu v noci, cez sviatky a v dňoch pracovného pokoja</t>
  </si>
  <si>
    <t>-65410856</t>
  </si>
  <si>
    <t>VP</t>
  </si>
  <si>
    <t xml:space="preserve">  Práce naviac</t>
  </si>
  <si>
    <t>PN</t>
  </si>
  <si>
    <t>Časť:</t>
  </si>
  <si>
    <t>01 - Zdravotechnika</t>
  </si>
  <si>
    <t>D1 - Zdravotechnika</t>
  </si>
  <si>
    <t>D1</t>
  </si>
  <si>
    <t>Pol1</t>
  </si>
  <si>
    <t xml:space="preserve">WC  Kombi Jika Lyra</t>
  </si>
  <si>
    <t>Pol2</t>
  </si>
  <si>
    <t>WC doska</t>
  </si>
  <si>
    <t>Pol3</t>
  </si>
  <si>
    <t>Sroby pre WC</t>
  </si>
  <si>
    <t>Pol4</t>
  </si>
  <si>
    <t>Pripojovacia hadicka</t>
  </si>
  <si>
    <t>Pol5</t>
  </si>
  <si>
    <t>Pripojovacie flexi potrubie 110</t>
  </si>
  <si>
    <t>Pol6</t>
  </si>
  <si>
    <t>Montaz WC</t>
  </si>
  <si>
    <t>Pol7</t>
  </si>
  <si>
    <t>Montaz WC dosky</t>
  </si>
  <si>
    <t>Pol8</t>
  </si>
  <si>
    <t>Zrkadlo velke 60x45</t>
  </si>
  <si>
    <t>Pol9</t>
  </si>
  <si>
    <t>Vesiak na uterak</t>
  </si>
  <si>
    <t>Pol10</t>
  </si>
  <si>
    <t>Davkovac mydla</t>
  </si>
  <si>
    <t>Pol11</t>
  </si>
  <si>
    <t>Madlo do sprchy</t>
  </si>
  <si>
    <t>Pol12</t>
  </si>
  <si>
    <t>Drziak mydla do sprchy</t>
  </si>
  <si>
    <t>Pol13</t>
  </si>
  <si>
    <t>Montaz dplnkov</t>
  </si>
  <si>
    <t>Pol14</t>
  </si>
  <si>
    <t>Montaz sprchoveho setu</t>
  </si>
  <si>
    <t>Pol15</t>
  </si>
  <si>
    <t>Sprchovy set s tycou</t>
  </si>
  <si>
    <t>Pol16</t>
  </si>
  <si>
    <t>Montaz a pripojenie sprchoveho zlabu</t>
  </si>
  <si>
    <t>Pol17</t>
  </si>
  <si>
    <t>Sprchovy zlab 750 nerez s mriezkou</t>
  </si>
  <si>
    <t>Pol18</t>
  </si>
  <si>
    <t>Montáž batérie nástennej</t>
  </si>
  <si>
    <t>Pol19</t>
  </si>
  <si>
    <t>Bateria sprchova nastenna</t>
  </si>
  <si>
    <t>Pol20</t>
  </si>
  <si>
    <t>Sifon biely</t>
  </si>
  <si>
    <t>Pol21</t>
  </si>
  <si>
    <t>Umyvadlo 55 OT</t>
  </si>
  <si>
    <t>Pol22</t>
  </si>
  <si>
    <t>Sroby pre umyvadlo</t>
  </si>
  <si>
    <t>Pol23</t>
  </si>
  <si>
    <t>Bateria stojankova umyvadlova</t>
  </si>
  <si>
    <t>Pol24</t>
  </si>
  <si>
    <t>Montaz umyvadla</t>
  </si>
  <si>
    <t>Pol25</t>
  </si>
  <si>
    <t>Montaz sifonu</t>
  </si>
  <si>
    <t>Pol26</t>
  </si>
  <si>
    <t>Montaz stojankovej baterie</t>
  </si>
  <si>
    <t>Pol27</t>
  </si>
  <si>
    <t>Pisoar radarovy</t>
  </si>
  <si>
    <t>Pol28</t>
  </si>
  <si>
    <t>Napajaci zdroj</t>
  </si>
  <si>
    <t>Pol29</t>
  </si>
  <si>
    <t>Montaz radaroveho pisoaru</t>
  </si>
  <si>
    <t>Pol30</t>
  </si>
  <si>
    <t>Sifon pisoarovy</t>
  </si>
  <si>
    <t>Pol31</t>
  </si>
  <si>
    <t>Pisoarova stienka</t>
  </si>
  <si>
    <t>Pol32</t>
  </si>
  <si>
    <t>Montaz pisoarovej stienky</t>
  </si>
  <si>
    <t>Pol33</t>
  </si>
  <si>
    <t>Rohový ventil</t>
  </si>
  <si>
    <t>Pol34</t>
  </si>
  <si>
    <t>Montaz rohoveho ventilu</t>
  </si>
  <si>
    <t>Pol35</t>
  </si>
  <si>
    <t>Kupelnova gulicka</t>
  </si>
  <si>
    <t>Pol36</t>
  </si>
  <si>
    <t>Montáž kupelnovej gulicky</t>
  </si>
  <si>
    <t>Pol37</t>
  </si>
  <si>
    <t>Potrubie kanalizacne DN 125 zavesene pod stropom</t>
  </si>
  <si>
    <t>Pol38</t>
  </si>
  <si>
    <t>Upevnenie vyustrov pod stropom</t>
  </si>
  <si>
    <t>Pol39</t>
  </si>
  <si>
    <t>Zavesny a kotviaci material</t>
  </si>
  <si>
    <t>kpl</t>
  </si>
  <si>
    <t>Pol40</t>
  </si>
  <si>
    <t>Potrubie kanalizacne DN 110</t>
  </si>
  <si>
    <t>Pol41</t>
  </si>
  <si>
    <t>Potrubie kanalizacne DN 70</t>
  </si>
  <si>
    <t>Pol42</t>
  </si>
  <si>
    <t>Potrubie kanalizacne DN 50</t>
  </si>
  <si>
    <t>84</t>
  </si>
  <si>
    <t>Pol43</t>
  </si>
  <si>
    <t>Tvarovky kanalizacne</t>
  </si>
  <si>
    <t>86</t>
  </si>
  <si>
    <t>Pol44</t>
  </si>
  <si>
    <t xml:space="preserve">Potrubie vodovodne izolované   d 26</t>
  </si>
  <si>
    <t>88</t>
  </si>
  <si>
    <t>Pol45</t>
  </si>
  <si>
    <t xml:space="preserve">Potrubie vodovodne izolované    d 20</t>
  </si>
  <si>
    <t>90</t>
  </si>
  <si>
    <t>Pol46</t>
  </si>
  <si>
    <t xml:space="preserve">Potrubie vodovedne izolované    d 16</t>
  </si>
  <si>
    <t>92</t>
  </si>
  <si>
    <t>Pol47</t>
  </si>
  <si>
    <t>Tvarovky lisovacie</t>
  </si>
  <si>
    <t>94</t>
  </si>
  <si>
    <t>Pol48</t>
  </si>
  <si>
    <t>Demontaz a montaz radiatorov</t>
  </si>
  <si>
    <t>96</t>
  </si>
  <si>
    <t>Pol49</t>
  </si>
  <si>
    <t>Vymena radiatorovych ventilov</t>
  </si>
  <si>
    <t>par</t>
  </si>
  <si>
    <t>98</t>
  </si>
  <si>
    <t>Pol50</t>
  </si>
  <si>
    <t>Radiatorovy set priamy K</t>
  </si>
  <si>
    <t>100</t>
  </si>
  <si>
    <t>Pol51</t>
  </si>
  <si>
    <t>Striekanie radiatora</t>
  </si>
  <si>
    <t>102</t>
  </si>
  <si>
    <t>Pol52</t>
  </si>
  <si>
    <t>Lesenie</t>
  </si>
  <si>
    <t>104</t>
  </si>
  <si>
    <t>Pol53</t>
  </si>
  <si>
    <t>Napojenie sa na existujuce vodovodne potrubie</t>
  </si>
  <si>
    <t>106</t>
  </si>
  <si>
    <t>Pol54</t>
  </si>
  <si>
    <t>Napojenie sa na existujuce kanalizacne potrubie</t>
  </si>
  <si>
    <t>108</t>
  </si>
  <si>
    <t>Pol55</t>
  </si>
  <si>
    <t>Zhotovenie vodovodného vývodu</t>
  </si>
  <si>
    <t>110</t>
  </si>
  <si>
    <t>Pol56</t>
  </si>
  <si>
    <t>Zhotovenie kanalizačného vývodu</t>
  </si>
  <si>
    <t>112</t>
  </si>
  <si>
    <t>Pol57</t>
  </si>
  <si>
    <t>Demontáž liatinoveho potrubia</t>
  </si>
  <si>
    <t>114</t>
  </si>
  <si>
    <t>Pol58</t>
  </si>
  <si>
    <t>Montáž potrubia vodovodného do DN 25</t>
  </si>
  <si>
    <t>116</t>
  </si>
  <si>
    <t>Pol59</t>
  </si>
  <si>
    <t>Montáž potrubia kanalizačného do 125</t>
  </si>
  <si>
    <t>118</t>
  </si>
  <si>
    <t>Pol60</t>
  </si>
  <si>
    <t>Montážny materiál</t>
  </si>
  <si>
    <t>120</t>
  </si>
  <si>
    <t>Pol61</t>
  </si>
  <si>
    <t>Drobne búracie práce , demontaz , zatkovanie</t>
  </si>
  <si>
    <t>122</t>
  </si>
  <si>
    <t>Pol62</t>
  </si>
  <si>
    <t>Sádrovanie</t>
  </si>
  <si>
    <t>124</t>
  </si>
  <si>
    <t>Pol63</t>
  </si>
  <si>
    <t>Dopravne,presun materialu a zaobstaravacie naklady</t>
  </si>
  <si>
    <t>sub</t>
  </si>
  <si>
    <t>126</t>
  </si>
  <si>
    <t>02 - Elektroinštalácia</t>
  </si>
  <si>
    <t xml:space="preserve">9 - Ostatné konštrukcie a práce-búranie   </t>
  </si>
  <si>
    <t xml:space="preserve">21-M - Elektromontáže   </t>
  </si>
  <si>
    <t xml:space="preserve">Ostatné konštrukcie a práce-búranie   </t>
  </si>
  <si>
    <t>971033531</t>
  </si>
  <si>
    <t xml:space="preserve">Vybúranie otvorov v murive tehl. plochy do 1 m2 hr.do 100 mm,  -0,19100t</t>
  </si>
  <si>
    <t>971035131</t>
  </si>
  <si>
    <t>Vybúr. otvorov priemeru do 6 cm v murive tehl. na MC hr. do 15 cm,</t>
  </si>
  <si>
    <t>kus</t>
  </si>
  <si>
    <t>971035141</t>
  </si>
  <si>
    <t>Vybúr. otvorov priemeru do 6 cm v murive tehl. na MC hr. do 30 cm ,</t>
  </si>
  <si>
    <t>973031616</t>
  </si>
  <si>
    <t>Vysek. kapies pre krabice v murive z tehál do 10 x 10 x 5 cm</t>
  </si>
  <si>
    <t>974031132</t>
  </si>
  <si>
    <t>Vysekanie rýh v tehelnom murive hl. do 5 cm š. do 7 cm</t>
  </si>
  <si>
    <t>Vyznačenie trasí vedenia</t>
  </si>
  <si>
    <t>MD</t>
  </si>
  <si>
    <t>Mimostavenisková doprava</t>
  </si>
  <si>
    <t>PPV</t>
  </si>
  <si>
    <t>Podiel pridružených výkonov</t>
  </si>
  <si>
    <t>21-M</t>
  </si>
  <si>
    <t xml:space="preserve">Elektromontáže   </t>
  </si>
  <si>
    <t>210010058</t>
  </si>
  <si>
    <t>Rúrka tuhá elektroinštalačná z PVC typ 1520, uložená pevne</t>
  </si>
  <si>
    <t>3457100060</t>
  </si>
  <si>
    <t>Rúrka pevná VRM 20-TURBO LG svetlosivá (320N) (l= 3m)</t>
  </si>
  <si>
    <t>256</t>
  </si>
  <si>
    <t>3451101600</t>
  </si>
  <si>
    <t>I-Príchytka S20 šedá</t>
  </si>
  <si>
    <t>210010110.S</t>
  </si>
  <si>
    <t>Lišta elektroinštalačná z PVC 40x40, uložená pevne, vkladacia</t>
  </si>
  <si>
    <t>345750065150</t>
  </si>
  <si>
    <t>Lišta hranatá z PVC, LHD 40x40 mm HD, KOPOS</t>
  </si>
  <si>
    <t>210010115.S</t>
  </si>
  <si>
    <t>Lišta elektroinštalačná z PVC 140x60, uložená pevne, vkladacia</t>
  </si>
  <si>
    <t>345750057600.S</t>
  </si>
  <si>
    <t>Kanál elektroinštalačný z PVC, 140x60 mm</t>
  </si>
  <si>
    <t>210010351</t>
  </si>
  <si>
    <t>Krabicová rozvodka z lisovaného izolantu vrátane ukončenia káblov a zapojenia vodičov typ 6455-11 do 4 m</t>
  </si>
  <si>
    <t>3450927000</t>
  </si>
  <si>
    <t>Krabica 6455-11 acid</t>
  </si>
  <si>
    <t>210010355.S</t>
  </si>
  <si>
    <t>Krabica pancierová z PVC 93x93 mm, IP 54 vrátane ukončenia káblov a zapojenia vodičov</t>
  </si>
  <si>
    <t>345410014850.S</t>
  </si>
  <si>
    <t xml:space="preserve">SANELA SLZ01Y napájací zdroj 230V AC  24 DC - pre pisoáre</t>
  </si>
  <si>
    <t>210011310</t>
  </si>
  <si>
    <t>Osadenie polyamidovej príchytky HM 8 do tvrdého kameňa, jednoduchého betónu a železobetónu</t>
  </si>
  <si>
    <t>2830403500</t>
  </si>
  <si>
    <t>Hmoždinka klasická 8 mm T8 typ: T8-PA</t>
  </si>
  <si>
    <t>210010301.S</t>
  </si>
  <si>
    <t>Krabica prístrojová bez zapojenia (1901, KP 68, KZ 3)</t>
  </si>
  <si>
    <t>345600K000</t>
  </si>
  <si>
    <t>Škatuľa KP prístrojová 1-nás : KP 67/2 (D70x45) zvisle aj vodorovne max 5 škatúľ</t>
  </si>
  <si>
    <t>210010325.S</t>
  </si>
  <si>
    <t>Krabica (KUL 68 kruhová) odbočná s viečkom, svorkovnicou vrátane zapojenia</t>
  </si>
  <si>
    <t>345410002000.S</t>
  </si>
  <si>
    <t>Krabica prístrojová z PVC s viečkom a Wago svorkami pod omietku KP 67/3</t>
  </si>
  <si>
    <t>345608D000</t>
  </si>
  <si>
    <t xml:space="preserve">Škatuľa KPR  prístrojová , hlboka + wago svorky</t>
  </si>
  <si>
    <t>210110041.S</t>
  </si>
  <si>
    <t>Spínač polozapustený a zapustený vrátane zapojenia jednopólový - radenie 1</t>
  </si>
  <si>
    <t>ESP000000408</t>
  </si>
  <si>
    <t xml:space="preserve">spínač jednopólový  IP 20 - (radenie: 1)</t>
  </si>
  <si>
    <t>210110043.S</t>
  </si>
  <si>
    <t>Spínač polozapustený a zapustený vrátane zapojenia sériový - radenie 5</t>
  </si>
  <si>
    <t>ESP000000409</t>
  </si>
  <si>
    <t>spínač sériový IP 20- (radenie: 5)</t>
  </si>
  <si>
    <t>210110070.S</t>
  </si>
  <si>
    <t>Spínač špeciálny vrátane zapojenia, ovládanie vzt</t>
  </si>
  <si>
    <t>XALd</t>
  </si>
  <si>
    <t xml:space="preserve">XALD 215 Harmony   - ovládacie  dvoj- tlačítko</t>
  </si>
  <si>
    <t>210111011.S</t>
  </si>
  <si>
    <t>Domová zásuvka polozapustená alebo zapustená 250 V / 16A, vrátane zapojenia 2P + PE</t>
  </si>
  <si>
    <t>EZA000000367</t>
  </si>
  <si>
    <t>2-zásuvka IP 20 - 16A/250V</t>
  </si>
  <si>
    <t>210190001</t>
  </si>
  <si>
    <t>Montáž + zapojenie rozvodnice</t>
  </si>
  <si>
    <t>921AN07452</t>
  </si>
  <si>
    <t xml:space="preserve">Rozvádzač RSoc  ( 3. faz -hl. vyp , zvodič  pr.,2x 1.f istič , 6 x 2.p. prud.chra , 3faz. elektromer )</t>
  </si>
  <si>
    <t>921AN07452r</t>
  </si>
  <si>
    <t>Rozvádzač RH - doplnenie ističa</t>
  </si>
  <si>
    <t>210201916.S</t>
  </si>
  <si>
    <t>Montáž svietidla interiérového do 3 kg</t>
  </si>
  <si>
    <t>210201005.S</t>
  </si>
  <si>
    <t>Zapojenie svietidla IP40, 1 x svetelný zdroj, stropného - nástenného interierového</t>
  </si>
  <si>
    <t>sv.1</t>
  </si>
  <si>
    <t>Svietidlo LEDVANCE ECO DP 1200 TH 42W 4000K 5040lm</t>
  </si>
  <si>
    <t>210290811.S</t>
  </si>
  <si>
    <t>Pripojenie spotrebiča</t>
  </si>
  <si>
    <t>Fen</t>
  </si>
  <si>
    <t>Hadicový fén Valera Hotello Silver 1200W, strieborný / čierny</t>
  </si>
  <si>
    <t>210872120.S</t>
  </si>
  <si>
    <t>Kábel signálny uložený pevne JYTY 250 V 2x1</t>
  </si>
  <si>
    <t>341210001400.S</t>
  </si>
  <si>
    <t>Kábel medený signálny JYTY 2x1 mm2</t>
  </si>
  <si>
    <t>210881056.S</t>
  </si>
  <si>
    <t xml:space="preserve">Vodič bezhalogénový, medený uložený pevne N2XH 0,6/1,0 kV  6</t>
  </si>
  <si>
    <t>341610012400.S</t>
  </si>
  <si>
    <t>Vodič medený bezhalogenový N2XH 6 mm2</t>
  </si>
  <si>
    <t>210881058.S</t>
  </si>
  <si>
    <t xml:space="preserve">Vodič bezhalogénový, medený uložený pevne N2XH 0,6/1,0 kV  16</t>
  </si>
  <si>
    <t>341610012600.S</t>
  </si>
  <si>
    <t>Vodič medený bezhalogenový N2XH-J 1x16 mm2 RM</t>
  </si>
  <si>
    <t>210881075.S</t>
  </si>
  <si>
    <t xml:space="preserve">Kábel bezhalogénový, medený uložený pevne N2XH 0,6/1,0 kV  3x1,5</t>
  </si>
  <si>
    <t>341610014300.S</t>
  </si>
  <si>
    <t>Kábel medený bezhalogenový N2XH-J 3x1,5 mm2 RE</t>
  </si>
  <si>
    <t>210881076.S</t>
  </si>
  <si>
    <t xml:space="preserve">Kábel bezhalogénový, medený uložený pevne N2XH 0,6/1,0 kV  3x2,5</t>
  </si>
  <si>
    <t>341610014400.S</t>
  </si>
  <si>
    <t>Kábel medený bezhalogenový N2XH-J 3x2,5 mm2 RE</t>
  </si>
  <si>
    <t>210881100.S</t>
  </si>
  <si>
    <t xml:space="preserve">Kábel bezhalogénový, medený uložený pevne N2XH 0,6/1,0 kV  5x1,5</t>
  </si>
  <si>
    <t>341610016800.S</t>
  </si>
  <si>
    <t>Kábel medený bezhalogenový N2XH-J 5x1,5 mm2 RE</t>
  </si>
  <si>
    <t>210881103.S</t>
  </si>
  <si>
    <t xml:space="preserve">Kábel bezhalogénový, medený uložený pevne N2XH 0,6/1,0 kV  5x6</t>
  </si>
  <si>
    <t>341610017100.S</t>
  </si>
  <si>
    <t>Kábel medený bezhalogenový N2XH-J 5x6 mm2 RE</t>
  </si>
  <si>
    <t>ost.mat</t>
  </si>
  <si>
    <t xml:space="preserve">Ostatný materiál - príchytky , závesy ,  spojovací ...</t>
  </si>
  <si>
    <t>585410000100</t>
  </si>
  <si>
    <t>Sadra sivá,</t>
  </si>
  <si>
    <t>HZS-03</t>
  </si>
  <si>
    <t xml:space="preserve">Demontáž a spätná montáž  núdzových svietidiel</t>
  </si>
  <si>
    <t>HZS-01</t>
  </si>
  <si>
    <t>Úprava jestvujúceho rozvádzača , demontáž a úpravy jestvujúcej inštalácie</t>
  </si>
  <si>
    <t>HZS-02</t>
  </si>
  <si>
    <t>Revízna správa, spracovanie dokumentácie, realizačný projekt</t>
  </si>
  <si>
    <t>PM</t>
  </si>
  <si>
    <t>Podružný materiál</t>
  </si>
  <si>
    <t>128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</si>
</sst>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4" fontId="32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2" borderId="23" xfId="0" applyNumberFormat="1" applyFont="1" applyFill="1" applyBorder="1" applyAlignment="1" applyProtection="1">
      <alignment vertical="center"/>
      <protection locked="0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left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167" fontId="0" fillId="2" borderId="23" xfId="0" applyNumberFormat="1" applyFont="1" applyFill="1" applyBorder="1" applyAlignment="1" applyProtection="1">
      <alignment vertical="center"/>
      <protection locked="0"/>
    </xf>
    <xf numFmtId="4" fontId="0" fillId="2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</xf>
    <xf numFmtId="0" fontId="21" fillId="2" borderId="23" xfId="0" applyFont="1" applyFill="1" applyBorder="1" applyAlignment="1" applyProtection="1">
      <alignment horizontal="left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33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ROUND(AG100,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34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35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36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37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38</v>
      </c>
      <c r="E32" s="46"/>
      <c r="F32" s="47" t="s">
        <v>39</v>
      </c>
      <c r="G32" s="46"/>
      <c r="H32" s="46"/>
      <c r="I32" s="46"/>
      <c r="J32" s="46"/>
      <c r="K32" s="46"/>
      <c r="L32" s="48">
        <v>0.20000000000000001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>
        <f>ROUND(AZ94 + SUM(CD100:CD104),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0">
        <f>ROUND(AV94 + SUM(BY100:BY104), 2)</f>
        <v>0</v>
      </c>
      <c r="AL32" s="49"/>
      <c r="AM32" s="49"/>
      <c r="AN32" s="49"/>
      <c r="AO32" s="49"/>
      <c r="AP32" s="49"/>
      <c r="AQ32" s="49"/>
      <c r="AR32" s="51"/>
      <c r="AS32" s="52"/>
      <c r="AT32" s="52"/>
      <c r="AU32" s="52"/>
      <c r="AV32" s="52"/>
      <c r="AW32" s="52"/>
      <c r="AX32" s="52"/>
      <c r="AY32" s="52"/>
      <c r="AZ32" s="52"/>
      <c r="BE32" s="53"/>
    </row>
    <row r="33" s="3" customFormat="1" ht="14.4" customHeight="1">
      <c r="A33" s="3"/>
      <c r="B33" s="45"/>
      <c r="C33" s="46"/>
      <c r="D33" s="46"/>
      <c r="E33" s="46"/>
      <c r="F33" s="47" t="s">
        <v>40</v>
      </c>
      <c r="G33" s="46"/>
      <c r="H33" s="46"/>
      <c r="I33" s="46"/>
      <c r="J33" s="46"/>
      <c r="K33" s="46"/>
      <c r="L33" s="48">
        <v>0.20000000000000001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>
        <f>ROUND(BA94 + SUM(CE100:CE104),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0">
        <f>ROUND(AW94 + SUM(BZ100:BZ104), 2)</f>
        <v>0</v>
      </c>
      <c r="AL33" s="49"/>
      <c r="AM33" s="49"/>
      <c r="AN33" s="49"/>
      <c r="AO33" s="49"/>
      <c r="AP33" s="49"/>
      <c r="AQ33" s="49"/>
      <c r="AR33" s="51"/>
      <c r="AS33" s="52"/>
      <c r="AT33" s="52"/>
      <c r="AU33" s="52"/>
      <c r="AV33" s="52"/>
      <c r="AW33" s="52"/>
      <c r="AX33" s="52"/>
      <c r="AY33" s="52"/>
      <c r="AZ33" s="52"/>
      <c r="BE33" s="53"/>
    </row>
    <row r="34" hidden="1" s="3" customFormat="1" ht="14.4" customHeight="1">
      <c r="A34" s="3"/>
      <c r="B34" s="45"/>
      <c r="C34" s="46"/>
      <c r="D34" s="46"/>
      <c r="E34" s="46"/>
      <c r="F34" s="29" t="s">
        <v>41</v>
      </c>
      <c r="G34" s="46"/>
      <c r="H34" s="46"/>
      <c r="I34" s="46"/>
      <c r="J34" s="46"/>
      <c r="K34" s="46"/>
      <c r="L34" s="54">
        <v>0.20000000000000001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55">
        <f>ROUND(BB94 + SUM(CF100:CF104),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55">
        <v>0</v>
      </c>
      <c r="AL34" s="46"/>
      <c r="AM34" s="46"/>
      <c r="AN34" s="46"/>
      <c r="AO34" s="46"/>
      <c r="AP34" s="46"/>
      <c r="AQ34" s="46"/>
      <c r="AR34" s="56"/>
      <c r="BE34" s="53"/>
    </row>
    <row r="35" hidden="1" s="3" customFormat="1" ht="14.4" customHeight="1">
      <c r="A35" s="3"/>
      <c r="B35" s="45"/>
      <c r="C35" s="46"/>
      <c r="D35" s="46"/>
      <c r="E35" s="46"/>
      <c r="F35" s="29" t="s">
        <v>42</v>
      </c>
      <c r="G35" s="46"/>
      <c r="H35" s="46"/>
      <c r="I35" s="46"/>
      <c r="J35" s="46"/>
      <c r="K35" s="46"/>
      <c r="L35" s="54">
        <v>0.20000000000000001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55">
        <f>ROUND(BC94 + SUM(CG100:CG104),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55">
        <v>0</v>
      </c>
      <c r="AL35" s="46"/>
      <c r="AM35" s="46"/>
      <c r="AN35" s="46"/>
      <c r="AO35" s="46"/>
      <c r="AP35" s="46"/>
      <c r="AQ35" s="46"/>
      <c r="AR35" s="56"/>
      <c r="BE35" s="3"/>
    </row>
    <row r="36" hidden="1" s="3" customFormat="1" ht="14.4" customHeight="1">
      <c r="A36" s="3"/>
      <c r="B36" s="45"/>
      <c r="C36" s="46"/>
      <c r="D36" s="46"/>
      <c r="E36" s="46"/>
      <c r="F36" s="47" t="s">
        <v>43</v>
      </c>
      <c r="G36" s="46"/>
      <c r="H36" s="46"/>
      <c r="I36" s="46"/>
      <c r="J36" s="46"/>
      <c r="K36" s="46"/>
      <c r="L36" s="48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>
        <f>ROUND(BD94 + SUM(CH100:CH104),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0">
        <v>0</v>
      </c>
      <c r="AL36" s="49"/>
      <c r="AM36" s="49"/>
      <c r="AN36" s="49"/>
      <c r="AO36" s="49"/>
      <c r="AP36" s="49"/>
      <c r="AQ36" s="49"/>
      <c r="AR36" s="51"/>
      <c r="AS36" s="52"/>
      <c r="AT36" s="52"/>
      <c r="AU36" s="52"/>
      <c r="AV36" s="52"/>
      <c r="AW36" s="52"/>
      <c r="AX36" s="52"/>
      <c r="AY36" s="52"/>
      <c r="AZ36" s="52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7"/>
      <c r="D38" s="58" t="s">
        <v>44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60" t="s">
        <v>45</v>
      </c>
      <c r="U38" s="59"/>
      <c r="V38" s="59"/>
      <c r="W38" s="59"/>
      <c r="X38" s="61" t="s">
        <v>46</v>
      </c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62">
        <f>SUM(AK29:AK36)</f>
        <v>0</v>
      </c>
      <c r="AL38" s="59"/>
      <c r="AM38" s="59"/>
      <c r="AN38" s="59"/>
      <c r="AO38" s="63"/>
      <c r="AP38" s="57"/>
      <c r="AQ38" s="57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4"/>
      <c r="C49" s="65"/>
      <c r="D49" s="66" t="s">
        <v>47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6" t="s">
        <v>48</v>
      </c>
      <c r="AI49" s="67"/>
      <c r="AJ49" s="67"/>
      <c r="AK49" s="67"/>
      <c r="AL49" s="67"/>
      <c r="AM49" s="67"/>
      <c r="AN49" s="67"/>
      <c r="AO49" s="67"/>
      <c r="AP49" s="65"/>
      <c r="AQ49" s="65"/>
      <c r="AR49" s="68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9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9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9" t="s">
        <v>49</v>
      </c>
      <c r="AI60" s="42"/>
      <c r="AJ60" s="42"/>
      <c r="AK60" s="42"/>
      <c r="AL60" s="42"/>
      <c r="AM60" s="69" t="s">
        <v>50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6" t="s">
        <v>51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66" t="s">
        <v>52</v>
      </c>
      <c r="AI64" s="70"/>
      <c r="AJ64" s="70"/>
      <c r="AK64" s="70"/>
      <c r="AL64" s="70"/>
      <c r="AM64" s="70"/>
      <c r="AN64" s="70"/>
      <c r="AO64" s="70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9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9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9" t="s">
        <v>49</v>
      </c>
      <c r="AI75" s="42"/>
      <c r="AJ75" s="42"/>
      <c r="AK75" s="42"/>
      <c r="AL75" s="42"/>
      <c r="AM75" s="69" t="s">
        <v>50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40"/>
      <c r="BE77" s="37"/>
    </row>
    <row r="81" s="2" customFormat="1" ht="6.96" customHeight="1">
      <c r="A81" s="37"/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40"/>
      <c r="BE81" s="37"/>
    </row>
    <row r="82" s="2" customFormat="1" ht="24.96" customHeight="1">
      <c r="A82" s="37"/>
      <c r="B82" s="38"/>
      <c r="C82" s="20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75"/>
      <c r="C84" s="29" t="s">
        <v>12</v>
      </c>
      <c r="D84" s="76"/>
      <c r="E84" s="76"/>
      <c r="F84" s="76"/>
      <c r="G84" s="76"/>
      <c r="H84" s="76"/>
      <c r="I84" s="76"/>
      <c r="J84" s="76"/>
      <c r="K84" s="76"/>
      <c r="L84" s="76" t="str">
        <f>K5</f>
        <v>1223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7"/>
      <c r="BE84" s="4"/>
    </row>
    <row r="85" s="5" customFormat="1" ht="36.96" customHeight="1">
      <c r="A85" s="5"/>
      <c r="B85" s="78"/>
      <c r="C85" s="79" t="s">
        <v>15</v>
      </c>
      <c r="D85" s="80"/>
      <c r="E85" s="80"/>
      <c r="F85" s="80"/>
      <c r="G85" s="80"/>
      <c r="H85" s="80"/>
      <c r="I85" s="80"/>
      <c r="J85" s="80"/>
      <c r="K85" s="80"/>
      <c r="L85" s="81" t="str">
        <f>K6</f>
        <v>Rekonštrukcia šatne, spŕch a WC v DÚA - II. NP, Jurajov dvor</v>
      </c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2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19</v>
      </c>
      <c r="D87" s="39"/>
      <c r="E87" s="39"/>
      <c r="F87" s="39"/>
      <c r="G87" s="39"/>
      <c r="H87" s="39"/>
      <c r="I87" s="39"/>
      <c r="J87" s="39"/>
      <c r="K87" s="39"/>
      <c r="L87" s="83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21</v>
      </c>
      <c r="AJ87" s="39"/>
      <c r="AK87" s="39"/>
      <c r="AL87" s="39"/>
      <c r="AM87" s="84" t="str">
        <f>IF(AN8= "","",AN8)</f>
        <v>7. 12. 2023</v>
      </c>
      <c r="AN87" s="84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15" customHeight="1">
      <c r="A89" s="37"/>
      <c r="B89" s="38"/>
      <c r="C89" s="29" t="s">
        <v>23</v>
      </c>
      <c r="D89" s="39"/>
      <c r="E89" s="39"/>
      <c r="F89" s="39"/>
      <c r="G89" s="39"/>
      <c r="H89" s="39"/>
      <c r="I89" s="39"/>
      <c r="J89" s="39"/>
      <c r="K89" s="39"/>
      <c r="L89" s="76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28</v>
      </c>
      <c r="AJ89" s="39"/>
      <c r="AK89" s="39"/>
      <c r="AL89" s="39"/>
      <c r="AM89" s="85" t="str">
        <f>IF(E17="","",E17)</f>
        <v xml:space="preserve"> </v>
      </c>
      <c r="AN89" s="76"/>
      <c r="AO89" s="76"/>
      <c r="AP89" s="76"/>
      <c r="AQ89" s="39"/>
      <c r="AR89" s="40"/>
      <c r="AS89" s="86" t="s">
        <v>54</v>
      </c>
      <c r="AT89" s="87"/>
      <c r="AU89" s="88"/>
      <c r="AV89" s="88"/>
      <c r="AW89" s="88"/>
      <c r="AX89" s="88"/>
      <c r="AY89" s="88"/>
      <c r="AZ89" s="88"/>
      <c r="BA89" s="88"/>
      <c r="BB89" s="88"/>
      <c r="BC89" s="88"/>
      <c r="BD89" s="89"/>
      <c r="BE89" s="37"/>
    </row>
    <row r="90" s="2" customFormat="1" ht="15.15" customHeight="1">
      <c r="A90" s="37"/>
      <c r="B90" s="38"/>
      <c r="C90" s="29" t="s">
        <v>26</v>
      </c>
      <c r="D90" s="39"/>
      <c r="E90" s="39"/>
      <c r="F90" s="39"/>
      <c r="G90" s="39"/>
      <c r="H90" s="39"/>
      <c r="I90" s="39"/>
      <c r="J90" s="39"/>
      <c r="K90" s="39"/>
      <c r="L90" s="76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30</v>
      </c>
      <c r="AJ90" s="39"/>
      <c r="AK90" s="39"/>
      <c r="AL90" s="39"/>
      <c r="AM90" s="85" t="str">
        <f>IF(E20="","",E20)</f>
        <v xml:space="preserve"> </v>
      </c>
      <c r="AN90" s="76"/>
      <c r="AO90" s="76"/>
      <c r="AP90" s="76"/>
      <c r="AQ90" s="39"/>
      <c r="AR90" s="40"/>
      <c r="AS90" s="90"/>
      <c r="AT90" s="91"/>
      <c r="AU90" s="92"/>
      <c r="AV90" s="92"/>
      <c r="AW90" s="92"/>
      <c r="AX90" s="92"/>
      <c r="AY90" s="92"/>
      <c r="AZ90" s="92"/>
      <c r="BA90" s="92"/>
      <c r="BB90" s="92"/>
      <c r="BC90" s="92"/>
      <c r="BD90" s="93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94"/>
      <c r="AT91" s="95"/>
      <c r="AU91" s="96"/>
      <c r="AV91" s="96"/>
      <c r="AW91" s="96"/>
      <c r="AX91" s="96"/>
      <c r="AY91" s="96"/>
      <c r="AZ91" s="96"/>
      <c r="BA91" s="96"/>
      <c r="BB91" s="96"/>
      <c r="BC91" s="96"/>
      <c r="BD91" s="97"/>
      <c r="BE91" s="37"/>
    </row>
    <row r="92" s="2" customFormat="1" ht="29.28" customHeight="1">
      <c r="A92" s="37"/>
      <c r="B92" s="38"/>
      <c r="C92" s="98" t="s">
        <v>55</v>
      </c>
      <c r="D92" s="99"/>
      <c r="E92" s="99"/>
      <c r="F92" s="99"/>
      <c r="G92" s="99"/>
      <c r="H92" s="100"/>
      <c r="I92" s="101" t="s">
        <v>56</v>
      </c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02" t="s">
        <v>57</v>
      </c>
      <c r="AH92" s="99"/>
      <c r="AI92" s="99"/>
      <c r="AJ92" s="99"/>
      <c r="AK92" s="99"/>
      <c r="AL92" s="99"/>
      <c r="AM92" s="99"/>
      <c r="AN92" s="101" t="s">
        <v>58</v>
      </c>
      <c r="AO92" s="99"/>
      <c r="AP92" s="103"/>
      <c r="AQ92" s="104" t="s">
        <v>59</v>
      </c>
      <c r="AR92" s="40"/>
      <c r="AS92" s="105" t="s">
        <v>60</v>
      </c>
      <c r="AT92" s="106" t="s">
        <v>61</v>
      </c>
      <c r="AU92" s="106" t="s">
        <v>62</v>
      </c>
      <c r="AV92" s="106" t="s">
        <v>63</v>
      </c>
      <c r="AW92" s="106" t="s">
        <v>64</v>
      </c>
      <c r="AX92" s="106" t="s">
        <v>65</v>
      </c>
      <c r="AY92" s="106" t="s">
        <v>66</v>
      </c>
      <c r="AZ92" s="106" t="s">
        <v>67</v>
      </c>
      <c r="BA92" s="106" t="s">
        <v>68</v>
      </c>
      <c r="BB92" s="106" t="s">
        <v>69</v>
      </c>
      <c r="BC92" s="106" t="s">
        <v>70</v>
      </c>
      <c r="BD92" s="107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8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10"/>
      <c r="BE93" s="37"/>
    </row>
    <row r="94" s="6" customFormat="1" ht="32.4" customHeight="1">
      <c r="A94" s="6"/>
      <c r="B94" s="111"/>
      <c r="C94" s="112" t="s">
        <v>72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4">
        <f>ROUND(AG95,2)</f>
        <v>0</v>
      </c>
      <c r="AH94" s="114"/>
      <c r="AI94" s="114"/>
      <c r="AJ94" s="114"/>
      <c r="AK94" s="114"/>
      <c r="AL94" s="114"/>
      <c r="AM94" s="114"/>
      <c r="AN94" s="115">
        <f>SUM(AG94,AT94)</f>
        <v>0</v>
      </c>
      <c r="AO94" s="115"/>
      <c r="AP94" s="115"/>
      <c r="AQ94" s="116" t="s">
        <v>1</v>
      </c>
      <c r="AR94" s="117"/>
      <c r="AS94" s="118">
        <f>ROUND(AS95,2)</f>
        <v>0</v>
      </c>
      <c r="AT94" s="119">
        <f>ROUND(SUM(AV94:AW94),2)</f>
        <v>0</v>
      </c>
      <c r="AU94" s="120">
        <f>ROUND(AU95,5)</f>
        <v>0</v>
      </c>
      <c r="AV94" s="119">
        <f>ROUND(AZ94*L32,2)</f>
        <v>0</v>
      </c>
      <c r="AW94" s="119">
        <f>ROUND(BA94*L33,2)</f>
        <v>0</v>
      </c>
      <c r="AX94" s="119">
        <f>ROUND(BB94*L32,2)</f>
        <v>0</v>
      </c>
      <c r="AY94" s="119">
        <f>ROUND(BC94*L33,2)</f>
        <v>0</v>
      </c>
      <c r="AZ94" s="119">
        <f>ROUND(AZ95,2)</f>
        <v>0</v>
      </c>
      <c r="BA94" s="119">
        <f>ROUND(BA95,2)</f>
        <v>0</v>
      </c>
      <c r="BB94" s="119">
        <f>ROUND(BB95,2)</f>
        <v>0</v>
      </c>
      <c r="BC94" s="119">
        <f>ROUND(BC95,2)</f>
        <v>0</v>
      </c>
      <c r="BD94" s="121">
        <f>ROUND(BD95,2)</f>
        <v>0</v>
      </c>
      <c r="BE94" s="6"/>
      <c r="BS94" s="122" t="s">
        <v>73</v>
      </c>
      <c r="BT94" s="122" t="s">
        <v>74</v>
      </c>
      <c r="BU94" s="123" t="s">
        <v>75</v>
      </c>
      <c r="BV94" s="122" t="s">
        <v>76</v>
      </c>
      <c r="BW94" s="122" t="s">
        <v>5</v>
      </c>
      <c r="BX94" s="122" t="s">
        <v>77</v>
      </c>
      <c r="CL94" s="122" t="s">
        <v>1</v>
      </c>
    </row>
    <row r="95" s="7" customFormat="1" ht="16.5" customHeight="1">
      <c r="A95" s="7"/>
      <c r="B95" s="124"/>
      <c r="C95" s="125"/>
      <c r="D95" s="126" t="s">
        <v>78</v>
      </c>
      <c r="E95" s="126"/>
      <c r="F95" s="126"/>
      <c r="G95" s="126"/>
      <c r="H95" s="126"/>
      <c r="I95" s="127"/>
      <c r="J95" s="126" t="s">
        <v>79</v>
      </c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8">
        <f>ROUND(SUM(AG96:AG98),2)</f>
        <v>0</v>
      </c>
      <c r="AH95" s="127"/>
      <c r="AI95" s="127"/>
      <c r="AJ95" s="127"/>
      <c r="AK95" s="127"/>
      <c r="AL95" s="127"/>
      <c r="AM95" s="127"/>
      <c r="AN95" s="129">
        <f>SUM(AG95,AT95)</f>
        <v>0</v>
      </c>
      <c r="AO95" s="127"/>
      <c r="AP95" s="127"/>
      <c r="AQ95" s="130" t="s">
        <v>80</v>
      </c>
      <c r="AR95" s="131"/>
      <c r="AS95" s="132">
        <f>ROUND(SUM(AS96:AS98),2)</f>
        <v>0</v>
      </c>
      <c r="AT95" s="133">
        <f>ROUND(SUM(AV95:AW95),2)</f>
        <v>0</v>
      </c>
      <c r="AU95" s="134">
        <f>ROUND(SUM(AU96:AU98),5)</f>
        <v>0</v>
      </c>
      <c r="AV95" s="133">
        <f>ROUND(AZ95*L32,2)</f>
        <v>0</v>
      </c>
      <c r="AW95" s="133">
        <f>ROUND(BA95*L33,2)</f>
        <v>0</v>
      </c>
      <c r="AX95" s="133">
        <f>ROUND(BB95*L32,2)</f>
        <v>0</v>
      </c>
      <c r="AY95" s="133">
        <f>ROUND(BC95*L33,2)</f>
        <v>0</v>
      </c>
      <c r="AZ95" s="133">
        <f>ROUND(SUM(AZ96:AZ98),2)</f>
        <v>0</v>
      </c>
      <c r="BA95" s="133">
        <f>ROUND(SUM(BA96:BA98),2)</f>
        <v>0</v>
      </c>
      <c r="BB95" s="133">
        <f>ROUND(SUM(BB96:BB98),2)</f>
        <v>0</v>
      </c>
      <c r="BC95" s="133">
        <f>ROUND(SUM(BC96:BC98),2)</f>
        <v>0</v>
      </c>
      <c r="BD95" s="135">
        <f>ROUND(SUM(BD96:BD98),2)</f>
        <v>0</v>
      </c>
      <c r="BE95" s="7"/>
      <c r="BS95" s="136" t="s">
        <v>73</v>
      </c>
      <c r="BT95" s="136" t="s">
        <v>81</v>
      </c>
      <c r="BV95" s="136" t="s">
        <v>76</v>
      </c>
      <c r="BW95" s="136" t="s">
        <v>82</v>
      </c>
      <c r="BX95" s="136" t="s">
        <v>5</v>
      </c>
      <c r="CL95" s="136" t="s">
        <v>1</v>
      </c>
      <c r="CM95" s="136" t="s">
        <v>74</v>
      </c>
    </row>
    <row r="96" s="4" customFormat="1" ht="16.5" customHeight="1">
      <c r="A96" s="137" t="s">
        <v>83</v>
      </c>
      <c r="B96" s="75"/>
      <c r="C96" s="138"/>
      <c r="D96" s="138"/>
      <c r="E96" s="139" t="s">
        <v>78</v>
      </c>
      <c r="F96" s="139"/>
      <c r="G96" s="139"/>
      <c r="H96" s="139"/>
      <c r="I96" s="139"/>
      <c r="J96" s="138"/>
      <c r="K96" s="139" t="s">
        <v>79</v>
      </c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40">
        <f>'01 - Sociálne zariadenia ...'!J32</f>
        <v>0</v>
      </c>
      <c r="AH96" s="138"/>
      <c r="AI96" s="138"/>
      <c r="AJ96" s="138"/>
      <c r="AK96" s="138"/>
      <c r="AL96" s="138"/>
      <c r="AM96" s="138"/>
      <c r="AN96" s="140">
        <f>SUM(AG96,AT96)</f>
        <v>0</v>
      </c>
      <c r="AO96" s="138"/>
      <c r="AP96" s="138"/>
      <c r="AQ96" s="141" t="s">
        <v>84</v>
      </c>
      <c r="AR96" s="77"/>
      <c r="AS96" s="142">
        <v>0</v>
      </c>
      <c r="AT96" s="143">
        <f>ROUND(SUM(AV96:AW96),2)</f>
        <v>0</v>
      </c>
      <c r="AU96" s="144">
        <f>'01 - Sociálne zariadenia ...'!P142</f>
        <v>0</v>
      </c>
      <c r="AV96" s="143">
        <f>'01 - Sociálne zariadenia ...'!J35</f>
        <v>0</v>
      </c>
      <c r="AW96" s="143">
        <f>'01 - Sociálne zariadenia ...'!J36</f>
        <v>0</v>
      </c>
      <c r="AX96" s="143">
        <f>'01 - Sociálne zariadenia ...'!J37</f>
        <v>0</v>
      </c>
      <c r="AY96" s="143">
        <f>'01 - Sociálne zariadenia ...'!J38</f>
        <v>0</v>
      </c>
      <c r="AZ96" s="143">
        <f>'01 - Sociálne zariadenia ...'!F35</f>
        <v>0</v>
      </c>
      <c r="BA96" s="143">
        <f>'01 - Sociálne zariadenia ...'!F36</f>
        <v>0</v>
      </c>
      <c r="BB96" s="143">
        <f>'01 - Sociálne zariadenia ...'!F37</f>
        <v>0</v>
      </c>
      <c r="BC96" s="143">
        <f>'01 - Sociálne zariadenia ...'!F38</f>
        <v>0</v>
      </c>
      <c r="BD96" s="145">
        <f>'01 - Sociálne zariadenia ...'!F39</f>
        <v>0</v>
      </c>
      <c r="BE96" s="4"/>
      <c r="BT96" s="146" t="s">
        <v>85</v>
      </c>
      <c r="BU96" s="146" t="s">
        <v>86</v>
      </c>
      <c r="BV96" s="146" t="s">
        <v>76</v>
      </c>
      <c r="BW96" s="146" t="s">
        <v>82</v>
      </c>
      <c r="BX96" s="146" t="s">
        <v>5</v>
      </c>
      <c r="CL96" s="146" t="s">
        <v>1</v>
      </c>
      <c r="CM96" s="146" t="s">
        <v>74</v>
      </c>
    </row>
    <row r="97" s="4" customFormat="1" ht="16.5" customHeight="1">
      <c r="A97" s="137" t="s">
        <v>83</v>
      </c>
      <c r="B97" s="75"/>
      <c r="C97" s="138"/>
      <c r="D97" s="138"/>
      <c r="E97" s="139" t="s">
        <v>78</v>
      </c>
      <c r="F97" s="139"/>
      <c r="G97" s="139"/>
      <c r="H97" s="139"/>
      <c r="I97" s="139"/>
      <c r="J97" s="138"/>
      <c r="K97" s="139" t="s">
        <v>87</v>
      </c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40">
        <f>'01 - Zdravotechnika'!J34</f>
        <v>0</v>
      </c>
      <c r="AH97" s="138"/>
      <c r="AI97" s="138"/>
      <c r="AJ97" s="138"/>
      <c r="AK97" s="138"/>
      <c r="AL97" s="138"/>
      <c r="AM97" s="138"/>
      <c r="AN97" s="140">
        <f>SUM(AG97,AT97)</f>
        <v>0</v>
      </c>
      <c r="AO97" s="138"/>
      <c r="AP97" s="138"/>
      <c r="AQ97" s="141" t="s">
        <v>84</v>
      </c>
      <c r="AR97" s="77"/>
      <c r="AS97" s="142">
        <v>0</v>
      </c>
      <c r="AT97" s="143">
        <f>ROUND(SUM(AV97:AW97),2)</f>
        <v>0</v>
      </c>
      <c r="AU97" s="144">
        <f>'01 - Zdravotechnika'!P132</f>
        <v>0</v>
      </c>
      <c r="AV97" s="143">
        <f>'01 - Zdravotechnika'!J37</f>
        <v>0</v>
      </c>
      <c r="AW97" s="143">
        <f>'01 - Zdravotechnika'!J38</f>
        <v>0</v>
      </c>
      <c r="AX97" s="143">
        <f>'01 - Zdravotechnika'!J39</f>
        <v>0</v>
      </c>
      <c r="AY97" s="143">
        <f>'01 - Zdravotechnika'!J40</f>
        <v>0</v>
      </c>
      <c r="AZ97" s="143">
        <f>'01 - Zdravotechnika'!F37</f>
        <v>0</v>
      </c>
      <c r="BA97" s="143">
        <f>'01 - Zdravotechnika'!F38</f>
        <v>0</v>
      </c>
      <c r="BB97" s="143">
        <f>'01 - Zdravotechnika'!F39</f>
        <v>0</v>
      </c>
      <c r="BC97" s="143">
        <f>'01 - Zdravotechnika'!F40</f>
        <v>0</v>
      </c>
      <c r="BD97" s="145">
        <f>'01 - Zdravotechnika'!F41</f>
        <v>0</v>
      </c>
      <c r="BE97" s="4"/>
      <c r="BT97" s="146" t="s">
        <v>85</v>
      </c>
      <c r="BV97" s="146" t="s">
        <v>76</v>
      </c>
      <c r="BW97" s="146" t="s">
        <v>88</v>
      </c>
      <c r="BX97" s="146" t="s">
        <v>82</v>
      </c>
      <c r="CL97" s="146" t="s">
        <v>1</v>
      </c>
    </row>
    <row r="98" s="4" customFormat="1" ht="16.5" customHeight="1">
      <c r="A98" s="137" t="s">
        <v>83</v>
      </c>
      <c r="B98" s="75"/>
      <c r="C98" s="138"/>
      <c r="D98" s="138"/>
      <c r="E98" s="139" t="s">
        <v>89</v>
      </c>
      <c r="F98" s="139"/>
      <c r="G98" s="139"/>
      <c r="H98" s="139"/>
      <c r="I98" s="139"/>
      <c r="J98" s="138"/>
      <c r="K98" s="139" t="s">
        <v>90</v>
      </c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40">
        <f>'02 - Elektroinštalácia'!J34</f>
        <v>0</v>
      </c>
      <c r="AH98" s="138"/>
      <c r="AI98" s="138"/>
      <c r="AJ98" s="138"/>
      <c r="AK98" s="138"/>
      <c r="AL98" s="138"/>
      <c r="AM98" s="138"/>
      <c r="AN98" s="140">
        <f>SUM(AG98,AT98)</f>
        <v>0</v>
      </c>
      <c r="AO98" s="138"/>
      <c r="AP98" s="138"/>
      <c r="AQ98" s="141" t="s">
        <v>84</v>
      </c>
      <c r="AR98" s="77"/>
      <c r="AS98" s="147">
        <v>0</v>
      </c>
      <c r="AT98" s="148">
        <f>ROUND(SUM(AV98:AW98),2)</f>
        <v>0</v>
      </c>
      <c r="AU98" s="149">
        <f>'02 - Elektroinštalácia'!P133</f>
        <v>0</v>
      </c>
      <c r="AV98" s="148">
        <f>'02 - Elektroinštalácia'!J37</f>
        <v>0</v>
      </c>
      <c r="AW98" s="148">
        <f>'02 - Elektroinštalácia'!J38</f>
        <v>0</v>
      </c>
      <c r="AX98" s="148">
        <f>'02 - Elektroinštalácia'!J39</f>
        <v>0</v>
      </c>
      <c r="AY98" s="148">
        <f>'02 - Elektroinštalácia'!J40</f>
        <v>0</v>
      </c>
      <c r="AZ98" s="148">
        <f>'02 - Elektroinštalácia'!F37</f>
        <v>0</v>
      </c>
      <c r="BA98" s="148">
        <f>'02 - Elektroinštalácia'!F38</f>
        <v>0</v>
      </c>
      <c r="BB98" s="148">
        <f>'02 - Elektroinštalácia'!F39</f>
        <v>0</v>
      </c>
      <c r="BC98" s="148">
        <f>'02 - Elektroinštalácia'!F40</f>
        <v>0</v>
      </c>
      <c r="BD98" s="150">
        <f>'02 - Elektroinštalácia'!F41</f>
        <v>0</v>
      </c>
      <c r="BE98" s="4"/>
      <c r="BT98" s="146" t="s">
        <v>85</v>
      </c>
      <c r="BV98" s="146" t="s">
        <v>76</v>
      </c>
      <c r="BW98" s="146" t="s">
        <v>91</v>
      </c>
      <c r="BX98" s="146" t="s">
        <v>82</v>
      </c>
      <c r="CL98" s="146" t="s">
        <v>1</v>
      </c>
    </row>
    <row r="99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7"/>
    </row>
    <row r="100" s="2" customFormat="1" ht="30" customHeight="1">
      <c r="A100" s="37"/>
      <c r="B100" s="38"/>
      <c r="C100" s="112" t="s">
        <v>92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115">
        <f>ROUND(SUM(AG101:AG104), 2)</f>
        <v>0</v>
      </c>
      <c r="AH100" s="115"/>
      <c r="AI100" s="115"/>
      <c r="AJ100" s="115"/>
      <c r="AK100" s="115"/>
      <c r="AL100" s="115"/>
      <c r="AM100" s="115"/>
      <c r="AN100" s="115">
        <f>ROUND(SUM(AN101:AN104), 2)</f>
        <v>0</v>
      </c>
      <c r="AO100" s="115"/>
      <c r="AP100" s="115"/>
      <c r="AQ100" s="151"/>
      <c r="AR100" s="40"/>
      <c r="AS100" s="105" t="s">
        <v>93</v>
      </c>
      <c r="AT100" s="106" t="s">
        <v>94</v>
      </c>
      <c r="AU100" s="106" t="s">
        <v>38</v>
      </c>
      <c r="AV100" s="107" t="s">
        <v>61</v>
      </c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="2" customFormat="1" ht="19.92" customHeight="1">
      <c r="A101" s="37"/>
      <c r="B101" s="38"/>
      <c r="C101" s="39"/>
      <c r="D101" s="152" t="s">
        <v>95</v>
      </c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39"/>
      <c r="AD101" s="39"/>
      <c r="AE101" s="39"/>
      <c r="AF101" s="39"/>
      <c r="AG101" s="153">
        <f>ROUND(AG94 * AS101, 2)</f>
        <v>0</v>
      </c>
      <c r="AH101" s="140"/>
      <c r="AI101" s="140"/>
      <c r="AJ101" s="140"/>
      <c r="AK101" s="140"/>
      <c r="AL101" s="140"/>
      <c r="AM101" s="140"/>
      <c r="AN101" s="140">
        <f>ROUND(AG101 + AV101, 2)</f>
        <v>0</v>
      </c>
      <c r="AO101" s="140"/>
      <c r="AP101" s="140"/>
      <c r="AQ101" s="39"/>
      <c r="AR101" s="40"/>
      <c r="AS101" s="154">
        <v>0</v>
      </c>
      <c r="AT101" s="155" t="s">
        <v>96</v>
      </c>
      <c r="AU101" s="155" t="s">
        <v>39</v>
      </c>
      <c r="AV101" s="145">
        <f>ROUND(IF(AU101="základná",AG101*L32,IF(AU101="znížená",AG101*L33,0)), 2)</f>
        <v>0</v>
      </c>
      <c r="AW101" s="37"/>
      <c r="AX101" s="37"/>
      <c r="AY101" s="37"/>
      <c r="AZ101" s="37"/>
      <c r="BA101" s="37"/>
      <c r="BB101" s="37"/>
      <c r="BC101" s="37"/>
      <c r="BD101" s="37"/>
      <c r="BE101" s="37"/>
      <c r="BV101" s="14" t="s">
        <v>97</v>
      </c>
      <c r="BY101" s="156">
        <f>IF(AU101="základná",AV101,0)</f>
        <v>0</v>
      </c>
      <c r="BZ101" s="156">
        <f>IF(AU101="znížená",AV101,0)</f>
        <v>0</v>
      </c>
      <c r="CA101" s="156">
        <v>0</v>
      </c>
      <c r="CB101" s="156">
        <v>0</v>
      </c>
      <c r="CC101" s="156">
        <v>0</v>
      </c>
      <c r="CD101" s="156">
        <f>IF(AU101="základná",AG101,0)</f>
        <v>0</v>
      </c>
      <c r="CE101" s="156">
        <f>IF(AU101="znížená",AG101,0)</f>
        <v>0</v>
      </c>
      <c r="CF101" s="156">
        <f>IF(AU101="zákl. prenesená",AG101,0)</f>
        <v>0</v>
      </c>
      <c r="CG101" s="156">
        <f>IF(AU101="zníž. prenesená",AG101,0)</f>
        <v>0</v>
      </c>
      <c r="CH101" s="156">
        <f>IF(AU101="nulová",AG101,0)</f>
        <v>0</v>
      </c>
      <c r="CI101" s="14">
        <f>IF(AU101="základná",1,IF(AU101="znížená",2,IF(AU101="zákl. prenesená",4,IF(AU101="zníž. prenesená",5,3))))</f>
        <v>1</v>
      </c>
      <c r="CJ101" s="14">
        <f>IF(AT101="stavebná časť",1,IF(AT101="investičná časť",2,3))</f>
        <v>1</v>
      </c>
      <c r="CK101" s="14" t="str">
        <f>IF(D101="Vyplň vlastné","","x")</f>
        <v>x</v>
      </c>
    </row>
    <row r="102" s="2" customFormat="1" ht="19.92" customHeight="1">
      <c r="A102" s="37"/>
      <c r="B102" s="38"/>
      <c r="C102" s="39"/>
      <c r="D102" s="157" t="s">
        <v>98</v>
      </c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39"/>
      <c r="AD102" s="39"/>
      <c r="AE102" s="39"/>
      <c r="AF102" s="39"/>
      <c r="AG102" s="153">
        <f>ROUND(AG94 * AS102, 2)</f>
        <v>0</v>
      </c>
      <c r="AH102" s="140"/>
      <c r="AI102" s="140"/>
      <c r="AJ102" s="140"/>
      <c r="AK102" s="140"/>
      <c r="AL102" s="140"/>
      <c r="AM102" s="140"/>
      <c r="AN102" s="140">
        <f>ROUND(AG102 + AV102, 2)</f>
        <v>0</v>
      </c>
      <c r="AO102" s="140"/>
      <c r="AP102" s="140"/>
      <c r="AQ102" s="39"/>
      <c r="AR102" s="40"/>
      <c r="AS102" s="154">
        <v>0</v>
      </c>
      <c r="AT102" s="155" t="s">
        <v>96</v>
      </c>
      <c r="AU102" s="155" t="s">
        <v>39</v>
      </c>
      <c r="AV102" s="145">
        <f>ROUND(IF(AU102="základná",AG102*L32,IF(AU102="znížená",AG102*L33,0)), 2)</f>
        <v>0</v>
      </c>
      <c r="AW102" s="37"/>
      <c r="AX102" s="37"/>
      <c r="AY102" s="37"/>
      <c r="AZ102" s="37"/>
      <c r="BA102" s="37"/>
      <c r="BB102" s="37"/>
      <c r="BC102" s="37"/>
      <c r="BD102" s="37"/>
      <c r="BE102" s="37"/>
      <c r="BV102" s="14" t="s">
        <v>99</v>
      </c>
      <c r="BY102" s="156">
        <f>IF(AU102="základná",AV102,0)</f>
        <v>0</v>
      </c>
      <c r="BZ102" s="156">
        <f>IF(AU102="znížená",AV102,0)</f>
        <v>0</v>
      </c>
      <c r="CA102" s="156">
        <v>0</v>
      </c>
      <c r="CB102" s="156">
        <v>0</v>
      </c>
      <c r="CC102" s="156">
        <v>0</v>
      </c>
      <c r="CD102" s="156">
        <f>IF(AU102="základná",AG102,0)</f>
        <v>0</v>
      </c>
      <c r="CE102" s="156">
        <f>IF(AU102="znížená",AG102,0)</f>
        <v>0</v>
      </c>
      <c r="CF102" s="156">
        <f>IF(AU102="zákl. prenesená",AG102,0)</f>
        <v>0</v>
      </c>
      <c r="CG102" s="156">
        <f>IF(AU102="zníž. prenesená",AG102,0)</f>
        <v>0</v>
      </c>
      <c r="CH102" s="156">
        <f>IF(AU102="nulová",AG102,0)</f>
        <v>0</v>
      </c>
      <c r="CI102" s="14">
        <f>IF(AU102="základná",1,IF(AU102="znížená",2,IF(AU102="zákl. prenesená",4,IF(AU102="zníž. prenesená",5,3))))</f>
        <v>1</v>
      </c>
      <c r="CJ102" s="14">
        <f>IF(AT102="stavebná časť",1,IF(AT102="investičná časť",2,3))</f>
        <v>1</v>
      </c>
      <c r="CK102" s="14" t="str">
        <f>IF(D102="Vyplň vlastné","","x")</f>
        <v/>
      </c>
    </row>
    <row r="103" s="2" customFormat="1" ht="19.92" customHeight="1">
      <c r="A103" s="37"/>
      <c r="B103" s="38"/>
      <c r="C103" s="39"/>
      <c r="D103" s="157" t="s">
        <v>98</v>
      </c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39"/>
      <c r="AD103" s="39"/>
      <c r="AE103" s="39"/>
      <c r="AF103" s="39"/>
      <c r="AG103" s="153">
        <f>ROUND(AG94 * AS103, 2)</f>
        <v>0</v>
      </c>
      <c r="AH103" s="140"/>
      <c r="AI103" s="140"/>
      <c r="AJ103" s="140"/>
      <c r="AK103" s="140"/>
      <c r="AL103" s="140"/>
      <c r="AM103" s="140"/>
      <c r="AN103" s="140">
        <f>ROUND(AG103 + AV103, 2)</f>
        <v>0</v>
      </c>
      <c r="AO103" s="140"/>
      <c r="AP103" s="140"/>
      <c r="AQ103" s="39"/>
      <c r="AR103" s="40"/>
      <c r="AS103" s="154">
        <v>0</v>
      </c>
      <c r="AT103" s="155" t="s">
        <v>96</v>
      </c>
      <c r="AU103" s="155" t="s">
        <v>39</v>
      </c>
      <c r="AV103" s="145">
        <f>ROUND(IF(AU103="základná",AG103*L32,IF(AU103="znížená",AG103*L33,0)), 2)</f>
        <v>0</v>
      </c>
      <c r="AW103" s="37"/>
      <c r="AX103" s="37"/>
      <c r="AY103" s="37"/>
      <c r="AZ103" s="37"/>
      <c r="BA103" s="37"/>
      <c r="BB103" s="37"/>
      <c r="BC103" s="37"/>
      <c r="BD103" s="37"/>
      <c r="BE103" s="37"/>
      <c r="BV103" s="14" t="s">
        <v>99</v>
      </c>
      <c r="BY103" s="156">
        <f>IF(AU103="základná",AV103,0)</f>
        <v>0</v>
      </c>
      <c r="BZ103" s="156">
        <f>IF(AU103="znížená",AV103,0)</f>
        <v>0</v>
      </c>
      <c r="CA103" s="156">
        <v>0</v>
      </c>
      <c r="CB103" s="156">
        <v>0</v>
      </c>
      <c r="CC103" s="156">
        <v>0</v>
      </c>
      <c r="CD103" s="156">
        <f>IF(AU103="základná",AG103,0)</f>
        <v>0</v>
      </c>
      <c r="CE103" s="156">
        <f>IF(AU103="znížená",AG103,0)</f>
        <v>0</v>
      </c>
      <c r="CF103" s="156">
        <f>IF(AU103="zákl. prenesená",AG103,0)</f>
        <v>0</v>
      </c>
      <c r="CG103" s="156">
        <f>IF(AU103="zníž. prenesená",AG103,0)</f>
        <v>0</v>
      </c>
      <c r="CH103" s="156">
        <f>IF(AU103="nulová",AG103,0)</f>
        <v>0</v>
      </c>
      <c r="CI103" s="14">
        <f>IF(AU103="základná",1,IF(AU103="znížená",2,IF(AU103="zákl. prenesená",4,IF(AU103="zníž. prenesená",5,3))))</f>
        <v>1</v>
      </c>
      <c r="CJ103" s="14">
        <f>IF(AT103="stavebná časť",1,IF(AT103="investičná časť",2,3))</f>
        <v>1</v>
      </c>
      <c r="CK103" s="14" t="str">
        <f>IF(D103="Vyplň vlastné","","x")</f>
        <v/>
      </c>
    </row>
    <row r="104" s="2" customFormat="1" ht="19.92" customHeight="1">
      <c r="A104" s="37"/>
      <c r="B104" s="38"/>
      <c r="C104" s="39"/>
      <c r="D104" s="157" t="s">
        <v>98</v>
      </c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39"/>
      <c r="AD104" s="39"/>
      <c r="AE104" s="39"/>
      <c r="AF104" s="39"/>
      <c r="AG104" s="153">
        <f>ROUND(AG94 * AS104, 2)</f>
        <v>0</v>
      </c>
      <c r="AH104" s="140"/>
      <c r="AI104" s="140"/>
      <c r="AJ104" s="140"/>
      <c r="AK104" s="140"/>
      <c r="AL104" s="140"/>
      <c r="AM104" s="140"/>
      <c r="AN104" s="140">
        <f>ROUND(AG104 + AV104, 2)</f>
        <v>0</v>
      </c>
      <c r="AO104" s="140"/>
      <c r="AP104" s="140"/>
      <c r="AQ104" s="39"/>
      <c r="AR104" s="40"/>
      <c r="AS104" s="158">
        <v>0</v>
      </c>
      <c r="AT104" s="159" t="s">
        <v>96</v>
      </c>
      <c r="AU104" s="159" t="s">
        <v>39</v>
      </c>
      <c r="AV104" s="150">
        <f>ROUND(IF(AU104="základná",AG104*L32,IF(AU104="znížená",AG104*L33,0)), 2)</f>
        <v>0</v>
      </c>
      <c r="AW104" s="37"/>
      <c r="AX104" s="37"/>
      <c r="AY104" s="37"/>
      <c r="AZ104" s="37"/>
      <c r="BA104" s="37"/>
      <c r="BB104" s="37"/>
      <c r="BC104" s="37"/>
      <c r="BD104" s="37"/>
      <c r="BE104" s="37"/>
      <c r="BV104" s="14" t="s">
        <v>99</v>
      </c>
      <c r="BY104" s="156">
        <f>IF(AU104="základná",AV104,0)</f>
        <v>0</v>
      </c>
      <c r="BZ104" s="156">
        <f>IF(AU104="znížená",AV104,0)</f>
        <v>0</v>
      </c>
      <c r="CA104" s="156">
        <v>0</v>
      </c>
      <c r="CB104" s="156">
        <v>0</v>
      </c>
      <c r="CC104" s="156">
        <v>0</v>
      </c>
      <c r="CD104" s="156">
        <f>IF(AU104="základná",AG104,0)</f>
        <v>0</v>
      </c>
      <c r="CE104" s="156">
        <f>IF(AU104="znížená",AG104,0)</f>
        <v>0</v>
      </c>
      <c r="CF104" s="156">
        <f>IF(AU104="zákl. prenesená",AG104,0)</f>
        <v>0</v>
      </c>
      <c r="CG104" s="156">
        <f>IF(AU104="zníž. prenesená",AG104,0)</f>
        <v>0</v>
      </c>
      <c r="CH104" s="156">
        <f>IF(AU104="nulová",AG104,0)</f>
        <v>0</v>
      </c>
      <c r="CI104" s="14">
        <f>IF(AU104="základná",1,IF(AU104="znížená",2,IF(AU104="zákl. prenesená",4,IF(AU104="zníž. prenesená",5,3))))</f>
        <v>1</v>
      </c>
      <c r="CJ104" s="14">
        <f>IF(AT104="stavebná časť",1,IF(AT104="investičná časť",2,3))</f>
        <v>1</v>
      </c>
      <c r="CK104" s="14" t="str">
        <f>IF(D104="Vyplň vlastné","","x")</f>
        <v/>
      </c>
    </row>
    <row r="105" s="2" customFormat="1" ht="10.8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40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="2" customFormat="1" ht="30" customHeight="1">
      <c r="A106" s="37"/>
      <c r="B106" s="38"/>
      <c r="C106" s="160" t="s">
        <v>100</v>
      </c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2">
        <f>ROUND(AG94 + AG100, 2)</f>
        <v>0</v>
      </c>
      <c r="AH106" s="162"/>
      <c r="AI106" s="162"/>
      <c r="AJ106" s="162"/>
      <c r="AK106" s="162"/>
      <c r="AL106" s="162"/>
      <c r="AM106" s="162"/>
      <c r="AN106" s="162">
        <f>ROUND(AN94 + AN100, 2)</f>
        <v>0</v>
      </c>
      <c r="AO106" s="162"/>
      <c r="AP106" s="162"/>
      <c r="AQ106" s="161"/>
      <c r="AR106" s="40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="2" customFormat="1" ht="6.96" customHeight="1">
      <c r="A107" s="37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40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</sheetData>
  <sheetProtection sheet="1" formatColumns="0" formatRows="0" objects="1" scenarios="1" spinCount="100000" saltValue="8IaOjrM7/iropDIC9+/OoFV+iWlpDcGv9HKVj9oz3+g52indT2zr7d8R4N5Z9QxVgIN1QzPROSX69obZjf1OqA==" hashValue="6NU0Bg4UrDAtk6fIh7+ceILwfEeRZ2olMMk7fwZkgvSQXNtPChMvOiZ1E8DdIPNNoevySu3nA5L1dnNnbJUtEw==" algorithmName="SHA-512" password="C549"/>
  <mergeCells count="7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AG95:AM95"/>
    <mergeCell ref="J95:AF95"/>
    <mergeCell ref="D95:H95"/>
    <mergeCell ref="K96:AF96"/>
    <mergeCell ref="AG96:AM96"/>
    <mergeCell ref="AN96:AP96"/>
    <mergeCell ref="E96:I96"/>
    <mergeCell ref="AG97:AM97"/>
    <mergeCell ref="E97:I97"/>
    <mergeCell ref="K97:AF97"/>
    <mergeCell ref="AN97:AP97"/>
    <mergeCell ref="AN98:AP98"/>
    <mergeCell ref="AG98:AM98"/>
    <mergeCell ref="E98:I98"/>
    <mergeCell ref="K98:AF98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AG94:AM94"/>
    <mergeCell ref="AN94:AP94"/>
    <mergeCell ref="AG100:AM100"/>
    <mergeCell ref="AN100:AP100"/>
    <mergeCell ref="AG106:AM106"/>
    <mergeCell ref="AN106:AP106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é sú hodnoty základná, znížená, nulová." sqref="AU100:AU104">
      <formula1>"základná, znížená, nulová"</formula1>
    </dataValidation>
    <dataValidation type="list" allowBlank="1" showInputMessage="1" showErrorMessage="1" error="Povolené sú hodnoty stavebná časť, technologická časť, investičná časť." sqref="AT100:AT104">
      <formula1>"stavebná časť, technologická časť, investičná časť"</formula1>
    </dataValidation>
  </dataValidations>
  <hyperlinks>
    <hyperlink ref="A96" location="'01 - Sociálne zariadenia ...'!C2" display="/"/>
    <hyperlink ref="A97" location="'01 - Zdravotechnika'!C2" display="/"/>
    <hyperlink ref="A98" location="'02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7"/>
      <c r="AT3" s="14" t="s">
        <v>74</v>
      </c>
    </row>
    <row r="4" s="1" customFormat="1" ht="24.96" customHeight="1">
      <c r="B4" s="17"/>
      <c r="D4" s="165" t="s">
        <v>101</v>
      </c>
      <c r="L4" s="17"/>
      <c r="M4" s="16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7" t="s">
        <v>15</v>
      </c>
      <c r="L6" s="17"/>
    </row>
    <row r="7" s="1" customFormat="1" ht="16.5" customHeight="1">
      <c r="B7" s="17"/>
      <c r="E7" s="168" t="str">
        <f>'Rekapitulácia stavby'!K6</f>
        <v>Rekonštrukcia šatne, spŕch a WC v DÚA - II. NP, Jurajov dvor</v>
      </c>
      <c r="F7" s="167"/>
      <c r="G7" s="167"/>
      <c r="H7" s="167"/>
      <c r="L7" s="17"/>
    </row>
    <row r="8" s="2" customFormat="1" ht="12" customHeight="1">
      <c r="A8" s="37"/>
      <c r="B8" s="40"/>
      <c r="C8" s="37"/>
      <c r="D8" s="167" t="s">
        <v>102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69" t="s">
        <v>103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67" t="s">
        <v>17</v>
      </c>
      <c r="E11" s="37"/>
      <c r="F11" s="146" t="s">
        <v>1</v>
      </c>
      <c r="G11" s="37"/>
      <c r="H11" s="37"/>
      <c r="I11" s="167" t="s">
        <v>18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67" t="s">
        <v>19</v>
      </c>
      <c r="E12" s="37"/>
      <c r="F12" s="146" t="s">
        <v>20</v>
      </c>
      <c r="G12" s="37"/>
      <c r="H12" s="37"/>
      <c r="I12" s="167" t="s">
        <v>21</v>
      </c>
      <c r="J12" s="170" t="str">
        <f>'Rekapitulácia stavby'!AN8</f>
        <v>7. 12. 2023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7" t="s">
        <v>23</v>
      </c>
      <c r="E14" s="37"/>
      <c r="F14" s="37"/>
      <c r="G14" s="37"/>
      <c r="H14" s="37"/>
      <c r="I14" s="167" t="s">
        <v>24</v>
      </c>
      <c r="J14" s="146" t="str">
        <f>IF('Rekapitulácia stavby'!AN10="","",'Rekapitulácia stavby'!AN10)</f>
        <v/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46" t="str">
        <f>IF('Rekapitulácia stavby'!E11="","",'Rekapitulácia stavby'!E11)</f>
        <v xml:space="preserve"> </v>
      </c>
      <c r="F15" s="37"/>
      <c r="G15" s="37"/>
      <c r="H15" s="37"/>
      <c r="I15" s="167" t="s">
        <v>25</v>
      </c>
      <c r="J15" s="146" t="str">
        <f>IF('Rekapitulácia stavby'!AN11="","",'Rekapitulácia stavby'!AN11)</f>
        <v/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67" t="s">
        <v>26</v>
      </c>
      <c r="E17" s="37"/>
      <c r="F17" s="37"/>
      <c r="G17" s="37"/>
      <c r="H17" s="37"/>
      <c r="I17" s="167" t="s">
        <v>24</v>
      </c>
      <c r="J17" s="30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'Rekapitulácia stavby'!E14</f>
        <v>Vyplň údaj</v>
      </c>
      <c r="F18" s="146"/>
      <c r="G18" s="146"/>
      <c r="H18" s="146"/>
      <c r="I18" s="167" t="s">
        <v>25</v>
      </c>
      <c r="J18" s="30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67" t="s">
        <v>28</v>
      </c>
      <c r="E20" s="37"/>
      <c r="F20" s="37"/>
      <c r="G20" s="37"/>
      <c r="H20" s="37"/>
      <c r="I20" s="167" t="s">
        <v>24</v>
      </c>
      <c r="J20" s="146" t="str">
        <f>IF('Rekapitulácia stavby'!AN16="","",'Rekapitulácia stavby'!AN16)</f>
        <v/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46" t="str">
        <f>IF('Rekapitulácia stavby'!E17="","",'Rekapitulácia stavby'!E17)</f>
        <v xml:space="preserve"> </v>
      </c>
      <c r="F21" s="37"/>
      <c r="G21" s="37"/>
      <c r="H21" s="37"/>
      <c r="I21" s="167" t="s">
        <v>25</v>
      </c>
      <c r="J21" s="146" t="str">
        <f>IF('Rekapitulácia stavby'!AN17="","",'Rekapitulácia stavby'!AN17)</f>
        <v/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67" t="s">
        <v>30</v>
      </c>
      <c r="E23" s="37"/>
      <c r="F23" s="37"/>
      <c r="G23" s="37"/>
      <c r="H23" s="37"/>
      <c r="I23" s="167" t="s">
        <v>24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46" t="str">
        <f>IF('Rekapitulácia stavby'!E20="","",'Rekapitulácia stavby'!E20)</f>
        <v xml:space="preserve"> </v>
      </c>
      <c r="F24" s="37"/>
      <c r="G24" s="37"/>
      <c r="H24" s="37"/>
      <c r="I24" s="167" t="s">
        <v>25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67" t="s">
        <v>31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71"/>
      <c r="B27" s="172"/>
      <c r="C27" s="171"/>
      <c r="D27" s="171"/>
      <c r="E27" s="173" t="s">
        <v>1</v>
      </c>
      <c r="F27" s="173"/>
      <c r="G27" s="173"/>
      <c r="H27" s="173"/>
      <c r="I27" s="171"/>
      <c r="J27" s="171"/>
      <c r="K27" s="171"/>
      <c r="L27" s="174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75"/>
      <c r="E29" s="175"/>
      <c r="F29" s="175"/>
      <c r="G29" s="175"/>
      <c r="H29" s="175"/>
      <c r="I29" s="175"/>
      <c r="J29" s="175"/>
      <c r="K29" s="175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46" t="s">
        <v>104</v>
      </c>
      <c r="E30" s="37"/>
      <c r="F30" s="37"/>
      <c r="G30" s="37"/>
      <c r="H30" s="37"/>
      <c r="I30" s="37"/>
      <c r="J30" s="176">
        <f>J96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77" t="s">
        <v>95</v>
      </c>
      <c r="E31" s="37"/>
      <c r="F31" s="37"/>
      <c r="G31" s="37"/>
      <c r="H31" s="37"/>
      <c r="I31" s="37"/>
      <c r="J31" s="176">
        <f>J115</f>
        <v>0</v>
      </c>
      <c r="K31" s="37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78" t="s">
        <v>34</v>
      </c>
      <c r="E32" s="37"/>
      <c r="F32" s="37"/>
      <c r="G32" s="37"/>
      <c r="H32" s="37"/>
      <c r="I32" s="37"/>
      <c r="J32" s="179">
        <f>ROUND(J30 + J31,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75"/>
      <c r="E33" s="175"/>
      <c r="F33" s="175"/>
      <c r="G33" s="175"/>
      <c r="H33" s="175"/>
      <c r="I33" s="175"/>
      <c r="J33" s="175"/>
      <c r="K33" s="175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80" t="s">
        <v>36</v>
      </c>
      <c r="G34" s="37"/>
      <c r="H34" s="37"/>
      <c r="I34" s="180" t="s">
        <v>35</v>
      </c>
      <c r="J34" s="180" t="s">
        <v>37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81" t="s">
        <v>38</v>
      </c>
      <c r="E35" s="182" t="s">
        <v>39</v>
      </c>
      <c r="F35" s="183">
        <f>ROUND((ROUND((SUM(BE115:BE122) + SUM(BE142:BE240)),  2) + SUM(BE242:BE246)), 2)</f>
        <v>0</v>
      </c>
      <c r="G35" s="184"/>
      <c r="H35" s="184"/>
      <c r="I35" s="185">
        <v>0.20000000000000001</v>
      </c>
      <c r="J35" s="183">
        <f>ROUND((ROUND(((SUM(BE115:BE122) + SUM(BE142:BE240))*I35),  2) + (SUM(BE242:BE246)*I35)), 2)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82" t="s">
        <v>40</v>
      </c>
      <c r="F36" s="183">
        <f>ROUND((ROUND((SUM(BF115:BF122) + SUM(BF142:BF240)),  2) + SUM(BF242:BF246)), 2)</f>
        <v>0</v>
      </c>
      <c r="G36" s="184"/>
      <c r="H36" s="184"/>
      <c r="I36" s="185">
        <v>0.20000000000000001</v>
      </c>
      <c r="J36" s="183">
        <f>ROUND((ROUND(((SUM(BF115:BF122) + SUM(BF142:BF240))*I36),  2) + (SUM(BF242:BF246)*I36)), 2)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67" t="s">
        <v>41</v>
      </c>
      <c r="F37" s="186">
        <f>ROUND((ROUND((SUM(BG115:BG122) + SUM(BG142:BG240)),  2) + SUM(BG242:BG246)), 2)</f>
        <v>0</v>
      </c>
      <c r="G37" s="37"/>
      <c r="H37" s="37"/>
      <c r="I37" s="187">
        <v>0.20000000000000001</v>
      </c>
      <c r="J37" s="186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67" t="s">
        <v>42</v>
      </c>
      <c r="F38" s="186">
        <f>ROUND((ROUND((SUM(BH115:BH122) + SUM(BH142:BH240)),  2) + SUM(BH242:BH246)), 2)</f>
        <v>0</v>
      </c>
      <c r="G38" s="37"/>
      <c r="H38" s="37"/>
      <c r="I38" s="187">
        <v>0.20000000000000001</v>
      </c>
      <c r="J38" s="186">
        <f>0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82" t="s">
        <v>43</v>
      </c>
      <c r="F39" s="183">
        <f>ROUND((ROUND((SUM(BI115:BI122) + SUM(BI142:BI240)),  2) + SUM(BI242:BI246)), 2)</f>
        <v>0</v>
      </c>
      <c r="G39" s="184"/>
      <c r="H39" s="184"/>
      <c r="I39" s="185">
        <v>0</v>
      </c>
      <c r="J39" s="183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88"/>
      <c r="D41" s="189" t="s">
        <v>44</v>
      </c>
      <c r="E41" s="190"/>
      <c r="F41" s="190"/>
      <c r="G41" s="191" t="s">
        <v>45</v>
      </c>
      <c r="H41" s="192" t="s">
        <v>46</v>
      </c>
      <c r="I41" s="190"/>
      <c r="J41" s="193">
        <f>SUM(J32:J39)</f>
        <v>0</v>
      </c>
      <c r="K41" s="194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5" t="s">
        <v>47</v>
      </c>
      <c r="E50" s="196"/>
      <c r="F50" s="196"/>
      <c r="G50" s="195" t="s">
        <v>48</v>
      </c>
      <c r="H50" s="196"/>
      <c r="I50" s="196"/>
      <c r="J50" s="196"/>
      <c r="K50" s="196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7" t="s">
        <v>49</v>
      </c>
      <c r="E61" s="198"/>
      <c r="F61" s="199" t="s">
        <v>50</v>
      </c>
      <c r="G61" s="197" t="s">
        <v>49</v>
      </c>
      <c r="H61" s="198"/>
      <c r="I61" s="198"/>
      <c r="J61" s="200" t="s">
        <v>50</v>
      </c>
      <c r="K61" s="198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5" t="s">
        <v>51</v>
      </c>
      <c r="E65" s="201"/>
      <c r="F65" s="201"/>
      <c r="G65" s="195" t="s">
        <v>52</v>
      </c>
      <c r="H65" s="201"/>
      <c r="I65" s="201"/>
      <c r="J65" s="201"/>
      <c r="K65" s="201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7" t="s">
        <v>49</v>
      </c>
      <c r="E76" s="198"/>
      <c r="F76" s="199" t="s">
        <v>50</v>
      </c>
      <c r="G76" s="197" t="s">
        <v>49</v>
      </c>
      <c r="H76" s="198"/>
      <c r="I76" s="198"/>
      <c r="J76" s="200" t="s">
        <v>50</v>
      </c>
      <c r="K76" s="198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2"/>
      <c r="C77" s="203"/>
      <c r="D77" s="203"/>
      <c r="E77" s="203"/>
      <c r="F77" s="203"/>
      <c r="G77" s="203"/>
      <c r="H77" s="203"/>
      <c r="I77" s="203"/>
      <c r="J77" s="203"/>
      <c r="K77" s="203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4"/>
      <c r="C81" s="205"/>
      <c r="D81" s="205"/>
      <c r="E81" s="205"/>
      <c r="F81" s="205"/>
      <c r="G81" s="205"/>
      <c r="H81" s="205"/>
      <c r="I81" s="205"/>
      <c r="J81" s="205"/>
      <c r="K81" s="205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06" t="str">
        <f>E7</f>
        <v>Rekonštrukcia šatne, spŕch a WC v DÚA - II. NP, Jurajov dvor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102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81" t="str">
        <f>E9</f>
        <v>01 - Sociálne zariadenia zamestnanci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19</v>
      </c>
      <c r="D89" s="39"/>
      <c r="E89" s="39"/>
      <c r="F89" s="24" t="str">
        <f>F12</f>
        <v xml:space="preserve"> </v>
      </c>
      <c r="G89" s="39"/>
      <c r="H89" s="39"/>
      <c r="I89" s="29" t="s">
        <v>21</v>
      </c>
      <c r="J89" s="84" t="str">
        <f>IF(J12="","",J12)</f>
        <v>7. 12. 2023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23</v>
      </c>
      <c r="D91" s="39"/>
      <c r="E91" s="39"/>
      <c r="F91" s="24" t="str">
        <f>E15</f>
        <v xml:space="preserve"> </v>
      </c>
      <c r="G91" s="39"/>
      <c r="H91" s="39"/>
      <c r="I91" s="29" t="s">
        <v>28</v>
      </c>
      <c r="J91" s="33" t="str">
        <f>E21</f>
        <v xml:space="preserve"> 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26</v>
      </c>
      <c r="D92" s="39"/>
      <c r="E92" s="39"/>
      <c r="F92" s="24" t="str">
        <f>IF(E18="","",E18)</f>
        <v>Vyplň údaj</v>
      </c>
      <c r="G92" s="39"/>
      <c r="H92" s="39"/>
      <c r="I92" s="29" t="s">
        <v>30</v>
      </c>
      <c r="J92" s="33" t="str">
        <f>E24</f>
        <v xml:space="preserve"> 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207" t="s">
        <v>106</v>
      </c>
      <c r="D94" s="161"/>
      <c r="E94" s="161"/>
      <c r="F94" s="161"/>
      <c r="G94" s="161"/>
      <c r="H94" s="161"/>
      <c r="I94" s="161"/>
      <c r="J94" s="208" t="s">
        <v>107</v>
      </c>
      <c r="K94" s="161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209" t="s">
        <v>108</v>
      </c>
      <c r="D96" s="39"/>
      <c r="E96" s="39"/>
      <c r="F96" s="39"/>
      <c r="G96" s="39"/>
      <c r="H96" s="39"/>
      <c r="I96" s="39"/>
      <c r="J96" s="115">
        <f>J142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109</v>
      </c>
    </row>
    <row r="97" s="9" customFormat="1" ht="24.96" customHeight="1">
      <c r="A97" s="9"/>
      <c r="B97" s="210"/>
      <c r="C97" s="211"/>
      <c r="D97" s="212" t="s">
        <v>110</v>
      </c>
      <c r="E97" s="213"/>
      <c r="F97" s="213"/>
      <c r="G97" s="213"/>
      <c r="H97" s="213"/>
      <c r="I97" s="213"/>
      <c r="J97" s="214">
        <f>J143</f>
        <v>0</v>
      </c>
      <c r="K97" s="211"/>
      <c r="L97" s="21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16"/>
      <c r="C98" s="138"/>
      <c r="D98" s="217" t="s">
        <v>111</v>
      </c>
      <c r="E98" s="218"/>
      <c r="F98" s="218"/>
      <c r="G98" s="218"/>
      <c r="H98" s="218"/>
      <c r="I98" s="218"/>
      <c r="J98" s="219">
        <f>J144</f>
        <v>0</v>
      </c>
      <c r="K98" s="138"/>
      <c r="L98" s="22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16"/>
      <c r="C99" s="138"/>
      <c r="D99" s="217" t="s">
        <v>112</v>
      </c>
      <c r="E99" s="218"/>
      <c r="F99" s="218"/>
      <c r="G99" s="218"/>
      <c r="H99" s="218"/>
      <c r="I99" s="218"/>
      <c r="J99" s="219">
        <f>J156</f>
        <v>0</v>
      </c>
      <c r="K99" s="138"/>
      <c r="L99" s="22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16"/>
      <c r="C100" s="138"/>
      <c r="D100" s="217" t="s">
        <v>113</v>
      </c>
      <c r="E100" s="218"/>
      <c r="F100" s="218"/>
      <c r="G100" s="218"/>
      <c r="H100" s="218"/>
      <c r="I100" s="218"/>
      <c r="J100" s="219">
        <f>J174</f>
        <v>0</v>
      </c>
      <c r="K100" s="138"/>
      <c r="L100" s="22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210"/>
      <c r="C101" s="211"/>
      <c r="D101" s="212" t="s">
        <v>114</v>
      </c>
      <c r="E101" s="213"/>
      <c r="F101" s="213"/>
      <c r="G101" s="213"/>
      <c r="H101" s="213"/>
      <c r="I101" s="213"/>
      <c r="J101" s="214">
        <f>J176</f>
        <v>0</v>
      </c>
      <c r="K101" s="211"/>
      <c r="L101" s="21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16"/>
      <c r="C102" s="138"/>
      <c r="D102" s="217" t="s">
        <v>115</v>
      </c>
      <c r="E102" s="218"/>
      <c r="F102" s="218"/>
      <c r="G102" s="218"/>
      <c r="H102" s="218"/>
      <c r="I102" s="218"/>
      <c r="J102" s="219">
        <f>J177</f>
        <v>0</v>
      </c>
      <c r="K102" s="138"/>
      <c r="L102" s="22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16"/>
      <c r="C103" s="138"/>
      <c r="D103" s="217" t="s">
        <v>116</v>
      </c>
      <c r="E103" s="218"/>
      <c r="F103" s="218"/>
      <c r="G103" s="218"/>
      <c r="H103" s="218"/>
      <c r="I103" s="218"/>
      <c r="J103" s="219">
        <f>J184</f>
        <v>0</v>
      </c>
      <c r="K103" s="138"/>
      <c r="L103" s="22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16"/>
      <c r="C104" s="138"/>
      <c r="D104" s="217" t="s">
        <v>117</v>
      </c>
      <c r="E104" s="218"/>
      <c r="F104" s="218"/>
      <c r="G104" s="218"/>
      <c r="H104" s="218"/>
      <c r="I104" s="218"/>
      <c r="J104" s="219">
        <f>J196</f>
        <v>0</v>
      </c>
      <c r="K104" s="138"/>
      <c r="L104" s="22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16"/>
      <c r="C105" s="138"/>
      <c r="D105" s="217" t="s">
        <v>118</v>
      </c>
      <c r="E105" s="218"/>
      <c r="F105" s="218"/>
      <c r="G105" s="218"/>
      <c r="H105" s="218"/>
      <c r="I105" s="218"/>
      <c r="J105" s="219">
        <f>J201</f>
        <v>0</v>
      </c>
      <c r="K105" s="138"/>
      <c r="L105" s="22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16"/>
      <c r="C106" s="138"/>
      <c r="D106" s="217" t="s">
        <v>119</v>
      </c>
      <c r="E106" s="218"/>
      <c r="F106" s="218"/>
      <c r="G106" s="218"/>
      <c r="H106" s="218"/>
      <c r="I106" s="218"/>
      <c r="J106" s="219">
        <f>J206</f>
        <v>0</v>
      </c>
      <c r="K106" s="138"/>
      <c r="L106" s="22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16"/>
      <c r="C107" s="138"/>
      <c r="D107" s="217" t="s">
        <v>120</v>
      </c>
      <c r="E107" s="218"/>
      <c r="F107" s="218"/>
      <c r="G107" s="218"/>
      <c r="H107" s="218"/>
      <c r="I107" s="218"/>
      <c r="J107" s="219">
        <f>J210</f>
        <v>0</v>
      </c>
      <c r="K107" s="138"/>
      <c r="L107" s="22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16"/>
      <c r="C108" s="138"/>
      <c r="D108" s="217" t="s">
        <v>121</v>
      </c>
      <c r="E108" s="218"/>
      <c r="F108" s="218"/>
      <c r="G108" s="218"/>
      <c r="H108" s="218"/>
      <c r="I108" s="218"/>
      <c r="J108" s="219">
        <f>J226</f>
        <v>0</v>
      </c>
      <c r="K108" s="138"/>
      <c r="L108" s="22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16"/>
      <c r="C109" s="138"/>
      <c r="D109" s="217" t="s">
        <v>122</v>
      </c>
      <c r="E109" s="218"/>
      <c r="F109" s="218"/>
      <c r="G109" s="218"/>
      <c r="H109" s="218"/>
      <c r="I109" s="218"/>
      <c r="J109" s="219">
        <f>J230</f>
        <v>0</v>
      </c>
      <c r="K109" s="138"/>
      <c r="L109" s="22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210"/>
      <c r="C110" s="211"/>
      <c r="D110" s="212" t="s">
        <v>123</v>
      </c>
      <c r="E110" s="213"/>
      <c r="F110" s="213"/>
      <c r="G110" s="213"/>
      <c r="H110" s="213"/>
      <c r="I110" s="213"/>
      <c r="J110" s="214">
        <f>J236</f>
        <v>0</v>
      </c>
      <c r="K110" s="211"/>
      <c r="L110" s="21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210"/>
      <c r="C111" s="211"/>
      <c r="D111" s="212" t="s">
        <v>124</v>
      </c>
      <c r="E111" s="213"/>
      <c r="F111" s="213"/>
      <c r="G111" s="213"/>
      <c r="H111" s="213"/>
      <c r="I111" s="213"/>
      <c r="J111" s="214">
        <f>J238</f>
        <v>0</v>
      </c>
      <c r="K111" s="211"/>
      <c r="L111" s="21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1.84" customHeight="1">
      <c r="A112" s="9"/>
      <c r="B112" s="210"/>
      <c r="C112" s="211"/>
      <c r="D112" s="221" t="s">
        <v>125</v>
      </c>
      <c r="E112" s="211"/>
      <c r="F112" s="211"/>
      <c r="G112" s="211"/>
      <c r="H112" s="211"/>
      <c r="I112" s="211"/>
      <c r="J112" s="222">
        <f>J241</f>
        <v>0</v>
      </c>
      <c r="K112" s="211"/>
      <c r="L112" s="21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9.28" customHeight="1">
      <c r="A115" s="37"/>
      <c r="B115" s="38"/>
      <c r="C115" s="209" t="s">
        <v>126</v>
      </c>
      <c r="D115" s="39"/>
      <c r="E115" s="39"/>
      <c r="F115" s="39"/>
      <c r="G115" s="39"/>
      <c r="H115" s="39"/>
      <c r="I115" s="39"/>
      <c r="J115" s="223">
        <f>ROUND(J116 + J117 + J118 + J119 + J120 + J121,2)</f>
        <v>0</v>
      </c>
      <c r="K115" s="39"/>
      <c r="L115" s="68"/>
      <c r="N115" s="224" t="s">
        <v>38</v>
      </c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8" customHeight="1">
      <c r="A116" s="37"/>
      <c r="B116" s="38"/>
      <c r="C116" s="39"/>
      <c r="D116" s="157" t="s">
        <v>127</v>
      </c>
      <c r="E116" s="152"/>
      <c r="F116" s="152"/>
      <c r="G116" s="39"/>
      <c r="H116" s="39"/>
      <c r="I116" s="39"/>
      <c r="J116" s="153">
        <v>0</v>
      </c>
      <c r="K116" s="39"/>
      <c r="L116" s="225"/>
      <c r="M116" s="226"/>
      <c r="N116" s="227" t="s">
        <v>40</v>
      </c>
      <c r="O116" s="226"/>
      <c r="P116" s="226"/>
      <c r="Q116" s="226"/>
      <c r="R116" s="226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6"/>
      <c r="AW116" s="226"/>
      <c r="AX116" s="226"/>
      <c r="AY116" s="229" t="s">
        <v>128</v>
      </c>
      <c r="AZ116" s="226"/>
      <c r="BA116" s="226"/>
      <c r="BB116" s="226"/>
      <c r="BC116" s="226"/>
      <c r="BD116" s="226"/>
      <c r="BE116" s="230">
        <f>IF(N116="základná",J116,0)</f>
        <v>0</v>
      </c>
      <c r="BF116" s="230">
        <f>IF(N116="znížená",J116,0)</f>
        <v>0</v>
      </c>
      <c r="BG116" s="230">
        <f>IF(N116="zákl. prenesená",J116,0)</f>
        <v>0</v>
      </c>
      <c r="BH116" s="230">
        <f>IF(N116="zníž. prenesená",J116,0)</f>
        <v>0</v>
      </c>
      <c r="BI116" s="230">
        <f>IF(N116="nulová",J116,0)</f>
        <v>0</v>
      </c>
      <c r="BJ116" s="229" t="s">
        <v>85</v>
      </c>
      <c r="BK116" s="226"/>
      <c r="BL116" s="226"/>
      <c r="BM116" s="226"/>
    </row>
    <row r="117" s="2" customFormat="1" ht="18" customHeight="1">
      <c r="A117" s="37"/>
      <c r="B117" s="38"/>
      <c r="C117" s="39"/>
      <c r="D117" s="157" t="s">
        <v>129</v>
      </c>
      <c r="E117" s="152"/>
      <c r="F117" s="152"/>
      <c r="G117" s="39"/>
      <c r="H117" s="39"/>
      <c r="I117" s="39"/>
      <c r="J117" s="153">
        <v>0</v>
      </c>
      <c r="K117" s="39"/>
      <c r="L117" s="225"/>
      <c r="M117" s="226"/>
      <c r="N117" s="227" t="s">
        <v>40</v>
      </c>
      <c r="O117" s="226"/>
      <c r="P117" s="226"/>
      <c r="Q117" s="226"/>
      <c r="R117" s="226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6"/>
      <c r="AG117" s="226"/>
      <c r="AH117" s="226"/>
      <c r="AI117" s="226"/>
      <c r="AJ117" s="226"/>
      <c r="AK117" s="226"/>
      <c r="AL117" s="226"/>
      <c r="AM117" s="226"/>
      <c r="AN117" s="226"/>
      <c r="AO117" s="226"/>
      <c r="AP117" s="226"/>
      <c r="AQ117" s="226"/>
      <c r="AR117" s="226"/>
      <c r="AS117" s="226"/>
      <c r="AT117" s="226"/>
      <c r="AU117" s="226"/>
      <c r="AV117" s="226"/>
      <c r="AW117" s="226"/>
      <c r="AX117" s="226"/>
      <c r="AY117" s="229" t="s">
        <v>128</v>
      </c>
      <c r="AZ117" s="226"/>
      <c r="BA117" s="226"/>
      <c r="BB117" s="226"/>
      <c r="BC117" s="226"/>
      <c r="BD117" s="226"/>
      <c r="BE117" s="230">
        <f>IF(N117="základná",J117,0)</f>
        <v>0</v>
      </c>
      <c r="BF117" s="230">
        <f>IF(N117="znížená",J117,0)</f>
        <v>0</v>
      </c>
      <c r="BG117" s="230">
        <f>IF(N117="zákl. prenesená",J117,0)</f>
        <v>0</v>
      </c>
      <c r="BH117" s="230">
        <f>IF(N117="zníž. prenesená",J117,0)</f>
        <v>0</v>
      </c>
      <c r="BI117" s="230">
        <f>IF(N117="nulová",J117,0)</f>
        <v>0</v>
      </c>
      <c r="BJ117" s="229" t="s">
        <v>85</v>
      </c>
      <c r="BK117" s="226"/>
      <c r="BL117" s="226"/>
      <c r="BM117" s="226"/>
    </row>
    <row r="118" s="2" customFormat="1" ht="18" customHeight="1">
      <c r="A118" s="37"/>
      <c r="B118" s="38"/>
      <c r="C118" s="39"/>
      <c r="D118" s="157" t="s">
        <v>130</v>
      </c>
      <c r="E118" s="152"/>
      <c r="F118" s="152"/>
      <c r="G118" s="39"/>
      <c r="H118" s="39"/>
      <c r="I118" s="39"/>
      <c r="J118" s="153">
        <v>0</v>
      </c>
      <c r="K118" s="39"/>
      <c r="L118" s="225"/>
      <c r="M118" s="226"/>
      <c r="N118" s="227" t="s">
        <v>40</v>
      </c>
      <c r="O118" s="226"/>
      <c r="P118" s="226"/>
      <c r="Q118" s="226"/>
      <c r="R118" s="226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9" t="s">
        <v>128</v>
      </c>
      <c r="AZ118" s="226"/>
      <c r="BA118" s="226"/>
      <c r="BB118" s="226"/>
      <c r="BC118" s="226"/>
      <c r="BD118" s="226"/>
      <c r="BE118" s="230">
        <f>IF(N118="základná",J118,0)</f>
        <v>0</v>
      </c>
      <c r="BF118" s="230">
        <f>IF(N118="znížená",J118,0)</f>
        <v>0</v>
      </c>
      <c r="BG118" s="230">
        <f>IF(N118="zákl. prenesená",J118,0)</f>
        <v>0</v>
      </c>
      <c r="BH118" s="230">
        <f>IF(N118="zníž. prenesená",J118,0)</f>
        <v>0</v>
      </c>
      <c r="BI118" s="230">
        <f>IF(N118="nulová",J118,0)</f>
        <v>0</v>
      </c>
      <c r="BJ118" s="229" t="s">
        <v>85</v>
      </c>
      <c r="BK118" s="226"/>
      <c r="BL118" s="226"/>
      <c r="BM118" s="226"/>
    </row>
    <row r="119" s="2" customFormat="1" ht="18" customHeight="1">
      <c r="A119" s="37"/>
      <c r="B119" s="38"/>
      <c r="C119" s="39"/>
      <c r="D119" s="157" t="s">
        <v>131</v>
      </c>
      <c r="E119" s="152"/>
      <c r="F119" s="152"/>
      <c r="G119" s="39"/>
      <c r="H119" s="39"/>
      <c r="I119" s="39"/>
      <c r="J119" s="153">
        <v>0</v>
      </c>
      <c r="K119" s="39"/>
      <c r="L119" s="225"/>
      <c r="M119" s="226"/>
      <c r="N119" s="227" t="s">
        <v>40</v>
      </c>
      <c r="O119" s="226"/>
      <c r="P119" s="226"/>
      <c r="Q119" s="226"/>
      <c r="R119" s="226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9" t="s">
        <v>128</v>
      </c>
      <c r="AZ119" s="226"/>
      <c r="BA119" s="226"/>
      <c r="BB119" s="226"/>
      <c r="BC119" s="226"/>
      <c r="BD119" s="226"/>
      <c r="BE119" s="230">
        <f>IF(N119="základná",J119,0)</f>
        <v>0</v>
      </c>
      <c r="BF119" s="230">
        <f>IF(N119="znížená",J119,0)</f>
        <v>0</v>
      </c>
      <c r="BG119" s="230">
        <f>IF(N119="zákl. prenesená",J119,0)</f>
        <v>0</v>
      </c>
      <c r="BH119" s="230">
        <f>IF(N119="zníž. prenesená",J119,0)</f>
        <v>0</v>
      </c>
      <c r="BI119" s="230">
        <f>IF(N119="nulová",J119,0)</f>
        <v>0</v>
      </c>
      <c r="BJ119" s="229" t="s">
        <v>85</v>
      </c>
      <c r="BK119" s="226"/>
      <c r="BL119" s="226"/>
      <c r="BM119" s="226"/>
    </row>
    <row r="120" s="2" customFormat="1" ht="18" customHeight="1">
      <c r="A120" s="37"/>
      <c r="B120" s="38"/>
      <c r="C120" s="39"/>
      <c r="D120" s="157" t="s">
        <v>132</v>
      </c>
      <c r="E120" s="152"/>
      <c r="F120" s="152"/>
      <c r="G120" s="39"/>
      <c r="H120" s="39"/>
      <c r="I120" s="39"/>
      <c r="J120" s="153">
        <v>0</v>
      </c>
      <c r="K120" s="39"/>
      <c r="L120" s="225"/>
      <c r="M120" s="226"/>
      <c r="N120" s="227" t="s">
        <v>40</v>
      </c>
      <c r="O120" s="226"/>
      <c r="P120" s="226"/>
      <c r="Q120" s="226"/>
      <c r="R120" s="226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9" t="s">
        <v>128</v>
      </c>
      <c r="AZ120" s="226"/>
      <c r="BA120" s="226"/>
      <c r="BB120" s="226"/>
      <c r="BC120" s="226"/>
      <c r="BD120" s="226"/>
      <c r="BE120" s="230">
        <f>IF(N120="základná",J120,0)</f>
        <v>0</v>
      </c>
      <c r="BF120" s="230">
        <f>IF(N120="znížená",J120,0)</f>
        <v>0</v>
      </c>
      <c r="BG120" s="230">
        <f>IF(N120="zákl. prenesená",J120,0)</f>
        <v>0</v>
      </c>
      <c r="BH120" s="230">
        <f>IF(N120="zníž. prenesená",J120,0)</f>
        <v>0</v>
      </c>
      <c r="BI120" s="230">
        <f>IF(N120="nulová",J120,0)</f>
        <v>0</v>
      </c>
      <c r="BJ120" s="229" t="s">
        <v>85</v>
      </c>
      <c r="BK120" s="226"/>
      <c r="BL120" s="226"/>
      <c r="BM120" s="226"/>
    </row>
    <row r="121" s="2" customFormat="1" ht="18" customHeight="1">
      <c r="A121" s="37"/>
      <c r="B121" s="38"/>
      <c r="C121" s="39"/>
      <c r="D121" s="152" t="s">
        <v>133</v>
      </c>
      <c r="E121" s="39"/>
      <c r="F121" s="39"/>
      <c r="G121" s="39"/>
      <c r="H121" s="39"/>
      <c r="I121" s="39"/>
      <c r="J121" s="153">
        <f>ROUND(J30*T121,2)</f>
        <v>0</v>
      </c>
      <c r="K121" s="39"/>
      <c r="L121" s="225"/>
      <c r="M121" s="226"/>
      <c r="N121" s="227" t="s">
        <v>40</v>
      </c>
      <c r="O121" s="226"/>
      <c r="P121" s="226"/>
      <c r="Q121" s="226"/>
      <c r="R121" s="226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9" t="s">
        <v>134</v>
      </c>
      <c r="AZ121" s="226"/>
      <c r="BA121" s="226"/>
      <c r="BB121" s="226"/>
      <c r="BC121" s="226"/>
      <c r="BD121" s="226"/>
      <c r="BE121" s="230">
        <f>IF(N121="základná",J121,0)</f>
        <v>0</v>
      </c>
      <c r="BF121" s="230">
        <f>IF(N121="znížená",J121,0)</f>
        <v>0</v>
      </c>
      <c r="BG121" s="230">
        <f>IF(N121="zákl. prenesená",J121,0)</f>
        <v>0</v>
      </c>
      <c r="BH121" s="230">
        <f>IF(N121="zníž. prenesená",J121,0)</f>
        <v>0</v>
      </c>
      <c r="BI121" s="230">
        <f>IF(N121="nulová",J121,0)</f>
        <v>0</v>
      </c>
      <c r="BJ121" s="229" t="s">
        <v>85</v>
      </c>
      <c r="BK121" s="226"/>
      <c r="BL121" s="226"/>
      <c r="BM121" s="226"/>
    </row>
    <row r="122" s="2" customForma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9.28" customHeight="1">
      <c r="A123" s="37"/>
      <c r="B123" s="38"/>
      <c r="C123" s="160" t="s">
        <v>100</v>
      </c>
      <c r="D123" s="161"/>
      <c r="E123" s="161"/>
      <c r="F123" s="161"/>
      <c r="G123" s="161"/>
      <c r="H123" s="161"/>
      <c r="I123" s="161"/>
      <c r="J123" s="162">
        <f>ROUND(J96+J115,2)</f>
        <v>0</v>
      </c>
      <c r="K123" s="161"/>
      <c r="L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71"/>
      <c r="C124" s="72"/>
      <c r="D124" s="72"/>
      <c r="E124" s="72"/>
      <c r="F124" s="72"/>
      <c r="G124" s="72"/>
      <c r="H124" s="72"/>
      <c r="I124" s="72"/>
      <c r="J124" s="72"/>
      <c r="K124" s="72"/>
      <c r="L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8" s="2" customFormat="1" ht="6.96" customHeight="1">
      <c r="A128" s="37"/>
      <c r="B128" s="73"/>
      <c r="C128" s="74"/>
      <c r="D128" s="74"/>
      <c r="E128" s="74"/>
      <c r="F128" s="74"/>
      <c r="G128" s="74"/>
      <c r="H128" s="74"/>
      <c r="I128" s="74"/>
      <c r="J128" s="74"/>
      <c r="K128" s="74"/>
      <c r="L128" s="6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4.96" customHeight="1">
      <c r="A129" s="37"/>
      <c r="B129" s="38"/>
      <c r="C129" s="20" t="s">
        <v>135</v>
      </c>
      <c r="D129" s="39"/>
      <c r="E129" s="39"/>
      <c r="F129" s="39"/>
      <c r="G129" s="39"/>
      <c r="H129" s="39"/>
      <c r="I129" s="39"/>
      <c r="J129" s="39"/>
      <c r="K129" s="39"/>
      <c r="L129" s="68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8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29" t="s">
        <v>15</v>
      </c>
      <c r="D131" s="39"/>
      <c r="E131" s="39"/>
      <c r="F131" s="39"/>
      <c r="G131" s="39"/>
      <c r="H131" s="39"/>
      <c r="I131" s="39"/>
      <c r="J131" s="39"/>
      <c r="K131" s="39"/>
      <c r="L131" s="68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6.5" customHeight="1">
      <c r="A132" s="37"/>
      <c r="B132" s="38"/>
      <c r="C132" s="39"/>
      <c r="D132" s="39"/>
      <c r="E132" s="206" t="str">
        <f>E7</f>
        <v>Rekonštrukcia šatne, spŕch a WC v DÚA - II. NP, Jurajov dvor</v>
      </c>
      <c r="F132" s="29"/>
      <c r="G132" s="29"/>
      <c r="H132" s="29"/>
      <c r="I132" s="39"/>
      <c r="J132" s="39"/>
      <c r="K132" s="39"/>
      <c r="L132" s="68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29" t="s">
        <v>102</v>
      </c>
      <c r="D133" s="39"/>
      <c r="E133" s="39"/>
      <c r="F133" s="39"/>
      <c r="G133" s="39"/>
      <c r="H133" s="39"/>
      <c r="I133" s="39"/>
      <c r="J133" s="39"/>
      <c r="K133" s="39"/>
      <c r="L133" s="68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6.5" customHeight="1">
      <c r="A134" s="37"/>
      <c r="B134" s="38"/>
      <c r="C134" s="39"/>
      <c r="D134" s="39"/>
      <c r="E134" s="81" t="str">
        <f>E9</f>
        <v>01 - Sociálne zariadenia zamestnanci</v>
      </c>
      <c r="F134" s="39"/>
      <c r="G134" s="39"/>
      <c r="H134" s="39"/>
      <c r="I134" s="39"/>
      <c r="J134" s="39"/>
      <c r="K134" s="39"/>
      <c r="L134" s="68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8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2" customHeight="1">
      <c r="A136" s="37"/>
      <c r="B136" s="38"/>
      <c r="C136" s="29" t="s">
        <v>19</v>
      </c>
      <c r="D136" s="39"/>
      <c r="E136" s="39"/>
      <c r="F136" s="24" t="str">
        <f>F12</f>
        <v xml:space="preserve"> </v>
      </c>
      <c r="G136" s="39"/>
      <c r="H136" s="39"/>
      <c r="I136" s="29" t="s">
        <v>21</v>
      </c>
      <c r="J136" s="84" t="str">
        <f>IF(J12="","",J12)</f>
        <v>7. 12. 2023</v>
      </c>
      <c r="K136" s="39"/>
      <c r="L136" s="68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68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5.15" customHeight="1">
      <c r="A138" s="37"/>
      <c r="B138" s="38"/>
      <c r="C138" s="29" t="s">
        <v>23</v>
      </c>
      <c r="D138" s="39"/>
      <c r="E138" s="39"/>
      <c r="F138" s="24" t="str">
        <f>E15</f>
        <v xml:space="preserve"> </v>
      </c>
      <c r="G138" s="39"/>
      <c r="H138" s="39"/>
      <c r="I138" s="29" t="s">
        <v>28</v>
      </c>
      <c r="J138" s="33" t="str">
        <f>E21</f>
        <v xml:space="preserve"> </v>
      </c>
      <c r="K138" s="39"/>
      <c r="L138" s="68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5.15" customHeight="1">
      <c r="A139" s="37"/>
      <c r="B139" s="38"/>
      <c r="C139" s="29" t="s">
        <v>26</v>
      </c>
      <c r="D139" s="39"/>
      <c r="E139" s="39"/>
      <c r="F139" s="24" t="str">
        <f>IF(E18="","",E18)</f>
        <v>Vyplň údaj</v>
      </c>
      <c r="G139" s="39"/>
      <c r="H139" s="39"/>
      <c r="I139" s="29" t="s">
        <v>30</v>
      </c>
      <c r="J139" s="33" t="str">
        <f>E24</f>
        <v xml:space="preserve"> </v>
      </c>
      <c r="K139" s="39"/>
      <c r="L139" s="68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0.32" customHeight="1">
      <c r="A140" s="37"/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68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11" customFormat="1" ht="29.28" customHeight="1">
      <c r="A141" s="231"/>
      <c r="B141" s="232"/>
      <c r="C141" s="233" t="s">
        <v>136</v>
      </c>
      <c r="D141" s="234" t="s">
        <v>59</v>
      </c>
      <c r="E141" s="234" t="s">
        <v>55</v>
      </c>
      <c r="F141" s="234" t="s">
        <v>56</v>
      </c>
      <c r="G141" s="234" t="s">
        <v>137</v>
      </c>
      <c r="H141" s="234" t="s">
        <v>138</v>
      </c>
      <c r="I141" s="234" t="s">
        <v>139</v>
      </c>
      <c r="J141" s="235" t="s">
        <v>107</v>
      </c>
      <c r="K141" s="236" t="s">
        <v>140</v>
      </c>
      <c r="L141" s="237"/>
      <c r="M141" s="105" t="s">
        <v>1</v>
      </c>
      <c r="N141" s="106" t="s">
        <v>38</v>
      </c>
      <c r="O141" s="106" t="s">
        <v>141</v>
      </c>
      <c r="P141" s="106" t="s">
        <v>142</v>
      </c>
      <c r="Q141" s="106" t="s">
        <v>143</v>
      </c>
      <c r="R141" s="106" t="s">
        <v>144</v>
      </c>
      <c r="S141" s="106" t="s">
        <v>145</v>
      </c>
      <c r="T141" s="107" t="s">
        <v>146</v>
      </c>
      <c r="U141" s="231"/>
      <c r="V141" s="231"/>
      <c r="W141" s="231"/>
      <c r="X141" s="231"/>
      <c r="Y141" s="231"/>
      <c r="Z141" s="231"/>
      <c r="AA141" s="231"/>
      <c r="AB141" s="231"/>
      <c r="AC141" s="231"/>
      <c r="AD141" s="231"/>
      <c r="AE141" s="231"/>
    </row>
    <row r="142" s="2" customFormat="1" ht="22.8" customHeight="1">
      <c r="A142" s="37"/>
      <c r="B142" s="38"/>
      <c r="C142" s="112" t="s">
        <v>104</v>
      </c>
      <c r="D142" s="39"/>
      <c r="E142" s="39"/>
      <c r="F142" s="39"/>
      <c r="G142" s="39"/>
      <c r="H142" s="39"/>
      <c r="I142" s="39"/>
      <c r="J142" s="238">
        <f>BK142</f>
        <v>0</v>
      </c>
      <c r="K142" s="39"/>
      <c r="L142" s="40"/>
      <c r="M142" s="108"/>
      <c r="N142" s="239"/>
      <c r="O142" s="109"/>
      <c r="P142" s="240">
        <f>P143+P176+P236+P238+P241</f>
        <v>0</v>
      </c>
      <c r="Q142" s="109"/>
      <c r="R142" s="240">
        <f>R143+R176+R236+R238+R241</f>
        <v>16.544421250319999</v>
      </c>
      <c r="S142" s="109"/>
      <c r="T142" s="241">
        <f>T143+T176+T236+T238+T241</f>
        <v>28.881081799999997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4" t="s">
        <v>73</v>
      </c>
      <c r="AU142" s="14" t="s">
        <v>109</v>
      </c>
      <c r="BK142" s="242">
        <f>BK143+BK176+BK236+BK238+BK241</f>
        <v>0</v>
      </c>
    </row>
    <row r="143" s="12" customFormat="1" ht="25.92" customHeight="1">
      <c r="A143" s="12"/>
      <c r="B143" s="243"/>
      <c r="C143" s="244"/>
      <c r="D143" s="245" t="s">
        <v>73</v>
      </c>
      <c r="E143" s="246" t="s">
        <v>147</v>
      </c>
      <c r="F143" s="246" t="s">
        <v>148</v>
      </c>
      <c r="G143" s="244"/>
      <c r="H143" s="244"/>
      <c r="I143" s="247"/>
      <c r="J143" s="222">
        <f>BK143</f>
        <v>0</v>
      </c>
      <c r="K143" s="244"/>
      <c r="L143" s="248"/>
      <c r="M143" s="249"/>
      <c r="N143" s="250"/>
      <c r="O143" s="250"/>
      <c r="P143" s="251">
        <f>P144+P156+P174</f>
        <v>0</v>
      </c>
      <c r="Q143" s="250"/>
      <c r="R143" s="251">
        <f>R144+R156+R174</f>
        <v>9.563106918199999</v>
      </c>
      <c r="S143" s="250"/>
      <c r="T143" s="252">
        <f>T144+T156+T174</f>
        <v>27.768131999999998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53" t="s">
        <v>81</v>
      </c>
      <c r="AT143" s="254" t="s">
        <v>73</v>
      </c>
      <c r="AU143" s="254" t="s">
        <v>74</v>
      </c>
      <c r="AY143" s="253" t="s">
        <v>149</v>
      </c>
      <c r="BK143" s="255">
        <f>BK144+BK156+BK174</f>
        <v>0</v>
      </c>
    </row>
    <row r="144" s="12" customFormat="1" ht="22.8" customHeight="1">
      <c r="A144" s="12"/>
      <c r="B144" s="243"/>
      <c r="C144" s="244"/>
      <c r="D144" s="245" t="s">
        <v>73</v>
      </c>
      <c r="E144" s="256" t="s">
        <v>150</v>
      </c>
      <c r="F144" s="256" t="s">
        <v>151</v>
      </c>
      <c r="G144" s="244"/>
      <c r="H144" s="244"/>
      <c r="I144" s="247"/>
      <c r="J144" s="257">
        <f>BK144</f>
        <v>0</v>
      </c>
      <c r="K144" s="244"/>
      <c r="L144" s="248"/>
      <c r="M144" s="249"/>
      <c r="N144" s="250"/>
      <c r="O144" s="250"/>
      <c r="P144" s="251">
        <f>SUM(P145:P155)</f>
        <v>0</v>
      </c>
      <c r="Q144" s="250"/>
      <c r="R144" s="251">
        <f>SUM(R145:R155)</f>
        <v>9.1287345681999987</v>
      </c>
      <c r="S144" s="250"/>
      <c r="T144" s="252">
        <f>SUM(T145:T155)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53" t="s">
        <v>81</v>
      </c>
      <c r="AT144" s="254" t="s">
        <v>73</v>
      </c>
      <c r="AU144" s="254" t="s">
        <v>81</v>
      </c>
      <c r="AY144" s="253" t="s">
        <v>149</v>
      </c>
      <c r="BK144" s="255">
        <f>SUM(BK145:BK155)</f>
        <v>0</v>
      </c>
    </row>
    <row r="145" s="2" customFormat="1" ht="24.15" customHeight="1">
      <c r="A145" s="37"/>
      <c r="B145" s="38"/>
      <c r="C145" s="258" t="s">
        <v>81</v>
      </c>
      <c r="D145" s="258" t="s">
        <v>152</v>
      </c>
      <c r="E145" s="259" t="s">
        <v>153</v>
      </c>
      <c r="F145" s="260" t="s">
        <v>154</v>
      </c>
      <c r="G145" s="261" t="s">
        <v>155</v>
      </c>
      <c r="H145" s="262">
        <v>35.07</v>
      </c>
      <c r="I145" s="263"/>
      <c r="J145" s="264">
        <f>ROUND(I145*H145,2)</f>
        <v>0</v>
      </c>
      <c r="K145" s="265"/>
      <c r="L145" s="40"/>
      <c r="M145" s="266" t="s">
        <v>1</v>
      </c>
      <c r="N145" s="267" t="s">
        <v>40</v>
      </c>
      <c r="O145" s="96"/>
      <c r="P145" s="268">
        <f>O145*H145</f>
        <v>0</v>
      </c>
      <c r="Q145" s="268">
        <v>0.00019136000000000001</v>
      </c>
      <c r="R145" s="268">
        <f>Q145*H145</f>
        <v>0.0067109952</v>
      </c>
      <c r="S145" s="268">
        <v>0</v>
      </c>
      <c r="T145" s="26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70" t="s">
        <v>156</v>
      </c>
      <c r="AT145" s="270" t="s">
        <v>152</v>
      </c>
      <c r="AU145" s="270" t="s">
        <v>85</v>
      </c>
      <c r="AY145" s="14" t="s">
        <v>149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85</v>
      </c>
      <c r="BK145" s="156">
        <f>ROUND(I145*H145,2)</f>
        <v>0</v>
      </c>
      <c r="BL145" s="14" t="s">
        <v>156</v>
      </c>
      <c r="BM145" s="270" t="s">
        <v>157</v>
      </c>
    </row>
    <row r="146" s="2" customFormat="1" ht="24.15" customHeight="1">
      <c r="A146" s="37"/>
      <c r="B146" s="38"/>
      <c r="C146" s="258" t="s">
        <v>85</v>
      </c>
      <c r="D146" s="258" t="s">
        <v>152</v>
      </c>
      <c r="E146" s="259" t="s">
        <v>158</v>
      </c>
      <c r="F146" s="260" t="s">
        <v>159</v>
      </c>
      <c r="G146" s="261" t="s">
        <v>160</v>
      </c>
      <c r="H146" s="262">
        <v>15</v>
      </c>
      <c r="I146" s="263"/>
      <c r="J146" s="264">
        <f>ROUND(I146*H146,2)</f>
        <v>0</v>
      </c>
      <c r="K146" s="265"/>
      <c r="L146" s="40"/>
      <c r="M146" s="266" t="s">
        <v>1</v>
      </c>
      <c r="N146" s="267" t="s">
        <v>40</v>
      </c>
      <c r="O146" s="96"/>
      <c r="P146" s="268">
        <f>O146*H146</f>
        <v>0</v>
      </c>
      <c r="Q146" s="268">
        <v>0.0028</v>
      </c>
      <c r="R146" s="268">
        <f>Q146*H146</f>
        <v>0.042000000000000003</v>
      </c>
      <c r="S146" s="268">
        <v>0</v>
      </c>
      <c r="T146" s="26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70" t="s">
        <v>156</v>
      </c>
      <c r="AT146" s="270" t="s">
        <v>152</v>
      </c>
      <c r="AU146" s="270" t="s">
        <v>85</v>
      </c>
      <c r="AY146" s="14" t="s">
        <v>149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85</v>
      </c>
      <c r="BK146" s="156">
        <f>ROUND(I146*H146,2)</f>
        <v>0</v>
      </c>
      <c r="BL146" s="14" t="s">
        <v>156</v>
      </c>
      <c r="BM146" s="270" t="s">
        <v>161</v>
      </c>
    </row>
    <row r="147" s="2" customFormat="1" ht="33" customHeight="1">
      <c r="A147" s="37"/>
      <c r="B147" s="38"/>
      <c r="C147" s="258" t="s">
        <v>162</v>
      </c>
      <c r="D147" s="258" t="s">
        <v>152</v>
      </c>
      <c r="E147" s="259" t="s">
        <v>163</v>
      </c>
      <c r="F147" s="260" t="s">
        <v>164</v>
      </c>
      <c r="G147" s="261" t="s">
        <v>155</v>
      </c>
      <c r="H147" s="262">
        <v>570.346</v>
      </c>
      <c r="I147" s="263"/>
      <c r="J147" s="264">
        <f>ROUND(I147*H147,2)</f>
        <v>0</v>
      </c>
      <c r="K147" s="265"/>
      <c r="L147" s="40"/>
      <c r="M147" s="266" t="s">
        <v>1</v>
      </c>
      <c r="N147" s="267" t="s">
        <v>40</v>
      </c>
      <c r="O147" s="96"/>
      <c r="P147" s="268">
        <f>O147*H147</f>
        <v>0</v>
      </c>
      <c r="Q147" s="268">
        <v>0.0099209999999999993</v>
      </c>
      <c r="R147" s="268">
        <f>Q147*H147</f>
        <v>5.6584026659999997</v>
      </c>
      <c r="S147" s="268">
        <v>0</v>
      </c>
      <c r="T147" s="26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70" t="s">
        <v>156</v>
      </c>
      <c r="AT147" s="270" t="s">
        <v>152</v>
      </c>
      <c r="AU147" s="270" t="s">
        <v>85</v>
      </c>
      <c r="AY147" s="14" t="s">
        <v>149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85</v>
      </c>
      <c r="BK147" s="156">
        <f>ROUND(I147*H147,2)</f>
        <v>0</v>
      </c>
      <c r="BL147" s="14" t="s">
        <v>156</v>
      </c>
      <c r="BM147" s="270" t="s">
        <v>165</v>
      </c>
    </row>
    <row r="148" s="2" customFormat="1" ht="24.15" customHeight="1">
      <c r="A148" s="37"/>
      <c r="B148" s="38"/>
      <c r="C148" s="258" t="s">
        <v>156</v>
      </c>
      <c r="D148" s="258" t="s">
        <v>152</v>
      </c>
      <c r="E148" s="259" t="s">
        <v>166</v>
      </c>
      <c r="F148" s="260" t="s">
        <v>167</v>
      </c>
      <c r="G148" s="261" t="s">
        <v>155</v>
      </c>
      <c r="H148" s="262">
        <v>72.323999999999998</v>
      </c>
      <c r="I148" s="263"/>
      <c r="J148" s="264">
        <f>ROUND(I148*H148,2)</f>
        <v>0</v>
      </c>
      <c r="K148" s="265"/>
      <c r="L148" s="40"/>
      <c r="M148" s="266" t="s">
        <v>1</v>
      </c>
      <c r="N148" s="267" t="s">
        <v>40</v>
      </c>
      <c r="O148" s="96"/>
      <c r="P148" s="268">
        <f>O148*H148</f>
        <v>0</v>
      </c>
      <c r="Q148" s="268">
        <v>0.0061799999999999997</v>
      </c>
      <c r="R148" s="268">
        <f>Q148*H148</f>
        <v>0.44696231999999997</v>
      </c>
      <c r="S148" s="268">
        <v>0</v>
      </c>
      <c r="T148" s="26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70" t="s">
        <v>156</v>
      </c>
      <c r="AT148" s="270" t="s">
        <v>152</v>
      </c>
      <c r="AU148" s="270" t="s">
        <v>85</v>
      </c>
      <c r="AY148" s="14" t="s">
        <v>149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85</v>
      </c>
      <c r="BK148" s="156">
        <f>ROUND(I148*H148,2)</f>
        <v>0</v>
      </c>
      <c r="BL148" s="14" t="s">
        <v>156</v>
      </c>
      <c r="BM148" s="270" t="s">
        <v>168</v>
      </c>
    </row>
    <row r="149" s="2" customFormat="1" ht="33" customHeight="1">
      <c r="A149" s="37"/>
      <c r="B149" s="38"/>
      <c r="C149" s="258" t="s">
        <v>169</v>
      </c>
      <c r="D149" s="258" t="s">
        <v>152</v>
      </c>
      <c r="E149" s="259" t="s">
        <v>170</v>
      </c>
      <c r="F149" s="260" t="s">
        <v>171</v>
      </c>
      <c r="G149" s="261" t="s">
        <v>155</v>
      </c>
      <c r="H149" s="262">
        <v>98.281999999999996</v>
      </c>
      <c r="I149" s="263"/>
      <c r="J149" s="264">
        <f>ROUND(I149*H149,2)</f>
        <v>0</v>
      </c>
      <c r="K149" s="265"/>
      <c r="L149" s="40"/>
      <c r="M149" s="266" t="s">
        <v>1</v>
      </c>
      <c r="N149" s="267" t="s">
        <v>40</v>
      </c>
      <c r="O149" s="96"/>
      <c r="P149" s="268">
        <f>O149*H149</f>
        <v>0</v>
      </c>
      <c r="Q149" s="268">
        <v>0.01155</v>
      </c>
      <c r="R149" s="268">
        <f>Q149*H149</f>
        <v>1.1351570999999998</v>
      </c>
      <c r="S149" s="268">
        <v>0</v>
      </c>
      <c r="T149" s="26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70" t="s">
        <v>156</v>
      </c>
      <c r="AT149" s="270" t="s">
        <v>152</v>
      </c>
      <c r="AU149" s="270" t="s">
        <v>85</v>
      </c>
      <c r="AY149" s="14" t="s">
        <v>149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85</v>
      </c>
      <c r="BK149" s="156">
        <f>ROUND(I149*H149,2)</f>
        <v>0</v>
      </c>
      <c r="BL149" s="14" t="s">
        <v>156</v>
      </c>
      <c r="BM149" s="270" t="s">
        <v>172</v>
      </c>
    </row>
    <row r="150" s="2" customFormat="1" ht="33" customHeight="1">
      <c r="A150" s="37"/>
      <c r="B150" s="38"/>
      <c r="C150" s="258" t="s">
        <v>150</v>
      </c>
      <c r="D150" s="258" t="s">
        <v>152</v>
      </c>
      <c r="E150" s="259" t="s">
        <v>173</v>
      </c>
      <c r="F150" s="260" t="s">
        <v>174</v>
      </c>
      <c r="G150" s="261" t="s">
        <v>155</v>
      </c>
      <c r="H150" s="262">
        <v>9.7129999999999992</v>
      </c>
      <c r="I150" s="263"/>
      <c r="J150" s="264">
        <f>ROUND(I150*H150,2)</f>
        <v>0</v>
      </c>
      <c r="K150" s="265"/>
      <c r="L150" s="40"/>
      <c r="M150" s="266" t="s">
        <v>1</v>
      </c>
      <c r="N150" s="267" t="s">
        <v>40</v>
      </c>
      <c r="O150" s="96"/>
      <c r="P150" s="268">
        <f>O150*H150</f>
        <v>0</v>
      </c>
      <c r="Q150" s="268">
        <v>0.00025799999999999998</v>
      </c>
      <c r="R150" s="268">
        <f>Q150*H150</f>
        <v>0.0025059539999999995</v>
      </c>
      <c r="S150" s="268">
        <v>0</v>
      </c>
      <c r="T150" s="26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70" t="s">
        <v>156</v>
      </c>
      <c r="AT150" s="270" t="s">
        <v>152</v>
      </c>
      <c r="AU150" s="270" t="s">
        <v>85</v>
      </c>
      <c r="AY150" s="14" t="s">
        <v>149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85</v>
      </c>
      <c r="BK150" s="156">
        <f>ROUND(I150*H150,2)</f>
        <v>0</v>
      </c>
      <c r="BL150" s="14" t="s">
        <v>156</v>
      </c>
      <c r="BM150" s="270" t="s">
        <v>175</v>
      </c>
    </row>
    <row r="151" s="2" customFormat="1" ht="24.15" customHeight="1">
      <c r="A151" s="37"/>
      <c r="B151" s="38"/>
      <c r="C151" s="258" t="s">
        <v>176</v>
      </c>
      <c r="D151" s="258" t="s">
        <v>152</v>
      </c>
      <c r="E151" s="259" t="s">
        <v>177</v>
      </c>
      <c r="F151" s="260" t="s">
        <v>178</v>
      </c>
      <c r="G151" s="261" t="s">
        <v>179</v>
      </c>
      <c r="H151" s="262">
        <v>0.45000000000000001</v>
      </c>
      <c r="I151" s="263"/>
      <c r="J151" s="264">
        <f>ROUND(I151*H151,2)</f>
        <v>0</v>
      </c>
      <c r="K151" s="265"/>
      <c r="L151" s="40"/>
      <c r="M151" s="266" t="s">
        <v>1</v>
      </c>
      <c r="N151" s="267" t="s">
        <v>40</v>
      </c>
      <c r="O151" s="96"/>
      <c r="P151" s="268">
        <f>O151*H151</f>
        <v>0</v>
      </c>
      <c r="Q151" s="268">
        <v>2.4164755000000002</v>
      </c>
      <c r="R151" s="268">
        <f>Q151*H151</f>
        <v>1.087413975</v>
      </c>
      <c r="S151" s="268">
        <v>0</v>
      </c>
      <c r="T151" s="26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70" t="s">
        <v>156</v>
      </c>
      <c r="AT151" s="270" t="s">
        <v>152</v>
      </c>
      <c r="AU151" s="270" t="s">
        <v>85</v>
      </c>
      <c r="AY151" s="14" t="s">
        <v>149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85</v>
      </c>
      <c r="BK151" s="156">
        <f>ROUND(I151*H151,2)</f>
        <v>0</v>
      </c>
      <c r="BL151" s="14" t="s">
        <v>156</v>
      </c>
      <c r="BM151" s="270" t="s">
        <v>180</v>
      </c>
    </row>
    <row r="152" s="2" customFormat="1" ht="24.15" customHeight="1">
      <c r="A152" s="37"/>
      <c r="B152" s="38"/>
      <c r="C152" s="258" t="s">
        <v>181</v>
      </c>
      <c r="D152" s="258" t="s">
        <v>152</v>
      </c>
      <c r="E152" s="259" t="s">
        <v>182</v>
      </c>
      <c r="F152" s="260" t="s">
        <v>183</v>
      </c>
      <c r="G152" s="261" t="s">
        <v>155</v>
      </c>
      <c r="H152" s="262">
        <v>72.247</v>
      </c>
      <c r="I152" s="263"/>
      <c r="J152" s="264">
        <f>ROUND(I152*H152,2)</f>
        <v>0</v>
      </c>
      <c r="K152" s="265"/>
      <c r="L152" s="40"/>
      <c r="M152" s="266" t="s">
        <v>1</v>
      </c>
      <c r="N152" s="267" t="s">
        <v>40</v>
      </c>
      <c r="O152" s="96"/>
      <c r="P152" s="268">
        <f>O152*H152</f>
        <v>0</v>
      </c>
      <c r="Q152" s="268">
        <v>0.0081600000000000006</v>
      </c>
      <c r="R152" s="268">
        <f>Q152*H152</f>
        <v>0.58953552000000009</v>
      </c>
      <c r="S152" s="268">
        <v>0</v>
      </c>
      <c r="T152" s="26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70" t="s">
        <v>184</v>
      </c>
      <c r="AT152" s="270" t="s">
        <v>152</v>
      </c>
      <c r="AU152" s="270" t="s">
        <v>85</v>
      </c>
      <c r="AY152" s="14" t="s">
        <v>149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85</v>
      </c>
      <c r="BK152" s="156">
        <f>ROUND(I152*H152,2)</f>
        <v>0</v>
      </c>
      <c r="BL152" s="14" t="s">
        <v>184</v>
      </c>
      <c r="BM152" s="270" t="s">
        <v>185</v>
      </c>
    </row>
    <row r="153" s="2" customFormat="1" ht="24.15" customHeight="1">
      <c r="A153" s="37"/>
      <c r="B153" s="38"/>
      <c r="C153" s="258" t="s">
        <v>186</v>
      </c>
      <c r="D153" s="258" t="s">
        <v>152</v>
      </c>
      <c r="E153" s="259" t="s">
        <v>187</v>
      </c>
      <c r="F153" s="260" t="s">
        <v>188</v>
      </c>
      <c r="G153" s="261" t="s">
        <v>155</v>
      </c>
      <c r="H153" s="262">
        <v>72.247</v>
      </c>
      <c r="I153" s="263"/>
      <c r="J153" s="264">
        <f>ROUND(I153*H153,2)</f>
        <v>0</v>
      </c>
      <c r="K153" s="265"/>
      <c r="L153" s="40"/>
      <c r="M153" s="266" t="s">
        <v>1</v>
      </c>
      <c r="N153" s="267" t="s">
        <v>40</v>
      </c>
      <c r="O153" s="96"/>
      <c r="P153" s="268">
        <f>O153*H153</f>
        <v>0</v>
      </c>
      <c r="Q153" s="268">
        <v>0.000154</v>
      </c>
      <c r="R153" s="268">
        <f>Q153*H153</f>
        <v>0.011126038</v>
      </c>
      <c r="S153" s="268">
        <v>0</v>
      </c>
      <c r="T153" s="26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70" t="s">
        <v>156</v>
      </c>
      <c r="AT153" s="270" t="s">
        <v>152</v>
      </c>
      <c r="AU153" s="270" t="s">
        <v>85</v>
      </c>
      <c r="AY153" s="14" t="s">
        <v>149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85</v>
      </c>
      <c r="BK153" s="156">
        <f>ROUND(I153*H153,2)</f>
        <v>0</v>
      </c>
      <c r="BL153" s="14" t="s">
        <v>156</v>
      </c>
      <c r="BM153" s="270" t="s">
        <v>189</v>
      </c>
    </row>
    <row r="154" s="2" customFormat="1" ht="24.15" customHeight="1">
      <c r="A154" s="37"/>
      <c r="B154" s="38"/>
      <c r="C154" s="258" t="s">
        <v>190</v>
      </c>
      <c r="D154" s="258" t="s">
        <v>152</v>
      </c>
      <c r="E154" s="259" t="s">
        <v>191</v>
      </c>
      <c r="F154" s="260" t="s">
        <v>192</v>
      </c>
      <c r="G154" s="261" t="s">
        <v>193</v>
      </c>
      <c r="H154" s="262">
        <v>3</v>
      </c>
      <c r="I154" s="263"/>
      <c r="J154" s="264">
        <f>ROUND(I154*H154,2)</f>
        <v>0</v>
      </c>
      <c r="K154" s="265"/>
      <c r="L154" s="40"/>
      <c r="M154" s="266" t="s">
        <v>1</v>
      </c>
      <c r="N154" s="267" t="s">
        <v>40</v>
      </c>
      <c r="O154" s="96"/>
      <c r="P154" s="268">
        <f>O154*H154</f>
        <v>0</v>
      </c>
      <c r="Q154" s="268">
        <v>0.039640000000000002</v>
      </c>
      <c r="R154" s="268">
        <f>Q154*H154</f>
        <v>0.11892</v>
      </c>
      <c r="S154" s="268">
        <v>0</v>
      </c>
      <c r="T154" s="26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70" t="s">
        <v>156</v>
      </c>
      <c r="AT154" s="270" t="s">
        <v>152</v>
      </c>
      <c r="AU154" s="270" t="s">
        <v>85</v>
      </c>
      <c r="AY154" s="14" t="s">
        <v>149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85</v>
      </c>
      <c r="BK154" s="156">
        <f>ROUND(I154*H154,2)</f>
        <v>0</v>
      </c>
      <c r="BL154" s="14" t="s">
        <v>156</v>
      </c>
      <c r="BM154" s="270" t="s">
        <v>194</v>
      </c>
    </row>
    <row r="155" s="2" customFormat="1" ht="24.15" customHeight="1">
      <c r="A155" s="37"/>
      <c r="B155" s="38"/>
      <c r="C155" s="271" t="s">
        <v>195</v>
      </c>
      <c r="D155" s="271" t="s">
        <v>196</v>
      </c>
      <c r="E155" s="272" t="s">
        <v>197</v>
      </c>
      <c r="F155" s="273" t="s">
        <v>198</v>
      </c>
      <c r="G155" s="274" t="s">
        <v>193</v>
      </c>
      <c r="H155" s="275">
        <v>3</v>
      </c>
      <c r="I155" s="276"/>
      <c r="J155" s="277">
        <f>ROUND(I155*H155,2)</f>
        <v>0</v>
      </c>
      <c r="K155" s="278"/>
      <c r="L155" s="279"/>
      <c r="M155" s="280" t="s">
        <v>1</v>
      </c>
      <c r="N155" s="281" t="s">
        <v>40</v>
      </c>
      <c r="O155" s="96"/>
      <c r="P155" s="268">
        <f>O155*H155</f>
        <v>0</v>
      </c>
      <c r="Q155" s="268">
        <v>0.01</v>
      </c>
      <c r="R155" s="268">
        <f>Q155*H155</f>
        <v>0.029999999999999999</v>
      </c>
      <c r="S155" s="268">
        <v>0</v>
      </c>
      <c r="T155" s="26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70" t="s">
        <v>181</v>
      </c>
      <c r="AT155" s="270" t="s">
        <v>196</v>
      </c>
      <c r="AU155" s="270" t="s">
        <v>85</v>
      </c>
      <c r="AY155" s="14" t="s">
        <v>149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85</v>
      </c>
      <c r="BK155" s="156">
        <f>ROUND(I155*H155,2)</f>
        <v>0</v>
      </c>
      <c r="BL155" s="14" t="s">
        <v>156</v>
      </c>
      <c r="BM155" s="270" t="s">
        <v>199</v>
      </c>
    </row>
    <row r="156" s="12" customFormat="1" ht="22.8" customHeight="1">
      <c r="A156" s="12"/>
      <c r="B156" s="243"/>
      <c r="C156" s="244"/>
      <c r="D156" s="245" t="s">
        <v>73</v>
      </c>
      <c r="E156" s="256" t="s">
        <v>186</v>
      </c>
      <c r="F156" s="256" t="s">
        <v>200</v>
      </c>
      <c r="G156" s="244"/>
      <c r="H156" s="244"/>
      <c r="I156" s="247"/>
      <c r="J156" s="257">
        <f>BK156</f>
        <v>0</v>
      </c>
      <c r="K156" s="244"/>
      <c r="L156" s="248"/>
      <c r="M156" s="249"/>
      <c r="N156" s="250"/>
      <c r="O156" s="250"/>
      <c r="P156" s="251">
        <f>SUM(P157:P173)</f>
        <v>0</v>
      </c>
      <c r="Q156" s="250"/>
      <c r="R156" s="251">
        <f>SUM(R157:R173)</f>
        <v>0.43437234999999996</v>
      </c>
      <c r="S156" s="250"/>
      <c r="T156" s="252">
        <f>SUM(T157:T173)</f>
        <v>27.768131999999998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53" t="s">
        <v>81</v>
      </c>
      <c r="AT156" s="254" t="s">
        <v>73</v>
      </c>
      <c r="AU156" s="254" t="s">
        <v>81</v>
      </c>
      <c r="AY156" s="253" t="s">
        <v>149</v>
      </c>
      <c r="BK156" s="255">
        <f>SUM(BK157:BK173)</f>
        <v>0</v>
      </c>
    </row>
    <row r="157" s="2" customFormat="1" ht="24.15" customHeight="1">
      <c r="A157" s="37"/>
      <c r="B157" s="38"/>
      <c r="C157" s="258" t="s">
        <v>201</v>
      </c>
      <c r="D157" s="258" t="s">
        <v>152</v>
      </c>
      <c r="E157" s="259" t="s">
        <v>202</v>
      </c>
      <c r="F157" s="260" t="s">
        <v>203</v>
      </c>
      <c r="G157" s="261" t="s">
        <v>155</v>
      </c>
      <c r="H157" s="262">
        <v>219.38</v>
      </c>
      <c r="I157" s="263"/>
      <c r="J157" s="264">
        <f>ROUND(I157*H157,2)</f>
        <v>0</v>
      </c>
      <c r="K157" s="265"/>
      <c r="L157" s="40"/>
      <c r="M157" s="266" t="s">
        <v>1</v>
      </c>
      <c r="N157" s="267" t="s">
        <v>40</v>
      </c>
      <c r="O157" s="96"/>
      <c r="P157" s="268">
        <f>O157*H157</f>
        <v>0</v>
      </c>
      <c r="Q157" s="268">
        <v>0.0019300000000000001</v>
      </c>
      <c r="R157" s="268">
        <f>Q157*H157</f>
        <v>0.42340339999999999</v>
      </c>
      <c r="S157" s="268">
        <v>0</v>
      </c>
      <c r="T157" s="26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70" t="s">
        <v>156</v>
      </c>
      <c r="AT157" s="270" t="s">
        <v>152</v>
      </c>
      <c r="AU157" s="270" t="s">
        <v>85</v>
      </c>
      <c r="AY157" s="14" t="s">
        <v>149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85</v>
      </c>
      <c r="BK157" s="156">
        <f>ROUND(I157*H157,2)</f>
        <v>0</v>
      </c>
      <c r="BL157" s="14" t="s">
        <v>156</v>
      </c>
      <c r="BM157" s="270" t="s">
        <v>204</v>
      </c>
    </row>
    <row r="158" s="2" customFormat="1" ht="16.5" customHeight="1">
      <c r="A158" s="37"/>
      <c r="B158" s="38"/>
      <c r="C158" s="258" t="s">
        <v>205</v>
      </c>
      <c r="D158" s="258" t="s">
        <v>152</v>
      </c>
      <c r="E158" s="259" t="s">
        <v>206</v>
      </c>
      <c r="F158" s="260" t="s">
        <v>207</v>
      </c>
      <c r="G158" s="261" t="s">
        <v>155</v>
      </c>
      <c r="H158" s="262">
        <v>219.37899999999999</v>
      </c>
      <c r="I158" s="263"/>
      <c r="J158" s="264">
        <f>ROUND(I158*H158,2)</f>
        <v>0</v>
      </c>
      <c r="K158" s="265"/>
      <c r="L158" s="40"/>
      <c r="M158" s="266" t="s">
        <v>1</v>
      </c>
      <c r="N158" s="267" t="s">
        <v>40</v>
      </c>
      <c r="O158" s="96"/>
      <c r="P158" s="268">
        <f>O158*H158</f>
        <v>0</v>
      </c>
      <c r="Q158" s="268">
        <v>5.0000000000000002E-05</v>
      </c>
      <c r="R158" s="268">
        <f>Q158*H158</f>
        <v>0.01096895</v>
      </c>
      <c r="S158" s="268">
        <v>0</v>
      </c>
      <c r="T158" s="26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70" t="s">
        <v>156</v>
      </c>
      <c r="AT158" s="270" t="s">
        <v>152</v>
      </c>
      <c r="AU158" s="270" t="s">
        <v>85</v>
      </c>
      <c r="AY158" s="14" t="s">
        <v>149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85</v>
      </c>
      <c r="BK158" s="156">
        <f>ROUND(I158*H158,2)</f>
        <v>0</v>
      </c>
      <c r="BL158" s="14" t="s">
        <v>156</v>
      </c>
      <c r="BM158" s="270" t="s">
        <v>208</v>
      </c>
    </row>
    <row r="159" s="2" customFormat="1" ht="37.8" customHeight="1">
      <c r="A159" s="37"/>
      <c r="B159" s="38"/>
      <c r="C159" s="258" t="s">
        <v>209</v>
      </c>
      <c r="D159" s="258" t="s">
        <v>152</v>
      </c>
      <c r="E159" s="259" t="s">
        <v>210</v>
      </c>
      <c r="F159" s="260" t="s">
        <v>211</v>
      </c>
      <c r="G159" s="261" t="s">
        <v>155</v>
      </c>
      <c r="H159" s="262">
        <v>54.932000000000002</v>
      </c>
      <c r="I159" s="263"/>
      <c r="J159" s="264">
        <f>ROUND(I159*H159,2)</f>
        <v>0</v>
      </c>
      <c r="K159" s="265"/>
      <c r="L159" s="40"/>
      <c r="M159" s="266" t="s">
        <v>1</v>
      </c>
      <c r="N159" s="267" t="s">
        <v>40</v>
      </c>
      <c r="O159" s="96"/>
      <c r="P159" s="268">
        <f>O159*H159</f>
        <v>0</v>
      </c>
      <c r="Q159" s="268">
        <v>0</v>
      </c>
      <c r="R159" s="268">
        <f>Q159*H159</f>
        <v>0</v>
      </c>
      <c r="S159" s="268">
        <v>0.19600000000000001</v>
      </c>
      <c r="T159" s="269">
        <f>S159*H159</f>
        <v>10.766672000000002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70" t="s">
        <v>156</v>
      </c>
      <c r="AT159" s="270" t="s">
        <v>152</v>
      </c>
      <c r="AU159" s="270" t="s">
        <v>85</v>
      </c>
      <c r="AY159" s="14" t="s">
        <v>149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85</v>
      </c>
      <c r="BK159" s="156">
        <f>ROUND(I159*H159,2)</f>
        <v>0</v>
      </c>
      <c r="BL159" s="14" t="s">
        <v>156</v>
      </c>
      <c r="BM159" s="270" t="s">
        <v>212</v>
      </c>
    </row>
    <row r="160" s="2" customFormat="1" ht="37.8" customHeight="1">
      <c r="A160" s="37"/>
      <c r="B160" s="38"/>
      <c r="C160" s="258" t="s">
        <v>213</v>
      </c>
      <c r="D160" s="258" t="s">
        <v>152</v>
      </c>
      <c r="E160" s="259" t="s">
        <v>214</v>
      </c>
      <c r="F160" s="260" t="s">
        <v>215</v>
      </c>
      <c r="G160" s="261" t="s">
        <v>179</v>
      </c>
      <c r="H160" s="262">
        <v>0.45000000000000001</v>
      </c>
      <c r="I160" s="263"/>
      <c r="J160" s="264">
        <f>ROUND(I160*H160,2)</f>
        <v>0</v>
      </c>
      <c r="K160" s="265"/>
      <c r="L160" s="40"/>
      <c r="M160" s="266" t="s">
        <v>1</v>
      </c>
      <c r="N160" s="267" t="s">
        <v>40</v>
      </c>
      <c r="O160" s="96"/>
      <c r="P160" s="268">
        <f>O160*H160</f>
        <v>0</v>
      </c>
      <c r="Q160" s="268">
        <v>0</v>
      </c>
      <c r="R160" s="268">
        <f>Q160*H160</f>
        <v>0</v>
      </c>
      <c r="S160" s="268">
        <v>2.2000000000000002</v>
      </c>
      <c r="T160" s="269">
        <f>S160*H160</f>
        <v>0.9900000000000001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70" t="s">
        <v>156</v>
      </c>
      <c r="AT160" s="270" t="s">
        <v>152</v>
      </c>
      <c r="AU160" s="270" t="s">
        <v>85</v>
      </c>
      <c r="AY160" s="14" t="s">
        <v>149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85</v>
      </c>
      <c r="BK160" s="156">
        <f>ROUND(I160*H160,2)</f>
        <v>0</v>
      </c>
      <c r="BL160" s="14" t="s">
        <v>156</v>
      </c>
      <c r="BM160" s="270" t="s">
        <v>216</v>
      </c>
    </row>
    <row r="161" s="2" customFormat="1" ht="33" customHeight="1">
      <c r="A161" s="37"/>
      <c r="B161" s="38"/>
      <c r="C161" s="258" t="s">
        <v>184</v>
      </c>
      <c r="D161" s="258" t="s">
        <v>152</v>
      </c>
      <c r="E161" s="259" t="s">
        <v>217</v>
      </c>
      <c r="F161" s="260" t="s">
        <v>218</v>
      </c>
      <c r="G161" s="261" t="s">
        <v>155</v>
      </c>
      <c r="H161" s="262">
        <v>72.247</v>
      </c>
      <c r="I161" s="263"/>
      <c r="J161" s="264">
        <f>ROUND(I161*H161,2)</f>
        <v>0</v>
      </c>
      <c r="K161" s="265"/>
      <c r="L161" s="40"/>
      <c r="M161" s="266" t="s">
        <v>1</v>
      </c>
      <c r="N161" s="267" t="s">
        <v>40</v>
      </c>
      <c r="O161" s="96"/>
      <c r="P161" s="268">
        <f>O161*H161</f>
        <v>0</v>
      </c>
      <c r="Q161" s="268">
        <v>0</v>
      </c>
      <c r="R161" s="268">
        <f>Q161*H161</f>
        <v>0</v>
      </c>
      <c r="S161" s="268">
        <v>0.02</v>
      </c>
      <c r="T161" s="269">
        <f>S161*H161</f>
        <v>1.4449400000000001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70" t="s">
        <v>156</v>
      </c>
      <c r="AT161" s="270" t="s">
        <v>152</v>
      </c>
      <c r="AU161" s="270" t="s">
        <v>85</v>
      </c>
      <c r="AY161" s="14" t="s">
        <v>149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85</v>
      </c>
      <c r="BK161" s="156">
        <f>ROUND(I161*H161,2)</f>
        <v>0</v>
      </c>
      <c r="BL161" s="14" t="s">
        <v>156</v>
      </c>
      <c r="BM161" s="270" t="s">
        <v>219</v>
      </c>
    </row>
    <row r="162" s="2" customFormat="1" ht="24.15" customHeight="1">
      <c r="A162" s="37"/>
      <c r="B162" s="38"/>
      <c r="C162" s="258" t="s">
        <v>220</v>
      </c>
      <c r="D162" s="258" t="s">
        <v>152</v>
      </c>
      <c r="E162" s="259" t="s">
        <v>221</v>
      </c>
      <c r="F162" s="260" t="s">
        <v>222</v>
      </c>
      <c r="G162" s="261" t="s">
        <v>193</v>
      </c>
      <c r="H162" s="262">
        <v>5</v>
      </c>
      <c r="I162" s="263"/>
      <c r="J162" s="264">
        <f>ROUND(I162*H162,2)</f>
        <v>0</v>
      </c>
      <c r="K162" s="265"/>
      <c r="L162" s="40"/>
      <c r="M162" s="266" t="s">
        <v>1</v>
      </c>
      <c r="N162" s="267" t="s">
        <v>40</v>
      </c>
      <c r="O162" s="96"/>
      <c r="P162" s="268">
        <f>O162*H162</f>
        <v>0</v>
      </c>
      <c r="Q162" s="268">
        <v>0</v>
      </c>
      <c r="R162" s="268">
        <f>Q162*H162</f>
        <v>0</v>
      </c>
      <c r="S162" s="268">
        <v>0.024</v>
      </c>
      <c r="T162" s="269">
        <f>S162*H162</f>
        <v>0.12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70" t="s">
        <v>156</v>
      </c>
      <c r="AT162" s="270" t="s">
        <v>152</v>
      </c>
      <c r="AU162" s="270" t="s">
        <v>85</v>
      </c>
      <c r="AY162" s="14" t="s">
        <v>149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85</v>
      </c>
      <c r="BK162" s="156">
        <f>ROUND(I162*H162,2)</f>
        <v>0</v>
      </c>
      <c r="BL162" s="14" t="s">
        <v>156</v>
      </c>
      <c r="BM162" s="270" t="s">
        <v>223</v>
      </c>
    </row>
    <row r="163" s="2" customFormat="1" ht="24.15" customHeight="1">
      <c r="A163" s="37"/>
      <c r="B163" s="38"/>
      <c r="C163" s="258" t="s">
        <v>224</v>
      </c>
      <c r="D163" s="258" t="s">
        <v>152</v>
      </c>
      <c r="E163" s="259" t="s">
        <v>225</v>
      </c>
      <c r="F163" s="260" t="s">
        <v>226</v>
      </c>
      <c r="G163" s="261" t="s">
        <v>155</v>
      </c>
      <c r="H163" s="262">
        <v>8.4049999999999994</v>
      </c>
      <c r="I163" s="263"/>
      <c r="J163" s="264">
        <f>ROUND(I163*H163,2)</f>
        <v>0</v>
      </c>
      <c r="K163" s="265"/>
      <c r="L163" s="40"/>
      <c r="M163" s="266" t="s">
        <v>1</v>
      </c>
      <c r="N163" s="267" t="s">
        <v>40</v>
      </c>
      <c r="O163" s="96"/>
      <c r="P163" s="268">
        <f>O163*H163</f>
        <v>0</v>
      </c>
      <c r="Q163" s="268">
        <v>0</v>
      </c>
      <c r="R163" s="268">
        <f>Q163*H163</f>
        <v>0</v>
      </c>
      <c r="S163" s="268">
        <v>0.075999999999999998</v>
      </c>
      <c r="T163" s="269">
        <f>S163*H163</f>
        <v>0.6387799999999999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70" t="s">
        <v>156</v>
      </c>
      <c r="AT163" s="270" t="s">
        <v>152</v>
      </c>
      <c r="AU163" s="270" t="s">
        <v>85</v>
      </c>
      <c r="AY163" s="14" t="s">
        <v>149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85</v>
      </c>
      <c r="BK163" s="156">
        <f>ROUND(I163*H163,2)</f>
        <v>0</v>
      </c>
      <c r="BL163" s="14" t="s">
        <v>156</v>
      </c>
      <c r="BM163" s="270" t="s">
        <v>227</v>
      </c>
    </row>
    <row r="164" s="2" customFormat="1" ht="37.8" customHeight="1">
      <c r="A164" s="37"/>
      <c r="B164" s="38"/>
      <c r="C164" s="258" t="s">
        <v>228</v>
      </c>
      <c r="D164" s="258" t="s">
        <v>152</v>
      </c>
      <c r="E164" s="259" t="s">
        <v>229</v>
      </c>
      <c r="F164" s="260" t="s">
        <v>230</v>
      </c>
      <c r="G164" s="261" t="s">
        <v>155</v>
      </c>
      <c r="H164" s="262">
        <v>203.05500000000001</v>
      </c>
      <c r="I164" s="263"/>
      <c r="J164" s="264">
        <f>ROUND(I164*H164,2)</f>
        <v>0</v>
      </c>
      <c r="K164" s="265"/>
      <c r="L164" s="40"/>
      <c r="M164" s="266" t="s">
        <v>1</v>
      </c>
      <c r="N164" s="267" t="s">
        <v>40</v>
      </c>
      <c r="O164" s="96"/>
      <c r="P164" s="268">
        <f>O164*H164</f>
        <v>0</v>
      </c>
      <c r="Q164" s="268">
        <v>0</v>
      </c>
      <c r="R164" s="268">
        <f>Q164*H164</f>
        <v>0</v>
      </c>
      <c r="S164" s="268">
        <v>0.068000000000000005</v>
      </c>
      <c r="T164" s="269">
        <f>S164*H164</f>
        <v>13.807740000000001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70" t="s">
        <v>156</v>
      </c>
      <c r="AT164" s="270" t="s">
        <v>152</v>
      </c>
      <c r="AU164" s="270" t="s">
        <v>85</v>
      </c>
      <c r="AY164" s="14" t="s">
        <v>149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85</v>
      </c>
      <c r="BK164" s="156">
        <f>ROUND(I164*H164,2)</f>
        <v>0</v>
      </c>
      <c r="BL164" s="14" t="s">
        <v>156</v>
      </c>
      <c r="BM164" s="270" t="s">
        <v>231</v>
      </c>
    </row>
    <row r="165" s="2" customFormat="1" ht="21.75" customHeight="1">
      <c r="A165" s="37"/>
      <c r="B165" s="38"/>
      <c r="C165" s="258" t="s">
        <v>7</v>
      </c>
      <c r="D165" s="258" t="s">
        <v>152</v>
      </c>
      <c r="E165" s="259" t="s">
        <v>232</v>
      </c>
      <c r="F165" s="260" t="s">
        <v>233</v>
      </c>
      <c r="G165" s="261" t="s">
        <v>234</v>
      </c>
      <c r="H165" s="262">
        <v>28.881</v>
      </c>
      <c r="I165" s="263"/>
      <c r="J165" s="264">
        <f>ROUND(I165*H165,2)</f>
        <v>0</v>
      </c>
      <c r="K165" s="265"/>
      <c r="L165" s="40"/>
      <c r="M165" s="266" t="s">
        <v>1</v>
      </c>
      <c r="N165" s="267" t="s">
        <v>40</v>
      </c>
      <c r="O165" s="96"/>
      <c r="P165" s="268">
        <f>O165*H165</f>
        <v>0</v>
      </c>
      <c r="Q165" s="268">
        <v>0</v>
      </c>
      <c r="R165" s="268">
        <f>Q165*H165</f>
        <v>0</v>
      </c>
      <c r="S165" s="268">
        <v>0</v>
      </c>
      <c r="T165" s="26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70" t="s">
        <v>156</v>
      </c>
      <c r="AT165" s="270" t="s">
        <v>152</v>
      </c>
      <c r="AU165" s="270" t="s">
        <v>85</v>
      </c>
      <c r="AY165" s="14" t="s">
        <v>149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85</v>
      </c>
      <c r="BK165" s="156">
        <f>ROUND(I165*H165,2)</f>
        <v>0</v>
      </c>
      <c r="BL165" s="14" t="s">
        <v>156</v>
      </c>
      <c r="BM165" s="270" t="s">
        <v>235</v>
      </c>
    </row>
    <row r="166" s="2" customFormat="1" ht="24.15" customHeight="1">
      <c r="A166" s="37"/>
      <c r="B166" s="38"/>
      <c r="C166" s="258" t="s">
        <v>236</v>
      </c>
      <c r="D166" s="258" t="s">
        <v>152</v>
      </c>
      <c r="E166" s="259" t="s">
        <v>237</v>
      </c>
      <c r="F166" s="260" t="s">
        <v>238</v>
      </c>
      <c r="G166" s="261" t="s">
        <v>234</v>
      </c>
      <c r="H166" s="262">
        <v>28.881</v>
      </c>
      <c r="I166" s="263"/>
      <c r="J166" s="264">
        <f>ROUND(I166*H166,2)</f>
        <v>0</v>
      </c>
      <c r="K166" s="265"/>
      <c r="L166" s="40"/>
      <c r="M166" s="266" t="s">
        <v>1</v>
      </c>
      <c r="N166" s="267" t="s">
        <v>40</v>
      </c>
      <c r="O166" s="96"/>
      <c r="P166" s="268">
        <f>O166*H166</f>
        <v>0</v>
      </c>
      <c r="Q166" s="268">
        <v>0</v>
      </c>
      <c r="R166" s="268">
        <f>Q166*H166</f>
        <v>0</v>
      </c>
      <c r="S166" s="268">
        <v>0</v>
      </c>
      <c r="T166" s="26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70" t="s">
        <v>156</v>
      </c>
      <c r="AT166" s="270" t="s">
        <v>152</v>
      </c>
      <c r="AU166" s="270" t="s">
        <v>85</v>
      </c>
      <c r="AY166" s="14" t="s">
        <v>149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85</v>
      </c>
      <c r="BK166" s="156">
        <f>ROUND(I166*H166,2)</f>
        <v>0</v>
      </c>
      <c r="BL166" s="14" t="s">
        <v>156</v>
      </c>
      <c r="BM166" s="270" t="s">
        <v>239</v>
      </c>
    </row>
    <row r="167" s="2" customFormat="1" ht="21.75" customHeight="1">
      <c r="A167" s="37"/>
      <c r="B167" s="38"/>
      <c r="C167" s="258" t="s">
        <v>240</v>
      </c>
      <c r="D167" s="258" t="s">
        <v>152</v>
      </c>
      <c r="E167" s="259" t="s">
        <v>241</v>
      </c>
      <c r="F167" s="260" t="s">
        <v>242</v>
      </c>
      <c r="G167" s="261" t="s">
        <v>234</v>
      </c>
      <c r="H167" s="262">
        <v>28.881</v>
      </c>
      <c r="I167" s="263"/>
      <c r="J167" s="264">
        <f>ROUND(I167*H167,2)</f>
        <v>0</v>
      </c>
      <c r="K167" s="265"/>
      <c r="L167" s="40"/>
      <c r="M167" s="266" t="s">
        <v>1</v>
      </c>
      <c r="N167" s="267" t="s">
        <v>40</v>
      </c>
      <c r="O167" s="96"/>
      <c r="P167" s="268">
        <f>O167*H167</f>
        <v>0</v>
      </c>
      <c r="Q167" s="268">
        <v>0</v>
      </c>
      <c r="R167" s="268">
        <f>Q167*H167</f>
        <v>0</v>
      </c>
      <c r="S167" s="268">
        <v>0</v>
      </c>
      <c r="T167" s="26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70" t="s">
        <v>156</v>
      </c>
      <c r="AT167" s="270" t="s">
        <v>152</v>
      </c>
      <c r="AU167" s="270" t="s">
        <v>85</v>
      </c>
      <c r="AY167" s="14" t="s">
        <v>149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85</v>
      </c>
      <c r="BK167" s="156">
        <f>ROUND(I167*H167,2)</f>
        <v>0</v>
      </c>
      <c r="BL167" s="14" t="s">
        <v>156</v>
      </c>
      <c r="BM167" s="270" t="s">
        <v>243</v>
      </c>
    </row>
    <row r="168" s="2" customFormat="1" ht="24.15" customHeight="1">
      <c r="A168" s="37"/>
      <c r="B168" s="38"/>
      <c r="C168" s="258" t="s">
        <v>244</v>
      </c>
      <c r="D168" s="258" t="s">
        <v>152</v>
      </c>
      <c r="E168" s="259" t="s">
        <v>245</v>
      </c>
      <c r="F168" s="260" t="s">
        <v>246</v>
      </c>
      <c r="G168" s="261" t="s">
        <v>234</v>
      </c>
      <c r="H168" s="262">
        <v>548.73900000000003</v>
      </c>
      <c r="I168" s="263"/>
      <c r="J168" s="264">
        <f>ROUND(I168*H168,2)</f>
        <v>0</v>
      </c>
      <c r="K168" s="265"/>
      <c r="L168" s="40"/>
      <c r="M168" s="266" t="s">
        <v>1</v>
      </c>
      <c r="N168" s="267" t="s">
        <v>40</v>
      </c>
      <c r="O168" s="96"/>
      <c r="P168" s="268">
        <f>O168*H168</f>
        <v>0</v>
      </c>
      <c r="Q168" s="268">
        <v>0</v>
      </c>
      <c r="R168" s="268">
        <f>Q168*H168</f>
        <v>0</v>
      </c>
      <c r="S168" s="268">
        <v>0</v>
      </c>
      <c r="T168" s="26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70" t="s">
        <v>156</v>
      </c>
      <c r="AT168" s="270" t="s">
        <v>152</v>
      </c>
      <c r="AU168" s="270" t="s">
        <v>85</v>
      </c>
      <c r="AY168" s="14" t="s">
        <v>149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85</v>
      </c>
      <c r="BK168" s="156">
        <f>ROUND(I168*H168,2)</f>
        <v>0</v>
      </c>
      <c r="BL168" s="14" t="s">
        <v>156</v>
      </c>
      <c r="BM168" s="270" t="s">
        <v>247</v>
      </c>
    </row>
    <row r="169" s="2" customFormat="1" ht="24.15" customHeight="1">
      <c r="A169" s="37"/>
      <c r="B169" s="38"/>
      <c r="C169" s="258" t="s">
        <v>248</v>
      </c>
      <c r="D169" s="258" t="s">
        <v>152</v>
      </c>
      <c r="E169" s="259" t="s">
        <v>249</v>
      </c>
      <c r="F169" s="260" t="s">
        <v>250</v>
      </c>
      <c r="G169" s="261" t="s">
        <v>234</v>
      </c>
      <c r="H169" s="262">
        <v>28.881</v>
      </c>
      <c r="I169" s="263"/>
      <c r="J169" s="264">
        <f>ROUND(I169*H169,2)</f>
        <v>0</v>
      </c>
      <c r="K169" s="265"/>
      <c r="L169" s="40"/>
      <c r="M169" s="266" t="s">
        <v>1</v>
      </c>
      <c r="N169" s="267" t="s">
        <v>40</v>
      </c>
      <c r="O169" s="96"/>
      <c r="P169" s="268">
        <f>O169*H169</f>
        <v>0</v>
      </c>
      <c r="Q169" s="268">
        <v>0</v>
      </c>
      <c r="R169" s="268">
        <f>Q169*H169</f>
        <v>0</v>
      </c>
      <c r="S169" s="268">
        <v>0</v>
      </c>
      <c r="T169" s="26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70" t="s">
        <v>156</v>
      </c>
      <c r="AT169" s="270" t="s">
        <v>152</v>
      </c>
      <c r="AU169" s="270" t="s">
        <v>85</v>
      </c>
      <c r="AY169" s="14" t="s">
        <v>149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85</v>
      </c>
      <c r="BK169" s="156">
        <f>ROUND(I169*H169,2)</f>
        <v>0</v>
      </c>
      <c r="BL169" s="14" t="s">
        <v>156</v>
      </c>
      <c r="BM169" s="270" t="s">
        <v>251</v>
      </c>
    </row>
    <row r="170" s="2" customFormat="1" ht="24.15" customHeight="1">
      <c r="A170" s="37"/>
      <c r="B170" s="38"/>
      <c r="C170" s="258" t="s">
        <v>252</v>
      </c>
      <c r="D170" s="258" t="s">
        <v>152</v>
      </c>
      <c r="E170" s="259" t="s">
        <v>253</v>
      </c>
      <c r="F170" s="260" t="s">
        <v>254</v>
      </c>
      <c r="G170" s="261" t="s">
        <v>234</v>
      </c>
      <c r="H170" s="262">
        <v>144.405</v>
      </c>
      <c r="I170" s="263"/>
      <c r="J170" s="264">
        <f>ROUND(I170*H170,2)</f>
        <v>0</v>
      </c>
      <c r="K170" s="265"/>
      <c r="L170" s="40"/>
      <c r="M170" s="266" t="s">
        <v>1</v>
      </c>
      <c r="N170" s="267" t="s">
        <v>40</v>
      </c>
      <c r="O170" s="96"/>
      <c r="P170" s="268">
        <f>O170*H170</f>
        <v>0</v>
      </c>
      <c r="Q170" s="268">
        <v>0</v>
      </c>
      <c r="R170" s="268">
        <f>Q170*H170</f>
        <v>0</v>
      </c>
      <c r="S170" s="268">
        <v>0</v>
      </c>
      <c r="T170" s="26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70" t="s">
        <v>156</v>
      </c>
      <c r="AT170" s="270" t="s">
        <v>152</v>
      </c>
      <c r="AU170" s="270" t="s">
        <v>85</v>
      </c>
      <c r="AY170" s="14" t="s">
        <v>149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85</v>
      </c>
      <c r="BK170" s="156">
        <f>ROUND(I170*H170,2)</f>
        <v>0</v>
      </c>
      <c r="BL170" s="14" t="s">
        <v>156</v>
      </c>
      <c r="BM170" s="270" t="s">
        <v>255</v>
      </c>
    </row>
    <row r="171" s="2" customFormat="1" ht="24.15" customHeight="1">
      <c r="A171" s="37"/>
      <c r="B171" s="38"/>
      <c r="C171" s="258" t="s">
        <v>256</v>
      </c>
      <c r="D171" s="258" t="s">
        <v>152</v>
      </c>
      <c r="E171" s="259" t="s">
        <v>257</v>
      </c>
      <c r="F171" s="260" t="s">
        <v>258</v>
      </c>
      <c r="G171" s="261" t="s">
        <v>234</v>
      </c>
      <c r="H171" s="262">
        <v>28.881</v>
      </c>
      <c r="I171" s="263"/>
      <c r="J171" s="264">
        <f>ROUND(I171*H171,2)</f>
        <v>0</v>
      </c>
      <c r="K171" s="265"/>
      <c r="L171" s="40"/>
      <c r="M171" s="266" t="s">
        <v>1</v>
      </c>
      <c r="N171" s="267" t="s">
        <v>40</v>
      </c>
      <c r="O171" s="96"/>
      <c r="P171" s="268">
        <f>O171*H171</f>
        <v>0</v>
      </c>
      <c r="Q171" s="268">
        <v>0</v>
      </c>
      <c r="R171" s="268">
        <f>Q171*H171</f>
        <v>0</v>
      </c>
      <c r="S171" s="268">
        <v>0</v>
      </c>
      <c r="T171" s="26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70" t="s">
        <v>156</v>
      </c>
      <c r="AT171" s="270" t="s">
        <v>152</v>
      </c>
      <c r="AU171" s="270" t="s">
        <v>85</v>
      </c>
      <c r="AY171" s="14" t="s">
        <v>149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85</v>
      </c>
      <c r="BK171" s="156">
        <f>ROUND(I171*H171,2)</f>
        <v>0</v>
      </c>
      <c r="BL171" s="14" t="s">
        <v>156</v>
      </c>
      <c r="BM171" s="270" t="s">
        <v>259</v>
      </c>
    </row>
    <row r="172" s="2" customFormat="1" ht="24.15" customHeight="1">
      <c r="A172" s="37"/>
      <c r="B172" s="38"/>
      <c r="C172" s="258" t="s">
        <v>260</v>
      </c>
      <c r="D172" s="258" t="s">
        <v>152</v>
      </c>
      <c r="E172" s="259" t="s">
        <v>261</v>
      </c>
      <c r="F172" s="260" t="s">
        <v>262</v>
      </c>
      <c r="G172" s="261" t="s">
        <v>234</v>
      </c>
      <c r="H172" s="262">
        <v>28.881</v>
      </c>
      <c r="I172" s="263"/>
      <c r="J172" s="264">
        <f>ROUND(I172*H172,2)</f>
        <v>0</v>
      </c>
      <c r="K172" s="265"/>
      <c r="L172" s="40"/>
      <c r="M172" s="266" t="s">
        <v>1</v>
      </c>
      <c r="N172" s="267" t="s">
        <v>40</v>
      </c>
      <c r="O172" s="96"/>
      <c r="P172" s="268">
        <f>O172*H172</f>
        <v>0</v>
      </c>
      <c r="Q172" s="268">
        <v>0</v>
      </c>
      <c r="R172" s="268">
        <f>Q172*H172</f>
        <v>0</v>
      </c>
      <c r="S172" s="268">
        <v>0</v>
      </c>
      <c r="T172" s="26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70" t="s">
        <v>156</v>
      </c>
      <c r="AT172" s="270" t="s">
        <v>152</v>
      </c>
      <c r="AU172" s="270" t="s">
        <v>85</v>
      </c>
      <c r="AY172" s="14" t="s">
        <v>149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85</v>
      </c>
      <c r="BK172" s="156">
        <f>ROUND(I172*H172,2)</f>
        <v>0</v>
      </c>
      <c r="BL172" s="14" t="s">
        <v>156</v>
      </c>
      <c r="BM172" s="270" t="s">
        <v>263</v>
      </c>
    </row>
    <row r="173" s="2" customFormat="1" ht="24.15" customHeight="1">
      <c r="A173" s="37"/>
      <c r="B173" s="38"/>
      <c r="C173" s="258" t="s">
        <v>264</v>
      </c>
      <c r="D173" s="258" t="s">
        <v>152</v>
      </c>
      <c r="E173" s="259" t="s">
        <v>265</v>
      </c>
      <c r="F173" s="260" t="s">
        <v>266</v>
      </c>
      <c r="G173" s="261" t="s">
        <v>234</v>
      </c>
      <c r="H173" s="262">
        <v>28.881</v>
      </c>
      <c r="I173" s="263"/>
      <c r="J173" s="264">
        <f>ROUND(I173*H173,2)</f>
        <v>0</v>
      </c>
      <c r="K173" s="265"/>
      <c r="L173" s="40"/>
      <c r="M173" s="266" t="s">
        <v>1</v>
      </c>
      <c r="N173" s="267" t="s">
        <v>40</v>
      </c>
      <c r="O173" s="96"/>
      <c r="P173" s="268">
        <f>O173*H173</f>
        <v>0</v>
      </c>
      <c r="Q173" s="268">
        <v>0</v>
      </c>
      <c r="R173" s="268">
        <f>Q173*H173</f>
        <v>0</v>
      </c>
      <c r="S173" s="268">
        <v>0</v>
      </c>
      <c r="T173" s="26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70" t="s">
        <v>156</v>
      </c>
      <c r="AT173" s="270" t="s">
        <v>152</v>
      </c>
      <c r="AU173" s="270" t="s">
        <v>85</v>
      </c>
      <c r="AY173" s="14" t="s">
        <v>149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85</v>
      </c>
      <c r="BK173" s="156">
        <f>ROUND(I173*H173,2)</f>
        <v>0</v>
      </c>
      <c r="BL173" s="14" t="s">
        <v>156</v>
      </c>
      <c r="BM173" s="270" t="s">
        <v>267</v>
      </c>
    </row>
    <row r="174" s="12" customFormat="1" ht="22.8" customHeight="1">
      <c r="A174" s="12"/>
      <c r="B174" s="243"/>
      <c r="C174" s="244"/>
      <c r="D174" s="245" t="s">
        <v>73</v>
      </c>
      <c r="E174" s="256" t="s">
        <v>268</v>
      </c>
      <c r="F174" s="256" t="s">
        <v>269</v>
      </c>
      <c r="G174" s="244"/>
      <c r="H174" s="244"/>
      <c r="I174" s="247"/>
      <c r="J174" s="257">
        <f>BK174</f>
        <v>0</v>
      </c>
      <c r="K174" s="244"/>
      <c r="L174" s="248"/>
      <c r="M174" s="249"/>
      <c r="N174" s="250"/>
      <c r="O174" s="250"/>
      <c r="P174" s="251">
        <f>P175</f>
        <v>0</v>
      </c>
      <c r="Q174" s="250"/>
      <c r="R174" s="251">
        <f>R175</f>
        <v>0</v>
      </c>
      <c r="S174" s="250"/>
      <c r="T174" s="252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53" t="s">
        <v>81</v>
      </c>
      <c r="AT174" s="254" t="s">
        <v>73</v>
      </c>
      <c r="AU174" s="254" t="s">
        <v>81</v>
      </c>
      <c r="AY174" s="253" t="s">
        <v>149</v>
      </c>
      <c r="BK174" s="255">
        <f>BK175</f>
        <v>0</v>
      </c>
    </row>
    <row r="175" s="2" customFormat="1" ht="24.15" customHeight="1">
      <c r="A175" s="37"/>
      <c r="B175" s="38"/>
      <c r="C175" s="258" t="s">
        <v>270</v>
      </c>
      <c r="D175" s="258" t="s">
        <v>152</v>
      </c>
      <c r="E175" s="259" t="s">
        <v>271</v>
      </c>
      <c r="F175" s="260" t="s">
        <v>272</v>
      </c>
      <c r="G175" s="261" t="s">
        <v>234</v>
      </c>
      <c r="H175" s="262">
        <v>8.9740000000000002</v>
      </c>
      <c r="I175" s="263"/>
      <c r="J175" s="264">
        <f>ROUND(I175*H175,2)</f>
        <v>0</v>
      </c>
      <c r="K175" s="265"/>
      <c r="L175" s="40"/>
      <c r="M175" s="266" t="s">
        <v>1</v>
      </c>
      <c r="N175" s="267" t="s">
        <v>40</v>
      </c>
      <c r="O175" s="96"/>
      <c r="P175" s="268">
        <f>O175*H175</f>
        <v>0</v>
      </c>
      <c r="Q175" s="268">
        <v>0</v>
      </c>
      <c r="R175" s="268">
        <f>Q175*H175</f>
        <v>0</v>
      </c>
      <c r="S175" s="268">
        <v>0</v>
      </c>
      <c r="T175" s="26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70" t="s">
        <v>156</v>
      </c>
      <c r="AT175" s="270" t="s">
        <v>152</v>
      </c>
      <c r="AU175" s="270" t="s">
        <v>85</v>
      </c>
      <c r="AY175" s="14" t="s">
        <v>149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85</v>
      </c>
      <c r="BK175" s="156">
        <f>ROUND(I175*H175,2)</f>
        <v>0</v>
      </c>
      <c r="BL175" s="14" t="s">
        <v>156</v>
      </c>
      <c r="BM175" s="270" t="s">
        <v>273</v>
      </c>
    </row>
    <row r="176" s="12" customFormat="1" ht="25.92" customHeight="1">
      <c r="A176" s="12"/>
      <c r="B176" s="243"/>
      <c r="C176" s="244"/>
      <c r="D176" s="245" t="s">
        <v>73</v>
      </c>
      <c r="E176" s="246" t="s">
        <v>274</v>
      </c>
      <c r="F176" s="246" t="s">
        <v>275</v>
      </c>
      <c r="G176" s="244"/>
      <c r="H176" s="244"/>
      <c r="I176" s="247"/>
      <c r="J176" s="222">
        <f>BK176</f>
        <v>0</v>
      </c>
      <c r="K176" s="244"/>
      <c r="L176" s="248"/>
      <c r="M176" s="249"/>
      <c r="N176" s="250"/>
      <c r="O176" s="250"/>
      <c r="P176" s="251">
        <f>P177+P184+P196+P201+P206+P210+P226+P230</f>
        <v>0</v>
      </c>
      <c r="Q176" s="250"/>
      <c r="R176" s="251">
        <f>R177+R184+R196+R201+R206+R210+R226+R230</f>
        <v>6.9813143321200002</v>
      </c>
      <c r="S176" s="250"/>
      <c r="T176" s="252">
        <f>T177+T184+T196+T201+T206+T210+T226+T230</f>
        <v>1.1129498000000002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53" t="s">
        <v>85</v>
      </c>
      <c r="AT176" s="254" t="s">
        <v>73</v>
      </c>
      <c r="AU176" s="254" t="s">
        <v>74</v>
      </c>
      <c r="AY176" s="253" t="s">
        <v>149</v>
      </c>
      <c r="BK176" s="255">
        <f>BK177+BK184+BK196+BK201+BK206+BK210+BK226+BK230</f>
        <v>0</v>
      </c>
    </row>
    <row r="177" s="12" customFormat="1" ht="22.8" customHeight="1">
      <c r="A177" s="12"/>
      <c r="B177" s="243"/>
      <c r="C177" s="244"/>
      <c r="D177" s="245" t="s">
        <v>73</v>
      </c>
      <c r="E177" s="256" t="s">
        <v>276</v>
      </c>
      <c r="F177" s="256" t="s">
        <v>277</v>
      </c>
      <c r="G177" s="244"/>
      <c r="H177" s="244"/>
      <c r="I177" s="247"/>
      <c r="J177" s="257">
        <f>BK177</f>
        <v>0</v>
      </c>
      <c r="K177" s="244"/>
      <c r="L177" s="248"/>
      <c r="M177" s="249"/>
      <c r="N177" s="250"/>
      <c r="O177" s="250"/>
      <c r="P177" s="251">
        <f>SUM(P178:P183)</f>
        <v>0</v>
      </c>
      <c r="Q177" s="250"/>
      <c r="R177" s="251">
        <f>SUM(R178:R183)</f>
        <v>0.189882</v>
      </c>
      <c r="S177" s="250"/>
      <c r="T177" s="252">
        <f>SUM(T178:T183)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53" t="s">
        <v>85</v>
      </c>
      <c r="AT177" s="254" t="s">
        <v>73</v>
      </c>
      <c r="AU177" s="254" t="s">
        <v>81</v>
      </c>
      <c r="AY177" s="253" t="s">
        <v>149</v>
      </c>
      <c r="BK177" s="255">
        <f>SUM(BK178:BK183)</f>
        <v>0</v>
      </c>
    </row>
    <row r="178" s="2" customFormat="1" ht="33" customHeight="1">
      <c r="A178" s="37"/>
      <c r="B178" s="38"/>
      <c r="C178" s="258" t="s">
        <v>278</v>
      </c>
      <c r="D178" s="258" t="s">
        <v>152</v>
      </c>
      <c r="E178" s="259" t="s">
        <v>279</v>
      </c>
      <c r="F178" s="260" t="s">
        <v>280</v>
      </c>
      <c r="G178" s="261" t="s">
        <v>155</v>
      </c>
      <c r="H178" s="262">
        <v>72.247</v>
      </c>
      <c r="I178" s="263"/>
      <c r="J178" s="264">
        <f>ROUND(I178*H178,2)</f>
        <v>0</v>
      </c>
      <c r="K178" s="265"/>
      <c r="L178" s="40"/>
      <c r="M178" s="266" t="s">
        <v>1</v>
      </c>
      <c r="N178" s="267" t="s">
        <v>40</v>
      </c>
      <c r="O178" s="96"/>
      <c r="P178" s="268">
        <f>O178*H178</f>
        <v>0</v>
      </c>
      <c r="Q178" s="268">
        <v>0</v>
      </c>
      <c r="R178" s="268">
        <f>Q178*H178</f>
        <v>0</v>
      </c>
      <c r="S178" s="268">
        <v>0</v>
      </c>
      <c r="T178" s="26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70" t="s">
        <v>184</v>
      </c>
      <c r="AT178" s="270" t="s">
        <v>152</v>
      </c>
      <c r="AU178" s="270" t="s">
        <v>85</v>
      </c>
      <c r="AY178" s="14" t="s">
        <v>149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85</v>
      </c>
      <c r="BK178" s="156">
        <f>ROUND(I178*H178,2)</f>
        <v>0</v>
      </c>
      <c r="BL178" s="14" t="s">
        <v>184</v>
      </c>
      <c r="BM178" s="270" t="s">
        <v>281</v>
      </c>
    </row>
    <row r="179" s="2" customFormat="1" ht="24.15" customHeight="1">
      <c r="A179" s="37"/>
      <c r="B179" s="38"/>
      <c r="C179" s="271" t="s">
        <v>282</v>
      </c>
      <c r="D179" s="271" t="s">
        <v>196</v>
      </c>
      <c r="E179" s="272" t="s">
        <v>283</v>
      </c>
      <c r="F179" s="273" t="s">
        <v>284</v>
      </c>
      <c r="G179" s="274" t="s">
        <v>285</v>
      </c>
      <c r="H179" s="275">
        <v>79.471999999999994</v>
      </c>
      <c r="I179" s="276"/>
      <c r="J179" s="277">
        <f>ROUND(I179*H179,2)</f>
        <v>0</v>
      </c>
      <c r="K179" s="278"/>
      <c r="L179" s="279"/>
      <c r="M179" s="280" t="s">
        <v>1</v>
      </c>
      <c r="N179" s="281" t="s">
        <v>40</v>
      </c>
      <c r="O179" s="96"/>
      <c r="P179" s="268">
        <f>O179*H179</f>
        <v>0</v>
      </c>
      <c r="Q179" s="268">
        <v>0.001</v>
      </c>
      <c r="R179" s="268">
        <f>Q179*H179</f>
        <v>0.079472000000000001</v>
      </c>
      <c r="S179" s="268">
        <v>0</v>
      </c>
      <c r="T179" s="26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70" t="s">
        <v>286</v>
      </c>
      <c r="AT179" s="270" t="s">
        <v>196</v>
      </c>
      <c r="AU179" s="270" t="s">
        <v>85</v>
      </c>
      <c r="AY179" s="14" t="s">
        <v>149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85</v>
      </c>
      <c r="BK179" s="156">
        <f>ROUND(I179*H179,2)</f>
        <v>0</v>
      </c>
      <c r="BL179" s="14" t="s">
        <v>184</v>
      </c>
      <c r="BM179" s="270" t="s">
        <v>287</v>
      </c>
    </row>
    <row r="180" s="2" customFormat="1" ht="24.15" customHeight="1">
      <c r="A180" s="37"/>
      <c r="B180" s="38"/>
      <c r="C180" s="271" t="s">
        <v>286</v>
      </c>
      <c r="D180" s="271" t="s">
        <v>196</v>
      </c>
      <c r="E180" s="272" t="s">
        <v>288</v>
      </c>
      <c r="F180" s="273" t="s">
        <v>289</v>
      </c>
      <c r="G180" s="274" t="s">
        <v>160</v>
      </c>
      <c r="H180" s="275">
        <v>46</v>
      </c>
      <c r="I180" s="276"/>
      <c r="J180" s="277">
        <f>ROUND(I180*H180,2)</f>
        <v>0</v>
      </c>
      <c r="K180" s="278"/>
      <c r="L180" s="279"/>
      <c r="M180" s="280" t="s">
        <v>1</v>
      </c>
      <c r="N180" s="281" t="s">
        <v>40</v>
      </c>
      <c r="O180" s="96"/>
      <c r="P180" s="268">
        <f>O180*H180</f>
        <v>0</v>
      </c>
      <c r="Q180" s="268">
        <v>5.0000000000000002E-05</v>
      </c>
      <c r="R180" s="268">
        <f>Q180*H180</f>
        <v>0.0023</v>
      </c>
      <c r="S180" s="268">
        <v>0</v>
      </c>
      <c r="T180" s="26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70" t="s">
        <v>286</v>
      </c>
      <c r="AT180" s="270" t="s">
        <v>196</v>
      </c>
      <c r="AU180" s="270" t="s">
        <v>85</v>
      </c>
      <c r="AY180" s="14" t="s">
        <v>149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85</v>
      </c>
      <c r="BK180" s="156">
        <f>ROUND(I180*H180,2)</f>
        <v>0</v>
      </c>
      <c r="BL180" s="14" t="s">
        <v>184</v>
      </c>
      <c r="BM180" s="270" t="s">
        <v>290</v>
      </c>
    </row>
    <row r="181" s="2" customFormat="1" ht="24.15" customHeight="1">
      <c r="A181" s="37"/>
      <c r="B181" s="38"/>
      <c r="C181" s="258" t="s">
        <v>291</v>
      </c>
      <c r="D181" s="258" t="s">
        <v>152</v>
      </c>
      <c r="E181" s="259" t="s">
        <v>292</v>
      </c>
      <c r="F181" s="260" t="s">
        <v>293</v>
      </c>
      <c r="G181" s="261" t="s">
        <v>155</v>
      </c>
      <c r="H181" s="262">
        <v>98.281999999999996</v>
      </c>
      <c r="I181" s="263"/>
      <c r="J181" s="264">
        <f>ROUND(I181*H181,2)</f>
        <v>0</v>
      </c>
      <c r="K181" s="265"/>
      <c r="L181" s="40"/>
      <c r="M181" s="266" t="s">
        <v>1</v>
      </c>
      <c r="N181" s="267" t="s">
        <v>40</v>
      </c>
      <c r="O181" s="96"/>
      <c r="P181" s="268">
        <f>O181*H181</f>
        <v>0</v>
      </c>
      <c r="Q181" s="268">
        <v>0</v>
      </c>
      <c r="R181" s="268">
        <f>Q181*H181</f>
        <v>0</v>
      </c>
      <c r="S181" s="268">
        <v>0</v>
      </c>
      <c r="T181" s="26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70" t="s">
        <v>184</v>
      </c>
      <c r="AT181" s="270" t="s">
        <v>152</v>
      </c>
      <c r="AU181" s="270" t="s">
        <v>85</v>
      </c>
      <c r="AY181" s="14" t="s">
        <v>149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85</v>
      </c>
      <c r="BK181" s="156">
        <f>ROUND(I181*H181,2)</f>
        <v>0</v>
      </c>
      <c r="BL181" s="14" t="s">
        <v>184</v>
      </c>
      <c r="BM181" s="270" t="s">
        <v>294</v>
      </c>
    </row>
    <row r="182" s="2" customFormat="1" ht="24.15" customHeight="1">
      <c r="A182" s="37"/>
      <c r="B182" s="38"/>
      <c r="C182" s="271" t="s">
        <v>295</v>
      </c>
      <c r="D182" s="271" t="s">
        <v>196</v>
      </c>
      <c r="E182" s="272" t="s">
        <v>283</v>
      </c>
      <c r="F182" s="273" t="s">
        <v>284</v>
      </c>
      <c r="G182" s="274" t="s">
        <v>285</v>
      </c>
      <c r="H182" s="275">
        <v>108.11</v>
      </c>
      <c r="I182" s="276"/>
      <c r="J182" s="277">
        <f>ROUND(I182*H182,2)</f>
        <v>0</v>
      </c>
      <c r="K182" s="278"/>
      <c r="L182" s="279"/>
      <c r="M182" s="280" t="s">
        <v>1</v>
      </c>
      <c r="N182" s="281" t="s">
        <v>40</v>
      </c>
      <c r="O182" s="96"/>
      <c r="P182" s="268">
        <f>O182*H182</f>
        <v>0</v>
      </c>
      <c r="Q182" s="268">
        <v>0.001</v>
      </c>
      <c r="R182" s="268">
        <f>Q182*H182</f>
        <v>0.10811</v>
      </c>
      <c r="S182" s="268">
        <v>0</v>
      </c>
      <c r="T182" s="26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70" t="s">
        <v>286</v>
      </c>
      <c r="AT182" s="270" t="s">
        <v>196</v>
      </c>
      <c r="AU182" s="270" t="s">
        <v>85</v>
      </c>
      <c r="AY182" s="14" t="s">
        <v>149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85</v>
      </c>
      <c r="BK182" s="156">
        <f>ROUND(I182*H182,2)</f>
        <v>0</v>
      </c>
      <c r="BL182" s="14" t="s">
        <v>184</v>
      </c>
      <c r="BM182" s="270" t="s">
        <v>296</v>
      </c>
    </row>
    <row r="183" s="2" customFormat="1" ht="24.15" customHeight="1">
      <c r="A183" s="37"/>
      <c r="B183" s="38"/>
      <c r="C183" s="258" t="s">
        <v>297</v>
      </c>
      <c r="D183" s="258" t="s">
        <v>152</v>
      </c>
      <c r="E183" s="259" t="s">
        <v>298</v>
      </c>
      <c r="F183" s="260" t="s">
        <v>299</v>
      </c>
      <c r="G183" s="261" t="s">
        <v>300</v>
      </c>
      <c r="H183" s="262"/>
      <c r="I183" s="263"/>
      <c r="J183" s="264">
        <f>ROUND(I183*H183,2)</f>
        <v>0</v>
      </c>
      <c r="K183" s="265"/>
      <c r="L183" s="40"/>
      <c r="M183" s="266" t="s">
        <v>1</v>
      </c>
      <c r="N183" s="267" t="s">
        <v>40</v>
      </c>
      <c r="O183" s="96"/>
      <c r="P183" s="268">
        <f>O183*H183</f>
        <v>0</v>
      </c>
      <c r="Q183" s="268">
        <v>0</v>
      </c>
      <c r="R183" s="268">
        <f>Q183*H183</f>
        <v>0</v>
      </c>
      <c r="S183" s="268">
        <v>0</v>
      </c>
      <c r="T183" s="26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70" t="s">
        <v>184</v>
      </c>
      <c r="AT183" s="270" t="s">
        <v>152</v>
      </c>
      <c r="AU183" s="270" t="s">
        <v>85</v>
      </c>
      <c r="AY183" s="14" t="s">
        <v>149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85</v>
      </c>
      <c r="BK183" s="156">
        <f>ROUND(I183*H183,2)</f>
        <v>0</v>
      </c>
      <c r="BL183" s="14" t="s">
        <v>184</v>
      </c>
      <c r="BM183" s="270" t="s">
        <v>301</v>
      </c>
    </row>
    <row r="184" s="12" customFormat="1" ht="22.8" customHeight="1">
      <c r="A184" s="12"/>
      <c r="B184" s="243"/>
      <c r="C184" s="244"/>
      <c r="D184" s="245" t="s">
        <v>73</v>
      </c>
      <c r="E184" s="256" t="s">
        <v>302</v>
      </c>
      <c r="F184" s="256" t="s">
        <v>303</v>
      </c>
      <c r="G184" s="244"/>
      <c r="H184" s="244"/>
      <c r="I184" s="247"/>
      <c r="J184" s="257">
        <f>BK184</f>
        <v>0</v>
      </c>
      <c r="K184" s="244"/>
      <c r="L184" s="248"/>
      <c r="M184" s="249"/>
      <c r="N184" s="250"/>
      <c r="O184" s="250"/>
      <c r="P184" s="251">
        <f>SUM(P185:P195)</f>
        <v>0</v>
      </c>
      <c r="Q184" s="250"/>
      <c r="R184" s="251">
        <f>SUM(R185:R195)</f>
        <v>1.13455098304</v>
      </c>
      <c r="S184" s="250"/>
      <c r="T184" s="252">
        <f>SUM(T185:T195)</f>
        <v>0.5989000000000001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53" t="s">
        <v>85</v>
      </c>
      <c r="AT184" s="254" t="s">
        <v>73</v>
      </c>
      <c r="AU184" s="254" t="s">
        <v>81</v>
      </c>
      <c r="AY184" s="253" t="s">
        <v>149</v>
      </c>
      <c r="BK184" s="255">
        <f>SUM(BK185:BK195)</f>
        <v>0</v>
      </c>
    </row>
    <row r="185" s="2" customFormat="1" ht="24.15" customHeight="1">
      <c r="A185" s="37"/>
      <c r="B185" s="38"/>
      <c r="C185" s="258" t="s">
        <v>304</v>
      </c>
      <c r="D185" s="258" t="s">
        <v>152</v>
      </c>
      <c r="E185" s="259" t="s">
        <v>305</v>
      </c>
      <c r="F185" s="260" t="s">
        <v>306</v>
      </c>
      <c r="G185" s="261" t="s">
        <v>307</v>
      </c>
      <c r="H185" s="262">
        <v>2</v>
      </c>
      <c r="I185" s="263"/>
      <c r="J185" s="264">
        <f>ROUND(I185*H185,2)</f>
        <v>0</v>
      </c>
      <c r="K185" s="265"/>
      <c r="L185" s="40"/>
      <c r="M185" s="266" t="s">
        <v>1</v>
      </c>
      <c r="N185" s="267" t="s">
        <v>40</v>
      </c>
      <c r="O185" s="96"/>
      <c r="P185" s="268">
        <f>O185*H185</f>
        <v>0</v>
      </c>
      <c r="Q185" s="268">
        <v>0</v>
      </c>
      <c r="R185" s="268">
        <f>Q185*H185</f>
        <v>0</v>
      </c>
      <c r="S185" s="268">
        <v>0.01933</v>
      </c>
      <c r="T185" s="269">
        <f>S185*H185</f>
        <v>0.03866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70" t="s">
        <v>184</v>
      </c>
      <c r="AT185" s="270" t="s">
        <v>152</v>
      </c>
      <c r="AU185" s="270" t="s">
        <v>85</v>
      </c>
      <c r="AY185" s="14" t="s">
        <v>149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85</v>
      </c>
      <c r="BK185" s="156">
        <f>ROUND(I185*H185,2)</f>
        <v>0</v>
      </c>
      <c r="BL185" s="14" t="s">
        <v>184</v>
      </c>
      <c r="BM185" s="270" t="s">
        <v>308</v>
      </c>
    </row>
    <row r="186" s="2" customFormat="1" ht="21.75" customHeight="1">
      <c r="A186" s="37"/>
      <c r="B186" s="38"/>
      <c r="C186" s="258" t="s">
        <v>309</v>
      </c>
      <c r="D186" s="258" t="s">
        <v>152</v>
      </c>
      <c r="E186" s="259" t="s">
        <v>310</v>
      </c>
      <c r="F186" s="260" t="s">
        <v>311</v>
      </c>
      <c r="G186" s="261" t="s">
        <v>307</v>
      </c>
      <c r="H186" s="262">
        <v>3</v>
      </c>
      <c r="I186" s="263"/>
      <c r="J186" s="264">
        <f>ROUND(I186*H186,2)</f>
        <v>0</v>
      </c>
      <c r="K186" s="265"/>
      <c r="L186" s="40"/>
      <c r="M186" s="266" t="s">
        <v>1</v>
      </c>
      <c r="N186" s="267" t="s">
        <v>40</v>
      </c>
      <c r="O186" s="96"/>
      <c r="P186" s="268">
        <f>O186*H186</f>
        <v>0</v>
      </c>
      <c r="Q186" s="268">
        <v>0</v>
      </c>
      <c r="R186" s="268">
        <f>Q186*H186</f>
        <v>0</v>
      </c>
      <c r="S186" s="268">
        <v>0.03968</v>
      </c>
      <c r="T186" s="269">
        <f>S186*H186</f>
        <v>0.11904000000000001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70" t="s">
        <v>184</v>
      </c>
      <c r="AT186" s="270" t="s">
        <v>152</v>
      </c>
      <c r="AU186" s="270" t="s">
        <v>85</v>
      </c>
      <c r="AY186" s="14" t="s">
        <v>149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85</v>
      </c>
      <c r="BK186" s="156">
        <f>ROUND(I186*H186,2)</f>
        <v>0</v>
      </c>
      <c r="BL186" s="14" t="s">
        <v>184</v>
      </c>
      <c r="BM186" s="270" t="s">
        <v>312</v>
      </c>
    </row>
    <row r="187" s="2" customFormat="1" ht="16.5" customHeight="1">
      <c r="A187" s="37"/>
      <c r="B187" s="38"/>
      <c r="C187" s="258" t="s">
        <v>313</v>
      </c>
      <c r="D187" s="258" t="s">
        <v>152</v>
      </c>
      <c r="E187" s="259" t="s">
        <v>314</v>
      </c>
      <c r="F187" s="260" t="s">
        <v>315</v>
      </c>
      <c r="G187" s="261" t="s">
        <v>193</v>
      </c>
      <c r="H187" s="262">
        <v>2</v>
      </c>
      <c r="I187" s="263"/>
      <c r="J187" s="264">
        <f>ROUND(I187*H187,2)</f>
        <v>0</v>
      </c>
      <c r="K187" s="265"/>
      <c r="L187" s="40"/>
      <c r="M187" s="266" t="s">
        <v>1</v>
      </c>
      <c r="N187" s="267" t="s">
        <v>40</v>
      </c>
      <c r="O187" s="96"/>
      <c r="P187" s="268">
        <f>O187*H187</f>
        <v>0</v>
      </c>
      <c r="Q187" s="268">
        <v>0</v>
      </c>
      <c r="R187" s="268">
        <f>Q187*H187</f>
        <v>0</v>
      </c>
      <c r="S187" s="268">
        <v>0</v>
      </c>
      <c r="T187" s="26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70" t="s">
        <v>184</v>
      </c>
      <c r="AT187" s="270" t="s">
        <v>152</v>
      </c>
      <c r="AU187" s="270" t="s">
        <v>85</v>
      </c>
      <c r="AY187" s="14" t="s">
        <v>149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4" t="s">
        <v>85</v>
      </c>
      <c r="BK187" s="156">
        <f>ROUND(I187*H187,2)</f>
        <v>0</v>
      </c>
      <c r="BL187" s="14" t="s">
        <v>184</v>
      </c>
      <c r="BM187" s="270" t="s">
        <v>316</v>
      </c>
    </row>
    <row r="188" s="2" customFormat="1" ht="16.5" customHeight="1">
      <c r="A188" s="37"/>
      <c r="B188" s="38"/>
      <c r="C188" s="271" t="s">
        <v>317</v>
      </c>
      <c r="D188" s="271" t="s">
        <v>196</v>
      </c>
      <c r="E188" s="272" t="s">
        <v>318</v>
      </c>
      <c r="F188" s="273" t="s">
        <v>319</v>
      </c>
      <c r="G188" s="274" t="s">
        <v>193</v>
      </c>
      <c r="H188" s="275">
        <v>2</v>
      </c>
      <c r="I188" s="276"/>
      <c r="J188" s="277">
        <f>ROUND(I188*H188,2)</f>
        <v>0</v>
      </c>
      <c r="K188" s="278"/>
      <c r="L188" s="279"/>
      <c r="M188" s="280" t="s">
        <v>1</v>
      </c>
      <c r="N188" s="281" t="s">
        <v>40</v>
      </c>
      <c r="O188" s="96"/>
      <c r="P188" s="268">
        <f>O188*H188</f>
        <v>0</v>
      </c>
      <c r="Q188" s="268">
        <v>0.0147</v>
      </c>
      <c r="R188" s="268">
        <f>Q188*H188</f>
        <v>0.029399999999999999</v>
      </c>
      <c r="S188" s="268">
        <v>0</v>
      </c>
      <c r="T188" s="26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70" t="s">
        <v>286</v>
      </c>
      <c r="AT188" s="270" t="s">
        <v>196</v>
      </c>
      <c r="AU188" s="270" t="s">
        <v>85</v>
      </c>
      <c r="AY188" s="14" t="s">
        <v>149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85</v>
      </c>
      <c r="BK188" s="156">
        <f>ROUND(I188*H188,2)</f>
        <v>0</v>
      </c>
      <c r="BL188" s="14" t="s">
        <v>184</v>
      </c>
      <c r="BM188" s="270" t="s">
        <v>320</v>
      </c>
    </row>
    <row r="189" s="2" customFormat="1" ht="37.8" customHeight="1">
      <c r="A189" s="37"/>
      <c r="B189" s="38"/>
      <c r="C189" s="258" t="s">
        <v>321</v>
      </c>
      <c r="D189" s="258" t="s">
        <v>152</v>
      </c>
      <c r="E189" s="259" t="s">
        <v>322</v>
      </c>
      <c r="F189" s="260" t="s">
        <v>323</v>
      </c>
      <c r="G189" s="261" t="s">
        <v>155</v>
      </c>
      <c r="H189" s="262">
        <v>10.58</v>
      </c>
      <c r="I189" s="263"/>
      <c r="J189" s="264">
        <f>ROUND(I189*H189,2)</f>
        <v>0</v>
      </c>
      <c r="K189" s="265"/>
      <c r="L189" s="40"/>
      <c r="M189" s="266" t="s">
        <v>1</v>
      </c>
      <c r="N189" s="267" t="s">
        <v>40</v>
      </c>
      <c r="O189" s="96"/>
      <c r="P189" s="268">
        <f>O189*H189</f>
        <v>0</v>
      </c>
      <c r="Q189" s="268">
        <v>0.0018500000000000001</v>
      </c>
      <c r="R189" s="268">
        <f>Q189*H189</f>
        <v>0.019573</v>
      </c>
      <c r="S189" s="268">
        <v>0</v>
      </c>
      <c r="T189" s="26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70" t="s">
        <v>184</v>
      </c>
      <c r="AT189" s="270" t="s">
        <v>152</v>
      </c>
      <c r="AU189" s="270" t="s">
        <v>85</v>
      </c>
      <c r="AY189" s="14" t="s">
        <v>149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85</v>
      </c>
      <c r="BK189" s="156">
        <f>ROUND(I189*H189,2)</f>
        <v>0</v>
      </c>
      <c r="BL189" s="14" t="s">
        <v>184</v>
      </c>
      <c r="BM189" s="270" t="s">
        <v>324</v>
      </c>
    </row>
    <row r="190" s="2" customFormat="1" ht="37.8" customHeight="1">
      <c r="A190" s="37"/>
      <c r="B190" s="38"/>
      <c r="C190" s="271" t="s">
        <v>325</v>
      </c>
      <c r="D190" s="271" t="s">
        <v>196</v>
      </c>
      <c r="E190" s="272" t="s">
        <v>326</v>
      </c>
      <c r="F190" s="273" t="s">
        <v>327</v>
      </c>
      <c r="G190" s="274" t="s">
        <v>155</v>
      </c>
      <c r="H190" s="275">
        <v>11.109</v>
      </c>
      <c r="I190" s="276"/>
      <c r="J190" s="277">
        <f>ROUND(I190*H190,2)</f>
        <v>0</v>
      </c>
      <c r="K190" s="278"/>
      <c r="L190" s="279"/>
      <c r="M190" s="280" t="s">
        <v>1</v>
      </c>
      <c r="N190" s="281" t="s">
        <v>40</v>
      </c>
      <c r="O190" s="96"/>
      <c r="P190" s="268">
        <f>O190*H190</f>
        <v>0</v>
      </c>
      <c r="Q190" s="268">
        <v>0.017399999999999999</v>
      </c>
      <c r="R190" s="268">
        <f>Q190*H190</f>
        <v>0.19329659999999999</v>
      </c>
      <c r="S190" s="268">
        <v>0</v>
      </c>
      <c r="T190" s="26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70" t="s">
        <v>286</v>
      </c>
      <c r="AT190" s="270" t="s">
        <v>196</v>
      </c>
      <c r="AU190" s="270" t="s">
        <v>85</v>
      </c>
      <c r="AY190" s="14" t="s">
        <v>149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85</v>
      </c>
      <c r="BK190" s="156">
        <f>ROUND(I190*H190,2)</f>
        <v>0</v>
      </c>
      <c r="BL190" s="14" t="s">
        <v>184</v>
      </c>
      <c r="BM190" s="270" t="s">
        <v>328</v>
      </c>
    </row>
    <row r="191" s="2" customFormat="1" ht="33" customHeight="1">
      <c r="A191" s="37"/>
      <c r="B191" s="38"/>
      <c r="C191" s="258" t="s">
        <v>329</v>
      </c>
      <c r="D191" s="258" t="s">
        <v>152</v>
      </c>
      <c r="E191" s="259" t="s">
        <v>330</v>
      </c>
      <c r="F191" s="260" t="s">
        <v>331</v>
      </c>
      <c r="G191" s="261" t="s">
        <v>155</v>
      </c>
      <c r="H191" s="262">
        <v>44.351999999999997</v>
      </c>
      <c r="I191" s="263"/>
      <c r="J191" s="264">
        <f>ROUND(I191*H191,2)</f>
        <v>0</v>
      </c>
      <c r="K191" s="265"/>
      <c r="L191" s="40"/>
      <c r="M191" s="266" t="s">
        <v>1</v>
      </c>
      <c r="N191" s="267" t="s">
        <v>40</v>
      </c>
      <c r="O191" s="96"/>
      <c r="P191" s="268">
        <f>O191*H191</f>
        <v>0</v>
      </c>
      <c r="Q191" s="268">
        <v>0.0018480199999999999</v>
      </c>
      <c r="R191" s="268">
        <f>Q191*H191</f>
        <v>0.08196338303999999</v>
      </c>
      <c r="S191" s="268">
        <v>0</v>
      </c>
      <c r="T191" s="26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70" t="s">
        <v>184</v>
      </c>
      <c r="AT191" s="270" t="s">
        <v>152</v>
      </c>
      <c r="AU191" s="270" t="s">
        <v>85</v>
      </c>
      <c r="AY191" s="14" t="s">
        <v>149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85</v>
      </c>
      <c r="BK191" s="156">
        <f>ROUND(I191*H191,2)</f>
        <v>0</v>
      </c>
      <c r="BL191" s="14" t="s">
        <v>184</v>
      </c>
      <c r="BM191" s="270" t="s">
        <v>332</v>
      </c>
    </row>
    <row r="192" s="2" customFormat="1" ht="37.8" customHeight="1">
      <c r="A192" s="37"/>
      <c r="B192" s="38"/>
      <c r="C192" s="271" t="s">
        <v>333</v>
      </c>
      <c r="D192" s="271" t="s">
        <v>196</v>
      </c>
      <c r="E192" s="272" t="s">
        <v>326</v>
      </c>
      <c r="F192" s="273" t="s">
        <v>327</v>
      </c>
      <c r="G192" s="274" t="s">
        <v>155</v>
      </c>
      <c r="H192" s="275">
        <v>46.57</v>
      </c>
      <c r="I192" s="276"/>
      <c r="J192" s="277">
        <f>ROUND(I192*H192,2)</f>
        <v>0</v>
      </c>
      <c r="K192" s="278"/>
      <c r="L192" s="279"/>
      <c r="M192" s="280" t="s">
        <v>1</v>
      </c>
      <c r="N192" s="281" t="s">
        <v>40</v>
      </c>
      <c r="O192" s="96"/>
      <c r="P192" s="268">
        <f>O192*H192</f>
        <v>0</v>
      </c>
      <c r="Q192" s="268">
        <v>0.017399999999999999</v>
      </c>
      <c r="R192" s="268">
        <f>Q192*H192</f>
        <v>0.81031799999999998</v>
      </c>
      <c r="S192" s="268">
        <v>0</v>
      </c>
      <c r="T192" s="26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70" t="s">
        <v>286</v>
      </c>
      <c r="AT192" s="270" t="s">
        <v>196</v>
      </c>
      <c r="AU192" s="270" t="s">
        <v>85</v>
      </c>
      <c r="AY192" s="14" t="s">
        <v>149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85</v>
      </c>
      <c r="BK192" s="156">
        <f>ROUND(I192*H192,2)</f>
        <v>0</v>
      </c>
      <c r="BL192" s="14" t="s">
        <v>184</v>
      </c>
      <c r="BM192" s="270" t="s">
        <v>334</v>
      </c>
    </row>
    <row r="193" s="2" customFormat="1" ht="24.15" customHeight="1">
      <c r="A193" s="37"/>
      <c r="B193" s="38"/>
      <c r="C193" s="258" t="s">
        <v>335</v>
      </c>
      <c r="D193" s="258" t="s">
        <v>152</v>
      </c>
      <c r="E193" s="259" t="s">
        <v>336</v>
      </c>
      <c r="F193" s="260" t="s">
        <v>337</v>
      </c>
      <c r="G193" s="261" t="s">
        <v>307</v>
      </c>
      <c r="H193" s="262">
        <v>20</v>
      </c>
      <c r="I193" s="263"/>
      <c r="J193" s="264">
        <f>ROUND(I193*H193,2)</f>
        <v>0</v>
      </c>
      <c r="K193" s="265"/>
      <c r="L193" s="40"/>
      <c r="M193" s="266" t="s">
        <v>1</v>
      </c>
      <c r="N193" s="267" t="s">
        <v>40</v>
      </c>
      <c r="O193" s="96"/>
      <c r="P193" s="268">
        <f>O193*H193</f>
        <v>0</v>
      </c>
      <c r="Q193" s="268">
        <v>0</v>
      </c>
      <c r="R193" s="268">
        <f>Q193*H193</f>
        <v>0</v>
      </c>
      <c r="S193" s="268">
        <v>0.019460000000000002</v>
      </c>
      <c r="T193" s="269">
        <f>S193*H193</f>
        <v>0.38920000000000005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70" t="s">
        <v>184</v>
      </c>
      <c r="AT193" s="270" t="s">
        <v>152</v>
      </c>
      <c r="AU193" s="270" t="s">
        <v>85</v>
      </c>
      <c r="AY193" s="14" t="s">
        <v>149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4" t="s">
        <v>85</v>
      </c>
      <c r="BK193" s="156">
        <f>ROUND(I193*H193,2)</f>
        <v>0</v>
      </c>
      <c r="BL193" s="14" t="s">
        <v>184</v>
      </c>
      <c r="BM193" s="270" t="s">
        <v>338</v>
      </c>
    </row>
    <row r="194" s="2" customFormat="1" ht="24.15" customHeight="1">
      <c r="A194" s="37"/>
      <c r="B194" s="38"/>
      <c r="C194" s="258" t="s">
        <v>339</v>
      </c>
      <c r="D194" s="258" t="s">
        <v>152</v>
      </c>
      <c r="E194" s="259" t="s">
        <v>340</v>
      </c>
      <c r="F194" s="260" t="s">
        <v>341</v>
      </c>
      <c r="G194" s="261" t="s">
        <v>307</v>
      </c>
      <c r="H194" s="262">
        <v>20</v>
      </c>
      <c r="I194" s="263"/>
      <c r="J194" s="264">
        <f>ROUND(I194*H194,2)</f>
        <v>0</v>
      </c>
      <c r="K194" s="265"/>
      <c r="L194" s="40"/>
      <c r="M194" s="266" t="s">
        <v>1</v>
      </c>
      <c r="N194" s="267" t="s">
        <v>40</v>
      </c>
      <c r="O194" s="96"/>
      <c r="P194" s="268">
        <f>O194*H194</f>
        <v>0</v>
      </c>
      <c r="Q194" s="268">
        <v>0</v>
      </c>
      <c r="R194" s="268">
        <f>Q194*H194</f>
        <v>0</v>
      </c>
      <c r="S194" s="268">
        <v>0.0025999999999999999</v>
      </c>
      <c r="T194" s="269">
        <f>S194*H194</f>
        <v>0.051999999999999998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70" t="s">
        <v>184</v>
      </c>
      <c r="AT194" s="270" t="s">
        <v>152</v>
      </c>
      <c r="AU194" s="270" t="s">
        <v>85</v>
      </c>
      <c r="AY194" s="14" t="s">
        <v>149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85</v>
      </c>
      <c r="BK194" s="156">
        <f>ROUND(I194*H194,2)</f>
        <v>0</v>
      </c>
      <c r="BL194" s="14" t="s">
        <v>184</v>
      </c>
      <c r="BM194" s="270" t="s">
        <v>342</v>
      </c>
    </row>
    <row r="195" s="2" customFormat="1" ht="24.15" customHeight="1">
      <c r="A195" s="37"/>
      <c r="B195" s="38"/>
      <c r="C195" s="258" t="s">
        <v>343</v>
      </c>
      <c r="D195" s="258" t="s">
        <v>152</v>
      </c>
      <c r="E195" s="259" t="s">
        <v>344</v>
      </c>
      <c r="F195" s="260" t="s">
        <v>345</v>
      </c>
      <c r="G195" s="261" t="s">
        <v>300</v>
      </c>
      <c r="H195" s="262"/>
      <c r="I195" s="263"/>
      <c r="J195" s="264">
        <f>ROUND(I195*H195,2)</f>
        <v>0</v>
      </c>
      <c r="K195" s="265"/>
      <c r="L195" s="40"/>
      <c r="M195" s="266" t="s">
        <v>1</v>
      </c>
      <c r="N195" s="267" t="s">
        <v>40</v>
      </c>
      <c r="O195" s="96"/>
      <c r="P195" s="268">
        <f>O195*H195</f>
        <v>0</v>
      </c>
      <c r="Q195" s="268">
        <v>0</v>
      </c>
      <c r="R195" s="268">
        <f>Q195*H195</f>
        <v>0</v>
      </c>
      <c r="S195" s="268">
        <v>0</v>
      </c>
      <c r="T195" s="26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70" t="s">
        <v>184</v>
      </c>
      <c r="AT195" s="270" t="s">
        <v>152</v>
      </c>
      <c r="AU195" s="270" t="s">
        <v>85</v>
      </c>
      <c r="AY195" s="14" t="s">
        <v>149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85</v>
      </c>
      <c r="BK195" s="156">
        <f>ROUND(I195*H195,2)</f>
        <v>0</v>
      </c>
      <c r="BL195" s="14" t="s">
        <v>184</v>
      </c>
      <c r="BM195" s="270" t="s">
        <v>346</v>
      </c>
    </row>
    <row r="196" s="12" customFormat="1" ht="22.8" customHeight="1">
      <c r="A196" s="12"/>
      <c r="B196" s="243"/>
      <c r="C196" s="244"/>
      <c r="D196" s="245" t="s">
        <v>73</v>
      </c>
      <c r="E196" s="256" t="s">
        <v>347</v>
      </c>
      <c r="F196" s="256" t="s">
        <v>348</v>
      </c>
      <c r="G196" s="244"/>
      <c r="H196" s="244"/>
      <c r="I196" s="247"/>
      <c r="J196" s="257">
        <f>BK196</f>
        <v>0</v>
      </c>
      <c r="K196" s="244"/>
      <c r="L196" s="248"/>
      <c r="M196" s="249"/>
      <c r="N196" s="250"/>
      <c r="O196" s="250"/>
      <c r="P196" s="251">
        <f>SUM(P197:P200)</f>
        <v>0</v>
      </c>
      <c r="Q196" s="250"/>
      <c r="R196" s="251">
        <f>SUM(R197:R200)</f>
        <v>0.078000000000000014</v>
      </c>
      <c r="S196" s="250"/>
      <c r="T196" s="252">
        <f>SUM(T197:T200)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53" t="s">
        <v>85</v>
      </c>
      <c r="AT196" s="254" t="s">
        <v>73</v>
      </c>
      <c r="AU196" s="254" t="s">
        <v>81</v>
      </c>
      <c r="AY196" s="253" t="s">
        <v>149</v>
      </c>
      <c r="BK196" s="255">
        <f>SUM(BK197:BK200)</f>
        <v>0</v>
      </c>
    </row>
    <row r="197" s="2" customFormat="1" ht="33" customHeight="1">
      <c r="A197" s="37"/>
      <c r="B197" s="38"/>
      <c r="C197" s="258" t="s">
        <v>349</v>
      </c>
      <c r="D197" s="258" t="s">
        <v>152</v>
      </c>
      <c r="E197" s="259" t="s">
        <v>350</v>
      </c>
      <c r="F197" s="260" t="s">
        <v>351</v>
      </c>
      <c r="G197" s="261" t="s">
        <v>193</v>
      </c>
      <c r="H197" s="262">
        <v>3</v>
      </c>
      <c r="I197" s="263"/>
      <c r="J197" s="264">
        <f>ROUND(I197*H197,2)</f>
        <v>0</v>
      </c>
      <c r="K197" s="265"/>
      <c r="L197" s="40"/>
      <c r="M197" s="266" t="s">
        <v>1</v>
      </c>
      <c r="N197" s="267" t="s">
        <v>40</v>
      </c>
      <c r="O197" s="96"/>
      <c r="P197" s="268">
        <f>O197*H197</f>
        <v>0</v>
      </c>
      <c r="Q197" s="268">
        <v>0</v>
      </c>
      <c r="R197" s="268">
        <f>Q197*H197</f>
        <v>0</v>
      </c>
      <c r="S197" s="268">
        <v>0</v>
      </c>
      <c r="T197" s="26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70" t="s">
        <v>184</v>
      </c>
      <c r="AT197" s="270" t="s">
        <v>152</v>
      </c>
      <c r="AU197" s="270" t="s">
        <v>85</v>
      </c>
      <c r="AY197" s="14" t="s">
        <v>149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85</v>
      </c>
      <c r="BK197" s="156">
        <f>ROUND(I197*H197,2)</f>
        <v>0</v>
      </c>
      <c r="BL197" s="14" t="s">
        <v>184</v>
      </c>
      <c r="BM197" s="270" t="s">
        <v>352</v>
      </c>
    </row>
    <row r="198" s="2" customFormat="1" ht="24.15" customHeight="1">
      <c r="A198" s="37"/>
      <c r="B198" s="38"/>
      <c r="C198" s="271" t="s">
        <v>353</v>
      </c>
      <c r="D198" s="271" t="s">
        <v>196</v>
      </c>
      <c r="E198" s="272" t="s">
        <v>354</v>
      </c>
      <c r="F198" s="273" t="s">
        <v>355</v>
      </c>
      <c r="G198" s="274" t="s">
        <v>193</v>
      </c>
      <c r="H198" s="275">
        <v>3</v>
      </c>
      <c r="I198" s="276"/>
      <c r="J198" s="277">
        <f>ROUND(I198*H198,2)</f>
        <v>0</v>
      </c>
      <c r="K198" s="278"/>
      <c r="L198" s="279"/>
      <c r="M198" s="280" t="s">
        <v>1</v>
      </c>
      <c r="N198" s="281" t="s">
        <v>40</v>
      </c>
      <c r="O198" s="96"/>
      <c r="P198" s="268">
        <f>O198*H198</f>
        <v>0</v>
      </c>
      <c r="Q198" s="268">
        <v>0.001</v>
      </c>
      <c r="R198" s="268">
        <f>Q198*H198</f>
        <v>0.0030000000000000001</v>
      </c>
      <c r="S198" s="268">
        <v>0</v>
      </c>
      <c r="T198" s="26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70" t="s">
        <v>286</v>
      </c>
      <c r="AT198" s="270" t="s">
        <v>196</v>
      </c>
      <c r="AU198" s="270" t="s">
        <v>85</v>
      </c>
      <c r="AY198" s="14" t="s">
        <v>149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4" t="s">
        <v>85</v>
      </c>
      <c r="BK198" s="156">
        <f>ROUND(I198*H198,2)</f>
        <v>0</v>
      </c>
      <c r="BL198" s="14" t="s">
        <v>184</v>
      </c>
      <c r="BM198" s="270" t="s">
        <v>356</v>
      </c>
    </row>
    <row r="199" s="2" customFormat="1" ht="24.15" customHeight="1">
      <c r="A199" s="37"/>
      <c r="B199" s="38"/>
      <c r="C199" s="271" t="s">
        <v>357</v>
      </c>
      <c r="D199" s="271" t="s">
        <v>196</v>
      </c>
      <c r="E199" s="272" t="s">
        <v>358</v>
      </c>
      <c r="F199" s="273" t="s">
        <v>359</v>
      </c>
      <c r="G199" s="274" t="s">
        <v>193</v>
      </c>
      <c r="H199" s="275">
        <v>3</v>
      </c>
      <c r="I199" s="276"/>
      <c r="J199" s="277">
        <f>ROUND(I199*H199,2)</f>
        <v>0</v>
      </c>
      <c r="K199" s="278"/>
      <c r="L199" s="279"/>
      <c r="M199" s="280" t="s">
        <v>1</v>
      </c>
      <c r="N199" s="281" t="s">
        <v>40</v>
      </c>
      <c r="O199" s="96"/>
      <c r="P199" s="268">
        <f>O199*H199</f>
        <v>0</v>
      </c>
      <c r="Q199" s="268">
        <v>0.025000000000000001</v>
      </c>
      <c r="R199" s="268">
        <f>Q199*H199</f>
        <v>0.075000000000000011</v>
      </c>
      <c r="S199" s="268">
        <v>0</v>
      </c>
      <c r="T199" s="26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70" t="s">
        <v>286</v>
      </c>
      <c r="AT199" s="270" t="s">
        <v>196</v>
      </c>
      <c r="AU199" s="270" t="s">
        <v>85</v>
      </c>
      <c r="AY199" s="14" t="s">
        <v>149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85</v>
      </c>
      <c r="BK199" s="156">
        <f>ROUND(I199*H199,2)</f>
        <v>0</v>
      </c>
      <c r="BL199" s="14" t="s">
        <v>184</v>
      </c>
      <c r="BM199" s="270" t="s">
        <v>360</v>
      </c>
    </row>
    <row r="200" s="2" customFormat="1" ht="24.15" customHeight="1">
      <c r="A200" s="37"/>
      <c r="B200" s="38"/>
      <c r="C200" s="258" t="s">
        <v>361</v>
      </c>
      <c r="D200" s="258" t="s">
        <v>152</v>
      </c>
      <c r="E200" s="259" t="s">
        <v>362</v>
      </c>
      <c r="F200" s="260" t="s">
        <v>363</v>
      </c>
      <c r="G200" s="261" t="s">
        <v>300</v>
      </c>
      <c r="H200" s="262"/>
      <c r="I200" s="263"/>
      <c r="J200" s="264">
        <f>ROUND(I200*H200,2)</f>
        <v>0</v>
      </c>
      <c r="K200" s="265"/>
      <c r="L200" s="40"/>
      <c r="M200" s="266" t="s">
        <v>1</v>
      </c>
      <c r="N200" s="267" t="s">
        <v>40</v>
      </c>
      <c r="O200" s="96"/>
      <c r="P200" s="268">
        <f>O200*H200</f>
        <v>0</v>
      </c>
      <c r="Q200" s="268">
        <v>0</v>
      </c>
      <c r="R200" s="268">
        <f>Q200*H200</f>
        <v>0</v>
      </c>
      <c r="S200" s="268">
        <v>0</v>
      </c>
      <c r="T200" s="26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70" t="s">
        <v>184</v>
      </c>
      <c r="AT200" s="270" t="s">
        <v>152</v>
      </c>
      <c r="AU200" s="270" t="s">
        <v>85</v>
      </c>
      <c r="AY200" s="14" t="s">
        <v>149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4" t="s">
        <v>85</v>
      </c>
      <c r="BK200" s="156">
        <f>ROUND(I200*H200,2)</f>
        <v>0</v>
      </c>
      <c r="BL200" s="14" t="s">
        <v>184</v>
      </c>
      <c r="BM200" s="270" t="s">
        <v>364</v>
      </c>
    </row>
    <row r="201" s="12" customFormat="1" ht="22.8" customHeight="1">
      <c r="A201" s="12"/>
      <c r="B201" s="243"/>
      <c r="C201" s="244"/>
      <c r="D201" s="245" t="s">
        <v>73</v>
      </c>
      <c r="E201" s="256" t="s">
        <v>365</v>
      </c>
      <c r="F201" s="256" t="s">
        <v>366</v>
      </c>
      <c r="G201" s="244"/>
      <c r="H201" s="244"/>
      <c r="I201" s="247"/>
      <c r="J201" s="257">
        <f>BK201</f>
        <v>0</v>
      </c>
      <c r="K201" s="244"/>
      <c r="L201" s="248"/>
      <c r="M201" s="249"/>
      <c r="N201" s="250"/>
      <c r="O201" s="250"/>
      <c r="P201" s="251">
        <f>SUM(P202:P205)</f>
        <v>0</v>
      </c>
      <c r="Q201" s="250"/>
      <c r="R201" s="251">
        <f>SUM(R202:R205)</f>
        <v>0.0055999999999999999</v>
      </c>
      <c r="S201" s="250"/>
      <c r="T201" s="252">
        <f>SUM(T202:T205)</f>
        <v>0.0095999999999999992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53" t="s">
        <v>85</v>
      </c>
      <c r="AT201" s="254" t="s">
        <v>73</v>
      </c>
      <c r="AU201" s="254" t="s">
        <v>81</v>
      </c>
      <c r="AY201" s="253" t="s">
        <v>149</v>
      </c>
      <c r="BK201" s="255">
        <f>SUM(BK202:BK205)</f>
        <v>0</v>
      </c>
    </row>
    <row r="202" s="2" customFormat="1" ht="24.15" customHeight="1">
      <c r="A202" s="37"/>
      <c r="B202" s="38"/>
      <c r="C202" s="258" t="s">
        <v>367</v>
      </c>
      <c r="D202" s="258" t="s">
        <v>152</v>
      </c>
      <c r="E202" s="259" t="s">
        <v>368</v>
      </c>
      <c r="F202" s="260" t="s">
        <v>369</v>
      </c>
      <c r="G202" s="261" t="s">
        <v>193</v>
      </c>
      <c r="H202" s="262">
        <v>2</v>
      </c>
      <c r="I202" s="263"/>
      <c r="J202" s="264">
        <f>ROUND(I202*H202,2)</f>
        <v>0</v>
      </c>
      <c r="K202" s="265"/>
      <c r="L202" s="40"/>
      <c r="M202" s="266" t="s">
        <v>1</v>
      </c>
      <c r="N202" s="267" t="s">
        <v>40</v>
      </c>
      <c r="O202" s="96"/>
      <c r="P202" s="268">
        <f>O202*H202</f>
        <v>0</v>
      </c>
      <c r="Q202" s="268">
        <v>0</v>
      </c>
      <c r="R202" s="268">
        <f>Q202*H202</f>
        <v>0</v>
      </c>
      <c r="S202" s="268">
        <v>0</v>
      </c>
      <c r="T202" s="26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70" t="s">
        <v>184</v>
      </c>
      <c r="AT202" s="270" t="s">
        <v>152</v>
      </c>
      <c r="AU202" s="270" t="s">
        <v>85</v>
      </c>
      <c r="AY202" s="14" t="s">
        <v>149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4" t="s">
        <v>85</v>
      </c>
      <c r="BK202" s="156">
        <f>ROUND(I202*H202,2)</f>
        <v>0</v>
      </c>
      <c r="BL202" s="14" t="s">
        <v>184</v>
      </c>
      <c r="BM202" s="270" t="s">
        <v>370</v>
      </c>
    </row>
    <row r="203" s="2" customFormat="1" ht="16.5" customHeight="1">
      <c r="A203" s="37"/>
      <c r="B203" s="38"/>
      <c r="C203" s="271" t="s">
        <v>371</v>
      </c>
      <c r="D203" s="271" t="s">
        <v>196</v>
      </c>
      <c r="E203" s="272" t="s">
        <v>372</v>
      </c>
      <c r="F203" s="273" t="s">
        <v>373</v>
      </c>
      <c r="G203" s="274" t="s">
        <v>193</v>
      </c>
      <c r="H203" s="275">
        <v>2</v>
      </c>
      <c r="I203" s="276"/>
      <c r="J203" s="277">
        <f>ROUND(I203*H203,2)</f>
        <v>0</v>
      </c>
      <c r="K203" s="278"/>
      <c r="L203" s="279"/>
      <c r="M203" s="280" t="s">
        <v>1</v>
      </c>
      <c r="N203" s="281" t="s">
        <v>40</v>
      </c>
      <c r="O203" s="96"/>
      <c r="P203" s="268">
        <f>O203*H203</f>
        <v>0</v>
      </c>
      <c r="Q203" s="268">
        <v>0.0028</v>
      </c>
      <c r="R203" s="268">
        <f>Q203*H203</f>
        <v>0.0055999999999999999</v>
      </c>
      <c r="S203" s="268">
        <v>0</v>
      </c>
      <c r="T203" s="26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70" t="s">
        <v>286</v>
      </c>
      <c r="AT203" s="270" t="s">
        <v>196</v>
      </c>
      <c r="AU203" s="270" t="s">
        <v>85</v>
      </c>
      <c r="AY203" s="14" t="s">
        <v>149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4" t="s">
        <v>85</v>
      </c>
      <c r="BK203" s="156">
        <f>ROUND(I203*H203,2)</f>
        <v>0</v>
      </c>
      <c r="BL203" s="14" t="s">
        <v>184</v>
      </c>
      <c r="BM203" s="270" t="s">
        <v>374</v>
      </c>
    </row>
    <row r="204" s="2" customFormat="1" ht="24.15" customHeight="1">
      <c r="A204" s="37"/>
      <c r="B204" s="38"/>
      <c r="C204" s="258" t="s">
        <v>375</v>
      </c>
      <c r="D204" s="258" t="s">
        <v>152</v>
      </c>
      <c r="E204" s="259" t="s">
        <v>376</v>
      </c>
      <c r="F204" s="260" t="s">
        <v>377</v>
      </c>
      <c r="G204" s="261" t="s">
        <v>193</v>
      </c>
      <c r="H204" s="262">
        <v>2</v>
      </c>
      <c r="I204" s="263"/>
      <c r="J204" s="264">
        <f>ROUND(I204*H204,2)</f>
        <v>0</v>
      </c>
      <c r="K204" s="265"/>
      <c r="L204" s="40"/>
      <c r="M204" s="266" t="s">
        <v>1</v>
      </c>
      <c r="N204" s="267" t="s">
        <v>40</v>
      </c>
      <c r="O204" s="96"/>
      <c r="P204" s="268">
        <f>O204*H204</f>
        <v>0</v>
      </c>
      <c r="Q204" s="268">
        <v>0</v>
      </c>
      <c r="R204" s="268">
        <f>Q204*H204</f>
        <v>0</v>
      </c>
      <c r="S204" s="268">
        <v>0.0047999999999999996</v>
      </c>
      <c r="T204" s="269">
        <f>S204*H204</f>
        <v>0.0095999999999999992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70" t="s">
        <v>184</v>
      </c>
      <c r="AT204" s="270" t="s">
        <v>152</v>
      </c>
      <c r="AU204" s="270" t="s">
        <v>85</v>
      </c>
      <c r="AY204" s="14" t="s">
        <v>149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4" t="s">
        <v>85</v>
      </c>
      <c r="BK204" s="156">
        <f>ROUND(I204*H204,2)</f>
        <v>0</v>
      </c>
      <c r="BL204" s="14" t="s">
        <v>184</v>
      </c>
      <c r="BM204" s="270" t="s">
        <v>378</v>
      </c>
    </row>
    <row r="205" s="2" customFormat="1" ht="24.15" customHeight="1">
      <c r="A205" s="37"/>
      <c r="B205" s="38"/>
      <c r="C205" s="258" t="s">
        <v>379</v>
      </c>
      <c r="D205" s="258" t="s">
        <v>152</v>
      </c>
      <c r="E205" s="259" t="s">
        <v>380</v>
      </c>
      <c r="F205" s="260" t="s">
        <v>381</v>
      </c>
      <c r="G205" s="261" t="s">
        <v>300</v>
      </c>
      <c r="H205" s="262"/>
      <c r="I205" s="263"/>
      <c r="J205" s="264">
        <f>ROUND(I205*H205,2)</f>
        <v>0</v>
      </c>
      <c r="K205" s="265"/>
      <c r="L205" s="40"/>
      <c r="M205" s="266" t="s">
        <v>1</v>
      </c>
      <c r="N205" s="267" t="s">
        <v>40</v>
      </c>
      <c r="O205" s="96"/>
      <c r="P205" s="268">
        <f>O205*H205</f>
        <v>0</v>
      </c>
      <c r="Q205" s="268">
        <v>0</v>
      </c>
      <c r="R205" s="268">
        <f>Q205*H205</f>
        <v>0</v>
      </c>
      <c r="S205" s="268">
        <v>0</v>
      </c>
      <c r="T205" s="26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70" t="s">
        <v>184</v>
      </c>
      <c r="AT205" s="270" t="s">
        <v>152</v>
      </c>
      <c r="AU205" s="270" t="s">
        <v>85</v>
      </c>
      <c r="AY205" s="14" t="s">
        <v>149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4" t="s">
        <v>85</v>
      </c>
      <c r="BK205" s="156">
        <f>ROUND(I205*H205,2)</f>
        <v>0</v>
      </c>
      <c r="BL205" s="14" t="s">
        <v>184</v>
      </c>
      <c r="BM205" s="270" t="s">
        <v>382</v>
      </c>
    </row>
    <row r="206" s="12" customFormat="1" ht="22.8" customHeight="1">
      <c r="A206" s="12"/>
      <c r="B206" s="243"/>
      <c r="C206" s="244"/>
      <c r="D206" s="245" t="s">
        <v>73</v>
      </c>
      <c r="E206" s="256" t="s">
        <v>383</v>
      </c>
      <c r="F206" s="256" t="s">
        <v>384</v>
      </c>
      <c r="G206" s="244"/>
      <c r="H206" s="244"/>
      <c r="I206" s="247"/>
      <c r="J206" s="257">
        <f>BK206</f>
        <v>0</v>
      </c>
      <c r="K206" s="244"/>
      <c r="L206" s="248"/>
      <c r="M206" s="249"/>
      <c r="N206" s="250"/>
      <c r="O206" s="250"/>
      <c r="P206" s="251">
        <f>SUM(P207:P209)</f>
        <v>0</v>
      </c>
      <c r="Q206" s="250"/>
      <c r="R206" s="251">
        <f>SUM(R207:R209)</f>
        <v>1.9406306089999998</v>
      </c>
      <c r="S206" s="250"/>
      <c r="T206" s="252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53" t="s">
        <v>85</v>
      </c>
      <c r="AT206" s="254" t="s">
        <v>73</v>
      </c>
      <c r="AU206" s="254" t="s">
        <v>81</v>
      </c>
      <c r="AY206" s="253" t="s">
        <v>149</v>
      </c>
      <c r="BK206" s="255">
        <f>SUM(BK207:BK209)</f>
        <v>0</v>
      </c>
    </row>
    <row r="207" s="2" customFormat="1" ht="24.15" customHeight="1">
      <c r="A207" s="37"/>
      <c r="B207" s="38"/>
      <c r="C207" s="258" t="s">
        <v>385</v>
      </c>
      <c r="D207" s="258" t="s">
        <v>152</v>
      </c>
      <c r="E207" s="259" t="s">
        <v>386</v>
      </c>
      <c r="F207" s="260" t="s">
        <v>387</v>
      </c>
      <c r="G207" s="261" t="s">
        <v>155</v>
      </c>
      <c r="H207" s="262">
        <v>72.247</v>
      </c>
      <c r="I207" s="263"/>
      <c r="J207" s="264">
        <f>ROUND(I207*H207,2)</f>
        <v>0</v>
      </c>
      <c r="K207" s="265"/>
      <c r="L207" s="40"/>
      <c r="M207" s="266" t="s">
        <v>1</v>
      </c>
      <c r="N207" s="267" t="s">
        <v>40</v>
      </c>
      <c r="O207" s="96"/>
      <c r="P207" s="268">
        <f>O207*H207</f>
        <v>0</v>
      </c>
      <c r="Q207" s="268">
        <v>0.0036470000000000001</v>
      </c>
      <c r="R207" s="268">
        <f>Q207*H207</f>
        <v>0.26348480899999999</v>
      </c>
      <c r="S207" s="268">
        <v>0</v>
      </c>
      <c r="T207" s="26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70" t="s">
        <v>184</v>
      </c>
      <c r="AT207" s="270" t="s">
        <v>152</v>
      </c>
      <c r="AU207" s="270" t="s">
        <v>85</v>
      </c>
      <c r="AY207" s="14" t="s">
        <v>149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4" t="s">
        <v>85</v>
      </c>
      <c r="BK207" s="156">
        <f>ROUND(I207*H207,2)</f>
        <v>0</v>
      </c>
      <c r="BL207" s="14" t="s">
        <v>184</v>
      </c>
      <c r="BM207" s="270" t="s">
        <v>388</v>
      </c>
    </row>
    <row r="208" s="2" customFormat="1" ht="24.15" customHeight="1">
      <c r="A208" s="37"/>
      <c r="B208" s="38"/>
      <c r="C208" s="271" t="s">
        <v>389</v>
      </c>
      <c r="D208" s="271" t="s">
        <v>196</v>
      </c>
      <c r="E208" s="272" t="s">
        <v>390</v>
      </c>
      <c r="F208" s="273" t="s">
        <v>391</v>
      </c>
      <c r="G208" s="274" t="s">
        <v>155</v>
      </c>
      <c r="H208" s="275">
        <v>76.581999999999994</v>
      </c>
      <c r="I208" s="276"/>
      <c r="J208" s="277">
        <f>ROUND(I208*H208,2)</f>
        <v>0</v>
      </c>
      <c r="K208" s="278"/>
      <c r="L208" s="279"/>
      <c r="M208" s="280" t="s">
        <v>1</v>
      </c>
      <c r="N208" s="281" t="s">
        <v>40</v>
      </c>
      <c r="O208" s="96"/>
      <c r="P208" s="268">
        <f>O208*H208</f>
        <v>0</v>
      </c>
      <c r="Q208" s="268">
        <v>0.021899999999999999</v>
      </c>
      <c r="R208" s="268">
        <f>Q208*H208</f>
        <v>1.6771457999999999</v>
      </c>
      <c r="S208" s="268">
        <v>0</v>
      </c>
      <c r="T208" s="26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70" t="s">
        <v>286</v>
      </c>
      <c r="AT208" s="270" t="s">
        <v>196</v>
      </c>
      <c r="AU208" s="270" t="s">
        <v>85</v>
      </c>
      <c r="AY208" s="14" t="s">
        <v>149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85</v>
      </c>
      <c r="BK208" s="156">
        <f>ROUND(I208*H208,2)</f>
        <v>0</v>
      </c>
      <c r="BL208" s="14" t="s">
        <v>184</v>
      </c>
      <c r="BM208" s="270" t="s">
        <v>392</v>
      </c>
    </row>
    <row r="209" s="2" customFormat="1" ht="24.15" customHeight="1">
      <c r="A209" s="37"/>
      <c r="B209" s="38"/>
      <c r="C209" s="258" t="s">
        <v>393</v>
      </c>
      <c r="D209" s="258" t="s">
        <v>152</v>
      </c>
      <c r="E209" s="259" t="s">
        <v>394</v>
      </c>
      <c r="F209" s="260" t="s">
        <v>395</v>
      </c>
      <c r="G209" s="261" t="s">
        <v>300</v>
      </c>
      <c r="H209" s="262"/>
      <c r="I209" s="263"/>
      <c r="J209" s="264">
        <f>ROUND(I209*H209,2)</f>
        <v>0</v>
      </c>
      <c r="K209" s="265"/>
      <c r="L209" s="40"/>
      <c r="M209" s="266" t="s">
        <v>1</v>
      </c>
      <c r="N209" s="267" t="s">
        <v>40</v>
      </c>
      <c r="O209" s="96"/>
      <c r="P209" s="268">
        <f>O209*H209</f>
        <v>0</v>
      </c>
      <c r="Q209" s="268">
        <v>0</v>
      </c>
      <c r="R209" s="268">
        <f>Q209*H209</f>
        <v>0</v>
      </c>
      <c r="S209" s="268">
        <v>0</v>
      </c>
      <c r="T209" s="26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70" t="s">
        <v>184</v>
      </c>
      <c r="AT209" s="270" t="s">
        <v>152</v>
      </c>
      <c r="AU209" s="270" t="s">
        <v>85</v>
      </c>
      <c r="AY209" s="14" t="s">
        <v>149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4" t="s">
        <v>85</v>
      </c>
      <c r="BK209" s="156">
        <f>ROUND(I209*H209,2)</f>
        <v>0</v>
      </c>
      <c r="BL209" s="14" t="s">
        <v>184</v>
      </c>
      <c r="BM209" s="270" t="s">
        <v>396</v>
      </c>
    </row>
    <row r="210" s="12" customFormat="1" ht="22.8" customHeight="1">
      <c r="A210" s="12"/>
      <c r="B210" s="243"/>
      <c r="C210" s="244"/>
      <c r="D210" s="245" t="s">
        <v>73</v>
      </c>
      <c r="E210" s="256" t="s">
        <v>397</v>
      </c>
      <c r="F210" s="256" t="s">
        <v>398</v>
      </c>
      <c r="G210" s="244"/>
      <c r="H210" s="244"/>
      <c r="I210" s="247"/>
      <c r="J210" s="257">
        <f>BK210</f>
        <v>0</v>
      </c>
      <c r="K210" s="244"/>
      <c r="L210" s="248"/>
      <c r="M210" s="249"/>
      <c r="N210" s="250"/>
      <c r="O210" s="250"/>
      <c r="P210" s="251">
        <f>SUM(P211:P225)</f>
        <v>0</v>
      </c>
      <c r="Q210" s="250"/>
      <c r="R210" s="251">
        <f>SUM(R211:R225)</f>
        <v>1.255084721</v>
      </c>
      <c r="S210" s="250"/>
      <c r="T210" s="252">
        <f>SUM(T211:T225)</f>
        <v>0.33334600000000003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53" t="s">
        <v>85</v>
      </c>
      <c r="AT210" s="254" t="s">
        <v>73</v>
      </c>
      <c r="AU210" s="254" t="s">
        <v>81</v>
      </c>
      <c r="AY210" s="253" t="s">
        <v>149</v>
      </c>
      <c r="BK210" s="255">
        <f>SUM(BK211:BK225)</f>
        <v>0</v>
      </c>
    </row>
    <row r="211" s="2" customFormat="1" ht="24.15" customHeight="1">
      <c r="A211" s="37"/>
      <c r="B211" s="38"/>
      <c r="C211" s="258" t="s">
        <v>399</v>
      </c>
      <c r="D211" s="258" t="s">
        <v>152</v>
      </c>
      <c r="E211" s="259" t="s">
        <v>400</v>
      </c>
      <c r="F211" s="260" t="s">
        <v>401</v>
      </c>
      <c r="G211" s="261" t="s">
        <v>160</v>
      </c>
      <c r="H211" s="262">
        <v>16.201000000000001</v>
      </c>
      <c r="I211" s="263"/>
      <c r="J211" s="264">
        <f>ROUND(I211*H211,2)</f>
        <v>0</v>
      </c>
      <c r="K211" s="265"/>
      <c r="L211" s="40"/>
      <c r="M211" s="266" t="s">
        <v>1</v>
      </c>
      <c r="N211" s="267" t="s">
        <v>40</v>
      </c>
      <c r="O211" s="96"/>
      <c r="P211" s="268">
        <f>O211*H211</f>
        <v>0</v>
      </c>
      <c r="Q211" s="268">
        <v>0</v>
      </c>
      <c r="R211" s="268">
        <f>Q211*H211</f>
        <v>0</v>
      </c>
      <c r="S211" s="268">
        <v>0.0030000000000000001</v>
      </c>
      <c r="T211" s="269">
        <f>S211*H211</f>
        <v>0.048603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70" t="s">
        <v>184</v>
      </c>
      <c r="AT211" s="270" t="s">
        <v>152</v>
      </c>
      <c r="AU211" s="270" t="s">
        <v>85</v>
      </c>
      <c r="AY211" s="14" t="s">
        <v>149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4" t="s">
        <v>85</v>
      </c>
      <c r="BK211" s="156">
        <f>ROUND(I211*H211,2)</f>
        <v>0</v>
      </c>
      <c r="BL211" s="14" t="s">
        <v>184</v>
      </c>
      <c r="BM211" s="270" t="s">
        <v>402</v>
      </c>
    </row>
    <row r="212" s="2" customFormat="1" ht="37.8" customHeight="1">
      <c r="A212" s="37"/>
      <c r="B212" s="38"/>
      <c r="C212" s="258" t="s">
        <v>403</v>
      </c>
      <c r="D212" s="258" t="s">
        <v>152</v>
      </c>
      <c r="E212" s="259" t="s">
        <v>404</v>
      </c>
      <c r="F212" s="260" t="s">
        <v>405</v>
      </c>
      <c r="G212" s="261" t="s">
        <v>160</v>
      </c>
      <c r="H212" s="262">
        <v>16.201000000000001</v>
      </c>
      <c r="I212" s="263"/>
      <c r="J212" s="264">
        <f>ROUND(I212*H212,2)</f>
        <v>0</v>
      </c>
      <c r="K212" s="265"/>
      <c r="L212" s="40"/>
      <c r="M212" s="266" t="s">
        <v>1</v>
      </c>
      <c r="N212" s="267" t="s">
        <v>40</v>
      </c>
      <c r="O212" s="96"/>
      <c r="P212" s="268">
        <f>O212*H212</f>
        <v>0</v>
      </c>
      <c r="Q212" s="268">
        <v>0.000116</v>
      </c>
      <c r="R212" s="268">
        <f>Q212*H212</f>
        <v>0.001879316</v>
      </c>
      <c r="S212" s="268">
        <v>0</v>
      </c>
      <c r="T212" s="26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70" t="s">
        <v>184</v>
      </c>
      <c r="AT212" s="270" t="s">
        <v>152</v>
      </c>
      <c r="AU212" s="270" t="s">
        <v>85</v>
      </c>
      <c r="AY212" s="14" t="s">
        <v>149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4" t="s">
        <v>85</v>
      </c>
      <c r="BK212" s="156">
        <f>ROUND(I212*H212,2)</f>
        <v>0</v>
      </c>
      <c r="BL212" s="14" t="s">
        <v>184</v>
      </c>
      <c r="BM212" s="270" t="s">
        <v>406</v>
      </c>
    </row>
    <row r="213" s="2" customFormat="1" ht="16.5" customHeight="1">
      <c r="A213" s="37"/>
      <c r="B213" s="38"/>
      <c r="C213" s="271" t="s">
        <v>407</v>
      </c>
      <c r="D213" s="271" t="s">
        <v>196</v>
      </c>
      <c r="E213" s="272" t="s">
        <v>408</v>
      </c>
      <c r="F213" s="273" t="s">
        <v>409</v>
      </c>
      <c r="G213" s="274" t="s">
        <v>155</v>
      </c>
      <c r="H213" s="275">
        <v>4.1639999999999997</v>
      </c>
      <c r="I213" s="276"/>
      <c r="J213" s="277">
        <f>ROUND(I213*H213,2)</f>
        <v>0</v>
      </c>
      <c r="K213" s="278"/>
      <c r="L213" s="279"/>
      <c r="M213" s="280" t="s">
        <v>1</v>
      </c>
      <c r="N213" s="281" t="s">
        <v>40</v>
      </c>
      <c r="O213" s="96"/>
      <c r="P213" s="268">
        <f>O213*H213</f>
        <v>0</v>
      </c>
      <c r="Q213" s="268">
        <v>0.0030000000000000001</v>
      </c>
      <c r="R213" s="268">
        <f>Q213*H213</f>
        <v>0.012492</v>
      </c>
      <c r="S213" s="268">
        <v>0</v>
      </c>
      <c r="T213" s="26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70" t="s">
        <v>286</v>
      </c>
      <c r="AT213" s="270" t="s">
        <v>196</v>
      </c>
      <c r="AU213" s="270" t="s">
        <v>85</v>
      </c>
      <c r="AY213" s="14" t="s">
        <v>149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4" t="s">
        <v>85</v>
      </c>
      <c r="BK213" s="156">
        <f>ROUND(I213*H213,2)</f>
        <v>0</v>
      </c>
      <c r="BL213" s="14" t="s">
        <v>184</v>
      </c>
      <c r="BM213" s="270" t="s">
        <v>410</v>
      </c>
    </row>
    <row r="214" s="2" customFormat="1" ht="37.8" customHeight="1">
      <c r="A214" s="37"/>
      <c r="B214" s="38"/>
      <c r="C214" s="258" t="s">
        <v>411</v>
      </c>
      <c r="D214" s="258" t="s">
        <v>152</v>
      </c>
      <c r="E214" s="259" t="s">
        <v>412</v>
      </c>
      <c r="F214" s="260" t="s">
        <v>413</v>
      </c>
      <c r="G214" s="261" t="s">
        <v>160</v>
      </c>
      <c r="H214" s="262">
        <v>16.201000000000001</v>
      </c>
      <c r="I214" s="263"/>
      <c r="J214" s="264">
        <f>ROUND(I214*H214,2)</f>
        <v>0</v>
      </c>
      <c r="K214" s="265"/>
      <c r="L214" s="40"/>
      <c r="M214" s="266" t="s">
        <v>1</v>
      </c>
      <c r="N214" s="267" t="s">
        <v>40</v>
      </c>
      <c r="O214" s="96"/>
      <c r="P214" s="268">
        <f>O214*H214</f>
        <v>0</v>
      </c>
      <c r="Q214" s="268">
        <v>9.0000000000000006E-05</v>
      </c>
      <c r="R214" s="268">
        <f>Q214*H214</f>
        <v>0.0014580900000000002</v>
      </c>
      <c r="S214" s="268">
        <v>0</v>
      </c>
      <c r="T214" s="26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70" t="s">
        <v>184</v>
      </c>
      <c r="AT214" s="270" t="s">
        <v>152</v>
      </c>
      <c r="AU214" s="270" t="s">
        <v>85</v>
      </c>
      <c r="AY214" s="14" t="s">
        <v>149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4" t="s">
        <v>85</v>
      </c>
      <c r="BK214" s="156">
        <f>ROUND(I214*H214,2)</f>
        <v>0</v>
      </c>
      <c r="BL214" s="14" t="s">
        <v>184</v>
      </c>
      <c r="BM214" s="270" t="s">
        <v>414</v>
      </c>
    </row>
    <row r="215" s="2" customFormat="1" ht="16.5" customHeight="1">
      <c r="A215" s="37"/>
      <c r="B215" s="38"/>
      <c r="C215" s="271" t="s">
        <v>415</v>
      </c>
      <c r="D215" s="271" t="s">
        <v>196</v>
      </c>
      <c r="E215" s="272" t="s">
        <v>408</v>
      </c>
      <c r="F215" s="273" t="s">
        <v>409</v>
      </c>
      <c r="G215" s="274" t="s">
        <v>155</v>
      </c>
      <c r="H215" s="275">
        <v>2.9159999999999999</v>
      </c>
      <c r="I215" s="276"/>
      <c r="J215" s="277">
        <f>ROUND(I215*H215,2)</f>
        <v>0</v>
      </c>
      <c r="K215" s="278"/>
      <c r="L215" s="279"/>
      <c r="M215" s="280" t="s">
        <v>1</v>
      </c>
      <c r="N215" s="281" t="s">
        <v>40</v>
      </c>
      <c r="O215" s="96"/>
      <c r="P215" s="268">
        <f>O215*H215</f>
        <v>0</v>
      </c>
      <c r="Q215" s="268">
        <v>0.0030000000000000001</v>
      </c>
      <c r="R215" s="268">
        <f>Q215*H215</f>
        <v>0.0087480000000000006</v>
      </c>
      <c r="S215" s="268">
        <v>0</v>
      </c>
      <c r="T215" s="26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70" t="s">
        <v>286</v>
      </c>
      <c r="AT215" s="270" t="s">
        <v>196</v>
      </c>
      <c r="AU215" s="270" t="s">
        <v>85</v>
      </c>
      <c r="AY215" s="14" t="s">
        <v>149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4" t="s">
        <v>85</v>
      </c>
      <c r="BK215" s="156">
        <f>ROUND(I215*H215,2)</f>
        <v>0</v>
      </c>
      <c r="BL215" s="14" t="s">
        <v>184</v>
      </c>
      <c r="BM215" s="270" t="s">
        <v>416</v>
      </c>
    </row>
    <row r="216" s="2" customFormat="1" ht="16.5" customHeight="1">
      <c r="A216" s="37"/>
      <c r="B216" s="38"/>
      <c r="C216" s="258" t="s">
        <v>417</v>
      </c>
      <c r="D216" s="258" t="s">
        <v>152</v>
      </c>
      <c r="E216" s="259" t="s">
        <v>418</v>
      </c>
      <c r="F216" s="260" t="s">
        <v>419</v>
      </c>
      <c r="G216" s="261" t="s">
        <v>160</v>
      </c>
      <c r="H216" s="262">
        <v>137.61099999999999</v>
      </c>
      <c r="I216" s="263"/>
      <c r="J216" s="264">
        <f>ROUND(I216*H216,2)</f>
        <v>0</v>
      </c>
      <c r="K216" s="265"/>
      <c r="L216" s="40"/>
      <c r="M216" s="266" t="s">
        <v>1</v>
      </c>
      <c r="N216" s="267" t="s">
        <v>40</v>
      </c>
      <c r="O216" s="96"/>
      <c r="P216" s="268">
        <f>O216*H216</f>
        <v>0</v>
      </c>
      <c r="Q216" s="268">
        <v>0</v>
      </c>
      <c r="R216" s="268">
        <f>Q216*H216</f>
        <v>0</v>
      </c>
      <c r="S216" s="268">
        <v>0.001</v>
      </c>
      <c r="T216" s="269">
        <f>S216*H216</f>
        <v>0.13761099999999998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70" t="s">
        <v>184</v>
      </c>
      <c r="AT216" s="270" t="s">
        <v>152</v>
      </c>
      <c r="AU216" s="270" t="s">
        <v>85</v>
      </c>
      <c r="AY216" s="14" t="s">
        <v>149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4" t="s">
        <v>85</v>
      </c>
      <c r="BK216" s="156">
        <f>ROUND(I216*H216,2)</f>
        <v>0</v>
      </c>
      <c r="BL216" s="14" t="s">
        <v>184</v>
      </c>
      <c r="BM216" s="270" t="s">
        <v>420</v>
      </c>
    </row>
    <row r="217" s="2" customFormat="1" ht="16.5" customHeight="1">
      <c r="A217" s="37"/>
      <c r="B217" s="38"/>
      <c r="C217" s="258" t="s">
        <v>421</v>
      </c>
      <c r="D217" s="258" t="s">
        <v>152</v>
      </c>
      <c r="E217" s="259" t="s">
        <v>422</v>
      </c>
      <c r="F217" s="260" t="s">
        <v>423</v>
      </c>
      <c r="G217" s="261" t="s">
        <v>160</v>
      </c>
      <c r="H217" s="262">
        <v>137.61099999999999</v>
      </c>
      <c r="I217" s="263"/>
      <c r="J217" s="264">
        <f>ROUND(I217*H217,2)</f>
        <v>0</v>
      </c>
      <c r="K217" s="265"/>
      <c r="L217" s="40"/>
      <c r="M217" s="266" t="s">
        <v>1</v>
      </c>
      <c r="N217" s="267" t="s">
        <v>40</v>
      </c>
      <c r="O217" s="96"/>
      <c r="P217" s="268">
        <f>O217*H217</f>
        <v>0</v>
      </c>
      <c r="Q217" s="268">
        <v>4.5000000000000003E-05</v>
      </c>
      <c r="R217" s="268">
        <f>Q217*H217</f>
        <v>0.0061924950000000001</v>
      </c>
      <c r="S217" s="268">
        <v>0</v>
      </c>
      <c r="T217" s="26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70" t="s">
        <v>184</v>
      </c>
      <c r="AT217" s="270" t="s">
        <v>152</v>
      </c>
      <c r="AU217" s="270" t="s">
        <v>85</v>
      </c>
      <c r="AY217" s="14" t="s">
        <v>149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4" t="s">
        <v>85</v>
      </c>
      <c r="BK217" s="156">
        <f>ROUND(I217*H217,2)</f>
        <v>0</v>
      </c>
      <c r="BL217" s="14" t="s">
        <v>184</v>
      </c>
      <c r="BM217" s="270" t="s">
        <v>424</v>
      </c>
    </row>
    <row r="218" s="2" customFormat="1" ht="16.5" customHeight="1">
      <c r="A218" s="37"/>
      <c r="B218" s="38"/>
      <c r="C218" s="271" t="s">
        <v>425</v>
      </c>
      <c r="D218" s="271" t="s">
        <v>196</v>
      </c>
      <c r="E218" s="272" t="s">
        <v>408</v>
      </c>
      <c r="F218" s="273" t="s">
        <v>409</v>
      </c>
      <c r="G218" s="274" t="s">
        <v>155</v>
      </c>
      <c r="H218" s="275">
        <v>14.036</v>
      </c>
      <c r="I218" s="276"/>
      <c r="J218" s="277">
        <f>ROUND(I218*H218,2)</f>
        <v>0</v>
      </c>
      <c r="K218" s="278"/>
      <c r="L218" s="279"/>
      <c r="M218" s="280" t="s">
        <v>1</v>
      </c>
      <c r="N218" s="281" t="s">
        <v>40</v>
      </c>
      <c r="O218" s="96"/>
      <c r="P218" s="268">
        <f>O218*H218</f>
        <v>0</v>
      </c>
      <c r="Q218" s="268">
        <v>0.0030000000000000001</v>
      </c>
      <c r="R218" s="268">
        <f>Q218*H218</f>
        <v>0.042108</v>
      </c>
      <c r="S218" s="268">
        <v>0</v>
      </c>
      <c r="T218" s="26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70" t="s">
        <v>286</v>
      </c>
      <c r="AT218" s="270" t="s">
        <v>196</v>
      </c>
      <c r="AU218" s="270" t="s">
        <v>85</v>
      </c>
      <c r="AY218" s="14" t="s">
        <v>149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4" t="s">
        <v>85</v>
      </c>
      <c r="BK218" s="156">
        <f>ROUND(I218*H218,2)</f>
        <v>0</v>
      </c>
      <c r="BL218" s="14" t="s">
        <v>184</v>
      </c>
      <c r="BM218" s="270" t="s">
        <v>426</v>
      </c>
    </row>
    <row r="219" s="2" customFormat="1" ht="24.15" customHeight="1">
      <c r="A219" s="37"/>
      <c r="B219" s="38"/>
      <c r="C219" s="258" t="s">
        <v>427</v>
      </c>
      <c r="D219" s="258" t="s">
        <v>152</v>
      </c>
      <c r="E219" s="259" t="s">
        <v>428</v>
      </c>
      <c r="F219" s="260" t="s">
        <v>429</v>
      </c>
      <c r="G219" s="261" t="s">
        <v>155</v>
      </c>
      <c r="H219" s="262">
        <v>147.13200000000001</v>
      </c>
      <c r="I219" s="263"/>
      <c r="J219" s="264">
        <f>ROUND(I219*H219,2)</f>
        <v>0</v>
      </c>
      <c r="K219" s="265"/>
      <c r="L219" s="40"/>
      <c r="M219" s="266" t="s">
        <v>1</v>
      </c>
      <c r="N219" s="267" t="s">
        <v>40</v>
      </c>
      <c r="O219" s="96"/>
      <c r="P219" s="268">
        <f>O219*H219</f>
        <v>0</v>
      </c>
      <c r="Q219" s="268">
        <v>0</v>
      </c>
      <c r="R219" s="268">
        <f>Q219*H219</f>
        <v>0</v>
      </c>
      <c r="S219" s="268">
        <v>0.001</v>
      </c>
      <c r="T219" s="269">
        <f>S219*H219</f>
        <v>0.14713200000000001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70" t="s">
        <v>184</v>
      </c>
      <c r="AT219" s="270" t="s">
        <v>152</v>
      </c>
      <c r="AU219" s="270" t="s">
        <v>85</v>
      </c>
      <c r="AY219" s="14" t="s">
        <v>149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4" t="s">
        <v>85</v>
      </c>
      <c r="BK219" s="156">
        <f>ROUND(I219*H219,2)</f>
        <v>0</v>
      </c>
      <c r="BL219" s="14" t="s">
        <v>184</v>
      </c>
      <c r="BM219" s="270" t="s">
        <v>430</v>
      </c>
    </row>
    <row r="220" s="2" customFormat="1" ht="24.15" customHeight="1">
      <c r="A220" s="37"/>
      <c r="B220" s="38"/>
      <c r="C220" s="258" t="s">
        <v>431</v>
      </c>
      <c r="D220" s="258" t="s">
        <v>152</v>
      </c>
      <c r="E220" s="259" t="s">
        <v>432</v>
      </c>
      <c r="F220" s="260" t="s">
        <v>433</v>
      </c>
      <c r="G220" s="261" t="s">
        <v>155</v>
      </c>
      <c r="H220" s="262">
        <v>147.13200000000001</v>
      </c>
      <c r="I220" s="263"/>
      <c r="J220" s="264">
        <f>ROUND(I220*H220,2)</f>
        <v>0</v>
      </c>
      <c r="K220" s="265"/>
      <c r="L220" s="40"/>
      <c r="M220" s="266" t="s">
        <v>1</v>
      </c>
      <c r="N220" s="267" t="s">
        <v>40</v>
      </c>
      <c r="O220" s="96"/>
      <c r="P220" s="268">
        <f>O220*H220</f>
        <v>0</v>
      </c>
      <c r="Q220" s="268">
        <v>0.00029999999999999997</v>
      </c>
      <c r="R220" s="268">
        <f>Q220*H220</f>
        <v>0.044139600000000001</v>
      </c>
      <c r="S220" s="268">
        <v>0</v>
      </c>
      <c r="T220" s="26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70" t="s">
        <v>184</v>
      </c>
      <c r="AT220" s="270" t="s">
        <v>152</v>
      </c>
      <c r="AU220" s="270" t="s">
        <v>85</v>
      </c>
      <c r="AY220" s="14" t="s">
        <v>149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4" t="s">
        <v>85</v>
      </c>
      <c r="BK220" s="156">
        <f>ROUND(I220*H220,2)</f>
        <v>0</v>
      </c>
      <c r="BL220" s="14" t="s">
        <v>184</v>
      </c>
      <c r="BM220" s="270" t="s">
        <v>434</v>
      </c>
    </row>
    <row r="221" s="2" customFormat="1" ht="16.5" customHeight="1">
      <c r="A221" s="37"/>
      <c r="B221" s="38"/>
      <c r="C221" s="271" t="s">
        <v>435</v>
      </c>
      <c r="D221" s="271" t="s">
        <v>196</v>
      </c>
      <c r="E221" s="272" t="s">
        <v>408</v>
      </c>
      <c r="F221" s="273" t="s">
        <v>409</v>
      </c>
      <c r="G221" s="274" t="s">
        <v>155</v>
      </c>
      <c r="H221" s="275">
        <v>154.489</v>
      </c>
      <c r="I221" s="276"/>
      <c r="J221" s="277">
        <f>ROUND(I221*H221,2)</f>
        <v>0</v>
      </c>
      <c r="K221" s="278"/>
      <c r="L221" s="279"/>
      <c r="M221" s="280" t="s">
        <v>1</v>
      </c>
      <c r="N221" s="281" t="s">
        <v>40</v>
      </c>
      <c r="O221" s="96"/>
      <c r="P221" s="268">
        <f>O221*H221</f>
        <v>0</v>
      </c>
      <c r="Q221" s="268">
        <v>0.0030000000000000001</v>
      </c>
      <c r="R221" s="268">
        <f>Q221*H221</f>
        <v>0.46346700000000002</v>
      </c>
      <c r="S221" s="268">
        <v>0</v>
      </c>
      <c r="T221" s="26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70" t="s">
        <v>286</v>
      </c>
      <c r="AT221" s="270" t="s">
        <v>196</v>
      </c>
      <c r="AU221" s="270" t="s">
        <v>85</v>
      </c>
      <c r="AY221" s="14" t="s">
        <v>149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4" t="s">
        <v>85</v>
      </c>
      <c r="BK221" s="156">
        <f>ROUND(I221*H221,2)</f>
        <v>0</v>
      </c>
      <c r="BL221" s="14" t="s">
        <v>184</v>
      </c>
      <c r="BM221" s="270" t="s">
        <v>436</v>
      </c>
    </row>
    <row r="222" s="2" customFormat="1" ht="24.15" customHeight="1">
      <c r="A222" s="37"/>
      <c r="B222" s="38"/>
      <c r="C222" s="258" t="s">
        <v>437</v>
      </c>
      <c r="D222" s="258" t="s">
        <v>152</v>
      </c>
      <c r="E222" s="259" t="s">
        <v>438</v>
      </c>
      <c r="F222" s="260" t="s">
        <v>439</v>
      </c>
      <c r="G222" s="261" t="s">
        <v>155</v>
      </c>
      <c r="H222" s="262">
        <v>147.13200000000001</v>
      </c>
      <c r="I222" s="263"/>
      <c r="J222" s="264">
        <f>ROUND(I222*H222,2)</f>
        <v>0</v>
      </c>
      <c r="K222" s="265"/>
      <c r="L222" s="40"/>
      <c r="M222" s="266" t="s">
        <v>1</v>
      </c>
      <c r="N222" s="267" t="s">
        <v>40</v>
      </c>
      <c r="O222" s="96"/>
      <c r="P222" s="268">
        <f>O222*H222</f>
        <v>0</v>
      </c>
      <c r="Q222" s="268">
        <v>8.5000000000000006E-05</v>
      </c>
      <c r="R222" s="268">
        <f>Q222*H222</f>
        <v>0.012506220000000002</v>
      </c>
      <c r="S222" s="268">
        <v>0</v>
      </c>
      <c r="T222" s="26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70" t="s">
        <v>184</v>
      </c>
      <c r="AT222" s="270" t="s">
        <v>152</v>
      </c>
      <c r="AU222" s="270" t="s">
        <v>85</v>
      </c>
      <c r="AY222" s="14" t="s">
        <v>149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4" t="s">
        <v>85</v>
      </c>
      <c r="BK222" s="156">
        <f>ROUND(I222*H222,2)</f>
        <v>0</v>
      </c>
      <c r="BL222" s="14" t="s">
        <v>184</v>
      </c>
      <c r="BM222" s="270" t="s">
        <v>440</v>
      </c>
    </row>
    <row r="223" s="2" customFormat="1" ht="21.75" customHeight="1">
      <c r="A223" s="37"/>
      <c r="B223" s="38"/>
      <c r="C223" s="258" t="s">
        <v>441</v>
      </c>
      <c r="D223" s="258" t="s">
        <v>152</v>
      </c>
      <c r="E223" s="259" t="s">
        <v>442</v>
      </c>
      <c r="F223" s="260" t="s">
        <v>443</v>
      </c>
      <c r="G223" s="261" t="s">
        <v>155</v>
      </c>
      <c r="H223" s="262">
        <v>147.13200000000001</v>
      </c>
      <c r="I223" s="263"/>
      <c r="J223" s="264">
        <f>ROUND(I223*H223,2)</f>
        <v>0</v>
      </c>
      <c r="K223" s="265"/>
      <c r="L223" s="40"/>
      <c r="M223" s="266" t="s">
        <v>1</v>
      </c>
      <c r="N223" s="267" t="s">
        <v>40</v>
      </c>
      <c r="O223" s="96"/>
      <c r="P223" s="268">
        <f>O223*H223</f>
        <v>0</v>
      </c>
      <c r="Q223" s="268">
        <v>0.0044999999999999997</v>
      </c>
      <c r="R223" s="268">
        <f>Q223*H223</f>
        <v>0.66209399999999996</v>
      </c>
      <c r="S223" s="268">
        <v>0</v>
      </c>
      <c r="T223" s="26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70" t="s">
        <v>184</v>
      </c>
      <c r="AT223" s="270" t="s">
        <v>152</v>
      </c>
      <c r="AU223" s="270" t="s">
        <v>85</v>
      </c>
      <c r="AY223" s="14" t="s">
        <v>149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4" t="s">
        <v>85</v>
      </c>
      <c r="BK223" s="156">
        <f>ROUND(I223*H223,2)</f>
        <v>0</v>
      </c>
      <c r="BL223" s="14" t="s">
        <v>184</v>
      </c>
      <c r="BM223" s="270" t="s">
        <v>444</v>
      </c>
    </row>
    <row r="224" s="2" customFormat="1" ht="24.15" customHeight="1">
      <c r="A224" s="37"/>
      <c r="B224" s="38"/>
      <c r="C224" s="258" t="s">
        <v>445</v>
      </c>
      <c r="D224" s="258" t="s">
        <v>152</v>
      </c>
      <c r="E224" s="259" t="s">
        <v>446</v>
      </c>
      <c r="F224" s="260" t="s">
        <v>447</v>
      </c>
      <c r="G224" s="261" t="s">
        <v>155</v>
      </c>
      <c r="H224" s="262">
        <v>294.26400000000001</v>
      </c>
      <c r="I224" s="263"/>
      <c r="J224" s="264">
        <f>ROUND(I224*H224,2)</f>
        <v>0</v>
      </c>
      <c r="K224" s="265"/>
      <c r="L224" s="40"/>
      <c r="M224" s="266" t="s">
        <v>1</v>
      </c>
      <c r="N224" s="267" t="s">
        <v>40</v>
      </c>
      <c r="O224" s="96"/>
      <c r="P224" s="268">
        <f>O224*H224</f>
        <v>0</v>
      </c>
      <c r="Q224" s="268">
        <v>0</v>
      </c>
      <c r="R224" s="268">
        <f>Q224*H224</f>
        <v>0</v>
      </c>
      <c r="S224" s="268">
        <v>0</v>
      </c>
      <c r="T224" s="26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70" t="s">
        <v>184</v>
      </c>
      <c r="AT224" s="270" t="s">
        <v>152</v>
      </c>
      <c r="AU224" s="270" t="s">
        <v>85</v>
      </c>
      <c r="AY224" s="14" t="s">
        <v>149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4" t="s">
        <v>85</v>
      </c>
      <c r="BK224" s="156">
        <f>ROUND(I224*H224,2)</f>
        <v>0</v>
      </c>
      <c r="BL224" s="14" t="s">
        <v>184</v>
      </c>
      <c r="BM224" s="270" t="s">
        <v>448</v>
      </c>
    </row>
    <row r="225" s="2" customFormat="1" ht="24.15" customHeight="1">
      <c r="A225" s="37"/>
      <c r="B225" s="38"/>
      <c r="C225" s="258" t="s">
        <v>449</v>
      </c>
      <c r="D225" s="258" t="s">
        <v>152</v>
      </c>
      <c r="E225" s="259" t="s">
        <v>450</v>
      </c>
      <c r="F225" s="260" t="s">
        <v>451</v>
      </c>
      <c r="G225" s="261" t="s">
        <v>300</v>
      </c>
      <c r="H225" s="262"/>
      <c r="I225" s="263"/>
      <c r="J225" s="264">
        <f>ROUND(I225*H225,2)</f>
        <v>0</v>
      </c>
      <c r="K225" s="265"/>
      <c r="L225" s="40"/>
      <c r="M225" s="266" t="s">
        <v>1</v>
      </c>
      <c r="N225" s="267" t="s">
        <v>40</v>
      </c>
      <c r="O225" s="96"/>
      <c r="P225" s="268">
        <f>O225*H225</f>
        <v>0</v>
      </c>
      <c r="Q225" s="268">
        <v>0</v>
      </c>
      <c r="R225" s="268">
        <f>Q225*H225</f>
        <v>0</v>
      </c>
      <c r="S225" s="268">
        <v>0</v>
      </c>
      <c r="T225" s="26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70" t="s">
        <v>184</v>
      </c>
      <c r="AT225" s="270" t="s">
        <v>152</v>
      </c>
      <c r="AU225" s="270" t="s">
        <v>85</v>
      </c>
      <c r="AY225" s="14" t="s">
        <v>149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4" t="s">
        <v>85</v>
      </c>
      <c r="BK225" s="156">
        <f>ROUND(I225*H225,2)</f>
        <v>0</v>
      </c>
      <c r="BL225" s="14" t="s">
        <v>184</v>
      </c>
      <c r="BM225" s="270" t="s">
        <v>452</v>
      </c>
    </row>
    <row r="226" s="12" customFormat="1" ht="22.8" customHeight="1">
      <c r="A226" s="12"/>
      <c r="B226" s="243"/>
      <c r="C226" s="244"/>
      <c r="D226" s="245" t="s">
        <v>73</v>
      </c>
      <c r="E226" s="256" t="s">
        <v>453</v>
      </c>
      <c r="F226" s="256" t="s">
        <v>454</v>
      </c>
      <c r="G226" s="244"/>
      <c r="H226" s="244"/>
      <c r="I226" s="247"/>
      <c r="J226" s="257">
        <f>BK226</f>
        <v>0</v>
      </c>
      <c r="K226" s="244"/>
      <c r="L226" s="248"/>
      <c r="M226" s="249"/>
      <c r="N226" s="250"/>
      <c r="O226" s="250"/>
      <c r="P226" s="251">
        <f>SUM(P227:P229)</f>
        <v>0</v>
      </c>
      <c r="Q226" s="250"/>
      <c r="R226" s="251">
        <f>SUM(R227:R229)</f>
        <v>2.1323636599999998</v>
      </c>
      <c r="S226" s="250"/>
      <c r="T226" s="252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53" t="s">
        <v>85</v>
      </c>
      <c r="AT226" s="254" t="s">
        <v>73</v>
      </c>
      <c r="AU226" s="254" t="s">
        <v>81</v>
      </c>
      <c r="AY226" s="253" t="s">
        <v>149</v>
      </c>
      <c r="BK226" s="255">
        <f>SUM(BK227:BK229)</f>
        <v>0</v>
      </c>
    </row>
    <row r="227" s="2" customFormat="1" ht="33" customHeight="1">
      <c r="A227" s="37"/>
      <c r="B227" s="38"/>
      <c r="C227" s="258" t="s">
        <v>455</v>
      </c>
      <c r="D227" s="258" t="s">
        <v>152</v>
      </c>
      <c r="E227" s="259" t="s">
        <v>456</v>
      </c>
      <c r="F227" s="260" t="s">
        <v>457</v>
      </c>
      <c r="G227" s="261" t="s">
        <v>155</v>
      </c>
      <c r="H227" s="262">
        <v>93.602000000000004</v>
      </c>
      <c r="I227" s="263"/>
      <c r="J227" s="264">
        <f>ROUND(I227*H227,2)</f>
        <v>0</v>
      </c>
      <c r="K227" s="265"/>
      <c r="L227" s="40"/>
      <c r="M227" s="266" t="s">
        <v>1</v>
      </c>
      <c r="N227" s="267" t="s">
        <v>40</v>
      </c>
      <c r="O227" s="96"/>
      <c r="P227" s="268">
        <f>O227*H227</f>
        <v>0</v>
      </c>
      <c r="Q227" s="268">
        <v>0.00315</v>
      </c>
      <c r="R227" s="268">
        <f>Q227*H227</f>
        <v>0.29484630000000001</v>
      </c>
      <c r="S227" s="268">
        <v>0</v>
      </c>
      <c r="T227" s="26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70" t="s">
        <v>184</v>
      </c>
      <c r="AT227" s="270" t="s">
        <v>152</v>
      </c>
      <c r="AU227" s="270" t="s">
        <v>85</v>
      </c>
      <c r="AY227" s="14" t="s">
        <v>149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4" t="s">
        <v>85</v>
      </c>
      <c r="BK227" s="156">
        <f>ROUND(I227*H227,2)</f>
        <v>0</v>
      </c>
      <c r="BL227" s="14" t="s">
        <v>184</v>
      </c>
      <c r="BM227" s="270" t="s">
        <v>458</v>
      </c>
    </row>
    <row r="228" s="2" customFormat="1" ht="16.5" customHeight="1">
      <c r="A228" s="37"/>
      <c r="B228" s="38"/>
      <c r="C228" s="271" t="s">
        <v>459</v>
      </c>
      <c r="D228" s="271" t="s">
        <v>196</v>
      </c>
      <c r="E228" s="272" t="s">
        <v>460</v>
      </c>
      <c r="F228" s="273" t="s">
        <v>461</v>
      </c>
      <c r="G228" s="274" t="s">
        <v>155</v>
      </c>
      <c r="H228" s="275">
        <v>99.218000000000004</v>
      </c>
      <c r="I228" s="276"/>
      <c r="J228" s="277">
        <f>ROUND(I228*H228,2)</f>
        <v>0</v>
      </c>
      <c r="K228" s="278"/>
      <c r="L228" s="279"/>
      <c r="M228" s="280" t="s">
        <v>1</v>
      </c>
      <c r="N228" s="281" t="s">
        <v>40</v>
      </c>
      <c r="O228" s="96"/>
      <c r="P228" s="268">
        <f>O228*H228</f>
        <v>0</v>
      </c>
      <c r="Q228" s="268">
        <v>0.018519999999999998</v>
      </c>
      <c r="R228" s="268">
        <f>Q228*H228</f>
        <v>1.8375173599999999</v>
      </c>
      <c r="S228" s="268">
        <v>0</v>
      </c>
      <c r="T228" s="26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70" t="s">
        <v>286</v>
      </c>
      <c r="AT228" s="270" t="s">
        <v>196</v>
      </c>
      <c r="AU228" s="270" t="s">
        <v>85</v>
      </c>
      <c r="AY228" s="14" t="s">
        <v>149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4" t="s">
        <v>85</v>
      </c>
      <c r="BK228" s="156">
        <f>ROUND(I228*H228,2)</f>
        <v>0</v>
      </c>
      <c r="BL228" s="14" t="s">
        <v>184</v>
      </c>
      <c r="BM228" s="270" t="s">
        <v>462</v>
      </c>
    </row>
    <row r="229" s="2" customFormat="1" ht="24.15" customHeight="1">
      <c r="A229" s="37"/>
      <c r="B229" s="38"/>
      <c r="C229" s="258" t="s">
        <v>463</v>
      </c>
      <c r="D229" s="258" t="s">
        <v>152</v>
      </c>
      <c r="E229" s="259" t="s">
        <v>464</v>
      </c>
      <c r="F229" s="260" t="s">
        <v>465</v>
      </c>
      <c r="G229" s="261" t="s">
        <v>300</v>
      </c>
      <c r="H229" s="262"/>
      <c r="I229" s="263"/>
      <c r="J229" s="264">
        <f>ROUND(I229*H229,2)</f>
        <v>0</v>
      </c>
      <c r="K229" s="265"/>
      <c r="L229" s="40"/>
      <c r="M229" s="266" t="s">
        <v>1</v>
      </c>
      <c r="N229" s="267" t="s">
        <v>40</v>
      </c>
      <c r="O229" s="96"/>
      <c r="P229" s="268">
        <f>O229*H229</f>
        <v>0</v>
      </c>
      <c r="Q229" s="268">
        <v>0</v>
      </c>
      <c r="R229" s="268">
        <f>Q229*H229</f>
        <v>0</v>
      </c>
      <c r="S229" s="268">
        <v>0</v>
      </c>
      <c r="T229" s="26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70" t="s">
        <v>184</v>
      </c>
      <c r="AT229" s="270" t="s">
        <v>152</v>
      </c>
      <c r="AU229" s="270" t="s">
        <v>85</v>
      </c>
      <c r="AY229" s="14" t="s">
        <v>149</v>
      </c>
      <c r="BE229" s="156">
        <f>IF(N229="základná",J229,0)</f>
        <v>0</v>
      </c>
      <c r="BF229" s="156">
        <f>IF(N229="znížená",J229,0)</f>
        <v>0</v>
      </c>
      <c r="BG229" s="156">
        <f>IF(N229="zákl. prenesená",J229,0)</f>
        <v>0</v>
      </c>
      <c r="BH229" s="156">
        <f>IF(N229="zníž. prenesená",J229,0)</f>
        <v>0</v>
      </c>
      <c r="BI229" s="156">
        <f>IF(N229="nulová",J229,0)</f>
        <v>0</v>
      </c>
      <c r="BJ229" s="14" t="s">
        <v>85</v>
      </c>
      <c r="BK229" s="156">
        <f>ROUND(I229*H229,2)</f>
        <v>0</v>
      </c>
      <c r="BL229" s="14" t="s">
        <v>184</v>
      </c>
      <c r="BM229" s="270" t="s">
        <v>466</v>
      </c>
    </row>
    <row r="230" s="12" customFormat="1" ht="22.8" customHeight="1">
      <c r="A230" s="12"/>
      <c r="B230" s="243"/>
      <c r="C230" s="244"/>
      <c r="D230" s="245" t="s">
        <v>73</v>
      </c>
      <c r="E230" s="256" t="s">
        <v>467</v>
      </c>
      <c r="F230" s="256" t="s">
        <v>468</v>
      </c>
      <c r="G230" s="244"/>
      <c r="H230" s="244"/>
      <c r="I230" s="247"/>
      <c r="J230" s="257">
        <f>BK230</f>
        <v>0</v>
      </c>
      <c r="K230" s="244"/>
      <c r="L230" s="248"/>
      <c r="M230" s="249"/>
      <c r="N230" s="250"/>
      <c r="O230" s="250"/>
      <c r="P230" s="251">
        <f>SUM(P231:P235)</f>
        <v>0</v>
      </c>
      <c r="Q230" s="250"/>
      <c r="R230" s="251">
        <f>SUM(R231:R235)</f>
        <v>0.24520235908000004</v>
      </c>
      <c r="S230" s="250"/>
      <c r="T230" s="252">
        <f>SUM(T231:T235)</f>
        <v>0.17110379999999997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53" t="s">
        <v>85</v>
      </c>
      <c r="AT230" s="254" t="s">
        <v>73</v>
      </c>
      <c r="AU230" s="254" t="s">
        <v>81</v>
      </c>
      <c r="AY230" s="253" t="s">
        <v>149</v>
      </c>
      <c r="BK230" s="255">
        <f>SUM(BK231:BK235)</f>
        <v>0</v>
      </c>
    </row>
    <row r="231" s="2" customFormat="1" ht="24.15" customHeight="1">
      <c r="A231" s="37"/>
      <c r="B231" s="38"/>
      <c r="C231" s="258" t="s">
        <v>469</v>
      </c>
      <c r="D231" s="258" t="s">
        <v>152</v>
      </c>
      <c r="E231" s="259" t="s">
        <v>470</v>
      </c>
      <c r="F231" s="260" t="s">
        <v>471</v>
      </c>
      <c r="G231" s="261" t="s">
        <v>155</v>
      </c>
      <c r="H231" s="262">
        <v>570.346</v>
      </c>
      <c r="I231" s="263"/>
      <c r="J231" s="264">
        <f>ROUND(I231*H231,2)</f>
        <v>0</v>
      </c>
      <c r="K231" s="265"/>
      <c r="L231" s="40"/>
      <c r="M231" s="266" t="s">
        <v>1</v>
      </c>
      <c r="N231" s="267" t="s">
        <v>40</v>
      </c>
      <c r="O231" s="96"/>
      <c r="P231" s="268">
        <f>O231*H231</f>
        <v>0</v>
      </c>
      <c r="Q231" s="268">
        <v>0</v>
      </c>
      <c r="R231" s="268">
        <f>Q231*H231</f>
        <v>0</v>
      </c>
      <c r="S231" s="268">
        <v>0.00029999999999999997</v>
      </c>
      <c r="T231" s="269">
        <f>S231*H231</f>
        <v>0.17110379999999997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70" t="s">
        <v>184</v>
      </c>
      <c r="AT231" s="270" t="s">
        <v>152</v>
      </c>
      <c r="AU231" s="270" t="s">
        <v>85</v>
      </c>
      <c r="AY231" s="14" t="s">
        <v>149</v>
      </c>
      <c r="BE231" s="156">
        <f>IF(N231="základná",J231,0)</f>
        <v>0</v>
      </c>
      <c r="BF231" s="156">
        <f>IF(N231="znížená",J231,0)</f>
        <v>0</v>
      </c>
      <c r="BG231" s="156">
        <f>IF(N231="zákl. prenesená",J231,0)</f>
        <v>0</v>
      </c>
      <c r="BH231" s="156">
        <f>IF(N231="zníž. prenesená",J231,0)</f>
        <v>0</v>
      </c>
      <c r="BI231" s="156">
        <f>IF(N231="nulová",J231,0)</f>
        <v>0</v>
      </c>
      <c r="BJ231" s="14" t="s">
        <v>85</v>
      </c>
      <c r="BK231" s="156">
        <f>ROUND(I231*H231,2)</f>
        <v>0</v>
      </c>
      <c r="BL231" s="14" t="s">
        <v>184</v>
      </c>
      <c r="BM231" s="270" t="s">
        <v>472</v>
      </c>
    </row>
    <row r="232" s="2" customFormat="1" ht="24.15" customHeight="1">
      <c r="A232" s="37"/>
      <c r="B232" s="38"/>
      <c r="C232" s="258" t="s">
        <v>473</v>
      </c>
      <c r="D232" s="258" t="s">
        <v>152</v>
      </c>
      <c r="E232" s="259" t="s">
        <v>474</v>
      </c>
      <c r="F232" s="260" t="s">
        <v>475</v>
      </c>
      <c r="G232" s="261" t="s">
        <v>155</v>
      </c>
      <c r="H232" s="262">
        <v>570.346</v>
      </c>
      <c r="I232" s="263"/>
      <c r="J232" s="264">
        <f>ROUND(I232*H232,2)</f>
        <v>0</v>
      </c>
      <c r="K232" s="265"/>
      <c r="L232" s="40"/>
      <c r="M232" s="266" t="s">
        <v>1</v>
      </c>
      <c r="N232" s="267" t="s">
        <v>40</v>
      </c>
      <c r="O232" s="96"/>
      <c r="P232" s="268">
        <f>O232*H232</f>
        <v>0</v>
      </c>
      <c r="Q232" s="268">
        <v>0.00012750000000000001</v>
      </c>
      <c r="R232" s="268">
        <f>Q232*H232</f>
        <v>0.072719115000000001</v>
      </c>
      <c r="S232" s="268">
        <v>0</v>
      </c>
      <c r="T232" s="26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70" t="s">
        <v>184</v>
      </c>
      <c r="AT232" s="270" t="s">
        <v>152</v>
      </c>
      <c r="AU232" s="270" t="s">
        <v>85</v>
      </c>
      <c r="AY232" s="14" t="s">
        <v>149</v>
      </c>
      <c r="BE232" s="156">
        <f>IF(N232="základná",J232,0)</f>
        <v>0</v>
      </c>
      <c r="BF232" s="156">
        <f>IF(N232="znížená",J232,0)</f>
        <v>0</v>
      </c>
      <c r="BG232" s="156">
        <f>IF(N232="zákl. prenesená",J232,0)</f>
        <v>0</v>
      </c>
      <c r="BH232" s="156">
        <f>IF(N232="zníž. prenesená",J232,0)</f>
        <v>0</v>
      </c>
      <c r="BI232" s="156">
        <f>IF(N232="nulová",J232,0)</f>
        <v>0</v>
      </c>
      <c r="BJ232" s="14" t="s">
        <v>85</v>
      </c>
      <c r="BK232" s="156">
        <f>ROUND(I232*H232,2)</f>
        <v>0</v>
      </c>
      <c r="BL232" s="14" t="s">
        <v>184</v>
      </c>
      <c r="BM232" s="270" t="s">
        <v>476</v>
      </c>
    </row>
    <row r="233" s="2" customFormat="1" ht="24.15" customHeight="1">
      <c r="A233" s="37"/>
      <c r="B233" s="38"/>
      <c r="C233" s="258" t="s">
        <v>477</v>
      </c>
      <c r="D233" s="258" t="s">
        <v>152</v>
      </c>
      <c r="E233" s="259" t="s">
        <v>478</v>
      </c>
      <c r="F233" s="260" t="s">
        <v>479</v>
      </c>
      <c r="G233" s="261" t="s">
        <v>155</v>
      </c>
      <c r="H233" s="262">
        <v>570.346</v>
      </c>
      <c r="I233" s="263"/>
      <c r="J233" s="264">
        <f>ROUND(I233*H233,2)</f>
        <v>0</v>
      </c>
      <c r="K233" s="265"/>
      <c r="L233" s="40"/>
      <c r="M233" s="266" t="s">
        <v>1</v>
      </c>
      <c r="N233" s="267" t="s">
        <v>40</v>
      </c>
      <c r="O233" s="96"/>
      <c r="P233" s="268">
        <f>O233*H233</f>
        <v>0</v>
      </c>
      <c r="Q233" s="268">
        <v>3.4800000000000001E-06</v>
      </c>
      <c r="R233" s="268">
        <f>Q233*H233</f>
        <v>0.0019848040800000003</v>
      </c>
      <c r="S233" s="268">
        <v>0</v>
      </c>
      <c r="T233" s="26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70" t="s">
        <v>184</v>
      </c>
      <c r="AT233" s="270" t="s">
        <v>152</v>
      </c>
      <c r="AU233" s="270" t="s">
        <v>85</v>
      </c>
      <c r="AY233" s="14" t="s">
        <v>149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4" t="s">
        <v>85</v>
      </c>
      <c r="BK233" s="156">
        <f>ROUND(I233*H233,2)</f>
        <v>0</v>
      </c>
      <c r="BL233" s="14" t="s">
        <v>184</v>
      </c>
      <c r="BM233" s="270" t="s">
        <v>480</v>
      </c>
    </row>
    <row r="234" s="2" customFormat="1" ht="24.15" customHeight="1">
      <c r="A234" s="37"/>
      <c r="B234" s="38"/>
      <c r="C234" s="258" t="s">
        <v>481</v>
      </c>
      <c r="D234" s="258" t="s">
        <v>152</v>
      </c>
      <c r="E234" s="259" t="s">
        <v>482</v>
      </c>
      <c r="F234" s="260" t="s">
        <v>483</v>
      </c>
      <c r="G234" s="261" t="s">
        <v>155</v>
      </c>
      <c r="H234" s="262">
        <v>219.37899999999999</v>
      </c>
      <c r="I234" s="263"/>
      <c r="J234" s="264">
        <f>ROUND(I234*H234,2)</f>
        <v>0</v>
      </c>
      <c r="K234" s="265"/>
      <c r="L234" s="40"/>
      <c r="M234" s="266" t="s">
        <v>1</v>
      </c>
      <c r="N234" s="267" t="s">
        <v>40</v>
      </c>
      <c r="O234" s="96"/>
      <c r="P234" s="268">
        <f>O234*H234</f>
        <v>0</v>
      </c>
      <c r="Q234" s="268">
        <v>0</v>
      </c>
      <c r="R234" s="268">
        <f>Q234*H234</f>
        <v>0</v>
      </c>
      <c r="S234" s="268">
        <v>0</v>
      </c>
      <c r="T234" s="26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70" t="s">
        <v>184</v>
      </c>
      <c r="AT234" s="270" t="s">
        <v>152</v>
      </c>
      <c r="AU234" s="270" t="s">
        <v>85</v>
      </c>
      <c r="AY234" s="14" t="s">
        <v>149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4" t="s">
        <v>85</v>
      </c>
      <c r="BK234" s="156">
        <f>ROUND(I234*H234,2)</f>
        <v>0</v>
      </c>
      <c r="BL234" s="14" t="s">
        <v>184</v>
      </c>
      <c r="BM234" s="270" t="s">
        <v>484</v>
      </c>
    </row>
    <row r="235" s="2" customFormat="1" ht="44.25" customHeight="1">
      <c r="A235" s="37"/>
      <c r="B235" s="38"/>
      <c r="C235" s="258" t="s">
        <v>485</v>
      </c>
      <c r="D235" s="258" t="s">
        <v>152</v>
      </c>
      <c r="E235" s="259" t="s">
        <v>486</v>
      </c>
      <c r="F235" s="260" t="s">
        <v>487</v>
      </c>
      <c r="G235" s="261" t="s">
        <v>155</v>
      </c>
      <c r="H235" s="262">
        <v>501.46600000000001</v>
      </c>
      <c r="I235" s="263"/>
      <c r="J235" s="264">
        <f>ROUND(I235*H235,2)</f>
        <v>0</v>
      </c>
      <c r="K235" s="265"/>
      <c r="L235" s="40"/>
      <c r="M235" s="266" t="s">
        <v>1</v>
      </c>
      <c r="N235" s="267" t="s">
        <v>40</v>
      </c>
      <c r="O235" s="96"/>
      <c r="P235" s="268">
        <f>O235*H235</f>
        <v>0</v>
      </c>
      <c r="Q235" s="268">
        <v>0.00034000000000000002</v>
      </c>
      <c r="R235" s="268">
        <f>Q235*H235</f>
        <v>0.17049844000000003</v>
      </c>
      <c r="S235" s="268">
        <v>0</v>
      </c>
      <c r="T235" s="26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70" t="s">
        <v>184</v>
      </c>
      <c r="AT235" s="270" t="s">
        <v>152</v>
      </c>
      <c r="AU235" s="270" t="s">
        <v>85</v>
      </c>
      <c r="AY235" s="14" t="s">
        <v>149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4" t="s">
        <v>85</v>
      </c>
      <c r="BK235" s="156">
        <f>ROUND(I235*H235,2)</f>
        <v>0</v>
      </c>
      <c r="BL235" s="14" t="s">
        <v>184</v>
      </c>
      <c r="BM235" s="270" t="s">
        <v>488</v>
      </c>
    </row>
    <row r="236" s="12" customFormat="1" ht="25.92" customHeight="1">
      <c r="A236" s="12"/>
      <c r="B236" s="243"/>
      <c r="C236" s="244"/>
      <c r="D236" s="245" t="s">
        <v>73</v>
      </c>
      <c r="E236" s="246" t="s">
        <v>489</v>
      </c>
      <c r="F236" s="246" t="s">
        <v>490</v>
      </c>
      <c r="G236" s="244"/>
      <c r="H236" s="244"/>
      <c r="I236" s="247"/>
      <c r="J236" s="222">
        <f>BK236</f>
        <v>0</v>
      </c>
      <c r="K236" s="244"/>
      <c r="L236" s="248"/>
      <c r="M236" s="249"/>
      <c r="N236" s="250"/>
      <c r="O236" s="250"/>
      <c r="P236" s="251">
        <f>P237</f>
        <v>0</v>
      </c>
      <c r="Q236" s="250"/>
      <c r="R236" s="251">
        <f>R237</f>
        <v>0</v>
      </c>
      <c r="S236" s="250"/>
      <c r="T236" s="252">
        <f>T237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53" t="s">
        <v>156</v>
      </c>
      <c r="AT236" s="254" t="s">
        <v>73</v>
      </c>
      <c r="AU236" s="254" t="s">
        <v>74</v>
      </c>
      <c r="AY236" s="253" t="s">
        <v>149</v>
      </c>
      <c r="BK236" s="255">
        <f>BK237</f>
        <v>0</v>
      </c>
    </row>
    <row r="237" s="2" customFormat="1" ht="44.25" customHeight="1">
      <c r="A237" s="37"/>
      <c r="B237" s="38"/>
      <c r="C237" s="258" t="s">
        <v>491</v>
      </c>
      <c r="D237" s="258" t="s">
        <v>152</v>
      </c>
      <c r="E237" s="259" t="s">
        <v>492</v>
      </c>
      <c r="F237" s="260" t="s">
        <v>493</v>
      </c>
      <c r="G237" s="261" t="s">
        <v>494</v>
      </c>
      <c r="H237" s="262">
        <v>10</v>
      </c>
      <c r="I237" s="263"/>
      <c r="J237" s="264">
        <f>ROUND(I237*H237,2)</f>
        <v>0</v>
      </c>
      <c r="K237" s="265"/>
      <c r="L237" s="40"/>
      <c r="M237" s="266" t="s">
        <v>1</v>
      </c>
      <c r="N237" s="267" t="s">
        <v>40</v>
      </c>
      <c r="O237" s="96"/>
      <c r="P237" s="268">
        <f>O237*H237</f>
        <v>0</v>
      </c>
      <c r="Q237" s="268">
        <v>0</v>
      </c>
      <c r="R237" s="268">
        <f>Q237*H237</f>
        <v>0</v>
      </c>
      <c r="S237" s="268">
        <v>0</v>
      </c>
      <c r="T237" s="26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70" t="s">
        <v>495</v>
      </c>
      <c r="AT237" s="270" t="s">
        <v>152</v>
      </c>
      <c r="AU237" s="270" t="s">
        <v>81</v>
      </c>
      <c r="AY237" s="14" t="s">
        <v>149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4" t="s">
        <v>85</v>
      </c>
      <c r="BK237" s="156">
        <f>ROUND(I237*H237,2)</f>
        <v>0</v>
      </c>
      <c r="BL237" s="14" t="s">
        <v>495</v>
      </c>
      <c r="BM237" s="270" t="s">
        <v>496</v>
      </c>
    </row>
    <row r="238" s="12" customFormat="1" ht="25.92" customHeight="1">
      <c r="A238" s="12"/>
      <c r="B238" s="243"/>
      <c r="C238" s="244"/>
      <c r="D238" s="245" t="s">
        <v>73</v>
      </c>
      <c r="E238" s="246" t="s">
        <v>128</v>
      </c>
      <c r="F238" s="246" t="s">
        <v>497</v>
      </c>
      <c r="G238" s="244"/>
      <c r="H238" s="244"/>
      <c r="I238" s="247"/>
      <c r="J238" s="222">
        <f>BK238</f>
        <v>0</v>
      </c>
      <c r="K238" s="244"/>
      <c r="L238" s="248"/>
      <c r="M238" s="249"/>
      <c r="N238" s="250"/>
      <c r="O238" s="250"/>
      <c r="P238" s="251">
        <f>SUM(P239:P240)</f>
        <v>0</v>
      </c>
      <c r="Q238" s="250"/>
      <c r="R238" s="251">
        <f>SUM(R239:R240)</f>
        <v>0</v>
      </c>
      <c r="S238" s="250"/>
      <c r="T238" s="252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53" t="s">
        <v>169</v>
      </c>
      <c r="AT238" s="254" t="s">
        <v>73</v>
      </c>
      <c r="AU238" s="254" t="s">
        <v>74</v>
      </c>
      <c r="AY238" s="253" t="s">
        <v>149</v>
      </c>
      <c r="BK238" s="255">
        <f>SUM(BK239:BK240)</f>
        <v>0</v>
      </c>
    </row>
    <row r="239" s="2" customFormat="1" ht="55.5" customHeight="1">
      <c r="A239" s="37"/>
      <c r="B239" s="38"/>
      <c r="C239" s="258" t="s">
        <v>498</v>
      </c>
      <c r="D239" s="258" t="s">
        <v>152</v>
      </c>
      <c r="E239" s="259" t="s">
        <v>499</v>
      </c>
      <c r="F239" s="260" t="s">
        <v>500</v>
      </c>
      <c r="G239" s="261" t="s">
        <v>501</v>
      </c>
      <c r="H239" s="262">
        <v>1</v>
      </c>
      <c r="I239" s="263"/>
      <c r="J239" s="264">
        <f>ROUND(I239*H239,2)</f>
        <v>0</v>
      </c>
      <c r="K239" s="265"/>
      <c r="L239" s="40"/>
      <c r="M239" s="266" t="s">
        <v>1</v>
      </c>
      <c r="N239" s="267" t="s">
        <v>40</v>
      </c>
      <c r="O239" s="96"/>
      <c r="P239" s="268">
        <f>O239*H239</f>
        <v>0</v>
      </c>
      <c r="Q239" s="268">
        <v>0</v>
      </c>
      <c r="R239" s="268">
        <f>Q239*H239</f>
        <v>0</v>
      </c>
      <c r="S239" s="268">
        <v>0</v>
      </c>
      <c r="T239" s="26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70" t="s">
        <v>502</v>
      </c>
      <c r="AT239" s="270" t="s">
        <v>152</v>
      </c>
      <c r="AU239" s="270" t="s">
        <v>81</v>
      </c>
      <c r="AY239" s="14" t="s">
        <v>149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4" t="s">
        <v>85</v>
      </c>
      <c r="BK239" s="156">
        <f>ROUND(I239*H239,2)</f>
        <v>0</v>
      </c>
      <c r="BL239" s="14" t="s">
        <v>502</v>
      </c>
      <c r="BM239" s="270" t="s">
        <v>503</v>
      </c>
    </row>
    <row r="240" s="2" customFormat="1" ht="44.25" customHeight="1">
      <c r="A240" s="37"/>
      <c r="B240" s="38"/>
      <c r="C240" s="258" t="s">
        <v>504</v>
      </c>
      <c r="D240" s="258" t="s">
        <v>152</v>
      </c>
      <c r="E240" s="259" t="s">
        <v>505</v>
      </c>
      <c r="F240" s="260" t="s">
        <v>506</v>
      </c>
      <c r="G240" s="261" t="s">
        <v>155</v>
      </c>
      <c r="H240" s="262">
        <v>72.247</v>
      </c>
      <c r="I240" s="263"/>
      <c r="J240" s="264">
        <f>ROUND(I240*H240,2)</f>
        <v>0</v>
      </c>
      <c r="K240" s="265"/>
      <c r="L240" s="40"/>
      <c r="M240" s="266" t="s">
        <v>1</v>
      </c>
      <c r="N240" s="267" t="s">
        <v>40</v>
      </c>
      <c r="O240" s="96"/>
      <c r="P240" s="268">
        <f>O240*H240</f>
        <v>0</v>
      </c>
      <c r="Q240" s="268">
        <v>0</v>
      </c>
      <c r="R240" s="268">
        <f>Q240*H240</f>
        <v>0</v>
      </c>
      <c r="S240" s="268">
        <v>0</v>
      </c>
      <c r="T240" s="26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70" t="s">
        <v>502</v>
      </c>
      <c r="AT240" s="270" t="s">
        <v>152</v>
      </c>
      <c r="AU240" s="270" t="s">
        <v>81</v>
      </c>
      <c r="AY240" s="14" t="s">
        <v>149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4" t="s">
        <v>85</v>
      </c>
      <c r="BK240" s="156">
        <f>ROUND(I240*H240,2)</f>
        <v>0</v>
      </c>
      <c r="BL240" s="14" t="s">
        <v>502</v>
      </c>
      <c r="BM240" s="270" t="s">
        <v>507</v>
      </c>
    </row>
    <row r="241" s="2" customFormat="1" ht="49.92" customHeight="1">
      <c r="A241" s="37"/>
      <c r="B241" s="38"/>
      <c r="C241" s="39"/>
      <c r="D241" s="39"/>
      <c r="E241" s="246" t="s">
        <v>508</v>
      </c>
      <c r="F241" s="246" t="s">
        <v>509</v>
      </c>
      <c r="G241" s="39"/>
      <c r="H241" s="39"/>
      <c r="I241" s="39"/>
      <c r="J241" s="222">
        <f>BK241</f>
        <v>0</v>
      </c>
      <c r="K241" s="39"/>
      <c r="L241" s="40"/>
      <c r="M241" s="282"/>
      <c r="N241" s="283"/>
      <c r="O241" s="96"/>
      <c r="P241" s="96"/>
      <c r="Q241" s="96"/>
      <c r="R241" s="96"/>
      <c r="S241" s="96"/>
      <c r="T241" s="9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4" t="s">
        <v>73</v>
      </c>
      <c r="AU241" s="14" t="s">
        <v>74</v>
      </c>
      <c r="AY241" s="14" t="s">
        <v>510</v>
      </c>
      <c r="BK241" s="156">
        <f>SUM(BK242:BK246)</f>
        <v>0</v>
      </c>
    </row>
    <row r="242" s="2" customFormat="1" ht="16.32" customHeight="1">
      <c r="A242" s="37"/>
      <c r="B242" s="38"/>
      <c r="C242" s="284" t="s">
        <v>1</v>
      </c>
      <c r="D242" s="284" t="s">
        <v>152</v>
      </c>
      <c r="E242" s="285" t="s">
        <v>1</v>
      </c>
      <c r="F242" s="286" t="s">
        <v>1</v>
      </c>
      <c r="G242" s="287" t="s">
        <v>1</v>
      </c>
      <c r="H242" s="288"/>
      <c r="I242" s="289"/>
      <c r="J242" s="290">
        <f>BK242</f>
        <v>0</v>
      </c>
      <c r="K242" s="265"/>
      <c r="L242" s="40"/>
      <c r="M242" s="291" t="s">
        <v>1</v>
      </c>
      <c r="N242" s="292" t="s">
        <v>40</v>
      </c>
      <c r="O242" s="96"/>
      <c r="P242" s="96"/>
      <c r="Q242" s="96"/>
      <c r="R242" s="96"/>
      <c r="S242" s="96"/>
      <c r="T242" s="9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4" t="s">
        <v>510</v>
      </c>
      <c r="AU242" s="14" t="s">
        <v>81</v>
      </c>
      <c r="AY242" s="14" t="s">
        <v>510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4" t="s">
        <v>85</v>
      </c>
      <c r="BK242" s="156">
        <f>I242*H242</f>
        <v>0</v>
      </c>
    </row>
    <row r="243" s="2" customFormat="1" ht="16.32" customHeight="1">
      <c r="A243" s="37"/>
      <c r="B243" s="38"/>
      <c r="C243" s="284" t="s">
        <v>1</v>
      </c>
      <c r="D243" s="284" t="s">
        <v>152</v>
      </c>
      <c r="E243" s="285" t="s">
        <v>1</v>
      </c>
      <c r="F243" s="286" t="s">
        <v>1</v>
      </c>
      <c r="G243" s="287" t="s">
        <v>1</v>
      </c>
      <c r="H243" s="288"/>
      <c r="I243" s="289"/>
      <c r="J243" s="290">
        <f>BK243</f>
        <v>0</v>
      </c>
      <c r="K243" s="265"/>
      <c r="L243" s="40"/>
      <c r="M243" s="291" t="s">
        <v>1</v>
      </c>
      <c r="N243" s="292" t="s">
        <v>40</v>
      </c>
      <c r="O243" s="96"/>
      <c r="P243" s="96"/>
      <c r="Q243" s="96"/>
      <c r="R243" s="96"/>
      <c r="S243" s="96"/>
      <c r="T243" s="9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4" t="s">
        <v>510</v>
      </c>
      <c r="AU243" s="14" t="s">
        <v>81</v>
      </c>
      <c r="AY243" s="14" t="s">
        <v>510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4" t="s">
        <v>85</v>
      </c>
      <c r="BK243" s="156">
        <f>I243*H243</f>
        <v>0</v>
      </c>
    </row>
    <row r="244" s="2" customFormat="1" ht="16.32" customHeight="1">
      <c r="A244" s="37"/>
      <c r="B244" s="38"/>
      <c r="C244" s="284" t="s">
        <v>1</v>
      </c>
      <c r="D244" s="284" t="s">
        <v>152</v>
      </c>
      <c r="E244" s="285" t="s">
        <v>1</v>
      </c>
      <c r="F244" s="286" t="s">
        <v>1</v>
      </c>
      <c r="G244" s="287" t="s">
        <v>1</v>
      </c>
      <c r="H244" s="288"/>
      <c r="I244" s="289"/>
      <c r="J244" s="290">
        <f>BK244</f>
        <v>0</v>
      </c>
      <c r="K244" s="265"/>
      <c r="L244" s="40"/>
      <c r="M244" s="291" t="s">
        <v>1</v>
      </c>
      <c r="N244" s="292" t="s">
        <v>40</v>
      </c>
      <c r="O244" s="96"/>
      <c r="P244" s="96"/>
      <c r="Q244" s="96"/>
      <c r="R244" s="96"/>
      <c r="S244" s="96"/>
      <c r="T244" s="9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4" t="s">
        <v>510</v>
      </c>
      <c r="AU244" s="14" t="s">
        <v>81</v>
      </c>
      <c r="AY244" s="14" t="s">
        <v>510</v>
      </c>
      <c r="BE244" s="156">
        <f>IF(N244="základná",J244,0)</f>
        <v>0</v>
      </c>
      <c r="BF244" s="156">
        <f>IF(N244="znížená",J244,0)</f>
        <v>0</v>
      </c>
      <c r="BG244" s="156">
        <f>IF(N244="zákl. prenesená",J244,0)</f>
        <v>0</v>
      </c>
      <c r="BH244" s="156">
        <f>IF(N244="zníž. prenesená",J244,0)</f>
        <v>0</v>
      </c>
      <c r="BI244" s="156">
        <f>IF(N244="nulová",J244,0)</f>
        <v>0</v>
      </c>
      <c r="BJ244" s="14" t="s">
        <v>85</v>
      </c>
      <c r="BK244" s="156">
        <f>I244*H244</f>
        <v>0</v>
      </c>
    </row>
    <row r="245" s="2" customFormat="1" ht="16.32" customHeight="1">
      <c r="A245" s="37"/>
      <c r="B245" s="38"/>
      <c r="C245" s="284" t="s">
        <v>1</v>
      </c>
      <c r="D245" s="284" t="s">
        <v>152</v>
      </c>
      <c r="E245" s="285" t="s">
        <v>1</v>
      </c>
      <c r="F245" s="286" t="s">
        <v>1</v>
      </c>
      <c r="G245" s="287" t="s">
        <v>1</v>
      </c>
      <c r="H245" s="288"/>
      <c r="I245" s="289"/>
      <c r="J245" s="290">
        <f>BK245</f>
        <v>0</v>
      </c>
      <c r="K245" s="265"/>
      <c r="L245" s="40"/>
      <c r="M245" s="291" t="s">
        <v>1</v>
      </c>
      <c r="N245" s="292" t="s">
        <v>40</v>
      </c>
      <c r="O245" s="96"/>
      <c r="P245" s="96"/>
      <c r="Q245" s="96"/>
      <c r="R245" s="96"/>
      <c r="S245" s="96"/>
      <c r="T245" s="9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4" t="s">
        <v>510</v>
      </c>
      <c r="AU245" s="14" t="s">
        <v>81</v>
      </c>
      <c r="AY245" s="14" t="s">
        <v>510</v>
      </c>
      <c r="BE245" s="156">
        <f>IF(N245="základná",J245,0)</f>
        <v>0</v>
      </c>
      <c r="BF245" s="156">
        <f>IF(N245="znížená",J245,0)</f>
        <v>0</v>
      </c>
      <c r="BG245" s="156">
        <f>IF(N245="zákl. prenesená",J245,0)</f>
        <v>0</v>
      </c>
      <c r="BH245" s="156">
        <f>IF(N245="zníž. prenesená",J245,0)</f>
        <v>0</v>
      </c>
      <c r="BI245" s="156">
        <f>IF(N245="nulová",J245,0)</f>
        <v>0</v>
      </c>
      <c r="BJ245" s="14" t="s">
        <v>85</v>
      </c>
      <c r="BK245" s="156">
        <f>I245*H245</f>
        <v>0</v>
      </c>
    </row>
    <row r="246" s="2" customFormat="1" ht="16.32" customHeight="1">
      <c r="A246" s="37"/>
      <c r="B246" s="38"/>
      <c r="C246" s="284" t="s">
        <v>1</v>
      </c>
      <c r="D246" s="284" t="s">
        <v>152</v>
      </c>
      <c r="E246" s="285" t="s">
        <v>1</v>
      </c>
      <c r="F246" s="286" t="s">
        <v>1</v>
      </c>
      <c r="G246" s="287" t="s">
        <v>1</v>
      </c>
      <c r="H246" s="288"/>
      <c r="I246" s="289"/>
      <c r="J246" s="290">
        <f>BK246</f>
        <v>0</v>
      </c>
      <c r="K246" s="265"/>
      <c r="L246" s="40"/>
      <c r="M246" s="291" t="s">
        <v>1</v>
      </c>
      <c r="N246" s="292" t="s">
        <v>40</v>
      </c>
      <c r="O246" s="293"/>
      <c r="P246" s="293"/>
      <c r="Q246" s="293"/>
      <c r="R246" s="293"/>
      <c r="S246" s="293"/>
      <c r="T246" s="29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4" t="s">
        <v>510</v>
      </c>
      <c r="AU246" s="14" t="s">
        <v>81</v>
      </c>
      <c r="AY246" s="14" t="s">
        <v>510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4" t="s">
        <v>85</v>
      </c>
      <c r="BK246" s="156">
        <f>I246*H246</f>
        <v>0</v>
      </c>
    </row>
    <row r="247" s="2" customFormat="1" ht="6.96" customHeight="1">
      <c r="A247" s="37"/>
      <c r="B247" s="71"/>
      <c r="C247" s="72"/>
      <c r="D247" s="72"/>
      <c r="E247" s="72"/>
      <c r="F247" s="72"/>
      <c r="G247" s="72"/>
      <c r="H247" s="72"/>
      <c r="I247" s="72"/>
      <c r="J247" s="72"/>
      <c r="K247" s="72"/>
      <c r="L247" s="40"/>
      <c r="M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</row>
  </sheetData>
  <sheetProtection sheet="1" autoFilter="0" formatColumns="0" formatRows="0" objects="1" scenarios="1" spinCount="100000" saltValue="xbcZVYPNF2JuH0DyBs6Tx3gGYD9XKo7SspmRCvRH+4crf3h4NVzntJL5bNcXLeTUCm7j/YElHVLFEv9/0cV/eQ==" hashValue="AlitV5nUCv5NRe+GxLHkp5t5ITyXWNT4nTod4D/hR6Zz4dvD8Mpg9bKvkoDKN/LgJ5/aE4Q5EoaCsnR0VPyCUw==" algorithmName="SHA-512" password="C549"/>
  <autoFilter ref="C141:K246"/>
  <mergeCells count="14">
    <mergeCell ref="E7:H7"/>
    <mergeCell ref="E9:H9"/>
    <mergeCell ref="E18:H18"/>
    <mergeCell ref="E27:H27"/>
    <mergeCell ref="E85:H85"/>
    <mergeCell ref="E87:H87"/>
    <mergeCell ref="D116:F116"/>
    <mergeCell ref="D117:F117"/>
    <mergeCell ref="D118:F118"/>
    <mergeCell ref="D119:F119"/>
    <mergeCell ref="D120:F120"/>
    <mergeCell ref="E132:H132"/>
    <mergeCell ref="E134:H134"/>
    <mergeCell ref="L2:V2"/>
  </mergeCells>
  <dataValidations count="2">
    <dataValidation type="list" allowBlank="1" showInputMessage="1" showErrorMessage="1" error="Povolené sú hodnoty K, M." sqref="D242:D247">
      <formula1>"K, M"</formula1>
    </dataValidation>
    <dataValidation type="list" allowBlank="1" showInputMessage="1" showErrorMessage="1" error="Povolené sú hodnoty základná, znížená, nulová." sqref="N242:N247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7"/>
      <c r="AT3" s="14" t="s">
        <v>74</v>
      </c>
    </row>
    <row r="4" s="1" customFormat="1" ht="24.96" customHeight="1">
      <c r="B4" s="17"/>
      <c r="D4" s="165" t="s">
        <v>101</v>
      </c>
      <c r="L4" s="17"/>
      <c r="M4" s="16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7" t="s">
        <v>15</v>
      </c>
      <c r="L6" s="17"/>
    </row>
    <row r="7" s="1" customFormat="1" ht="16.5" customHeight="1">
      <c r="B7" s="17"/>
      <c r="E7" s="168" t="str">
        <f>'Rekapitulácia stavby'!K6</f>
        <v>Rekonštrukcia šatne, spŕch a WC v DÚA - II. NP, Jurajov dvor</v>
      </c>
      <c r="F7" s="167"/>
      <c r="G7" s="167"/>
      <c r="H7" s="167"/>
      <c r="L7" s="17"/>
    </row>
    <row r="8" s="1" customFormat="1" ht="12" customHeight="1">
      <c r="B8" s="17"/>
      <c r="D8" s="167" t="s">
        <v>102</v>
      </c>
      <c r="L8" s="17"/>
    </row>
    <row r="9" s="2" customFormat="1" ht="16.5" customHeight="1">
      <c r="A9" s="37"/>
      <c r="B9" s="40"/>
      <c r="C9" s="37"/>
      <c r="D9" s="37"/>
      <c r="E9" s="168" t="s">
        <v>103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0"/>
      <c r="C10" s="37"/>
      <c r="D10" s="167" t="s">
        <v>511</v>
      </c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0"/>
      <c r="C11" s="37"/>
      <c r="D11" s="37"/>
      <c r="E11" s="169" t="s">
        <v>512</v>
      </c>
      <c r="F11" s="37"/>
      <c r="G11" s="37"/>
      <c r="H11" s="37"/>
      <c r="I11" s="37"/>
      <c r="J11" s="37"/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0"/>
      <c r="C12" s="37"/>
      <c r="D12" s="37"/>
      <c r="E12" s="37"/>
      <c r="F12" s="37"/>
      <c r="G12" s="37"/>
      <c r="H12" s="37"/>
      <c r="I12" s="37"/>
      <c r="J12" s="37"/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0"/>
      <c r="C13" s="37"/>
      <c r="D13" s="167" t="s">
        <v>17</v>
      </c>
      <c r="E13" s="37"/>
      <c r="F13" s="146" t="s">
        <v>1</v>
      </c>
      <c r="G13" s="37"/>
      <c r="H13" s="37"/>
      <c r="I13" s="167" t="s">
        <v>18</v>
      </c>
      <c r="J13" s="146" t="s">
        <v>1</v>
      </c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7" t="s">
        <v>19</v>
      </c>
      <c r="E14" s="37"/>
      <c r="F14" s="146" t="s">
        <v>20</v>
      </c>
      <c r="G14" s="37"/>
      <c r="H14" s="37"/>
      <c r="I14" s="167" t="s">
        <v>21</v>
      </c>
      <c r="J14" s="170" t="str">
        <f>'Rekapitulácia stavby'!AN8</f>
        <v>7. 12. 2023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0"/>
      <c r="C15" s="37"/>
      <c r="D15" s="37"/>
      <c r="E15" s="37"/>
      <c r="F15" s="37"/>
      <c r="G15" s="37"/>
      <c r="H15" s="37"/>
      <c r="I15" s="37"/>
      <c r="J15" s="37"/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0"/>
      <c r="C16" s="37"/>
      <c r="D16" s="167" t="s">
        <v>23</v>
      </c>
      <c r="E16" s="37"/>
      <c r="F16" s="37"/>
      <c r="G16" s="37"/>
      <c r="H16" s="37"/>
      <c r="I16" s="167" t="s">
        <v>24</v>
      </c>
      <c r="J16" s="146" t="str">
        <f>IF('Rekapitulácia stavby'!AN10="","",'Rekapitulácia stavby'!AN10)</f>
        <v/>
      </c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0"/>
      <c r="C17" s="37"/>
      <c r="D17" s="37"/>
      <c r="E17" s="146" t="str">
        <f>IF('Rekapitulácia stavby'!E11="","",'Rekapitulácia stavby'!E11)</f>
        <v xml:space="preserve"> </v>
      </c>
      <c r="F17" s="37"/>
      <c r="G17" s="37"/>
      <c r="H17" s="37"/>
      <c r="I17" s="167" t="s">
        <v>25</v>
      </c>
      <c r="J17" s="146" t="str">
        <f>IF('Rekapitulácia stavby'!AN11="","",'Rekapitulácia stavby'!AN11)</f>
        <v/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0"/>
      <c r="C18" s="37"/>
      <c r="D18" s="37"/>
      <c r="E18" s="37"/>
      <c r="F18" s="37"/>
      <c r="G18" s="37"/>
      <c r="H18" s="37"/>
      <c r="I18" s="37"/>
      <c r="J18" s="37"/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0"/>
      <c r="C19" s="37"/>
      <c r="D19" s="167" t="s">
        <v>26</v>
      </c>
      <c r="E19" s="37"/>
      <c r="F19" s="37"/>
      <c r="G19" s="37"/>
      <c r="H19" s="37"/>
      <c r="I19" s="167" t="s">
        <v>24</v>
      </c>
      <c r="J19" s="30" t="str">
        <f>'Rekapitulácia stavby'!AN13</f>
        <v>Vyplň údaj</v>
      </c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0"/>
      <c r="C20" s="37"/>
      <c r="D20" s="37"/>
      <c r="E20" s="30" t="str">
        <f>'Rekapitulácia stavby'!E14</f>
        <v>Vyplň údaj</v>
      </c>
      <c r="F20" s="146"/>
      <c r="G20" s="146"/>
      <c r="H20" s="146"/>
      <c r="I20" s="167" t="s">
        <v>25</v>
      </c>
      <c r="J20" s="30" t="str">
        <f>'Rekapitulácia stavby'!AN14</f>
        <v>Vyplň údaj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0"/>
      <c r="C22" s="37"/>
      <c r="D22" s="167" t="s">
        <v>28</v>
      </c>
      <c r="E22" s="37"/>
      <c r="F22" s="37"/>
      <c r="G22" s="37"/>
      <c r="H22" s="37"/>
      <c r="I22" s="167" t="s">
        <v>24</v>
      </c>
      <c r="J22" s="146" t="str">
        <f>IF('Rekapitulácia stavby'!AN16="","",'Rekapitulácia stavby'!AN16)</f>
        <v/>
      </c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0"/>
      <c r="C23" s="37"/>
      <c r="D23" s="37"/>
      <c r="E23" s="146" t="str">
        <f>IF('Rekapitulácia stavby'!E17="","",'Rekapitulácia stavby'!E17)</f>
        <v xml:space="preserve"> </v>
      </c>
      <c r="F23" s="37"/>
      <c r="G23" s="37"/>
      <c r="H23" s="37"/>
      <c r="I23" s="167" t="s">
        <v>25</v>
      </c>
      <c r="J23" s="146" t="str">
        <f>IF('Rekapitulácia stavby'!AN17="","",'Rekapitulácia stavby'!AN17)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0"/>
      <c r="C24" s="37"/>
      <c r="D24" s="37"/>
      <c r="E24" s="37"/>
      <c r="F24" s="37"/>
      <c r="G24" s="37"/>
      <c r="H24" s="37"/>
      <c r="I24" s="37"/>
      <c r="J24" s="37"/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0"/>
      <c r="C25" s="37"/>
      <c r="D25" s="167" t="s">
        <v>30</v>
      </c>
      <c r="E25" s="37"/>
      <c r="F25" s="37"/>
      <c r="G25" s="37"/>
      <c r="H25" s="37"/>
      <c r="I25" s="167" t="s">
        <v>24</v>
      </c>
      <c r="J25" s="146" t="str">
        <f>IF('Rekapitulácia stavby'!AN19="","",'Rekapitulácia stavby'!AN19)</f>
        <v/>
      </c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0"/>
      <c r="C26" s="37"/>
      <c r="D26" s="37"/>
      <c r="E26" s="146" t="str">
        <f>IF('Rekapitulácia stavby'!E20="","",'Rekapitulácia stavby'!E20)</f>
        <v xml:space="preserve"> </v>
      </c>
      <c r="F26" s="37"/>
      <c r="G26" s="37"/>
      <c r="H26" s="37"/>
      <c r="I26" s="167" t="s">
        <v>25</v>
      </c>
      <c r="J26" s="146" t="str">
        <f>IF('Rekapitulácia stavby'!AN20="","",'Rekapitulácia stavby'!AN20)</f>
        <v/>
      </c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0"/>
      <c r="C27" s="37"/>
      <c r="D27" s="37"/>
      <c r="E27" s="37"/>
      <c r="F27" s="37"/>
      <c r="G27" s="37"/>
      <c r="H27" s="37"/>
      <c r="I27" s="37"/>
      <c r="J27" s="37"/>
      <c r="K27" s="37"/>
      <c r="L27" s="6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0"/>
      <c r="C28" s="37"/>
      <c r="D28" s="167" t="s">
        <v>31</v>
      </c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71"/>
      <c r="B29" s="172"/>
      <c r="C29" s="171"/>
      <c r="D29" s="171"/>
      <c r="E29" s="173" t="s">
        <v>1</v>
      </c>
      <c r="F29" s="173"/>
      <c r="G29" s="173"/>
      <c r="H29" s="173"/>
      <c r="I29" s="171"/>
      <c r="J29" s="171"/>
      <c r="K29" s="171"/>
      <c r="L29" s="174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</row>
    <row r="30" s="2" customFormat="1" ht="6.96" customHeight="1">
      <c r="A30" s="37"/>
      <c r="B30" s="40"/>
      <c r="C30" s="37"/>
      <c r="D30" s="37"/>
      <c r="E30" s="37"/>
      <c r="F30" s="37"/>
      <c r="G30" s="37"/>
      <c r="H30" s="37"/>
      <c r="I30" s="37"/>
      <c r="J30" s="37"/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5"/>
      <c r="E31" s="175"/>
      <c r="F31" s="175"/>
      <c r="G31" s="175"/>
      <c r="H31" s="175"/>
      <c r="I31" s="175"/>
      <c r="J31" s="175"/>
      <c r="K31" s="175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146" t="s">
        <v>104</v>
      </c>
      <c r="E32" s="37"/>
      <c r="F32" s="37"/>
      <c r="G32" s="37"/>
      <c r="H32" s="37"/>
      <c r="I32" s="37"/>
      <c r="J32" s="176">
        <f>J98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77" t="s">
        <v>95</v>
      </c>
      <c r="E33" s="37"/>
      <c r="F33" s="37"/>
      <c r="G33" s="37"/>
      <c r="H33" s="37"/>
      <c r="I33" s="37"/>
      <c r="J33" s="176">
        <f>J103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0"/>
      <c r="C34" s="37"/>
      <c r="D34" s="178" t="s">
        <v>34</v>
      </c>
      <c r="E34" s="37"/>
      <c r="F34" s="37"/>
      <c r="G34" s="37"/>
      <c r="H34" s="37"/>
      <c r="I34" s="37"/>
      <c r="J34" s="179">
        <f>ROUND(J32 + J33,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0"/>
      <c r="C35" s="37"/>
      <c r="D35" s="175"/>
      <c r="E35" s="175"/>
      <c r="F35" s="175"/>
      <c r="G35" s="175"/>
      <c r="H35" s="175"/>
      <c r="I35" s="175"/>
      <c r="J35" s="175"/>
      <c r="K35" s="175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37"/>
      <c r="F36" s="180" t="s">
        <v>36</v>
      </c>
      <c r="G36" s="37"/>
      <c r="H36" s="37"/>
      <c r="I36" s="180" t="s">
        <v>35</v>
      </c>
      <c r="J36" s="180" t="s">
        <v>37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0"/>
      <c r="C37" s="37"/>
      <c r="D37" s="181" t="s">
        <v>38</v>
      </c>
      <c r="E37" s="182" t="s">
        <v>39</v>
      </c>
      <c r="F37" s="183">
        <f>ROUND((ROUND((SUM(BE103:BE110) + SUM(BE132:BE196)),  2) + SUM(BE198:BE202)), 2)</f>
        <v>0</v>
      </c>
      <c r="G37" s="184"/>
      <c r="H37" s="184"/>
      <c r="I37" s="185">
        <v>0.20000000000000001</v>
      </c>
      <c r="J37" s="183">
        <f>ROUND((ROUND(((SUM(BE103:BE110) + SUM(BE132:BE196))*I37),  2) + (SUM(BE198:BE202)*I37)), 2)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0"/>
      <c r="C38" s="37"/>
      <c r="D38" s="37"/>
      <c r="E38" s="182" t="s">
        <v>40</v>
      </c>
      <c r="F38" s="183">
        <f>ROUND((ROUND((SUM(BF103:BF110) + SUM(BF132:BF196)),  2) + SUM(BF198:BF202)), 2)</f>
        <v>0</v>
      </c>
      <c r="G38" s="184"/>
      <c r="H38" s="184"/>
      <c r="I38" s="185">
        <v>0.20000000000000001</v>
      </c>
      <c r="J38" s="183">
        <f>ROUND((ROUND(((SUM(BF103:BF110) + SUM(BF132:BF196))*I38),  2) + (SUM(BF198:BF202)*I38)), 2)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67" t="s">
        <v>41</v>
      </c>
      <c r="F39" s="186">
        <f>ROUND((ROUND((SUM(BG103:BG110) + SUM(BG132:BG196)),  2) + SUM(BG198:BG202)), 2)</f>
        <v>0</v>
      </c>
      <c r="G39" s="37"/>
      <c r="H39" s="37"/>
      <c r="I39" s="187">
        <v>0.20000000000000001</v>
      </c>
      <c r="J39" s="186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0"/>
      <c r="C40" s="37"/>
      <c r="D40" s="37"/>
      <c r="E40" s="167" t="s">
        <v>42</v>
      </c>
      <c r="F40" s="186">
        <f>ROUND((ROUND((SUM(BH103:BH110) + SUM(BH132:BH196)),  2) + SUM(BH198:BH202)), 2)</f>
        <v>0</v>
      </c>
      <c r="G40" s="37"/>
      <c r="H40" s="37"/>
      <c r="I40" s="187">
        <v>0.20000000000000001</v>
      </c>
      <c r="J40" s="186">
        <f>0</f>
        <v>0</v>
      </c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0"/>
      <c r="C41" s="37"/>
      <c r="D41" s="37"/>
      <c r="E41" s="182" t="s">
        <v>43</v>
      </c>
      <c r="F41" s="183">
        <f>ROUND((ROUND((SUM(BI103:BI110) + SUM(BI132:BI196)),  2) + SUM(BI198:BI202)), 2)</f>
        <v>0</v>
      </c>
      <c r="G41" s="184"/>
      <c r="H41" s="184"/>
      <c r="I41" s="185">
        <v>0</v>
      </c>
      <c r="J41" s="183">
        <f>0</f>
        <v>0</v>
      </c>
      <c r="K41" s="37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0"/>
      <c r="C43" s="188"/>
      <c r="D43" s="189" t="s">
        <v>44</v>
      </c>
      <c r="E43" s="190"/>
      <c r="F43" s="190"/>
      <c r="G43" s="191" t="s">
        <v>45</v>
      </c>
      <c r="H43" s="192" t="s">
        <v>46</v>
      </c>
      <c r="I43" s="190"/>
      <c r="J43" s="193">
        <f>SUM(J34:J41)</f>
        <v>0</v>
      </c>
      <c r="K43" s="194"/>
      <c r="L43" s="6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0"/>
      <c r="C44" s="37"/>
      <c r="D44" s="37"/>
      <c r="E44" s="37"/>
      <c r="F44" s="37"/>
      <c r="G44" s="37"/>
      <c r="H44" s="37"/>
      <c r="I44" s="37"/>
      <c r="J44" s="37"/>
      <c r="K44" s="37"/>
      <c r="L44" s="6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5" t="s">
        <v>47</v>
      </c>
      <c r="E50" s="196"/>
      <c r="F50" s="196"/>
      <c r="G50" s="195" t="s">
        <v>48</v>
      </c>
      <c r="H50" s="196"/>
      <c r="I50" s="196"/>
      <c r="J50" s="196"/>
      <c r="K50" s="196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7" t="s">
        <v>49</v>
      </c>
      <c r="E61" s="198"/>
      <c r="F61" s="199" t="s">
        <v>50</v>
      </c>
      <c r="G61" s="197" t="s">
        <v>49</v>
      </c>
      <c r="H61" s="198"/>
      <c r="I61" s="198"/>
      <c r="J61" s="200" t="s">
        <v>50</v>
      </c>
      <c r="K61" s="198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5" t="s">
        <v>51</v>
      </c>
      <c r="E65" s="201"/>
      <c r="F65" s="201"/>
      <c r="G65" s="195" t="s">
        <v>52</v>
      </c>
      <c r="H65" s="201"/>
      <c r="I65" s="201"/>
      <c r="J65" s="201"/>
      <c r="K65" s="201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7" t="s">
        <v>49</v>
      </c>
      <c r="E76" s="198"/>
      <c r="F76" s="199" t="s">
        <v>50</v>
      </c>
      <c r="G76" s="197" t="s">
        <v>49</v>
      </c>
      <c r="H76" s="198"/>
      <c r="I76" s="198"/>
      <c r="J76" s="200" t="s">
        <v>50</v>
      </c>
      <c r="K76" s="198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2"/>
      <c r="C77" s="203"/>
      <c r="D77" s="203"/>
      <c r="E77" s="203"/>
      <c r="F77" s="203"/>
      <c r="G77" s="203"/>
      <c r="H77" s="203"/>
      <c r="I77" s="203"/>
      <c r="J77" s="203"/>
      <c r="K77" s="203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4"/>
      <c r="C81" s="205"/>
      <c r="D81" s="205"/>
      <c r="E81" s="205"/>
      <c r="F81" s="205"/>
      <c r="G81" s="205"/>
      <c r="H81" s="205"/>
      <c r="I81" s="205"/>
      <c r="J81" s="205"/>
      <c r="K81" s="205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06" t="str">
        <f>E7</f>
        <v>Rekonštrukcia šatne, spŕch a WC v DÚA - II. NP, Jurajov dvor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18"/>
      <c r="C86" s="29" t="s">
        <v>102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7"/>
      <c r="B87" s="38"/>
      <c r="C87" s="39"/>
      <c r="D87" s="39"/>
      <c r="E87" s="206" t="s">
        <v>103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29" t="s">
        <v>511</v>
      </c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81" t="str">
        <f>E11</f>
        <v>01 - Zdravotechnika</v>
      </c>
      <c r="F89" s="39"/>
      <c r="G89" s="39"/>
      <c r="H89" s="39"/>
      <c r="I89" s="39"/>
      <c r="J89" s="39"/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29" t="s">
        <v>19</v>
      </c>
      <c r="D91" s="39"/>
      <c r="E91" s="39"/>
      <c r="F91" s="24" t="str">
        <f>F14</f>
        <v xml:space="preserve"> </v>
      </c>
      <c r="G91" s="39"/>
      <c r="H91" s="39"/>
      <c r="I91" s="29" t="s">
        <v>21</v>
      </c>
      <c r="J91" s="84" t="str">
        <f>IF(J14="","",J14)</f>
        <v>7. 12. 2023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29" t="s">
        <v>23</v>
      </c>
      <c r="D93" s="39"/>
      <c r="E93" s="39"/>
      <c r="F93" s="24" t="str">
        <f>E17</f>
        <v xml:space="preserve"> </v>
      </c>
      <c r="G93" s="39"/>
      <c r="H93" s="39"/>
      <c r="I93" s="29" t="s">
        <v>28</v>
      </c>
      <c r="J93" s="33" t="str">
        <f>E23</f>
        <v xml:space="preserve"> </v>
      </c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29" t="s">
        <v>26</v>
      </c>
      <c r="D94" s="39"/>
      <c r="E94" s="39"/>
      <c r="F94" s="24" t="str">
        <f>IF(E20="","",E20)</f>
        <v>Vyplň údaj</v>
      </c>
      <c r="G94" s="39"/>
      <c r="H94" s="39"/>
      <c r="I94" s="29" t="s">
        <v>30</v>
      </c>
      <c r="J94" s="33" t="str">
        <f>E26</f>
        <v xml:space="preserve"> </v>
      </c>
      <c r="K94" s="39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207" t="s">
        <v>106</v>
      </c>
      <c r="D96" s="161"/>
      <c r="E96" s="161"/>
      <c r="F96" s="161"/>
      <c r="G96" s="161"/>
      <c r="H96" s="161"/>
      <c r="I96" s="161"/>
      <c r="J96" s="208" t="s">
        <v>107</v>
      </c>
      <c r="K96" s="161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8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209" t="s">
        <v>108</v>
      </c>
      <c r="D98" s="39"/>
      <c r="E98" s="39"/>
      <c r="F98" s="39"/>
      <c r="G98" s="39"/>
      <c r="H98" s="39"/>
      <c r="I98" s="39"/>
      <c r="J98" s="115">
        <f>J132</f>
        <v>0</v>
      </c>
      <c r="K98" s="39"/>
      <c r="L98" s="68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4" t="s">
        <v>109</v>
      </c>
    </row>
    <row r="99" s="9" customFormat="1" ht="24.96" customHeight="1">
      <c r="A99" s="9"/>
      <c r="B99" s="210"/>
      <c r="C99" s="211"/>
      <c r="D99" s="212" t="s">
        <v>513</v>
      </c>
      <c r="E99" s="213"/>
      <c r="F99" s="213"/>
      <c r="G99" s="213"/>
      <c r="H99" s="213"/>
      <c r="I99" s="213"/>
      <c r="J99" s="214">
        <f>J133</f>
        <v>0</v>
      </c>
      <c r="K99" s="211"/>
      <c r="L99" s="21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1.84" customHeight="1">
      <c r="A100" s="9"/>
      <c r="B100" s="210"/>
      <c r="C100" s="211"/>
      <c r="D100" s="221" t="s">
        <v>125</v>
      </c>
      <c r="E100" s="211"/>
      <c r="F100" s="211"/>
      <c r="G100" s="211"/>
      <c r="H100" s="211"/>
      <c r="I100" s="211"/>
      <c r="J100" s="222">
        <f>J197</f>
        <v>0</v>
      </c>
      <c r="K100" s="211"/>
      <c r="L100" s="21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8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8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9.28" customHeight="1">
      <c r="A103" s="37"/>
      <c r="B103" s="38"/>
      <c r="C103" s="209" t="s">
        <v>126</v>
      </c>
      <c r="D103" s="39"/>
      <c r="E103" s="39"/>
      <c r="F103" s="39"/>
      <c r="G103" s="39"/>
      <c r="H103" s="39"/>
      <c r="I103" s="39"/>
      <c r="J103" s="223">
        <f>ROUND(J104 + J105 + J106 + J107 + J108 + J109,2)</f>
        <v>0</v>
      </c>
      <c r="K103" s="39"/>
      <c r="L103" s="68"/>
      <c r="N103" s="224" t="s">
        <v>38</v>
      </c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18" customHeight="1">
      <c r="A104" s="37"/>
      <c r="B104" s="38"/>
      <c r="C104" s="39"/>
      <c r="D104" s="157" t="s">
        <v>127</v>
      </c>
      <c r="E104" s="152"/>
      <c r="F104" s="152"/>
      <c r="G104" s="39"/>
      <c r="H104" s="39"/>
      <c r="I104" s="39"/>
      <c r="J104" s="153">
        <v>0</v>
      </c>
      <c r="K104" s="39"/>
      <c r="L104" s="225"/>
      <c r="M104" s="226"/>
      <c r="N104" s="227" t="s">
        <v>40</v>
      </c>
      <c r="O104" s="226"/>
      <c r="P104" s="226"/>
      <c r="Q104" s="226"/>
      <c r="R104" s="226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9" t="s">
        <v>128</v>
      </c>
      <c r="AZ104" s="226"/>
      <c r="BA104" s="226"/>
      <c r="BB104" s="226"/>
      <c r="BC104" s="226"/>
      <c r="BD104" s="226"/>
      <c r="BE104" s="230">
        <f>IF(N104="základná",J104,0)</f>
        <v>0</v>
      </c>
      <c r="BF104" s="230">
        <f>IF(N104="znížená",J104,0)</f>
        <v>0</v>
      </c>
      <c r="BG104" s="230">
        <f>IF(N104="zákl. prenesená",J104,0)</f>
        <v>0</v>
      </c>
      <c r="BH104" s="230">
        <f>IF(N104="zníž. prenesená",J104,0)</f>
        <v>0</v>
      </c>
      <c r="BI104" s="230">
        <f>IF(N104="nulová",J104,0)</f>
        <v>0</v>
      </c>
      <c r="BJ104" s="229" t="s">
        <v>85</v>
      </c>
      <c r="BK104" s="226"/>
      <c r="BL104" s="226"/>
      <c r="BM104" s="226"/>
    </row>
    <row r="105" s="2" customFormat="1" ht="18" customHeight="1">
      <c r="A105" s="37"/>
      <c r="B105" s="38"/>
      <c r="C105" s="39"/>
      <c r="D105" s="157" t="s">
        <v>129</v>
      </c>
      <c r="E105" s="152"/>
      <c r="F105" s="152"/>
      <c r="G105" s="39"/>
      <c r="H105" s="39"/>
      <c r="I105" s="39"/>
      <c r="J105" s="153">
        <v>0</v>
      </c>
      <c r="K105" s="39"/>
      <c r="L105" s="225"/>
      <c r="M105" s="226"/>
      <c r="N105" s="227" t="s">
        <v>40</v>
      </c>
      <c r="O105" s="226"/>
      <c r="P105" s="226"/>
      <c r="Q105" s="226"/>
      <c r="R105" s="226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6"/>
      <c r="AY105" s="229" t="s">
        <v>128</v>
      </c>
      <c r="AZ105" s="226"/>
      <c r="BA105" s="226"/>
      <c r="BB105" s="226"/>
      <c r="BC105" s="226"/>
      <c r="BD105" s="226"/>
      <c r="BE105" s="230">
        <f>IF(N105="základná",J105,0)</f>
        <v>0</v>
      </c>
      <c r="BF105" s="230">
        <f>IF(N105="znížená",J105,0)</f>
        <v>0</v>
      </c>
      <c r="BG105" s="230">
        <f>IF(N105="zákl. prenesená",J105,0)</f>
        <v>0</v>
      </c>
      <c r="BH105" s="230">
        <f>IF(N105="zníž. prenesená",J105,0)</f>
        <v>0</v>
      </c>
      <c r="BI105" s="230">
        <f>IF(N105="nulová",J105,0)</f>
        <v>0</v>
      </c>
      <c r="BJ105" s="229" t="s">
        <v>85</v>
      </c>
      <c r="BK105" s="226"/>
      <c r="BL105" s="226"/>
      <c r="BM105" s="226"/>
    </row>
    <row r="106" s="2" customFormat="1" ht="18" customHeight="1">
      <c r="A106" s="37"/>
      <c r="B106" s="38"/>
      <c r="C106" s="39"/>
      <c r="D106" s="157" t="s">
        <v>130</v>
      </c>
      <c r="E106" s="152"/>
      <c r="F106" s="152"/>
      <c r="G106" s="39"/>
      <c r="H106" s="39"/>
      <c r="I106" s="39"/>
      <c r="J106" s="153">
        <v>0</v>
      </c>
      <c r="K106" s="39"/>
      <c r="L106" s="225"/>
      <c r="M106" s="226"/>
      <c r="N106" s="227" t="s">
        <v>40</v>
      </c>
      <c r="O106" s="226"/>
      <c r="P106" s="226"/>
      <c r="Q106" s="226"/>
      <c r="R106" s="226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9" t="s">
        <v>128</v>
      </c>
      <c r="AZ106" s="226"/>
      <c r="BA106" s="226"/>
      <c r="BB106" s="226"/>
      <c r="BC106" s="226"/>
      <c r="BD106" s="226"/>
      <c r="BE106" s="230">
        <f>IF(N106="základná",J106,0)</f>
        <v>0</v>
      </c>
      <c r="BF106" s="230">
        <f>IF(N106="znížená",J106,0)</f>
        <v>0</v>
      </c>
      <c r="BG106" s="230">
        <f>IF(N106="zákl. prenesená",J106,0)</f>
        <v>0</v>
      </c>
      <c r="BH106" s="230">
        <f>IF(N106="zníž. prenesená",J106,0)</f>
        <v>0</v>
      </c>
      <c r="BI106" s="230">
        <f>IF(N106="nulová",J106,0)</f>
        <v>0</v>
      </c>
      <c r="BJ106" s="229" t="s">
        <v>85</v>
      </c>
      <c r="BK106" s="226"/>
      <c r="BL106" s="226"/>
      <c r="BM106" s="226"/>
    </row>
    <row r="107" s="2" customFormat="1" ht="18" customHeight="1">
      <c r="A107" s="37"/>
      <c r="B107" s="38"/>
      <c r="C107" s="39"/>
      <c r="D107" s="157" t="s">
        <v>131</v>
      </c>
      <c r="E107" s="152"/>
      <c r="F107" s="152"/>
      <c r="G107" s="39"/>
      <c r="H107" s="39"/>
      <c r="I107" s="39"/>
      <c r="J107" s="153">
        <v>0</v>
      </c>
      <c r="K107" s="39"/>
      <c r="L107" s="225"/>
      <c r="M107" s="226"/>
      <c r="N107" s="227" t="s">
        <v>40</v>
      </c>
      <c r="O107" s="226"/>
      <c r="P107" s="226"/>
      <c r="Q107" s="226"/>
      <c r="R107" s="226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  <c r="AX107" s="226"/>
      <c r="AY107" s="229" t="s">
        <v>128</v>
      </c>
      <c r="AZ107" s="226"/>
      <c r="BA107" s="226"/>
      <c r="BB107" s="226"/>
      <c r="BC107" s="226"/>
      <c r="BD107" s="226"/>
      <c r="BE107" s="230">
        <f>IF(N107="základná",J107,0)</f>
        <v>0</v>
      </c>
      <c r="BF107" s="230">
        <f>IF(N107="znížená",J107,0)</f>
        <v>0</v>
      </c>
      <c r="BG107" s="230">
        <f>IF(N107="zákl. prenesená",J107,0)</f>
        <v>0</v>
      </c>
      <c r="BH107" s="230">
        <f>IF(N107="zníž. prenesená",J107,0)</f>
        <v>0</v>
      </c>
      <c r="BI107" s="230">
        <f>IF(N107="nulová",J107,0)</f>
        <v>0</v>
      </c>
      <c r="BJ107" s="229" t="s">
        <v>85</v>
      </c>
      <c r="BK107" s="226"/>
      <c r="BL107" s="226"/>
      <c r="BM107" s="226"/>
    </row>
    <row r="108" s="2" customFormat="1" ht="18" customHeight="1">
      <c r="A108" s="37"/>
      <c r="B108" s="38"/>
      <c r="C108" s="39"/>
      <c r="D108" s="157" t="s">
        <v>132</v>
      </c>
      <c r="E108" s="152"/>
      <c r="F108" s="152"/>
      <c r="G108" s="39"/>
      <c r="H108" s="39"/>
      <c r="I108" s="39"/>
      <c r="J108" s="153">
        <v>0</v>
      </c>
      <c r="K108" s="39"/>
      <c r="L108" s="225"/>
      <c r="M108" s="226"/>
      <c r="N108" s="227" t="s">
        <v>40</v>
      </c>
      <c r="O108" s="226"/>
      <c r="P108" s="226"/>
      <c r="Q108" s="226"/>
      <c r="R108" s="226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9" t="s">
        <v>128</v>
      </c>
      <c r="AZ108" s="226"/>
      <c r="BA108" s="226"/>
      <c r="BB108" s="226"/>
      <c r="BC108" s="226"/>
      <c r="BD108" s="226"/>
      <c r="BE108" s="230">
        <f>IF(N108="základná",J108,0)</f>
        <v>0</v>
      </c>
      <c r="BF108" s="230">
        <f>IF(N108="znížená",J108,0)</f>
        <v>0</v>
      </c>
      <c r="BG108" s="230">
        <f>IF(N108="zákl. prenesená",J108,0)</f>
        <v>0</v>
      </c>
      <c r="BH108" s="230">
        <f>IF(N108="zníž. prenesená",J108,0)</f>
        <v>0</v>
      </c>
      <c r="BI108" s="230">
        <f>IF(N108="nulová",J108,0)</f>
        <v>0</v>
      </c>
      <c r="BJ108" s="229" t="s">
        <v>85</v>
      </c>
      <c r="BK108" s="226"/>
      <c r="BL108" s="226"/>
      <c r="BM108" s="226"/>
    </row>
    <row r="109" s="2" customFormat="1" ht="18" customHeight="1">
      <c r="A109" s="37"/>
      <c r="B109" s="38"/>
      <c r="C109" s="39"/>
      <c r="D109" s="152" t="s">
        <v>133</v>
      </c>
      <c r="E109" s="39"/>
      <c r="F109" s="39"/>
      <c r="G109" s="39"/>
      <c r="H109" s="39"/>
      <c r="I109" s="39"/>
      <c r="J109" s="153">
        <f>ROUND(J32*T109,2)</f>
        <v>0</v>
      </c>
      <c r="K109" s="39"/>
      <c r="L109" s="225"/>
      <c r="M109" s="226"/>
      <c r="N109" s="227" t="s">
        <v>40</v>
      </c>
      <c r="O109" s="226"/>
      <c r="P109" s="226"/>
      <c r="Q109" s="226"/>
      <c r="R109" s="226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9" t="s">
        <v>134</v>
      </c>
      <c r="AZ109" s="226"/>
      <c r="BA109" s="226"/>
      <c r="BB109" s="226"/>
      <c r="BC109" s="226"/>
      <c r="BD109" s="226"/>
      <c r="BE109" s="230">
        <f>IF(N109="základná",J109,0)</f>
        <v>0</v>
      </c>
      <c r="BF109" s="230">
        <f>IF(N109="znížená",J109,0)</f>
        <v>0</v>
      </c>
      <c r="BG109" s="230">
        <f>IF(N109="zákl. prenesená",J109,0)</f>
        <v>0</v>
      </c>
      <c r="BH109" s="230">
        <f>IF(N109="zníž. prenesená",J109,0)</f>
        <v>0</v>
      </c>
      <c r="BI109" s="230">
        <f>IF(N109="nulová",J109,0)</f>
        <v>0</v>
      </c>
      <c r="BJ109" s="229" t="s">
        <v>85</v>
      </c>
      <c r="BK109" s="226"/>
      <c r="BL109" s="226"/>
      <c r="BM109" s="226"/>
    </row>
    <row r="110" s="2" customForma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9.28" customHeight="1">
      <c r="A111" s="37"/>
      <c r="B111" s="38"/>
      <c r="C111" s="160" t="s">
        <v>100</v>
      </c>
      <c r="D111" s="161"/>
      <c r="E111" s="161"/>
      <c r="F111" s="161"/>
      <c r="G111" s="161"/>
      <c r="H111" s="161"/>
      <c r="I111" s="161"/>
      <c r="J111" s="162">
        <f>ROUND(J98+J103,2)</f>
        <v>0</v>
      </c>
      <c r="K111" s="161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73"/>
      <c r="C116" s="74"/>
      <c r="D116" s="74"/>
      <c r="E116" s="74"/>
      <c r="F116" s="74"/>
      <c r="G116" s="74"/>
      <c r="H116" s="74"/>
      <c r="I116" s="74"/>
      <c r="J116" s="74"/>
      <c r="K116" s="74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0" t="s">
        <v>135</v>
      </c>
      <c r="D117" s="39"/>
      <c r="E117" s="39"/>
      <c r="F117" s="39"/>
      <c r="G117" s="39"/>
      <c r="H117" s="39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29" t="s">
        <v>15</v>
      </c>
      <c r="D119" s="39"/>
      <c r="E119" s="39"/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206" t="str">
        <f>E7</f>
        <v>Rekonštrukcia šatne, spŕch a WC v DÚA - II. NP, Jurajov dvor</v>
      </c>
      <c r="F120" s="29"/>
      <c r="G120" s="29"/>
      <c r="H120" s="2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" customFormat="1" ht="12" customHeight="1">
      <c r="B121" s="18"/>
      <c r="C121" s="29" t="s">
        <v>102</v>
      </c>
      <c r="D121" s="19"/>
      <c r="E121" s="19"/>
      <c r="F121" s="19"/>
      <c r="G121" s="19"/>
      <c r="H121" s="19"/>
      <c r="I121" s="19"/>
      <c r="J121" s="19"/>
      <c r="K121" s="19"/>
      <c r="L121" s="17"/>
    </row>
    <row r="122" s="2" customFormat="1" ht="16.5" customHeight="1">
      <c r="A122" s="37"/>
      <c r="B122" s="38"/>
      <c r="C122" s="39"/>
      <c r="D122" s="39"/>
      <c r="E122" s="206" t="s">
        <v>103</v>
      </c>
      <c r="F122" s="39"/>
      <c r="G122" s="39"/>
      <c r="H122" s="39"/>
      <c r="I122" s="39"/>
      <c r="J122" s="39"/>
      <c r="K122" s="39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29" t="s">
        <v>511</v>
      </c>
      <c r="D123" s="39"/>
      <c r="E123" s="39"/>
      <c r="F123" s="39"/>
      <c r="G123" s="39"/>
      <c r="H123" s="39"/>
      <c r="I123" s="39"/>
      <c r="J123" s="39"/>
      <c r="K123" s="39"/>
      <c r="L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9"/>
      <c r="D124" s="39"/>
      <c r="E124" s="81" t="str">
        <f>E11</f>
        <v>01 - Zdravotechnika</v>
      </c>
      <c r="F124" s="39"/>
      <c r="G124" s="39"/>
      <c r="H124" s="39"/>
      <c r="I124" s="39"/>
      <c r="J124" s="39"/>
      <c r="K124" s="39"/>
      <c r="L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19</v>
      </c>
      <c r="D126" s="39"/>
      <c r="E126" s="39"/>
      <c r="F126" s="24" t="str">
        <f>F14</f>
        <v xml:space="preserve"> </v>
      </c>
      <c r="G126" s="39"/>
      <c r="H126" s="39"/>
      <c r="I126" s="29" t="s">
        <v>21</v>
      </c>
      <c r="J126" s="84" t="str">
        <f>IF(J14="","",J14)</f>
        <v>7. 12. 2023</v>
      </c>
      <c r="K126" s="39"/>
      <c r="L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8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29" t="s">
        <v>23</v>
      </c>
      <c r="D128" s="39"/>
      <c r="E128" s="39"/>
      <c r="F128" s="24" t="str">
        <f>E17</f>
        <v xml:space="preserve"> </v>
      </c>
      <c r="G128" s="39"/>
      <c r="H128" s="39"/>
      <c r="I128" s="29" t="s">
        <v>28</v>
      </c>
      <c r="J128" s="33" t="str">
        <f>E23</f>
        <v xml:space="preserve"> </v>
      </c>
      <c r="K128" s="39"/>
      <c r="L128" s="6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29" t="s">
        <v>26</v>
      </c>
      <c r="D129" s="39"/>
      <c r="E129" s="39"/>
      <c r="F129" s="24" t="str">
        <f>IF(E20="","",E20)</f>
        <v>Vyplň údaj</v>
      </c>
      <c r="G129" s="39"/>
      <c r="H129" s="39"/>
      <c r="I129" s="29" t="s">
        <v>30</v>
      </c>
      <c r="J129" s="33" t="str">
        <f>E26</f>
        <v xml:space="preserve"> </v>
      </c>
      <c r="K129" s="39"/>
      <c r="L129" s="68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8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231"/>
      <c r="B131" s="232"/>
      <c r="C131" s="233" t="s">
        <v>136</v>
      </c>
      <c r="D131" s="234" t="s">
        <v>59</v>
      </c>
      <c r="E131" s="234" t="s">
        <v>55</v>
      </c>
      <c r="F131" s="234" t="s">
        <v>56</v>
      </c>
      <c r="G131" s="234" t="s">
        <v>137</v>
      </c>
      <c r="H131" s="234" t="s">
        <v>138</v>
      </c>
      <c r="I131" s="234" t="s">
        <v>139</v>
      </c>
      <c r="J131" s="235" t="s">
        <v>107</v>
      </c>
      <c r="K131" s="236" t="s">
        <v>140</v>
      </c>
      <c r="L131" s="237"/>
      <c r="M131" s="105" t="s">
        <v>1</v>
      </c>
      <c r="N131" s="106" t="s">
        <v>38</v>
      </c>
      <c r="O131" s="106" t="s">
        <v>141</v>
      </c>
      <c r="P131" s="106" t="s">
        <v>142</v>
      </c>
      <c r="Q131" s="106" t="s">
        <v>143</v>
      </c>
      <c r="R131" s="106" t="s">
        <v>144</v>
      </c>
      <c r="S131" s="106" t="s">
        <v>145</v>
      </c>
      <c r="T131" s="107" t="s">
        <v>146</v>
      </c>
      <c r="U131" s="231"/>
      <c r="V131" s="231"/>
      <c r="W131" s="231"/>
      <c r="X131" s="231"/>
      <c r="Y131" s="231"/>
      <c r="Z131" s="231"/>
      <c r="AA131" s="231"/>
      <c r="AB131" s="231"/>
      <c r="AC131" s="231"/>
      <c r="AD131" s="231"/>
      <c r="AE131" s="231"/>
    </row>
    <row r="132" s="2" customFormat="1" ht="22.8" customHeight="1">
      <c r="A132" s="37"/>
      <c r="B132" s="38"/>
      <c r="C132" s="112" t="s">
        <v>104</v>
      </c>
      <c r="D132" s="39"/>
      <c r="E132" s="39"/>
      <c r="F132" s="39"/>
      <c r="G132" s="39"/>
      <c r="H132" s="39"/>
      <c r="I132" s="39"/>
      <c r="J132" s="238">
        <f>BK132</f>
        <v>0</v>
      </c>
      <c r="K132" s="39"/>
      <c r="L132" s="40"/>
      <c r="M132" s="108"/>
      <c r="N132" s="239"/>
      <c r="O132" s="109"/>
      <c r="P132" s="240">
        <f>P133+P197</f>
        <v>0</v>
      </c>
      <c r="Q132" s="109"/>
      <c r="R132" s="240">
        <f>R133+R197</f>
        <v>0</v>
      </c>
      <c r="S132" s="109"/>
      <c r="T132" s="241">
        <f>T133+T197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4" t="s">
        <v>73</v>
      </c>
      <c r="AU132" s="14" t="s">
        <v>109</v>
      </c>
      <c r="BK132" s="242">
        <f>BK133+BK197</f>
        <v>0</v>
      </c>
    </row>
    <row r="133" s="12" customFormat="1" ht="25.92" customHeight="1">
      <c r="A133" s="12"/>
      <c r="B133" s="243"/>
      <c r="C133" s="244"/>
      <c r="D133" s="245" t="s">
        <v>73</v>
      </c>
      <c r="E133" s="246" t="s">
        <v>514</v>
      </c>
      <c r="F133" s="246" t="s">
        <v>87</v>
      </c>
      <c r="G133" s="244"/>
      <c r="H133" s="244"/>
      <c r="I133" s="247"/>
      <c r="J133" s="222">
        <f>BK133</f>
        <v>0</v>
      </c>
      <c r="K133" s="244"/>
      <c r="L133" s="248"/>
      <c r="M133" s="249"/>
      <c r="N133" s="250"/>
      <c r="O133" s="250"/>
      <c r="P133" s="251">
        <f>SUM(P134:P196)</f>
        <v>0</v>
      </c>
      <c r="Q133" s="250"/>
      <c r="R133" s="251">
        <f>SUM(R134:R196)</f>
        <v>0</v>
      </c>
      <c r="S133" s="250"/>
      <c r="T133" s="252">
        <f>SUM(T134:T196)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53" t="s">
        <v>81</v>
      </c>
      <c r="AT133" s="254" t="s">
        <v>73</v>
      </c>
      <c r="AU133" s="254" t="s">
        <v>74</v>
      </c>
      <c r="AY133" s="253" t="s">
        <v>149</v>
      </c>
      <c r="BK133" s="255">
        <f>SUM(BK134:BK196)</f>
        <v>0</v>
      </c>
    </row>
    <row r="134" s="2" customFormat="1" ht="16.5" customHeight="1">
      <c r="A134" s="37"/>
      <c r="B134" s="38"/>
      <c r="C134" s="258" t="s">
        <v>81</v>
      </c>
      <c r="D134" s="258" t="s">
        <v>152</v>
      </c>
      <c r="E134" s="259" t="s">
        <v>515</v>
      </c>
      <c r="F134" s="260" t="s">
        <v>516</v>
      </c>
      <c r="G134" s="261" t="s">
        <v>193</v>
      </c>
      <c r="H134" s="262">
        <v>2</v>
      </c>
      <c r="I134" s="263"/>
      <c r="J134" s="264">
        <f>ROUND(I134*H134,2)</f>
        <v>0</v>
      </c>
      <c r="K134" s="265"/>
      <c r="L134" s="40"/>
      <c r="M134" s="266" t="s">
        <v>1</v>
      </c>
      <c r="N134" s="267" t="s">
        <v>40</v>
      </c>
      <c r="O134" s="96"/>
      <c r="P134" s="268">
        <f>O134*H134</f>
        <v>0</v>
      </c>
      <c r="Q134" s="268">
        <v>0</v>
      </c>
      <c r="R134" s="268">
        <f>Q134*H134</f>
        <v>0</v>
      </c>
      <c r="S134" s="268">
        <v>0</v>
      </c>
      <c r="T134" s="26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70" t="s">
        <v>156</v>
      </c>
      <c r="AT134" s="270" t="s">
        <v>152</v>
      </c>
      <c r="AU134" s="270" t="s">
        <v>81</v>
      </c>
      <c r="AY134" s="14" t="s">
        <v>149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85</v>
      </c>
      <c r="BK134" s="156">
        <f>ROUND(I134*H134,2)</f>
        <v>0</v>
      </c>
      <c r="BL134" s="14" t="s">
        <v>156</v>
      </c>
      <c r="BM134" s="270" t="s">
        <v>85</v>
      </c>
    </row>
    <row r="135" s="2" customFormat="1" ht="16.5" customHeight="1">
      <c r="A135" s="37"/>
      <c r="B135" s="38"/>
      <c r="C135" s="258" t="s">
        <v>85</v>
      </c>
      <c r="D135" s="258" t="s">
        <v>152</v>
      </c>
      <c r="E135" s="259" t="s">
        <v>517</v>
      </c>
      <c r="F135" s="260" t="s">
        <v>518</v>
      </c>
      <c r="G135" s="261" t="s">
        <v>193</v>
      </c>
      <c r="H135" s="262">
        <v>2</v>
      </c>
      <c r="I135" s="263"/>
      <c r="J135" s="264">
        <f>ROUND(I135*H135,2)</f>
        <v>0</v>
      </c>
      <c r="K135" s="265"/>
      <c r="L135" s="40"/>
      <c r="M135" s="266" t="s">
        <v>1</v>
      </c>
      <c r="N135" s="267" t="s">
        <v>40</v>
      </c>
      <c r="O135" s="96"/>
      <c r="P135" s="268">
        <f>O135*H135</f>
        <v>0</v>
      </c>
      <c r="Q135" s="268">
        <v>0</v>
      </c>
      <c r="R135" s="268">
        <f>Q135*H135</f>
        <v>0</v>
      </c>
      <c r="S135" s="268">
        <v>0</v>
      </c>
      <c r="T135" s="26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70" t="s">
        <v>156</v>
      </c>
      <c r="AT135" s="270" t="s">
        <v>152</v>
      </c>
      <c r="AU135" s="270" t="s">
        <v>81</v>
      </c>
      <c r="AY135" s="14" t="s">
        <v>149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85</v>
      </c>
      <c r="BK135" s="156">
        <f>ROUND(I135*H135,2)</f>
        <v>0</v>
      </c>
      <c r="BL135" s="14" t="s">
        <v>156</v>
      </c>
      <c r="BM135" s="270" t="s">
        <v>156</v>
      </c>
    </row>
    <row r="136" s="2" customFormat="1" ht="16.5" customHeight="1">
      <c r="A136" s="37"/>
      <c r="B136" s="38"/>
      <c r="C136" s="258" t="s">
        <v>162</v>
      </c>
      <c r="D136" s="258" t="s">
        <v>152</v>
      </c>
      <c r="E136" s="259" t="s">
        <v>519</v>
      </c>
      <c r="F136" s="260" t="s">
        <v>520</v>
      </c>
      <c r="G136" s="261" t="s">
        <v>193</v>
      </c>
      <c r="H136" s="262">
        <v>2</v>
      </c>
      <c r="I136" s="263"/>
      <c r="J136" s="264">
        <f>ROUND(I136*H136,2)</f>
        <v>0</v>
      </c>
      <c r="K136" s="265"/>
      <c r="L136" s="40"/>
      <c r="M136" s="266" t="s">
        <v>1</v>
      </c>
      <c r="N136" s="267" t="s">
        <v>40</v>
      </c>
      <c r="O136" s="96"/>
      <c r="P136" s="268">
        <f>O136*H136</f>
        <v>0</v>
      </c>
      <c r="Q136" s="268">
        <v>0</v>
      </c>
      <c r="R136" s="268">
        <f>Q136*H136</f>
        <v>0</v>
      </c>
      <c r="S136" s="268">
        <v>0</v>
      </c>
      <c r="T136" s="26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70" t="s">
        <v>156</v>
      </c>
      <c r="AT136" s="270" t="s">
        <v>152</v>
      </c>
      <c r="AU136" s="270" t="s">
        <v>81</v>
      </c>
      <c r="AY136" s="14" t="s">
        <v>149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85</v>
      </c>
      <c r="BK136" s="156">
        <f>ROUND(I136*H136,2)</f>
        <v>0</v>
      </c>
      <c r="BL136" s="14" t="s">
        <v>156</v>
      </c>
      <c r="BM136" s="270" t="s">
        <v>150</v>
      </c>
    </row>
    <row r="137" s="2" customFormat="1" ht="16.5" customHeight="1">
      <c r="A137" s="37"/>
      <c r="B137" s="38"/>
      <c r="C137" s="258" t="s">
        <v>156</v>
      </c>
      <c r="D137" s="258" t="s">
        <v>152</v>
      </c>
      <c r="E137" s="259" t="s">
        <v>521</v>
      </c>
      <c r="F137" s="260" t="s">
        <v>522</v>
      </c>
      <c r="G137" s="261" t="s">
        <v>193</v>
      </c>
      <c r="H137" s="262">
        <v>2</v>
      </c>
      <c r="I137" s="263"/>
      <c r="J137" s="264">
        <f>ROUND(I137*H137,2)</f>
        <v>0</v>
      </c>
      <c r="K137" s="265"/>
      <c r="L137" s="40"/>
      <c r="M137" s="266" t="s">
        <v>1</v>
      </c>
      <c r="N137" s="267" t="s">
        <v>40</v>
      </c>
      <c r="O137" s="96"/>
      <c r="P137" s="268">
        <f>O137*H137</f>
        <v>0</v>
      </c>
      <c r="Q137" s="268">
        <v>0</v>
      </c>
      <c r="R137" s="268">
        <f>Q137*H137</f>
        <v>0</v>
      </c>
      <c r="S137" s="268">
        <v>0</v>
      </c>
      <c r="T137" s="26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70" t="s">
        <v>156</v>
      </c>
      <c r="AT137" s="270" t="s">
        <v>152</v>
      </c>
      <c r="AU137" s="270" t="s">
        <v>81</v>
      </c>
      <c r="AY137" s="14" t="s">
        <v>149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85</v>
      </c>
      <c r="BK137" s="156">
        <f>ROUND(I137*H137,2)</f>
        <v>0</v>
      </c>
      <c r="BL137" s="14" t="s">
        <v>156</v>
      </c>
      <c r="BM137" s="270" t="s">
        <v>181</v>
      </c>
    </row>
    <row r="138" s="2" customFormat="1" ht="16.5" customHeight="1">
      <c r="A138" s="37"/>
      <c r="B138" s="38"/>
      <c r="C138" s="258" t="s">
        <v>169</v>
      </c>
      <c r="D138" s="258" t="s">
        <v>152</v>
      </c>
      <c r="E138" s="259" t="s">
        <v>523</v>
      </c>
      <c r="F138" s="260" t="s">
        <v>524</v>
      </c>
      <c r="G138" s="261" t="s">
        <v>193</v>
      </c>
      <c r="H138" s="262">
        <v>2</v>
      </c>
      <c r="I138" s="263"/>
      <c r="J138" s="264">
        <f>ROUND(I138*H138,2)</f>
        <v>0</v>
      </c>
      <c r="K138" s="265"/>
      <c r="L138" s="40"/>
      <c r="M138" s="266" t="s">
        <v>1</v>
      </c>
      <c r="N138" s="267" t="s">
        <v>40</v>
      </c>
      <c r="O138" s="96"/>
      <c r="P138" s="268">
        <f>O138*H138</f>
        <v>0</v>
      </c>
      <c r="Q138" s="268">
        <v>0</v>
      </c>
      <c r="R138" s="268">
        <f>Q138*H138</f>
        <v>0</v>
      </c>
      <c r="S138" s="268">
        <v>0</v>
      </c>
      <c r="T138" s="26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70" t="s">
        <v>156</v>
      </c>
      <c r="AT138" s="270" t="s">
        <v>152</v>
      </c>
      <c r="AU138" s="270" t="s">
        <v>81</v>
      </c>
      <c r="AY138" s="14" t="s">
        <v>149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85</v>
      </c>
      <c r="BK138" s="156">
        <f>ROUND(I138*H138,2)</f>
        <v>0</v>
      </c>
      <c r="BL138" s="14" t="s">
        <v>156</v>
      </c>
      <c r="BM138" s="270" t="s">
        <v>190</v>
      </c>
    </row>
    <row r="139" s="2" customFormat="1" ht="16.5" customHeight="1">
      <c r="A139" s="37"/>
      <c r="B139" s="38"/>
      <c r="C139" s="258" t="s">
        <v>150</v>
      </c>
      <c r="D139" s="258" t="s">
        <v>152</v>
      </c>
      <c r="E139" s="259" t="s">
        <v>525</v>
      </c>
      <c r="F139" s="260" t="s">
        <v>526</v>
      </c>
      <c r="G139" s="261" t="s">
        <v>193</v>
      </c>
      <c r="H139" s="262">
        <v>2</v>
      </c>
      <c r="I139" s="263"/>
      <c r="J139" s="264">
        <f>ROUND(I139*H139,2)</f>
        <v>0</v>
      </c>
      <c r="K139" s="265"/>
      <c r="L139" s="40"/>
      <c r="M139" s="266" t="s">
        <v>1</v>
      </c>
      <c r="N139" s="267" t="s">
        <v>40</v>
      </c>
      <c r="O139" s="96"/>
      <c r="P139" s="268">
        <f>O139*H139</f>
        <v>0</v>
      </c>
      <c r="Q139" s="268">
        <v>0</v>
      </c>
      <c r="R139" s="268">
        <f>Q139*H139</f>
        <v>0</v>
      </c>
      <c r="S139" s="268">
        <v>0</v>
      </c>
      <c r="T139" s="26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70" t="s">
        <v>156</v>
      </c>
      <c r="AT139" s="270" t="s">
        <v>152</v>
      </c>
      <c r="AU139" s="270" t="s">
        <v>81</v>
      </c>
      <c r="AY139" s="14" t="s">
        <v>149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85</v>
      </c>
      <c r="BK139" s="156">
        <f>ROUND(I139*H139,2)</f>
        <v>0</v>
      </c>
      <c r="BL139" s="14" t="s">
        <v>156</v>
      </c>
      <c r="BM139" s="270" t="s">
        <v>201</v>
      </c>
    </row>
    <row r="140" s="2" customFormat="1" ht="16.5" customHeight="1">
      <c r="A140" s="37"/>
      <c r="B140" s="38"/>
      <c r="C140" s="258" t="s">
        <v>176</v>
      </c>
      <c r="D140" s="258" t="s">
        <v>152</v>
      </c>
      <c r="E140" s="259" t="s">
        <v>527</v>
      </c>
      <c r="F140" s="260" t="s">
        <v>528</v>
      </c>
      <c r="G140" s="261" t="s">
        <v>193</v>
      </c>
      <c r="H140" s="262">
        <v>2</v>
      </c>
      <c r="I140" s="263"/>
      <c r="J140" s="264">
        <f>ROUND(I140*H140,2)</f>
        <v>0</v>
      </c>
      <c r="K140" s="265"/>
      <c r="L140" s="40"/>
      <c r="M140" s="266" t="s">
        <v>1</v>
      </c>
      <c r="N140" s="267" t="s">
        <v>40</v>
      </c>
      <c r="O140" s="96"/>
      <c r="P140" s="268">
        <f>O140*H140</f>
        <v>0</v>
      </c>
      <c r="Q140" s="268">
        <v>0</v>
      </c>
      <c r="R140" s="268">
        <f>Q140*H140</f>
        <v>0</v>
      </c>
      <c r="S140" s="268">
        <v>0</v>
      </c>
      <c r="T140" s="26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70" t="s">
        <v>156</v>
      </c>
      <c r="AT140" s="270" t="s">
        <v>152</v>
      </c>
      <c r="AU140" s="270" t="s">
        <v>81</v>
      </c>
      <c r="AY140" s="14" t="s">
        <v>149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85</v>
      </c>
      <c r="BK140" s="156">
        <f>ROUND(I140*H140,2)</f>
        <v>0</v>
      </c>
      <c r="BL140" s="14" t="s">
        <v>156</v>
      </c>
      <c r="BM140" s="270" t="s">
        <v>209</v>
      </c>
    </row>
    <row r="141" s="2" customFormat="1" ht="16.5" customHeight="1">
      <c r="A141" s="37"/>
      <c r="B141" s="38"/>
      <c r="C141" s="258" t="s">
        <v>181</v>
      </c>
      <c r="D141" s="258" t="s">
        <v>152</v>
      </c>
      <c r="E141" s="259" t="s">
        <v>529</v>
      </c>
      <c r="F141" s="260" t="s">
        <v>530</v>
      </c>
      <c r="G141" s="261" t="s">
        <v>193</v>
      </c>
      <c r="H141" s="262">
        <v>15</v>
      </c>
      <c r="I141" s="263"/>
      <c r="J141" s="264">
        <f>ROUND(I141*H141,2)</f>
        <v>0</v>
      </c>
      <c r="K141" s="265"/>
      <c r="L141" s="40"/>
      <c r="M141" s="266" t="s">
        <v>1</v>
      </c>
      <c r="N141" s="267" t="s">
        <v>40</v>
      </c>
      <c r="O141" s="96"/>
      <c r="P141" s="268">
        <f>O141*H141</f>
        <v>0</v>
      </c>
      <c r="Q141" s="268">
        <v>0</v>
      </c>
      <c r="R141" s="268">
        <f>Q141*H141</f>
        <v>0</v>
      </c>
      <c r="S141" s="268">
        <v>0</v>
      </c>
      <c r="T141" s="26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70" t="s">
        <v>156</v>
      </c>
      <c r="AT141" s="270" t="s">
        <v>152</v>
      </c>
      <c r="AU141" s="270" t="s">
        <v>81</v>
      </c>
      <c r="AY141" s="14" t="s">
        <v>149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85</v>
      </c>
      <c r="BK141" s="156">
        <f>ROUND(I141*H141,2)</f>
        <v>0</v>
      </c>
      <c r="BL141" s="14" t="s">
        <v>156</v>
      </c>
      <c r="BM141" s="270" t="s">
        <v>184</v>
      </c>
    </row>
    <row r="142" s="2" customFormat="1" ht="16.5" customHeight="1">
      <c r="A142" s="37"/>
      <c r="B142" s="38"/>
      <c r="C142" s="258" t="s">
        <v>186</v>
      </c>
      <c r="D142" s="258" t="s">
        <v>152</v>
      </c>
      <c r="E142" s="259" t="s">
        <v>531</v>
      </c>
      <c r="F142" s="260" t="s">
        <v>532</v>
      </c>
      <c r="G142" s="261" t="s">
        <v>193</v>
      </c>
      <c r="H142" s="262">
        <v>18</v>
      </c>
      <c r="I142" s="263"/>
      <c r="J142" s="264">
        <f>ROUND(I142*H142,2)</f>
        <v>0</v>
      </c>
      <c r="K142" s="265"/>
      <c r="L142" s="40"/>
      <c r="M142" s="266" t="s">
        <v>1</v>
      </c>
      <c r="N142" s="267" t="s">
        <v>40</v>
      </c>
      <c r="O142" s="96"/>
      <c r="P142" s="268">
        <f>O142*H142</f>
        <v>0</v>
      </c>
      <c r="Q142" s="268">
        <v>0</v>
      </c>
      <c r="R142" s="268">
        <f>Q142*H142</f>
        <v>0</v>
      </c>
      <c r="S142" s="268">
        <v>0</v>
      </c>
      <c r="T142" s="26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70" t="s">
        <v>156</v>
      </c>
      <c r="AT142" s="270" t="s">
        <v>152</v>
      </c>
      <c r="AU142" s="270" t="s">
        <v>81</v>
      </c>
      <c r="AY142" s="14" t="s">
        <v>149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85</v>
      </c>
      <c r="BK142" s="156">
        <f>ROUND(I142*H142,2)</f>
        <v>0</v>
      </c>
      <c r="BL142" s="14" t="s">
        <v>156</v>
      </c>
      <c r="BM142" s="270" t="s">
        <v>224</v>
      </c>
    </row>
    <row r="143" s="2" customFormat="1" ht="16.5" customHeight="1">
      <c r="A143" s="37"/>
      <c r="B143" s="38"/>
      <c r="C143" s="258" t="s">
        <v>190</v>
      </c>
      <c r="D143" s="258" t="s">
        <v>152</v>
      </c>
      <c r="E143" s="259" t="s">
        <v>533</v>
      </c>
      <c r="F143" s="260" t="s">
        <v>534</v>
      </c>
      <c r="G143" s="261" t="s">
        <v>193</v>
      </c>
      <c r="H143" s="262">
        <v>13</v>
      </c>
      <c r="I143" s="263"/>
      <c r="J143" s="264">
        <f>ROUND(I143*H143,2)</f>
        <v>0</v>
      </c>
      <c r="K143" s="265"/>
      <c r="L143" s="40"/>
      <c r="M143" s="266" t="s">
        <v>1</v>
      </c>
      <c r="N143" s="267" t="s">
        <v>40</v>
      </c>
      <c r="O143" s="96"/>
      <c r="P143" s="268">
        <f>O143*H143</f>
        <v>0</v>
      </c>
      <c r="Q143" s="268">
        <v>0</v>
      </c>
      <c r="R143" s="268">
        <f>Q143*H143</f>
        <v>0</v>
      </c>
      <c r="S143" s="268">
        <v>0</v>
      </c>
      <c r="T143" s="26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70" t="s">
        <v>156</v>
      </c>
      <c r="AT143" s="270" t="s">
        <v>152</v>
      </c>
      <c r="AU143" s="270" t="s">
        <v>81</v>
      </c>
      <c r="AY143" s="14" t="s">
        <v>149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85</v>
      </c>
      <c r="BK143" s="156">
        <f>ROUND(I143*H143,2)</f>
        <v>0</v>
      </c>
      <c r="BL143" s="14" t="s">
        <v>156</v>
      </c>
      <c r="BM143" s="270" t="s">
        <v>7</v>
      </c>
    </row>
    <row r="144" s="2" customFormat="1" ht="16.5" customHeight="1">
      <c r="A144" s="37"/>
      <c r="B144" s="38"/>
      <c r="C144" s="258" t="s">
        <v>195</v>
      </c>
      <c r="D144" s="258" t="s">
        <v>152</v>
      </c>
      <c r="E144" s="259" t="s">
        <v>535</v>
      </c>
      <c r="F144" s="260" t="s">
        <v>536</v>
      </c>
      <c r="G144" s="261" t="s">
        <v>193</v>
      </c>
      <c r="H144" s="262">
        <v>9</v>
      </c>
      <c r="I144" s="263"/>
      <c r="J144" s="264">
        <f>ROUND(I144*H144,2)</f>
        <v>0</v>
      </c>
      <c r="K144" s="265"/>
      <c r="L144" s="40"/>
      <c r="M144" s="266" t="s">
        <v>1</v>
      </c>
      <c r="N144" s="267" t="s">
        <v>40</v>
      </c>
      <c r="O144" s="96"/>
      <c r="P144" s="268">
        <f>O144*H144</f>
        <v>0</v>
      </c>
      <c r="Q144" s="268">
        <v>0</v>
      </c>
      <c r="R144" s="268">
        <f>Q144*H144</f>
        <v>0</v>
      </c>
      <c r="S144" s="268">
        <v>0</v>
      </c>
      <c r="T144" s="26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70" t="s">
        <v>156</v>
      </c>
      <c r="AT144" s="270" t="s">
        <v>152</v>
      </c>
      <c r="AU144" s="270" t="s">
        <v>81</v>
      </c>
      <c r="AY144" s="14" t="s">
        <v>149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85</v>
      </c>
      <c r="BK144" s="156">
        <f>ROUND(I144*H144,2)</f>
        <v>0</v>
      </c>
      <c r="BL144" s="14" t="s">
        <v>156</v>
      </c>
      <c r="BM144" s="270" t="s">
        <v>240</v>
      </c>
    </row>
    <row r="145" s="2" customFormat="1" ht="16.5" customHeight="1">
      <c r="A145" s="37"/>
      <c r="B145" s="38"/>
      <c r="C145" s="258" t="s">
        <v>201</v>
      </c>
      <c r="D145" s="258" t="s">
        <v>152</v>
      </c>
      <c r="E145" s="259" t="s">
        <v>537</v>
      </c>
      <c r="F145" s="260" t="s">
        <v>538</v>
      </c>
      <c r="G145" s="261" t="s">
        <v>193</v>
      </c>
      <c r="H145" s="262">
        <v>9</v>
      </c>
      <c r="I145" s="263"/>
      <c r="J145" s="264">
        <f>ROUND(I145*H145,2)</f>
        <v>0</v>
      </c>
      <c r="K145" s="265"/>
      <c r="L145" s="40"/>
      <c r="M145" s="266" t="s">
        <v>1</v>
      </c>
      <c r="N145" s="267" t="s">
        <v>40</v>
      </c>
      <c r="O145" s="96"/>
      <c r="P145" s="268">
        <f>O145*H145</f>
        <v>0</v>
      </c>
      <c r="Q145" s="268">
        <v>0</v>
      </c>
      <c r="R145" s="268">
        <f>Q145*H145</f>
        <v>0</v>
      </c>
      <c r="S145" s="268">
        <v>0</v>
      </c>
      <c r="T145" s="26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70" t="s">
        <v>156</v>
      </c>
      <c r="AT145" s="270" t="s">
        <v>152</v>
      </c>
      <c r="AU145" s="270" t="s">
        <v>81</v>
      </c>
      <c r="AY145" s="14" t="s">
        <v>149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85</v>
      </c>
      <c r="BK145" s="156">
        <f>ROUND(I145*H145,2)</f>
        <v>0</v>
      </c>
      <c r="BL145" s="14" t="s">
        <v>156</v>
      </c>
      <c r="BM145" s="270" t="s">
        <v>248</v>
      </c>
    </row>
    <row r="146" s="2" customFormat="1" ht="16.5" customHeight="1">
      <c r="A146" s="37"/>
      <c r="B146" s="38"/>
      <c r="C146" s="258" t="s">
        <v>205</v>
      </c>
      <c r="D146" s="258" t="s">
        <v>152</v>
      </c>
      <c r="E146" s="259" t="s">
        <v>539</v>
      </c>
      <c r="F146" s="260" t="s">
        <v>540</v>
      </c>
      <c r="G146" s="261" t="s">
        <v>193</v>
      </c>
      <c r="H146" s="262">
        <v>64</v>
      </c>
      <c r="I146" s="263"/>
      <c r="J146" s="264">
        <f>ROUND(I146*H146,2)</f>
        <v>0</v>
      </c>
      <c r="K146" s="265"/>
      <c r="L146" s="40"/>
      <c r="M146" s="266" t="s">
        <v>1</v>
      </c>
      <c r="N146" s="267" t="s">
        <v>40</v>
      </c>
      <c r="O146" s="96"/>
      <c r="P146" s="268">
        <f>O146*H146</f>
        <v>0</v>
      </c>
      <c r="Q146" s="268">
        <v>0</v>
      </c>
      <c r="R146" s="268">
        <f>Q146*H146</f>
        <v>0</v>
      </c>
      <c r="S146" s="268">
        <v>0</v>
      </c>
      <c r="T146" s="26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70" t="s">
        <v>156</v>
      </c>
      <c r="AT146" s="270" t="s">
        <v>152</v>
      </c>
      <c r="AU146" s="270" t="s">
        <v>81</v>
      </c>
      <c r="AY146" s="14" t="s">
        <v>149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85</v>
      </c>
      <c r="BK146" s="156">
        <f>ROUND(I146*H146,2)</f>
        <v>0</v>
      </c>
      <c r="BL146" s="14" t="s">
        <v>156</v>
      </c>
      <c r="BM146" s="270" t="s">
        <v>256</v>
      </c>
    </row>
    <row r="147" s="2" customFormat="1" ht="16.5" customHeight="1">
      <c r="A147" s="37"/>
      <c r="B147" s="38"/>
      <c r="C147" s="258" t="s">
        <v>209</v>
      </c>
      <c r="D147" s="258" t="s">
        <v>152</v>
      </c>
      <c r="E147" s="259" t="s">
        <v>541</v>
      </c>
      <c r="F147" s="260" t="s">
        <v>542</v>
      </c>
      <c r="G147" s="261" t="s">
        <v>193</v>
      </c>
      <c r="H147" s="262">
        <v>9</v>
      </c>
      <c r="I147" s="263"/>
      <c r="J147" s="264">
        <f>ROUND(I147*H147,2)</f>
        <v>0</v>
      </c>
      <c r="K147" s="265"/>
      <c r="L147" s="40"/>
      <c r="M147" s="266" t="s">
        <v>1</v>
      </c>
      <c r="N147" s="267" t="s">
        <v>40</v>
      </c>
      <c r="O147" s="96"/>
      <c r="P147" s="268">
        <f>O147*H147</f>
        <v>0</v>
      </c>
      <c r="Q147" s="268">
        <v>0</v>
      </c>
      <c r="R147" s="268">
        <f>Q147*H147</f>
        <v>0</v>
      </c>
      <c r="S147" s="268">
        <v>0</v>
      </c>
      <c r="T147" s="26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70" t="s">
        <v>156</v>
      </c>
      <c r="AT147" s="270" t="s">
        <v>152</v>
      </c>
      <c r="AU147" s="270" t="s">
        <v>81</v>
      </c>
      <c r="AY147" s="14" t="s">
        <v>149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85</v>
      </c>
      <c r="BK147" s="156">
        <f>ROUND(I147*H147,2)</f>
        <v>0</v>
      </c>
      <c r="BL147" s="14" t="s">
        <v>156</v>
      </c>
      <c r="BM147" s="270" t="s">
        <v>264</v>
      </c>
    </row>
    <row r="148" s="2" customFormat="1" ht="16.5" customHeight="1">
      <c r="A148" s="37"/>
      <c r="B148" s="38"/>
      <c r="C148" s="258" t="s">
        <v>213</v>
      </c>
      <c r="D148" s="258" t="s">
        <v>152</v>
      </c>
      <c r="E148" s="259" t="s">
        <v>543</v>
      </c>
      <c r="F148" s="260" t="s">
        <v>544</v>
      </c>
      <c r="G148" s="261" t="s">
        <v>193</v>
      </c>
      <c r="H148" s="262">
        <v>9</v>
      </c>
      <c r="I148" s="263"/>
      <c r="J148" s="264">
        <f>ROUND(I148*H148,2)</f>
        <v>0</v>
      </c>
      <c r="K148" s="265"/>
      <c r="L148" s="40"/>
      <c r="M148" s="266" t="s">
        <v>1</v>
      </c>
      <c r="N148" s="267" t="s">
        <v>40</v>
      </c>
      <c r="O148" s="96"/>
      <c r="P148" s="268">
        <f>O148*H148</f>
        <v>0</v>
      </c>
      <c r="Q148" s="268">
        <v>0</v>
      </c>
      <c r="R148" s="268">
        <f>Q148*H148</f>
        <v>0</v>
      </c>
      <c r="S148" s="268">
        <v>0</v>
      </c>
      <c r="T148" s="26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70" t="s">
        <v>156</v>
      </c>
      <c r="AT148" s="270" t="s">
        <v>152</v>
      </c>
      <c r="AU148" s="270" t="s">
        <v>81</v>
      </c>
      <c r="AY148" s="14" t="s">
        <v>149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85</v>
      </c>
      <c r="BK148" s="156">
        <f>ROUND(I148*H148,2)</f>
        <v>0</v>
      </c>
      <c r="BL148" s="14" t="s">
        <v>156</v>
      </c>
      <c r="BM148" s="270" t="s">
        <v>278</v>
      </c>
    </row>
    <row r="149" s="2" customFormat="1" ht="16.5" customHeight="1">
      <c r="A149" s="37"/>
      <c r="B149" s="38"/>
      <c r="C149" s="258" t="s">
        <v>184</v>
      </c>
      <c r="D149" s="258" t="s">
        <v>152</v>
      </c>
      <c r="E149" s="259" t="s">
        <v>545</v>
      </c>
      <c r="F149" s="260" t="s">
        <v>546</v>
      </c>
      <c r="G149" s="261" t="s">
        <v>193</v>
      </c>
      <c r="H149" s="262">
        <v>9</v>
      </c>
      <c r="I149" s="263"/>
      <c r="J149" s="264">
        <f>ROUND(I149*H149,2)</f>
        <v>0</v>
      </c>
      <c r="K149" s="265"/>
      <c r="L149" s="40"/>
      <c r="M149" s="266" t="s">
        <v>1</v>
      </c>
      <c r="N149" s="267" t="s">
        <v>40</v>
      </c>
      <c r="O149" s="96"/>
      <c r="P149" s="268">
        <f>O149*H149</f>
        <v>0</v>
      </c>
      <c r="Q149" s="268">
        <v>0</v>
      </c>
      <c r="R149" s="268">
        <f>Q149*H149</f>
        <v>0</v>
      </c>
      <c r="S149" s="268">
        <v>0</v>
      </c>
      <c r="T149" s="26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70" t="s">
        <v>156</v>
      </c>
      <c r="AT149" s="270" t="s">
        <v>152</v>
      </c>
      <c r="AU149" s="270" t="s">
        <v>81</v>
      </c>
      <c r="AY149" s="14" t="s">
        <v>149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85</v>
      </c>
      <c r="BK149" s="156">
        <f>ROUND(I149*H149,2)</f>
        <v>0</v>
      </c>
      <c r="BL149" s="14" t="s">
        <v>156</v>
      </c>
      <c r="BM149" s="270" t="s">
        <v>286</v>
      </c>
    </row>
    <row r="150" s="2" customFormat="1" ht="16.5" customHeight="1">
      <c r="A150" s="37"/>
      <c r="B150" s="38"/>
      <c r="C150" s="258" t="s">
        <v>220</v>
      </c>
      <c r="D150" s="258" t="s">
        <v>152</v>
      </c>
      <c r="E150" s="259" t="s">
        <v>547</v>
      </c>
      <c r="F150" s="260" t="s">
        <v>548</v>
      </c>
      <c r="G150" s="261" t="s">
        <v>193</v>
      </c>
      <c r="H150" s="262">
        <v>9</v>
      </c>
      <c r="I150" s="263"/>
      <c r="J150" s="264">
        <f>ROUND(I150*H150,2)</f>
        <v>0</v>
      </c>
      <c r="K150" s="265"/>
      <c r="L150" s="40"/>
      <c r="M150" s="266" t="s">
        <v>1</v>
      </c>
      <c r="N150" s="267" t="s">
        <v>40</v>
      </c>
      <c r="O150" s="96"/>
      <c r="P150" s="268">
        <f>O150*H150</f>
        <v>0</v>
      </c>
      <c r="Q150" s="268">
        <v>0</v>
      </c>
      <c r="R150" s="268">
        <f>Q150*H150</f>
        <v>0</v>
      </c>
      <c r="S150" s="268">
        <v>0</v>
      </c>
      <c r="T150" s="26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70" t="s">
        <v>156</v>
      </c>
      <c r="AT150" s="270" t="s">
        <v>152</v>
      </c>
      <c r="AU150" s="270" t="s">
        <v>81</v>
      </c>
      <c r="AY150" s="14" t="s">
        <v>149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85</v>
      </c>
      <c r="BK150" s="156">
        <f>ROUND(I150*H150,2)</f>
        <v>0</v>
      </c>
      <c r="BL150" s="14" t="s">
        <v>156</v>
      </c>
      <c r="BM150" s="270" t="s">
        <v>295</v>
      </c>
    </row>
    <row r="151" s="2" customFormat="1" ht="16.5" customHeight="1">
      <c r="A151" s="37"/>
      <c r="B151" s="38"/>
      <c r="C151" s="258" t="s">
        <v>224</v>
      </c>
      <c r="D151" s="258" t="s">
        <v>152</v>
      </c>
      <c r="E151" s="259" t="s">
        <v>549</v>
      </c>
      <c r="F151" s="260" t="s">
        <v>550</v>
      </c>
      <c r="G151" s="261" t="s">
        <v>193</v>
      </c>
      <c r="H151" s="262">
        <v>9</v>
      </c>
      <c r="I151" s="263"/>
      <c r="J151" s="264">
        <f>ROUND(I151*H151,2)</f>
        <v>0</v>
      </c>
      <c r="K151" s="265"/>
      <c r="L151" s="40"/>
      <c r="M151" s="266" t="s">
        <v>1</v>
      </c>
      <c r="N151" s="267" t="s">
        <v>40</v>
      </c>
      <c r="O151" s="96"/>
      <c r="P151" s="268">
        <f>O151*H151</f>
        <v>0</v>
      </c>
      <c r="Q151" s="268">
        <v>0</v>
      </c>
      <c r="R151" s="268">
        <f>Q151*H151</f>
        <v>0</v>
      </c>
      <c r="S151" s="268">
        <v>0</v>
      </c>
      <c r="T151" s="26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70" t="s">
        <v>156</v>
      </c>
      <c r="AT151" s="270" t="s">
        <v>152</v>
      </c>
      <c r="AU151" s="270" t="s">
        <v>81</v>
      </c>
      <c r="AY151" s="14" t="s">
        <v>149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85</v>
      </c>
      <c r="BK151" s="156">
        <f>ROUND(I151*H151,2)</f>
        <v>0</v>
      </c>
      <c r="BL151" s="14" t="s">
        <v>156</v>
      </c>
      <c r="BM151" s="270" t="s">
        <v>304</v>
      </c>
    </row>
    <row r="152" s="2" customFormat="1" ht="16.5" customHeight="1">
      <c r="A152" s="37"/>
      <c r="B152" s="38"/>
      <c r="C152" s="258" t="s">
        <v>228</v>
      </c>
      <c r="D152" s="258" t="s">
        <v>152</v>
      </c>
      <c r="E152" s="259" t="s">
        <v>551</v>
      </c>
      <c r="F152" s="260" t="s">
        <v>552</v>
      </c>
      <c r="G152" s="261" t="s">
        <v>193</v>
      </c>
      <c r="H152" s="262">
        <v>9</v>
      </c>
      <c r="I152" s="263"/>
      <c r="J152" s="264">
        <f>ROUND(I152*H152,2)</f>
        <v>0</v>
      </c>
      <c r="K152" s="265"/>
      <c r="L152" s="40"/>
      <c r="M152" s="266" t="s">
        <v>1</v>
      </c>
      <c r="N152" s="267" t="s">
        <v>40</v>
      </c>
      <c r="O152" s="96"/>
      <c r="P152" s="268">
        <f>O152*H152</f>
        <v>0</v>
      </c>
      <c r="Q152" s="268">
        <v>0</v>
      </c>
      <c r="R152" s="268">
        <f>Q152*H152</f>
        <v>0</v>
      </c>
      <c r="S152" s="268">
        <v>0</v>
      </c>
      <c r="T152" s="26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70" t="s">
        <v>156</v>
      </c>
      <c r="AT152" s="270" t="s">
        <v>152</v>
      </c>
      <c r="AU152" s="270" t="s">
        <v>81</v>
      </c>
      <c r="AY152" s="14" t="s">
        <v>149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85</v>
      </c>
      <c r="BK152" s="156">
        <f>ROUND(I152*H152,2)</f>
        <v>0</v>
      </c>
      <c r="BL152" s="14" t="s">
        <v>156</v>
      </c>
      <c r="BM152" s="270" t="s">
        <v>313</v>
      </c>
    </row>
    <row r="153" s="2" customFormat="1" ht="16.5" customHeight="1">
      <c r="A153" s="37"/>
      <c r="B153" s="38"/>
      <c r="C153" s="258" t="s">
        <v>7</v>
      </c>
      <c r="D153" s="258" t="s">
        <v>152</v>
      </c>
      <c r="E153" s="259" t="s">
        <v>553</v>
      </c>
      <c r="F153" s="260" t="s">
        <v>554</v>
      </c>
      <c r="G153" s="261" t="s">
        <v>193</v>
      </c>
      <c r="H153" s="262">
        <v>20</v>
      </c>
      <c r="I153" s="263"/>
      <c r="J153" s="264">
        <f>ROUND(I153*H153,2)</f>
        <v>0</v>
      </c>
      <c r="K153" s="265"/>
      <c r="L153" s="40"/>
      <c r="M153" s="266" t="s">
        <v>1</v>
      </c>
      <c r="N153" s="267" t="s">
        <v>40</v>
      </c>
      <c r="O153" s="96"/>
      <c r="P153" s="268">
        <f>O153*H153</f>
        <v>0</v>
      </c>
      <c r="Q153" s="268">
        <v>0</v>
      </c>
      <c r="R153" s="268">
        <f>Q153*H153</f>
        <v>0</v>
      </c>
      <c r="S153" s="268">
        <v>0</v>
      </c>
      <c r="T153" s="26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70" t="s">
        <v>156</v>
      </c>
      <c r="AT153" s="270" t="s">
        <v>152</v>
      </c>
      <c r="AU153" s="270" t="s">
        <v>81</v>
      </c>
      <c r="AY153" s="14" t="s">
        <v>149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85</v>
      </c>
      <c r="BK153" s="156">
        <f>ROUND(I153*H153,2)</f>
        <v>0</v>
      </c>
      <c r="BL153" s="14" t="s">
        <v>156</v>
      </c>
      <c r="BM153" s="270" t="s">
        <v>321</v>
      </c>
    </row>
    <row r="154" s="2" customFormat="1" ht="16.5" customHeight="1">
      <c r="A154" s="37"/>
      <c r="B154" s="38"/>
      <c r="C154" s="258" t="s">
        <v>236</v>
      </c>
      <c r="D154" s="258" t="s">
        <v>152</v>
      </c>
      <c r="E154" s="259" t="s">
        <v>555</v>
      </c>
      <c r="F154" s="260" t="s">
        <v>556</v>
      </c>
      <c r="G154" s="261" t="s">
        <v>193</v>
      </c>
      <c r="H154" s="262">
        <v>20</v>
      </c>
      <c r="I154" s="263"/>
      <c r="J154" s="264">
        <f>ROUND(I154*H154,2)</f>
        <v>0</v>
      </c>
      <c r="K154" s="265"/>
      <c r="L154" s="40"/>
      <c r="M154" s="266" t="s">
        <v>1</v>
      </c>
      <c r="N154" s="267" t="s">
        <v>40</v>
      </c>
      <c r="O154" s="96"/>
      <c r="P154" s="268">
        <f>O154*H154</f>
        <v>0</v>
      </c>
      <c r="Q154" s="268">
        <v>0</v>
      </c>
      <c r="R154" s="268">
        <f>Q154*H154</f>
        <v>0</v>
      </c>
      <c r="S154" s="268">
        <v>0</v>
      </c>
      <c r="T154" s="26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70" t="s">
        <v>156</v>
      </c>
      <c r="AT154" s="270" t="s">
        <v>152</v>
      </c>
      <c r="AU154" s="270" t="s">
        <v>81</v>
      </c>
      <c r="AY154" s="14" t="s">
        <v>149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85</v>
      </c>
      <c r="BK154" s="156">
        <f>ROUND(I154*H154,2)</f>
        <v>0</v>
      </c>
      <c r="BL154" s="14" t="s">
        <v>156</v>
      </c>
      <c r="BM154" s="270" t="s">
        <v>329</v>
      </c>
    </row>
    <row r="155" s="2" customFormat="1" ht="16.5" customHeight="1">
      <c r="A155" s="37"/>
      <c r="B155" s="38"/>
      <c r="C155" s="258" t="s">
        <v>240</v>
      </c>
      <c r="D155" s="258" t="s">
        <v>152</v>
      </c>
      <c r="E155" s="259" t="s">
        <v>557</v>
      </c>
      <c r="F155" s="260" t="s">
        <v>558</v>
      </c>
      <c r="G155" s="261" t="s">
        <v>193</v>
      </c>
      <c r="H155" s="262">
        <v>20</v>
      </c>
      <c r="I155" s="263"/>
      <c r="J155" s="264">
        <f>ROUND(I155*H155,2)</f>
        <v>0</v>
      </c>
      <c r="K155" s="265"/>
      <c r="L155" s="40"/>
      <c r="M155" s="266" t="s">
        <v>1</v>
      </c>
      <c r="N155" s="267" t="s">
        <v>40</v>
      </c>
      <c r="O155" s="96"/>
      <c r="P155" s="268">
        <f>O155*H155</f>
        <v>0</v>
      </c>
      <c r="Q155" s="268">
        <v>0</v>
      </c>
      <c r="R155" s="268">
        <f>Q155*H155</f>
        <v>0</v>
      </c>
      <c r="S155" s="268">
        <v>0</v>
      </c>
      <c r="T155" s="26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70" t="s">
        <v>156</v>
      </c>
      <c r="AT155" s="270" t="s">
        <v>152</v>
      </c>
      <c r="AU155" s="270" t="s">
        <v>81</v>
      </c>
      <c r="AY155" s="14" t="s">
        <v>149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85</v>
      </c>
      <c r="BK155" s="156">
        <f>ROUND(I155*H155,2)</f>
        <v>0</v>
      </c>
      <c r="BL155" s="14" t="s">
        <v>156</v>
      </c>
      <c r="BM155" s="270" t="s">
        <v>335</v>
      </c>
    </row>
    <row r="156" s="2" customFormat="1" ht="16.5" customHeight="1">
      <c r="A156" s="37"/>
      <c r="B156" s="38"/>
      <c r="C156" s="258" t="s">
        <v>244</v>
      </c>
      <c r="D156" s="258" t="s">
        <v>152</v>
      </c>
      <c r="E156" s="259" t="s">
        <v>559</v>
      </c>
      <c r="F156" s="260" t="s">
        <v>560</v>
      </c>
      <c r="G156" s="261" t="s">
        <v>193</v>
      </c>
      <c r="H156" s="262">
        <v>20</v>
      </c>
      <c r="I156" s="263"/>
      <c r="J156" s="264">
        <f>ROUND(I156*H156,2)</f>
        <v>0</v>
      </c>
      <c r="K156" s="265"/>
      <c r="L156" s="40"/>
      <c r="M156" s="266" t="s">
        <v>1</v>
      </c>
      <c r="N156" s="267" t="s">
        <v>40</v>
      </c>
      <c r="O156" s="96"/>
      <c r="P156" s="268">
        <f>O156*H156</f>
        <v>0</v>
      </c>
      <c r="Q156" s="268">
        <v>0</v>
      </c>
      <c r="R156" s="268">
        <f>Q156*H156</f>
        <v>0</v>
      </c>
      <c r="S156" s="268">
        <v>0</v>
      </c>
      <c r="T156" s="26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70" t="s">
        <v>156</v>
      </c>
      <c r="AT156" s="270" t="s">
        <v>152</v>
      </c>
      <c r="AU156" s="270" t="s">
        <v>81</v>
      </c>
      <c r="AY156" s="14" t="s">
        <v>149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85</v>
      </c>
      <c r="BK156" s="156">
        <f>ROUND(I156*H156,2)</f>
        <v>0</v>
      </c>
      <c r="BL156" s="14" t="s">
        <v>156</v>
      </c>
      <c r="BM156" s="270" t="s">
        <v>343</v>
      </c>
    </row>
    <row r="157" s="2" customFormat="1" ht="16.5" customHeight="1">
      <c r="A157" s="37"/>
      <c r="B157" s="38"/>
      <c r="C157" s="258" t="s">
        <v>248</v>
      </c>
      <c r="D157" s="258" t="s">
        <v>152</v>
      </c>
      <c r="E157" s="259" t="s">
        <v>561</v>
      </c>
      <c r="F157" s="260" t="s">
        <v>562</v>
      </c>
      <c r="G157" s="261" t="s">
        <v>193</v>
      </c>
      <c r="H157" s="262">
        <v>20</v>
      </c>
      <c r="I157" s="263"/>
      <c r="J157" s="264">
        <f>ROUND(I157*H157,2)</f>
        <v>0</v>
      </c>
      <c r="K157" s="265"/>
      <c r="L157" s="40"/>
      <c r="M157" s="266" t="s">
        <v>1</v>
      </c>
      <c r="N157" s="267" t="s">
        <v>40</v>
      </c>
      <c r="O157" s="96"/>
      <c r="P157" s="268">
        <f>O157*H157</f>
        <v>0</v>
      </c>
      <c r="Q157" s="268">
        <v>0</v>
      </c>
      <c r="R157" s="268">
        <f>Q157*H157</f>
        <v>0</v>
      </c>
      <c r="S157" s="268">
        <v>0</v>
      </c>
      <c r="T157" s="26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70" t="s">
        <v>156</v>
      </c>
      <c r="AT157" s="270" t="s">
        <v>152</v>
      </c>
      <c r="AU157" s="270" t="s">
        <v>81</v>
      </c>
      <c r="AY157" s="14" t="s">
        <v>149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85</v>
      </c>
      <c r="BK157" s="156">
        <f>ROUND(I157*H157,2)</f>
        <v>0</v>
      </c>
      <c r="BL157" s="14" t="s">
        <v>156</v>
      </c>
      <c r="BM157" s="270" t="s">
        <v>353</v>
      </c>
    </row>
    <row r="158" s="2" customFormat="1" ht="16.5" customHeight="1">
      <c r="A158" s="37"/>
      <c r="B158" s="38"/>
      <c r="C158" s="258" t="s">
        <v>252</v>
      </c>
      <c r="D158" s="258" t="s">
        <v>152</v>
      </c>
      <c r="E158" s="259" t="s">
        <v>563</v>
      </c>
      <c r="F158" s="260" t="s">
        <v>564</v>
      </c>
      <c r="G158" s="261" t="s">
        <v>193</v>
      </c>
      <c r="H158" s="262">
        <v>20</v>
      </c>
      <c r="I158" s="263"/>
      <c r="J158" s="264">
        <f>ROUND(I158*H158,2)</f>
        <v>0</v>
      </c>
      <c r="K158" s="265"/>
      <c r="L158" s="40"/>
      <c r="M158" s="266" t="s">
        <v>1</v>
      </c>
      <c r="N158" s="267" t="s">
        <v>40</v>
      </c>
      <c r="O158" s="96"/>
      <c r="P158" s="268">
        <f>O158*H158</f>
        <v>0</v>
      </c>
      <c r="Q158" s="268">
        <v>0</v>
      </c>
      <c r="R158" s="268">
        <f>Q158*H158</f>
        <v>0</v>
      </c>
      <c r="S158" s="268">
        <v>0</v>
      </c>
      <c r="T158" s="26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70" t="s">
        <v>156</v>
      </c>
      <c r="AT158" s="270" t="s">
        <v>152</v>
      </c>
      <c r="AU158" s="270" t="s">
        <v>81</v>
      </c>
      <c r="AY158" s="14" t="s">
        <v>149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85</v>
      </c>
      <c r="BK158" s="156">
        <f>ROUND(I158*H158,2)</f>
        <v>0</v>
      </c>
      <c r="BL158" s="14" t="s">
        <v>156</v>
      </c>
      <c r="BM158" s="270" t="s">
        <v>361</v>
      </c>
    </row>
    <row r="159" s="2" customFormat="1" ht="16.5" customHeight="1">
      <c r="A159" s="37"/>
      <c r="B159" s="38"/>
      <c r="C159" s="258" t="s">
        <v>256</v>
      </c>
      <c r="D159" s="258" t="s">
        <v>152</v>
      </c>
      <c r="E159" s="259" t="s">
        <v>565</v>
      </c>
      <c r="F159" s="260" t="s">
        <v>566</v>
      </c>
      <c r="G159" s="261" t="s">
        <v>193</v>
      </c>
      <c r="H159" s="262">
        <v>20</v>
      </c>
      <c r="I159" s="263"/>
      <c r="J159" s="264">
        <f>ROUND(I159*H159,2)</f>
        <v>0</v>
      </c>
      <c r="K159" s="265"/>
      <c r="L159" s="40"/>
      <c r="M159" s="266" t="s">
        <v>1</v>
      </c>
      <c r="N159" s="267" t="s">
        <v>40</v>
      </c>
      <c r="O159" s="96"/>
      <c r="P159" s="268">
        <f>O159*H159</f>
        <v>0</v>
      </c>
      <c r="Q159" s="268">
        <v>0</v>
      </c>
      <c r="R159" s="268">
        <f>Q159*H159</f>
        <v>0</v>
      </c>
      <c r="S159" s="268">
        <v>0</v>
      </c>
      <c r="T159" s="26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70" t="s">
        <v>156</v>
      </c>
      <c r="AT159" s="270" t="s">
        <v>152</v>
      </c>
      <c r="AU159" s="270" t="s">
        <v>81</v>
      </c>
      <c r="AY159" s="14" t="s">
        <v>149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85</v>
      </c>
      <c r="BK159" s="156">
        <f>ROUND(I159*H159,2)</f>
        <v>0</v>
      </c>
      <c r="BL159" s="14" t="s">
        <v>156</v>
      </c>
      <c r="BM159" s="270" t="s">
        <v>371</v>
      </c>
    </row>
    <row r="160" s="2" customFormat="1" ht="16.5" customHeight="1">
      <c r="A160" s="37"/>
      <c r="B160" s="38"/>
      <c r="C160" s="258" t="s">
        <v>260</v>
      </c>
      <c r="D160" s="258" t="s">
        <v>152</v>
      </c>
      <c r="E160" s="259" t="s">
        <v>567</v>
      </c>
      <c r="F160" s="260" t="s">
        <v>568</v>
      </c>
      <c r="G160" s="261" t="s">
        <v>193</v>
      </c>
      <c r="H160" s="262">
        <v>3</v>
      </c>
      <c r="I160" s="263"/>
      <c r="J160" s="264">
        <f>ROUND(I160*H160,2)</f>
        <v>0</v>
      </c>
      <c r="K160" s="265"/>
      <c r="L160" s="40"/>
      <c r="M160" s="266" t="s">
        <v>1</v>
      </c>
      <c r="N160" s="267" t="s">
        <v>40</v>
      </c>
      <c r="O160" s="96"/>
      <c r="P160" s="268">
        <f>O160*H160</f>
        <v>0</v>
      </c>
      <c r="Q160" s="268">
        <v>0</v>
      </c>
      <c r="R160" s="268">
        <f>Q160*H160</f>
        <v>0</v>
      </c>
      <c r="S160" s="268">
        <v>0</v>
      </c>
      <c r="T160" s="26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70" t="s">
        <v>156</v>
      </c>
      <c r="AT160" s="270" t="s">
        <v>152</v>
      </c>
      <c r="AU160" s="270" t="s">
        <v>81</v>
      </c>
      <c r="AY160" s="14" t="s">
        <v>149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85</v>
      </c>
      <c r="BK160" s="156">
        <f>ROUND(I160*H160,2)</f>
        <v>0</v>
      </c>
      <c r="BL160" s="14" t="s">
        <v>156</v>
      </c>
      <c r="BM160" s="270" t="s">
        <v>379</v>
      </c>
    </row>
    <row r="161" s="2" customFormat="1" ht="16.5" customHeight="1">
      <c r="A161" s="37"/>
      <c r="B161" s="38"/>
      <c r="C161" s="258" t="s">
        <v>264</v>
      </c>
      <c r="D161" s="258" t="s">
        <v>152</v>
      </c>
      <c r="E161" s="259" t="s">
        <v>569</v>
      </c>
      <c r="F161" s="260" t="s">
        <v>570</v>
      </c>
      <c r="G161" s="261" t="s">
        <v>193</v>
      </c>
      <c r="H161" s="262">
        <v>1</v>
      </c>
      <c r="I161" s="263"/>
      <c r="J161" s="264">
        <f>ROUND(I161*H161,2)</f>
        <v>0</v>
      </c>
      <c r="K161" s="265"/>
      <c r="L161" s="40"/>
      <c r="M161" s="266" t="s">
        <v>1</v>
      </c>
      <c r="N161" s="267" t="s">
        <v>40</v>
      </c>
      <c r="O161" s="96"/>
      <c r="P161" s="268">
        <f>O161*H161</f>
        <v>0</v>
      </c>
      <c r="Q161" s="268">
        <v>0</v>
      </c>
      <c r="R161" s="268">
        <f>Q161*H161</f>
        <v>0</v>
      </c>
      <c r="S161" s="268">
        <v>0</v>
      </c>
      <c r="T161" s="26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70" t="s">
        <v>156</v>
      </c>
      <c r="AT161" s="270" t="s">
        <v>152</v>
      </c>
      <c r="AU161" s="270" t="s">
        <v>81</v>
      </c>
      <c r="AY161" s="14" t="s">
        <v>149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85</v>
      </c>
      <c r="BK161" s="156">
        <f>ROUND(I161*H161,2)</f>
        <v>0</v>
      </c>
      <c r="BL161" s="14" t="s">
        <v>156</v>
      </c>
      <c r="BM161" s="270" t="s">
        <v>389</v>
      </c>
    </row>
    <row r="162" s="2" customFormat="1" ht="16.5" customHeight="1">
      <c r="A162" s="37"/>
      <c r="B162" s="38"/>
      <c r="C162" s="258" t="s">
        <v>270</v>
      </c>
      <c r="D162" s="258" t="s">
        <v>152</v>
      </c>
      <c r="E162" s="259" t="s">
        <v>571</v>
      </c>
      <c r="F162" s="260" t="s">
        <v>572</v>
      </c>
      <c r="G162" s="261" t="s">
        <v>193</v>
      </c>
      <c r="H162" s="262">
        <v>3</v>
      </c>
      <c r="I162" s="263"/>
      <c r="J162" s="264">
        <f>ROUND(I162*H162,2)</f>
        <v>0</v>
      </c>
      <c r="K162" s="265"/>
      <c r="L162" s="40"/>
      <c r="M162" s="266" t="s">
        <v>1</v>
      </c>
      <c r="N162" s="267" t="s">
        <v>40</v>
      </c>
      <c r="O162" s="96"/>
      <c r="P162" s="268">
        <f>O162*H162</f>
        <v>0</v>
      </c>
      <c r="Q162" s="268">
        <v>0</v>
      </c>
      <c r="R162" s="268">
        <f>Q162*H162</f>
        <v>0</v>
      </c>
      <c r="S162" s="268">
        <v>0</v>
      </c>
      <c r="T162" s="26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70" t="s">
        <v>156</v>
      </c>
      <c r="AT162" s="270" t="s">
        <v>152</v>
      </c>
      <c r="AU162" s="270" t="s">
        <v>81</v>
      </c>
      <c r="AY162" s="14" t="s">
        <v>149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85</v>
      </c>
      <c r="BK162" s="156">
        <f>ROUND(I162*H162,2)</f>
        <v>0</v>
      </c>
      <c r="BL162" s="14" t="s">
        <v>156</v>
      </c>
      <c r="BM162" s="270" t="s">
        <v>399</v>
      </c>
    </row>
    <row r="163" s="2" customFormat="1" ht="16.5" customHeight="1">
      <c r="A163" s="37"/>
      <c r="B163" s="38"/>
      <c r="C163" s="258" t="s">
        <v>278</v>
      </c>
      <c r="D163" s="258" t="s">
        <v>152</v>
      </c>
      <c r="E163" s="259" t="s">
        <v>573</v>
      </c>
      <c r="F163" s="260" t="s">
        <v>574</v>
      </c>
      <c r="G163" s="261" t="s">
        <v>193</v>
      </c>
      <c r="H163" s="262">
        <v>3</v>
      </c>
      <c r="I163" s="263"/>
      <c r="J163" s="264">
        <f>ROUND(I163*H163,2)</f>
        <v>0</v>
      </c>
      <c r="K163" s="265"/>
      <c r="L163" s="40"/>
      <c r="M163" s="266" t="s">
        <v>1</v>
      </c>
      <c r="N163" s="267" t="s">
        <v>40</v>
      </c>
      <c r="O163" s="96"/>
      <c r="P163" s="268">
        <f>O163*H163</f>
        <v>0</v>
      </c>
      <c r="Q163" s="268">
        <v>0</v>
      </c>
      <c r="R163" s="268">
        <f>Q163*H163</f>
        <v>0</v>
      </c>
      <c r="S163" s="268">
        <v>0</v>
      </c>
      <c r="T163" s="26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70" t="s">
        <v>156</v>
      </c>
      <c r="AT163" s="270" t="s">
        <v>152</v>
      </c>
      <c r="AU163" s="270" t="s">
        <v>81</v>
      </c>
      <c r="AY163" s="14" t="s">
        <v>149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85</v>
      </c>
      <c r="BK163" s="156">
        <f>ROUND(I163*H163,2)</f>
        <v>0</v>
      </c>
      <c r="BL163" s="14" t="s">
        <v>156</v>
      </c>
      <c r="BM163" s="270" t="s">
        <v>407</v>
      </c>
    </row>
    <row r="164" s="2" customFormat="1" ht="16.5" customHeight="1">
      <c r="A164" s="37"/>
      <c r="B164" s="38"/>
      <c r="C164" s="258" t="s">
        <v>282</v>
      </c>
      <c r="D164" s="258" t="s">
        <v>152</v>
      </c>
      <c r="E164" s="259" t="s">
        <v>575</v>
      </c>
      <c r="F164" s="260" t="s">
        <v>576</v>
      </c>
      <c r="G164" s="261" t="s">
        <v>193</v>
      </c>
      <c r="H164" s="262">
        <v>2</v>
      </c>
      <c r="I164" s="263"/>
      <c r="J164" s="264">
        <f>ROUND(I164*H164,2)</f>
        <v>0</v>
      </c>
      <c r="K164" s="265"/>
      <c r="L164" s="40"/>
      <c r="M164" s="266" t="s">
        <v>1</v>
      </c>
      <c r="N164" s="267" t="s">
        <v>40</v>
      </c>
      <c r="O164" s="96"/>
      <c r="P164" s="268">
        <f>O164*H164</f>
        <v>0</v>
      </c>
      <c r="Q164" s="268">
        <v>0</v>
      </c>
      <c r="R164" s="268">
        <f>Q164*H164</f>
        <v>0</v>
      </c>
      <c r="S164" s="268">
        <v>0</v>
      </c>
      <c r="T164" s="26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70" t="s">
        <v>156</v>
      </c>
      <c r="AT164" s="270" t="s">
        <v>152</v>
      </c>
      <c r="AU164" s="270" t="s">
        <v>81</v>
      </c>
      <c r="AY164" s="14" t="s">
        <v>149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85</v>
      </c>
      <c r="BK164" s="156">
        <f>ROUND(I164*H164,2)</f>
        <v>0</v>
      </c>
      <c r="BL164" s="14" t="s">
        <v>156</v>
      </c>
      <c r="BM164" s="270" t="s">
        <v>415</v>
      </c>
    </row>
    <row r="165" s="2" customFormat="1" ht="16.5" customHeight="1">
      <c r="A165" s="37"/>
      <c r="B165" s="38"/>
      <c r="C165" s="258" t="s">
        <v>286</v>
      </c>
      <c r="D165" s="258" t="s">
        <v>152</v>
      </c>
      <c r="E165" s="259" t="s">
        <v>577</v>
      </c>
      <c r="F165" s="260" t="s">
        <v>578</v>
      </c>
      <c r="G165" s="261" t="s">
        <v>193</v>
      </c>
      <c r="H165" s="262">
        <v>2</v>
      </c>
      <c r="I165" s="263"/>
      <c r="J165" s="264">
        <f>ROUND(I165*H165,2)</f>
        <v>0</v>
      </c>
      <c r="K165" s="265"/>
      <c r="L165" s="40"/>
      <c r="M165" s="266" t="s">
        <v>1</v>
      </c>
      <c r="N165" s="267" t="s">
        <v>40</v>
      </c>
      <c r="O165" s="96"/>
      <c r="P165" s="268">
        <f>O165*H165</f>
        <v>0</v>
      </c>
      <c r="Q165" s="268">
        <v>0</v>
      </c>
      <c r="R165" s="268">
        <f>Q165*H165</f>
        <v>0</v>
      </c>
      <c r="S165" s="268">
        <v>0</v>
      </c>
      <c r="T165" s="26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70" t="s">
        <v>156</v>
      </c>
      <c r="AT165" s="270" t="s">
        <v>152</v>
      </c>
      <c r="AU165" s="270" t="s">
        <v>81</v>
      </c>
      <c r="AY165" s="14" t="s">
        <v>149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85</v>
      </c>
      <c r="BK165" s="156">
        <f>ROUND(I165*H165,2)</f>
        <v>0</v>
      </c>
      <c r="BL165" s="14" t="s">
        <v>156</v>
      </c>
      <c r="BM165" s="270" t="s">
        <v>421</v>
      </c>
    </row>
    <row r="166" s="2" customFormat="1" ht="16.5" customHeight="1">
      <c r="A166" s="37"/>
      <c r="B166" s="38"/>
      <c r="C166" s="258" t="s">
        <v>291</v>
      </c>
      <c r="D166" s="258" t="s">
        <v>152</v>
      </c>
      <c r="E166" s="259" t="s">
        <v>579</v>
      </c>
      <c r="F166" s="260" t="s">
        <v>580</v>
      </c>
      <c r="G166" s="261" t="s">
        <v>193</v>
      </c>
      <c r="H166" s="262">
        <v>42</v>
      </c>
      <c r="I166" s="263"/>
      <c r="J166" s="264">
        <f>ROUND(I166*H166,2)</f>
        <v>0</v>
      </c>
      <c r="K166" s="265"/>
      <c r="L166" s="40"/>
      <c r="M166" s="266" t="s">
        <v>1</v>
      </c>
      <c r="N166" s="267" t="s">
        <v>40</v>
      </c>
      <c r="O166" s="96"/>
      <c r="P166" s="268">
        <f>O166*H166</f>
        <v>0</v>
      </c>
      <c r="Q166" s="268">
        <v>0</v>
      </c>
      <c r="R166" s="268">
        <f>Q166*H166</f>
        <v>0</v>
      </c>
      <c r="S166" s="268">
        <v>0</v>
      </c>
      <c r="T166" s="26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70" t="s">
        <v>156</v>
      </c>
      <c r="AT166" s="270" t="s">
        <v>152</v>
      </c>
      <c r="AU166" s="270" t="s">
        <v>81</v>
      </c>
      <c r="AY166" s="14" t="s">
        <v>149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85</v>
      </c>
      <c r="BK166" s="156">
        <f>ROUND(I166*H166,2)</f>
        <v>0</v>
      </c>
      <c r="BL166" s="14" t="s">
        <v>156</v>
      </c>
      <c r="BM166" s="270" t="s">
        <v>427</v>
      </c>
    </row>
    <row r="167" s="2" customFormat="1" ht="16.5" customHeight="1">
      <c r="A167" s="37"/>
      <c r="B167" s="38"/>
      <c r="C167" s="258" t="s">
        <v>295</v>
      </c>
      <c r="D167" s="258" t="s">
        <v>152</v>
      </c>
      <c r="E167" s="259" t="s">
        <v>581</v>
      </c>
      <c r="F167" s="260" t="s">
        <v>582</v>
      </c>
      <c r="G167" s="261" t="s">
        <v>193</v>
      </c>
      <c r="H167" s="262">
        <v>42</v>
      </c>
      <c r="I167" s="263"/>
      <c r="J167" s="264">
        <f>ROUND(I167*H167,2)</f>
        <v>0</v>
      </c>
      <c r="K167" s="265"/>
      <c r="L167" s="40"/>
      <c r="M167" s="266" t="s">
        <v>1</v>
      </c>
      <c r="N167" s="267" t="s">
        <v>40</v>
      </c>
      <c r="O167" s="96"/>
      <c r="P167" s="268">
        <f>O167*H167</f>
        <v>0</v>
      </c>
      <c r="Q167" s="268">
        <v>0</v>
      </c>
      <c r="R167" s="268">
        <f>Q167*H167</f>
        <v>0</v>
      </c>
      <c r="S167" s="268">
        <v>0</v>
      </c>
      <c r="T167" s="26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70" t="s">
        <v>156</v>
      </c>
      <c r="AT167" s="270" t="s">
        <v>152</v>
      </c>
      <c r="AU167" s="270" t="s">
        <v>81</v>
      </c>
      <c r="AY167" s="14" t="s">
        <v>149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85</v>
      </c>
      <c r="BK167" s="156">
        <f>ROUND(I167*H167,2)</f>
        <v>0</v>
      </c>
      <c r="BL167" s="14" t="s">
        <v>156</v>
      </c>
      <c r="BM167" s="270" t="s">
        <v>435</v>
      </c>
    </row>
    <row r="168" s="2" customFormat="1" ht="16.5" customHeight="1">
      <c r="A168" s="37"/>
      <c r="B168" s="38"/>
      <c r="C168" s="258" t="s">
        <v>297</v>
      </c>
      <c r="D168" s="258" t="s">
        <v>152</v>
      </c>
      <c r="E168" s="259" t="s">
        <v>583</v>
      </c>
      <c r="F168" s="260" t="s">
        <v>584</v>
      </c>
      <c r="G168" s="261" t="s">
        <v>193</v>
      </c>
      <c r="H168" s="262">
        <v>4</v>
      </c>
      <c r="I168" s="263"/>
      <c r="J168" s="264">
        <f>ROUND(I168*H168,2)</f>
        <v>0</v>
      </c>
      <c r="K168" s="265"/>
      <c r="L168" s="40"/>
      <c r="M168" s="266" t="s">
        <v>1</v>
      </c>
      <c r="N168" s="267" t="s">
        <v>40</v>
      </c>
      <c r="O168" s="96"/>
      <c r="P168" s="268">
        <f>O168*H168</f>
        <v>0</v>
      </c>
      <c r="Q168" s="268">
        <v>0</v>
      </c>
      <c r="R168" s="268">
        <f>Q168*H168</f>
        <v>0</v>
      </c>
      <c r="S168" s="268">
        <v>0</v>
      </c>
      <c r="T168" s="26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70" t="s">
        <v>156</v>
      </c>
      <c r="AT168" s="270" t="s">
        <v>152</v>
      </c>
      <c r="AU168" s="270" t="s">
        <v>81</v>
      </c>
      <c r="AY168" s="14" t="s">
        <v>149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85</v>
      </c>
      <c r="BK168" s="156">
        <f>ROUND(I168*H168,2)</f>
        <v>0</v>
      </c>
      <c r="BL168" s="14" t="s">
        <v>156</v>
      </c>
      <c r="BM168" s="270" t="s">
        <v>441</v>
      </c>
    </row>
    <row r="169" s="2" customFormat="1" ht="16.5" customHeight="1">
      <c r="A169" s="37"/>
      <c r="B169" s="38"/>
      <c r="C169" s="258" t="s">
        <v>304</v>
      </c>
      <c r="D169" s="258" t="s">
        <v>152</v>
      </c>
      <c r="E169" s="259" t="s">
        <v>585</v>
      </c>
      <c r="F169" s="260" t="s">
        <v>586</v>
      </c>
      <c r="G169" s="261" t="s">
        <v>193</v>
      </c>
      <c r="H169" s="262">
        <v>4</v>
      </c>
      <c r="I169" s="263"/>
      <c r="J169" s="264">
        <f>ROUND(I169*H169,2)</f>
        <v>0</v>
      </c>
      <c r="K169" s="265"/>
      <c r="L169" s="40"/>
      <c r="M169" s="266" t="s">
        <v>1</v>
      </c>
      <c r="N169" s="267" t="s">
        <v>40</v>
      </c>
      <c r="O169" s="96"/>
      <c r="P169" s="268">
        <f>O169*H169</f>
        <v>0</v>
      </c>
      <c r="Q169" s="268">
        <v>0</v>
      </c>
      <c r="R169" s="268">
        <f>Q169*H169</f>
        <v>0</v>
      </c>
      <c r="S169" s="268">
        <v>0</v>
      </c>
      <c r="T169" s="26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70" t="s">
        <v>156</v>
      </c>
      <c r="AT169" s="270" t="s">
        <v>152</v>
      </c>
      <c r="AU169" s="270" t="s">
        <v>81</v>
      </c>
      <c r="AY169" s="14" t="s">
        <v>149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85</v>
      </c>
      <c r="BK169" s="156">
        <f>ROUND(I169*H169,2)</f>
        <v>0</v>
      </c>
      <c r="BL169" s="14" t="s">
        <v>156</v>
      </c>
      <c r="BM169" s="270" t="s">
        <v>449</v>
      </c>
    </row>
    <row r="170" s="2" customFormat="1" ht="21.75" customHeight="1">
      <c r="A170" s="37"/>
      <c r="B170" s="38"/>
      <c r="C170" s="258" t="s">
        <v>309</v>
      </c>
      <c r="D170" s="258" t="s">
        <v>152</v>
      </c>
      <c r="E170" s="259" t="s">
        <v>587</v>
      </c>
      <c r="F170" s="260" t="s">
        <v>588</v>
      </c>
      <c r="G170" s="261" t="s">
        <v>160</v>
      </c>
      <c r="H170" s="262">
        <v>40</v>
      </c>
      <c r="I170" s="263"/>
      <c r="J170" s="264">
        <f>ROUND(I170*H170,2)</f>
        <v>0</v>
      </c>
      <c r="K170" s="265"/>
      <c r="L170" s="40"/>
      <c r="M170" s="266" t="s">
        <v>1</v>
      </c>
      <c r="N170" s="267" t="s">
        <v>40</v>
      </c>
      <c r="O170" s="96"/>
      <c r="P170" s="268">
        <f>O170*H170</f>
        <v>0</v>
      </c>
      <c r="Q170" s="268">
        <v>0</v>
      </c>
      <c r="R170" s="268">
        <f>Q170*H170</f>
        <v>0</v>
      </c>
      <c r="S170" s="268">
        <v>0</v>
      </c>
      <c r="T170" s="26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70" t="s">
        <v>156</v>
      </c>
      <c r="AT170" s="270" t="s">
        <v>152</v>
      </c>
      <c r="AU170" s="270" t="s">
        <v>81</v>
      </c>
      <c r="AY170" s="14" t="s">
        <v>149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85</v>
      </c>
      <c r="BK170" s="156">
        <f>ROUND(I170*H170,2)</f>
        <v>0</v>
      </c>
      <c r="BL170" s="14" t="s">
        <v>156</v>
      </c>
      <c r="BM170" s="270" t="s">
        <v>459</v>
      </c>
    </row>
    <row r="171" s="2" customFormat="1" ht="16.5" customHeight="1">
      <c r="A171" s="37"/>
      <c r="B171" s="38"/>
      <c r="C171" s="258" t="s">
        <v>313</v>
      </c>
      <c r="D171" s="258" t="s">
        <v>152</v>
      </c>
      <c r="E171" s="259" t="s">
        <v>589</v>
      </c>
      <c r="F171" s="260" t="s">
        <v>590</v>
      </c>
      <c r="G171" s="261" t="s">
        <v>193</v>
      </c>
      <c r="H171" s="262">
        <v>18</v>
      </c>
      <c r="I171" s="263"/>
      <c r="J171" s="264">
        <f>ROUND(I171*H171,2)</f>
        <v>0</v>
      </c>
      <c r="K171" s="265"/>
      <c r="L171" s="40"/>
      <c r="M171" s="266" t="s">
        <v>1</v>
      </c>
      <c r="N171" s="267" t="s">
        <v>40</v>
      </c>
      <c r="O171" s="96"/>
      <c r="P171" s="268">
        <f>O171*H171</f>
        <v>0</v>
      </c>
      <c r="Q171" s="268">
        <v>0</v>
      </c>
      <c r="R171" s="268">
        <f>Q171*H171</f>
        <v>0</v>
      </c>
      <c r="S171" s="268">
        <v>0</v>
      </c>
      <c r="T171" s="26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70" t="s">
        <v>156</v>
      </c>
      <c r="AT171" s="270" t="s">
        <v>152</v>
      </c>
      <c r="AU171" s="270" t="s">
        <v>81</v>
      </c>
      <c r="AY171" s="14" t="s">
        <v>149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85</v>
      </c>
      <c r="BK171" s="156">
        <f>ROUND(I171*H171,2)</f>
        <v>0</v>
      </c>
      <c r="BL171" s="14" t="s">
        <v>156</v>
      </c>
      <c r="BM171" s="270" t="s">
        <v>469</v>
      </c>
    </row>
    <row r="172" s="2" customFormat="1" ht="16.5" customHeight="1">
      <c r="A172" s="37"/>
      <c r="B172" s="38"/>
      <c r="C172" s="258" t="s">
        <v>317</v>
      </c>
      <c r="D172" s="258" t="s">
        <v>152</v>
      </c>
      <c r="E172" s="259" t="s">
        <v>591</v>
      </c>
      <c r="F172" s="260" t="s">
        <v>592</v>
      </c>
      <c r="G172" s="261" t="s">
        <v>593</v>
      </c>
      <c r="H172" s="262">
        <v>1</v>
      </c>
      <c r="I172" s="263"/>
      <c r="J172" s="264">
        <f>ROUND(I172*H172,2)</f>
        <v>0</v>
      </c>
      <c r="K172" s="265"/>
      <c r="L172" s="40"/>
      <c r="M172" s="266" t="s">
        <v>1</v>
      </c>
      <c r="N172" s="267" t="s">
        <v>40</v>
      </c>
      <c r="O172" s="96"/>
      <c r="P172" s="268">
        <f>O172*H172</f>
        <v>0</v>
      </c>
      <c r="Q172" s="268">
        <v>0</v>
      </c>
      <c r="R172" s="268">
        <f>Q172*H172</f>
        <v>0</v>
      </c>
      <c r="S172" s="268">
        <v>0</v>
      </c>
      <c r="T172" s="26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70" t="s">
        <v>156</v>
      </c>
      <c r="AT172" s="270" t="s">
        <v>152</v>
      </c>
      <c r="AU172" s="270" t="s">
        <v>81</v>
      </c>
      <c r="AY172" s="14" t="s">
        <v>149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85</v>
      </c>
      <c r="BK172" s="156">
        <f>ROUND(I172*H172,2)</f>
        <v>0</v>
      </c>
      <c r="BL172" s="14" t="s">
        <v>156</v>
      </c>
      <c r="BM172" s="270" t="s">
        <v>477</v>
      </c>
    </row>
    <row r="173" s="2" customFormat="1" ht="16.5" customHeight="1">
      <c r="A173" s="37"/>
      <c r="B173" s="38"/>
      <c r="C173" s="258" t="s">
        <v>321</v>
      </c>
      <c r="D173" s="258" t="s">
        <v>152</v>
      </c>
      <c r="E173" s="259" t="s">
        <v>594</v>
      </c>
      <c r="F173" s="260" t="s">
        <v>595</v>
      </c>
      <c r="G173" s="261" t="s">
        <v>160</v>
      </c>
      <c r="H173" s="262">
        <v>20</v>
      </c>
      <c r="I173" s="263"/>
      <c r="J173" s="264">
        <f>ROUND(I173*H173,2)</f>
        <v>0</v>
      </c>
      <c r="K173" s="265"/>
      <c r="L173" s="40"/>
      <c r="M173" s="266" t="s">
        <v>1</v>
      </c>
      <c r="N173" s="267" t="s">
        <v>40</v>
      </c>
      <c r="O173" s="96"/>
      <c r="P173" s="268">
        <f>O173*H173</f>
        <v>0</v>
      </c>
      <c r="Q173" s="268">
        <v>0</v>
      </c>
      <c r="R173" s="268">
        <f>Q173*H173</f>
        <v>0</v>
      </c>
      <c r="S173" s="268">
        <v>0</v>
      </c>
      <c r="T173" s="26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70" t="s">
        <v>156</v>
      </c>
      <c r="AT173" s="270" t="s">
        <v>152</v>
      </c>
      <c r="AU173" s="270" t="s">
        <v>81</v>
      </c>
      <c r="AY173" s="14" t="s">
        <v>149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85</v>
      </c>
      <c r="BK173" s="156">
        <f>ROUND(I173*H173,2)</f>
        <v>0</v>
      </c>
      <c r="BL173" s="14" t="s">
        <v>156</v>
      </c>
      <c r="BM173" s="270" t="s">
        <v>485</v>
      </c>
    </row>
    <row r="174" s="2" customFormat="1" ht="16.5" customHeight="1">
      <c r="A174" s="37"/>
      <c r="B174" s="38"/>
      <c r="C174" s="258" t="s">
        <v>325</v>
      </c>
      <c r="D174" s="258" t="s">
        <v>152</v>
      </c>
      <c r="E174" s="259" t="s">
        <v>596</v>
      </c>
      <c r="F174" s="260" t="s">
        <v>597</v>
      </c>
      <c r="G174" s="261" t="s">
        <v>160</v>
      </c>
      <c r="H174" s="262">
        <v>20</v>
      </c>
      <c r="I174" s="263"/>
      <c r="J174" s="264">
        <f>ROUND(I174*H174,2)</f>
        <v>0</v>
      </c>
      <c r="K174" s="265"/>
      <c r="L174" s="40"/>
      <c r="M174" s="266" t="s">
        <v>1</v>
      </c>
      <c r="N174" s="267" t="s">
        <v>40</v>
      </c>
      <c r="O174" s="96"/>
      <c r="P174" s="268">
        <f>O174*H174</f>
        <v>0</v>
      </c>
      <c r="Q174" s="268">
        <v>0</v>
      </c>
      <c r="R174" s="268">
        <f>Q174*H174</f>
        <v>0</v>
      </c>
      <c r="S174" s="268">
        <v>0</v>
      </c>
      <c r="T174" s="26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70" t="s">
        <v>156</v>
      </c>
      <c r="AT174" s="270" t="s">
        <v>152</v>
      </c>
      <c r="AU174" s="270" t="s">
        <v>81</v>
      </c>
      <c r="AY174" s="14" t="s">
        <v>149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85</v>
      </c>
      <c r="BK174" s="156">
        <f>ROUND(I174*H174,2)</f>
        <v>0</v>
      </c>
      <c r="BL174" s="14" t="s">
        <v>156</v>
      </c>
      <c r="BM174" s="270" t="s">
        <v>498</v>
      </c>
    </row>
    <row r="175" s="2" customFormat="1" ht="16.5" customHeight="1">
      <c r="A175" s="37"/>
      <c r="B175" s="38"/>
      <c r="C175" s="258" t="s">
        <v>329</v>
      </c>
      <c r="D175" s="258" t="s">
        <v>152</v>
      </c>
      <c r="E175" s="259" t="s">
        <v>598</v>
      </c>
      <c r="F175" s="260" t="s">
        <v>599</v>
      </c>
      <c r="G175" s="261" t="s">
        <v>160</v>
      </c>
      <c r="H175" s="262">
        <v>30</v>
      </c>
      <c r="I175" s="263"/>
      <c r="J175" s="264">
        <f>ROUND(I175*H175,2)</f>
        <v>0</v>
      </c>
      <c r="K175" s="265"/>
      <c r="L175" s="40"/>
      <c r="M175" s="266" t="s">
        <v>1</v>
      </c>
      <c r="N175" s="267" t="s">
        <v>40</v>
      </c>
      <c r="O175" s="96"/>
      <c r="P175" s="268">
        <f>O175*H175</f>
        <v>0</v>
      </c>
      <c r="Q175" s="268">
        <v>0</v>
      </c>
      <c r="R175" s="268">
        <f>Q175*H175</f>
        <v>0</v>
      </c>
      <c r="S175" s="268">
        <v>0</v>
      </c>
      <c r="T175" s="26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70" t="s">
        <v>156</v>
      </c>
      <c r="AT175" s="270" t="s">
        <v>152</v>
      </c>
      <c r="AU175" s="270" t="s">
        <v>81</v>
      </c>
      <c r="AY175" s="14" t="s">
        <v>149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85</v>
      </c>
      <c r="BK175" s="156">
        <f>ROUND(I175*H175,2)</f>
        <v>0</v>
      </c>
      <c r="BL175" s="14" t="s">
        <v>156</v>
      </c>
      <c r="BM175" s="270" t="s">
        <v>600</v>
      </c>
    </row>
    <row r="176" s="2" customFormat="1" ht="16.5" customHeight="1">
      <c r="A176" s="37"/>
      <c r="B176" s="38"/>
      <c r="C176" s="258" t="s">
        <v>333</v>
      </c>
      <c r="D176" s="258" t="s">
        <v>152</v>
      </c>
      <c r="E176" s="259" t="s">
        <v>601</v>
      </c>
      <c r="F176" s="260" t="s">
        <v>602</v>
      </c>
      <c r="G176" s="261" t="s">
        <v>593</v>
      </c>
      <c r="H176" s="262">
        <v>1</v>
      </c>
      <c r="I176" s="263"/>
      <c r="J176" s="264">
        <f>ROUND(I176*H176,2)</f>
        <v>0</v>
      </c>
      <c r="K176" s="265"/>
      <c r="L176" s="40"/>
      <c r="M176" s="266" t="s">
        <v>1</v>
      </c>
      <c r="N176" s="267" t="s">
        <v>40</v>
      </c>
      <c r="O176" s="96"/>
      <c r="P176" s="268">
        <f>O176*H176</f>
        <v>0</v>
      </c>
      <c r="Q176" s="268">
        <v>0</v>
      </c>
      <c r="R176" s="268">
        <f>Q176*H176</f>
        <v>0</v>
      </c>
      <c r="S176" s="268">
        <v>0</v>
      </c>
      <c r="T176" s="26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70" t="s">
        <v>156</v>
      </c>
      <c r="AT176" s="270" t="s">
        <v>152</v>
      </c>
      <c r="AU176" s="270" t="s">
        <v>81</v>
      </c>
      <c r="AY176" s="14" t="s">
        <v>149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85</v>
      </c>
      <c r="BK176" s="156">
        <f>ROUND(I176*H176,2)</f>
        <v>0</v>
      </c>
      <c r="BL176" s="14" t="s">
        <v>156</v>
      </c>
      <c r="BM176" s="270" t="s">
        <v>603</v>
      </c>
    </row>
    <row r="177" s="2" customFormat="1" ht="16.5" customHeight="1">
      <c r="A177" s="37"/>
      <c r="B177" s="38"/>
      <c r="C177" s="258" t="s">
        <v>335</v>
      </c>
      <c r="D177" s="258" t="s">
        <v>152</v>
      </c>
      <c r="E177" s="259" t="s">
        <v>604</v>
      </c>
      <c r="F177" s="260" t="s">
        <v>605</v>
      </c>
      <c r="G177" s="261" t="s">
        <v>160</v>
      </c>
      <c r="H177" s="262">
        <v>40</v>
      </c>
      <c r="I177" s="263"/>
      <c r="J177" s="264">
        <f>ROUND(I177*H177,2)</f>
        <v>0</v>
      </c>
      <c r="K177" s="265"/>
      <c r="L177" s="40"/>
      <c r="M177" s="266" t="s">
        <v>1</v>
      </c>
      <c r="N177" s="267" t="s">
        <v>40</v>
      </c>
      <c r="O177" s="96"/>
      <c r="P177" s="268">
        <f>O177*H177</f>
        <v>0</v>
      </c>
      <c r="Q177" s="268">
        <v>0</v>
      </c>
      <c r="R177" s="268">
        <f>Q177*H177</f>
        <v>0</v>
      </c>
      <c r="S177" s="268">
        <v>0</v>
      </c>
      <c r="T177" s="26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70" t="s">
        <v>156</v>
      </c>
      <c r="AT177" s="270" t="s">
        <v>152</v>
      </c>
      <c r="AU177" s="270" t="s">
        <v>81</v>
      </c>
      <c r="AY177" s="14" t="s">
        <v>149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85</v>
      </c>
      <c r="BK177" s="156">
        <f>ROUND(I177*H177,2)</f>
        <v>0</v>
      </c>
      <c r="BL177" s="14" t="s">
        <v>156</v>
      </c>
      <c r="BM177" s="270" t="s">
        <v>606</v>
      </c>
    </row>
    <row r="178" s="2" customFormat="1" ht="16.5" customHeight="1">
      <c r="A178" s="37"/>
      <c r="B178" s="38"/>
      <c r="C178" s="258" t="s">
        <v>339</v>
      </c>
      <c r="D178" s="258" t="s">
        <v>152</v>
      </c>
      <c r="E178" s="259" t="s">
        <v>607</v>
      </c>
      <c r="F178" s="260" t="s">
        <v>608</v>
      </c>
      <c r="G178" s="261" t="s">
        <v>160</v>
      </c>
      <c r="H178" s="262">
        <v>40</v>
      </c>
      <c r="I178" s="263"/>
      <c r="J178" s="264">
        <f>ROUND(I178*H178,2)</f>
        <v>0</v>
      </c>
      <c r="K178" s="265"/>
      <c r="L178" s="40"/>
      <c r="M178" s="266" t="s">
        <v>1</v>
      </c>
      <c r="N178" s="267" t="s">
        <v>40</v>
      </c>
      <c r="O178" s="96"/>
      <c r="P178" s="268">
        <f>O178*H178</f>
        <v>0</v>
      </c>
      <c r="Q178" s="268">
        <v>0</v>
      </c>
      <c r="R178" s="268">
        <f>Q178*H178</f>
        <v>0</v>
      </c>
      <c r="S178" s="268">
        <v>0</v>
      </c>
      <c r="T178" s="26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70" t="s">
        <v>156</v>
      </c>
      <c r="AT178" s="270" t="s">
        <v>152</v>
      </c>
      <c r="AU178" s="270" t="s">
        <v>81</v>
      </c>
      <c r="AY178" s="14" t="s">
        <v>149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85</v>
      </c>
      <c r="BK178" s="156">
        <f>ROUND(I178*H178,2)</f>
        <v>0</v>
      </c>
      <c r="BL178" s="14" t="s">
        <v>156</v>
      </c>
      <c r="BM178" s="270" t="s">
        <v>609</v>
      </c>
    </row>
    <row r="179" s="2" customFormat="1" ht="16.5" customHeight="1">
      <c r="A179" s="37"/>
      <c r="B179" s="38"/>
      <c r="C179" s="258" t="s">
        <v>343</v>
      </c>
      <c r="D179" s="258" t="s">
        <v>152</v>
      </c>
      <c r="E179" s="259" t="s">
        <v>610</v>
      </c>
      <c r="F179" s="260" t="s">
        <v>611</v>
      </c>
      <c r="G179" s="261" t="s">
        <v>160</v>
      </c>
      <c r="H179" s="262">
        <v>40</v>
      </c>
      <c r="I179" s="263"/>
      <c r="J179" s="264">
        <f>ROUND(I179*H179,2)</f>
        <v>0</v>
      </c>
      <c r="K179" s="265"/>
      <c r="L179" s="40"/>
      <c r="M179" s="266" t="s">
        <v>1</v>
      </c>
      <c r="N179" s="267" t="s">
        <v>40</v>
      </c>
      <c r="O179" s="96"/>
      <c r="P179" s="268">
        <f>O179*H179</f>
        <v>0</v>
      </c>
      <c r="Q179" s="268">
        <v>0</v>
      </c>
      <c r="R179" s="268">
        <f>Q179*H179</f>
        <v>0</v>
      </c>
      <c r="S179" s="268">
        <v>0</v>
      </c>
      <c r="T179" s="26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70" t="s">
        <v>156</v>
      </c>
      <c r="AT179" s="270" t="s">
        <v>152</v>
      </c>
      <c r="AU179" s="270" t="s">
        <v>81</v>
      </c>
      <c r="AY179" s="14" t="s">
        <v>149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85</v>
      </c>
      <c r="BK179" s="156">
        <f>ROUND(I179*H179,2)</f>
        <v>0</v>
      </c>
      <c r="BL179" s="14" t="s">
        <v>156</v>
      </c>
      <c r="BM179" s="270" t="s">
        <v>612</v>
      </c>
    </row>
    <row r="180" s="2" customFormat="1" ht="16.5" customHeight="1">
      <c r="A180" s="37"/>
      <c r="B180" s="38"/>
      <c r="C180" s="258" t="s">
        <v>349</v>
      </c>
      <c r="D180" s="258" t="s">
        <v>152</v>
      </c>
      <c r="E180" s="259" t="s">
        <v>613</v>
      </c>
      <c r="F180" s="260" t="s">
        <v>614</v>
      </c>
      <c r="G180" s="261" t="s">
        <v>593</v>
      </c>
      <c r="H180" s="262">
        <v>1</v>
      </c>
      <c r="I180" s="263"/>
      <c r="J180" s="264">
        <f>ROUND(I180*H180,2)</f>
        <v>0</v>
      </c>
      <c r="K180" s="265"/>
      <c r="L180" s="40"/>
      <c r="M180" s="266" t="s">
        <v>1</v>
      </c>
      <c r="N180" s="267" t="s">
        <v>40</v>
      </c>
      <c r="O180" s="96"/>
      <c r="P180" s="268">
        <f>O180*H180</f>
        <v>0</v>
      </c>
      <c r="Q180" s="268">
        <v>0</v>
      </c>
      <c r="R180" s="268">
        <f>Q180*H180</f>
        <v>0</v>
      </c>
      <c r="S180" s="268">
        <v>0</v>
      </c>
      <c r="T180" s="26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70" t="s">
        <v>156</v>
      </c>
      <c r="AT180" s="270" t="s">
        <v>152</v>
      </c>
      <c r="AU180" s="270" t="s">
        <v>81</v>
      </c>
      <c r="AY180" s="14" t="s">
        <v>149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85</v>
      </c>
      <c r="BK180" s="156">
        <f>ROUND(I180*H180,2)</f>
        <v>0</v>
      </c>
      <c r="BL180" s="14" t="s">
        <v>156</v>
      </c>
      <c r="BM180" s="270" t="s">
        <v>615</v>
      </c>
    </row>
    <row r="181" s="2" customFormat="1" ht="16.5" customHeight="1">
      <c r="A181" s="37"/>
      <c r="B181" s="38"/>
      <c r="C181" s="258" t="s">
        <v>353</v>
      </c>
      <c r="D181" s="258" t="s">
        <v>152</v>
      </c>
      <c r="E181" s="259" t="s">
        <v>616</v>
      </c>
      <c r="F181" s="260" t="s">
        <v>617</v>
      </c>
      <c r="G181" s="261" t="s">
        <v>193</v>
      </c>
      <c r="H181" s="262">
        <v>8</v>
      </c>
      <c r="I181" s="263"/>
      <c r="J181" s="264">
        <f>ROUND(I181*H181,2)</f>
        <v>0</v>
      </c>
      <c r="K181" s="265"/>
      <c r="L181" s="40"/>
      <c r="M181" s="266" t="s">
        <v>1</v>
      </c>
      <c r="N181" s="267" t="s">
        <v>40</v>
      </c>
      <c r="O181" s="96"/>
      <c r="P181" s="268">
        <f>O181*H181</f>
        <v>0</v>
      </c>
      <c r="Q181" s="268">
        <v>0</v>
      </c>
      <c r="R181" s="268">
        <f>Q181*H181</f>
        <v>0</v>
      </c>
      <c r="S181" s="268">
        <v>0</v>
      </c>
      <c r="T181" s="26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70" t="s">
        <v>156</v>
      </c>
      <c r="AT181" s="270" t="s">
        <v>152</v>
      </c>
      <c r="AU181" s="270" t="s">
        <v>81</v>
      </c>
      <c r="AY181" s="14" t="s">
        <v>149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85</v>
      </c>
      <c r="BK181" s="156">
        <f>ROUND(I181*H181,2)</f>
        <v>0</v>
      </c>
      <c r="BL181" s="14" t="s">
        <v>156</v>
      </c>
      <c r="BM181" s="270" t="s">
        <v>618</v>
      </c>
    </row>
    <row r="182" s="2" customFormat="1" ht="16.5" customHeight="1">
      <c r="A182" s="37"/>
      <c r="B182" s="38"/>
      <c r="C182" s="258" t="s">
        <v>357</v>
      </c>
      <c r="D182" s="258" t="s">
        <v>152</v>
      </c>
      <c r="E182" s="259" t="s">
        <v>619</v>
      </c>
      <c r="F182" s="260" t="s">
        <v>620</v>
      </c>
      <c r="G182" s="261" t="s">
        <v>621</v>
      </c>
      <c r="H182" s="262">
        <v>8</v>
      </c>
      <c r="I182" s="263"/>
      <c r="J182" s="264">
        <f>ROUND(I182*H182,2)</f>
        <v>0</v>
      </c>
      <c r="K182" s="265"/>
      <c r="L182" s="40"/>
      <c r="M182" s="266" t="s">
        <v>1</v>
      </c>
      <c r="N182" s="267" t="s">
        <v>40</v>
      </c>
      <c r="O182" s="96"/>
      <c r="P182" s="268">
        <f>O182*H182</f>
        <v>0</v>
      </c>
      <c r="Q182" s="268">
        <v>0</v>
      </c>
      <c r="R182" s="268">
        <f>Q182*H182</f>
        <v>0</v>
      </c>
      <c r="S182" s="268">
        <v>0</v>
      </c>
      <c r="T182" s="26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70" t="s">
        <v>156</v>
      </c>
      <c r="AT182" s="270" t="s">
        <v>152</v>
      </c>
      <c r="AU182" s="270" t="s">
        <v>81</v>
      </c>
      <c r="AY182" s="14" t="s">
        <v>149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85</v>
      </c>
      <c r="BK182" s="156">
        <f>ROUND(I182*H182,2)</f>
        <v>0</v>
      </c>
      <c r="BL182" s="14" t="s">
        <v>156</v>
      </c>
      <c r="BM182" s="270" t="s">
        <v>622</v>
      </c>
    </row>
    <row r="183" s="2" customFormat="1" ht="16.5" customHeight="1">
      <c r="A183" s="37"/>
      <c r="B183" s="38"/>
      <c r="C183" s="258" t="s">
        <v>361</v>
      </c>
      <c r="D183" s="258" t="s">
        <v>152</v>
      </c>
      <c r="E183" s="259" t="s">
        <v>623</v>
      </c>
      <c r="F183" s="260" t="s">
        <v>624</v>
      </c>
      <c r="G183" s="261" t="s">
        <v>193</v>
      </c>
      <c r="H183" s="262">
        <v>8</v>
      </c>
      <c r="I183" s="263"/>
      <c r="J183" s="264">
        <f>ROUND(I183*H183,2)</f>
        <v>0</v>
      </c>
      <c r="K183" s="265"/>
      <c r="L183" s="40"/>
      <c r="M183" s="266" t="s">
        <v>1</v>
      </c>
      <c r="N183" s="267" t="s">
        <v>40</v>
      </c>
      <c r="O183" s="96"/>
      <c r="P183" s="268">
        <f>O183*H183</f>
        <v>0</v>
      </c>
      <c r="Q183" s="268">
        <v>0</v>
      </c>
      <c r="R183" s="268">
        <f>Q183*H183</f>
        <v>0</v>
      </c>
      <c r="S183" s="268">
        <v>0</v>
      </c>
      <c r="T183" s="26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70" t="s">
        <v>156</v>
      </c>
      <c r="AT183" s="270" t="s">
        <v>152</v>
      </c>
      <c r="AU183" s="270" t="s">
        <v>81</v>
      </c>
      <c r="AY183" s="14" t="s">
        <v>149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85</v>
      </c>
      <c r="BK183" s="156">
        <f>ROUND(I183*H183,2)</f>
        <v>0</v>
      </c>
      <c r="BL183" s="14" t="s">
        <v>156</v>
      </c>
      <c r="BM183" s="270" t="s">
        <v>625</v>
      </c>
    </row>
    <row r="184" s="2" customFormat="1" ht="16.5" customHeight="1">
      <c r="A184" s="37"/>
      <c r="B184" s="38"/>
      <c r="C184" s="258" t="s">
        <v>367</v>
      </c>
      <c r="D184" s="258" t="s">
        <v>152</v>
      </c>
      <c r="E184" s="259" t="s">
        <v>626</v>
      </c>
      <c r="F184" s="260" t="s">
        <v>627</v>
      </c>
      <c r="G184" s="261" t="s">
        <v>593</v>
      </c>
      <c r="H184" s="262">
        <v>8</v>
      </c>
      <c r="I184" s="263"/>
      <c r="J184" s="264">
        <f>ROUND(I184*H184,2)</f>
        <v>0</v>
      </c>
      <c r="K184" s="265"/>
      <c r="L184" s="40"/>
      <c r="M184" s="266" t="s">
        <v>1</v>
      </c>
      <c r="N184" s="267" t="s">
        <v>40</v>
      </c>
      <c r="O184" s="96"/>
      <c r="P184" s="268">
        <f>O184*H184</f>
        <v>0</v>
      </c>
      <c r="Q184" s="268">
        <v>0</v>
      </c>
      <c r="R184" s="268">
        <f>Q184*H184</f>
        <v>0</v>
      </c>
      <c r="S184" s="268">
        <v>0</v>
      </c>
      <c r="T184" s="26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70" t="s">
        <v>156</v>
      </c>
      <c r="AT184" s="270" t="s">
        <v>152</v>
      </c>
      <c r="AU184" s="270" t="s">
        <v>81</v>
      </c>
      <c r="AY184" s="14" t="s">
        <v>149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85</v>
      </c>
      <c r="BK184" s="156">
        <f>ROUND(I184*H184,2)</f>
        <v>0</v>
      </c>
      <c r="BL184" s="14" t="s">
        <v>156</v>
      </c>
      <c r="BM184" s="270" t="s">
        <v>628</v>
      </c>
    </row>
    <row r="185" s="2" customFormat="1" ht="16.5" customHeight="1">
      <c r="A185" s="37"/>
      <c r="B185" s="38"/>
      <c r="C185" s="258" t="s">
        <v>371</v>
      </c>
      <c r="D185" s="258" t="s">
        <v>152</v>
      </c>
      <c r="E185" s="259" t="s">
        <v>629</v>
      </c>
      <c r="F185" s="260" t="s">
        <v>630</v>
      </c>
      <c r="G185" s="261" t="s">
        <v>593</v>
      </c>
      <c r="H185" s="262">
        <v>1</v>
      </c>
      <c r="I185" s="263"/>
      <c r="J185" s="264">
        <f>ROUND(I185*H185,2)</f>
        <v>0</v>
      </c>
      <c r="K185" s="265"/>
      <c r="L185" s="40"/>
      <c r="M185" s="266" t="s">
        <v>1</v>
      </c>
      <c r="N185" s="267" t="s">
        <v>40</v>
      </c>
      <c r="O185" s="96"/>
      <c r="P185" s="268">
        <f>O185*H185</f>
        <v>0</v>
      </c>
      <c r="Q185" s="268">
        <v>0</v>
      </c>
      <c r="R185" s="268">
        <f>Q185*H185</f>
        <v>0</v>
      </c>
      <c r="S185" s="268">
        <v>0</v>
      </c>
      <c r="T185" s="26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70" t="s">
        <v>156</v>
      </c>
      <c r="AT185" s="270" t="s">
        <v>152</v>
      </c>
      <c r="AU185" s="270" t="s">
        <v>81</v>
      </c>
      <c r="AY185" s="14" t="s">
        <v>149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85</v>
      </c>
      <c r="BK185" s="156">
        <f>ROUND(I185*H185,2)</f>
        <v>0</v>
      </c>
      <c r="BL185" s="14" t="s">
        <v>156</v>
      </c>
      <c r="BM185" s="270" t="s">
        <v>631</v>
      </c>
    </row>
    <row r="186" s="2" customFormat="1" ht="16.5" customHeight="1">
      <c r="A186" s="37"/>
      <c r="B186" s="38"/>
      <c r="C186" s="258" t="s">
        <v>375</v>
      </c>
      <c r="D186" s="258" t="s">
        <v>152</v>
      </c>
      <c r="E186" s="259" t="s">
        <v>632</v>
      </c>
      <c r="F186" s="260" t="s">
        <v>633</v>
      </c>
      <c r="G186" s="261" t="s">
        <v>593</v>
      </c>
      <c r="H186" s="262">
        <v>8</v>
      </c>
      <c r="I186" s="263"/>
      <c r="J186" s="264">
        <f>ROUND(I186*H186,2)</f>
        <v>0</v>
      </c>
      <c r="K186" s="265"/>
      <c r="L186" s="40"/>
      <c r="M186" s="266" t="s">
        <v>1</v>
      </c>
      <c r="N186" s="267" t="s">
        <v>40</v>
      </c>
      <c r="O186" s="96"/>
      <c r="P186" s="268">
        <f>O186*H186</f>
        <v>0</v>
      </c>
      <c r="Q186" s="268">
        <v>0</v>
      </c>
      <c r="R186" s="268">
        <f>Q186*H186</f>
        <v>0</v>
      </c>
      <c r="S186" s="268">
        <v>0</v>
      </c>
      <c r="T186" s="26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70" t="s">
        <v>156</v>
      </c>
      <c r="AT186" s="270" t="s">
        <v>152</v>
      </c>
      <c r="AU186" s="270" t="s">
        <v>81</v>
      </c>
      <c r="AY186" s="14" t="s">
        <v>149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85</v>
      </c>
      <c r="BK186" s="156">
        <f>ROUND(I186*H186,2)</f>
        <v>0</v>
      </c>
      <c r="BL186" s="14" t="s">
        <v>156</v>
      </c>
      <c r="BM186" s="270" t="s">
        <v>634</v>
      </c>
    </row>
    <row r="187" s="2" customFormat="1" ht="16.5" customHeight="1">
      <c r="A187" s="37"/>
      <c r="B187" s="38"/>
      <c r="C187" s="258" t="s">
        <v>379</v>
      </c>
      <c r="D187" s="258" t="s">
        <v>152</v>
      </c>
      <c r="E187" s="259" t="s">
        <v>635</v>
      </c>
      <c r="F187" s="260" t="s">
        <v>636</v>
      </c>
      <c r="G187" s="261" t="s">
        <v>593</v>
      </c>
      <c r="H187" s="262">
        <v>2</v>
      </c>
      <c r="I187" s="263"/>
      <c r="J187" s="264">
        <f>ROUND(I187*H187,2)</f>
        <v>0</v>
      </c>
      <c r="K187" s="265"/>
      <c r="L187" s="40"/>
      <c r="M187" s="266" t="s">
        <v>1</v>
      </c>
      <c r="N187" s="267" t="s">
        <v>40</v>
      </c>
      <c r="O187" s="96"/>
      <c r="P187" s="268">
        <f>O187*H187</f>
        <v>0</v>
      </c>
      <c r="Q187" s="268">
        <v>0</v>
      </c>
      <c r="R187" s="268">
        <f>Q187*H187</f>
        <v>0</v>
      </c>
      <c r="S187" s="268">
        <v>0</v>
      </c>
      <c r="T187" s="26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70" t="s">
        <v>156</v>
      </c>
      <c r="AT187" s="270" t="s">
        <v>152</v>
      </c>
      <c r="AU187" s="270" t="s">
        <v>81</v>
      </c>
      <c r="AY187" s="14" t="s">
        <v>149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4" t="s">
        <v>85</v>
      </c>
      <c r="BK187" s="156">
        <f>ROUND(I187*H187,2)</f>
        <v>0</v>
      </c>
      <c r="BL187" s="14" t="s">
        <v>156</v>
      </c>
      <c r="BM187" s="270" t="s">
        <v>637</v>
      </c>
    </row>
    <row r="188" s="2" customFormat="1" ht="16.5" customHeight="1">
      <c r="A188" s="37"/>
      <c r="B188" s="38"/>
      <c r="C188" s="258" t="s">
        <v>385</v>
      </c>
      <c r="D188" s="258" t="s">
        <v>152</v>
      </c>
      <c r="E188" s="259" t="s">
        <v>638</v>
      </c>
      <c r="F188" s="260" t="s">
        <v>639</v>
      </c>
      <c r="G188" s="261" t="s">
        <v>193</v>
      </c>
      <c r="H188" s="262">
        <v>63</v>
      </c>
      <c r="I188" s="263"/>
      <c r="J188" s="264">
        <f>ROUND(I188*H188,2)</f>
        <v>0</v>
      </c>
      <c r="K188" s="265"/>
      <c r="L188" s="40"/>
      <c r="M188" s="266" t="s">
        <v>1</v>
      </c>
      <c r="N188" s="267" t="s">
        <v>40</v>
      </c>
      <c r="O188" s="96"/>
      <c r="P188" s="268">
        <f>O188*H188</f>
        <v>0</v>
      </c>
      <c r="Q188" s="268">
        <v>0</v>
      </c>
      <c r="R188" s="268">
        <f>Q188*H188</f>
        <v>0</v>
      </c>
      <c r="S188" s="268">
        <v>0</v>
      </c>
      <c r="T188" s="26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70" t="s">
        <v>156</v>
      </c>
      <c r="AT188" s="270" t="s">
        <v>152</v>
      </c>
      <c r="AU188" s="270" t="s">
        <v>81</v>
      </c>
      <c r="AY188" s="14" t="s">
        <v>149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85</v>
      </c>
      <c r="BK188" s="156">
        <f>ROUND(I188*H188,2)</f>
        <v>0</v>
      </c>
      <c r="BL188" s="14" t="s">
        <v>156</v>
      </c>
      <c r="BM188" s="270" t="s">
        <v>640</v>
      </c>
    </row>
    <row r="189" s="2" customFormat="1" ht="16.5" customHeight="1">
      <c r="A189" s="37"/>
      <c r="B189" s="38"/>
      <c r="C189" s="258" t="s">
        <v>389</v>
      </c>
      <c r="D189" s="258" t="s">
        <v>152</v>
      </c>
      <c r="E189" s="259" t="s">
        <v>641</v>
      </c>
      <c r="F189" s="260" t="s">
        <v>642</v>
      </c>
      <c r="G189" s="261" t="s">
        <v>193</v>
      </c>
      <c r="H189" s="262">
        <v>34</v>
      </c>
      <c r="I189" s="263"/>
      <c r="J189" s="264">
        <f>ROUND(I189*H189,2)</f>
        <v>0</v>
      </c>
      <c r="K189" s="265"/>
      <c r="L189" s="40"/>
      <c r="M189" s="266" t="s">
        <v>1</v>
      </c>
      <c r="N189" s="267" t="s">
        <v>40</v>
      </c>
      <c r="O189" s="96"/>
      <c r="P189" s="268">
        <f>O189*H189</f>
        <v>0</v>
      </c>
      <c r="Q189" s="268">
        <v>0</v>
      </c>
      <c r="R189" s="268">
        <f>Q189*H189</f>
        <v>0</v>
      </c>
      <c r="S189" s="268">
        <v>0</v>
      </c>
      <c r="T189" s="26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70" t="s">
        <v>156</v>
      </c>
      <c r="AT189" s="270" t="s">
        <v>152</v>
      </c>
      <c r="AU189" s="270" t="s">
        <v>81</v>
      </c>
      <c r="AY189" s="14" t="s">
        <v>149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85</v>
      </c>
      <c r="BK189" s="156">
        <f>ROUND(I189*H189,2)</f>
        <v>0</v>
      </c>
      <c r="BL189" s="14" t="s">
        <v>156</v>
      </c>
      <c r="BM189" s="270" t="s">
        <v>643</v>
      </c>
    </row>
    <row r="190" s="2" customFormat="1" ht="16.5" customHeight="1">
      <c r="A190" s="37"/>
      <c r="B190" s="38"/>
      <c r="C190" s="258" t="s">
        <v>393</v>
      </c>
      <c r="D190" s="258" t="s">
        <v>152</v>
      </c>
      <c r="E190" s="259" t="s">
        <v>644</v>
      </c>
      <c r="F190" s="260" t="s">
        <v>645</v>
      </c>
      <c r="G190" s="261" t="s">
        <v>593</v>
      </c>
      <c r="H190" s="262">
        <v>1</v>
      </c>
      <c r="I190" s="263"/>
      <c r="J190" s="264">
        <f>ROUND(I190*H190,2)</f>
        <v>0</v>
      </c>
      <c r="K190" s="265"/>
      <c r="L190" s="40"/>
      <c r="M190" s="266" t="s">
        <v>1</v>
      </c>
      <c r="N190" s="267" t="s">
        <v>40</v>
      </c>
      <c r="O190" s="96"/>
      <c r="P190" s="268">
        <f>O190*H190</f>
        <v>0</v>
      </c>
      <c r="Q190" s="268">
        <v>0</v>
      </c>
      <c r="R190" s="268">
        <f>Q190*H190</f>
        <v>0</v>
      </c>
      <c r="S190" s="268">
        <v>0</v>
      </c>
      <c r="T190" s="26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70" t="s">
        <v>156</v>
      </c>
      <c r="AT190" s="270" t="s">
        <v>152</v>
      </c>
      <c r="AU190" s="270" t="s">
        <v>81</v>
      </c>
      <c r="AY190" s="14" t="s">
        <v>149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85</v>
      </c>
      <c r="BK190" s="156">
        <f>ROUND(I190*H190,2)</f>
        <v>0</v>
      </c>
      <c r="BL190" s="14" t="s">
        <v>156</v>
      </c>
      <c r="BM190" s="270" t="s">
        <v>646</v>
      </c>
    </row>
    <row r="191" s="2" customFormat="1" ht="16.5" customHeight="1">
      <c r="A191" s="37"/>
      <c r="B191" s="38"/>
      <c r="C191" s="258" t="s">
        <v>399</v>
      </c>
      <c r="D191" s="258" t="s">
        <v>152</v>
      </c>
      <c r="E191" s="259" t="s">
        <v>647</v>
      </c>
      <c r="F191" s="260" t="s">
        <v>648</v>
      </c>
      <c r="G191" s="261" t="s">
        <v>160</v>
      </c>
      <c r="H191" s="262">
        <v>120</v>
      </c>
      <c r="I191" s="263"/>
      <c r="J191" s="264">
        <f>ROUND(I191*H191,2)</f>
        <v>0</v>
      </c>
      <c r="K191" s="265"/>
      <c r="L191" s="40"/>
      <c r="M191" s="266" t="s">
        <v>1</v>
      </c>
      <c r="N191" s="267" t="s">
        <v>40</v>
      </c>
      <c r="O191" s="96"/>
      <c r="P191" s="268">
        <f>O191*H191</f>
        <v>0</v>
      </c>
      <c r="Q191" s="268">
        <v>0</v>
      </c>
      <c r="R191" s="268">
        <f>Q191*H191</f>
        <v>0</v>
      </c>
      <c r="S191" s="268">
        <v>0</v>
      </c>
      <c r="T191" s="26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70" t="s">
        <v>156</v>
      </c>
      <c r="AT191" s="270" t="s">
        <v>152</v>
      </c>
      <c r="AU191" s="270" t="s">
        <v>81</v>
      </c>
      <c r="AY191" s="14" t="s">
        <v>149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85</v>
      </c>
      <c r="BK191" s="156">
        <f>ROUND(I191*H191,2)</f>
        <v>0</v>
      </c>
      <c r="BL191" s="14" t="s">
        <v>156</v>
      </c>
      <c r="BM191" s="270" t="s">
        <v>649</v>
      </c>
    </row>
    <row r="192" s="2" customFormat="1" ht="16.5" customHeight="1">
      <c r="A192" s="37"/>
      <c r="B192" s="38"/>
      <c r="C192" s="258" t="s">
        <v>403</v>
      </c>
      <c r="D192" s="258" t="s">
        <v>152</v>
      </c>
      <c r="E192" s="259" t="s">
        <v>650</v>
      </c>
      <c r="F192" s="260" t="s">
        <v>651</v>
      </c>
      <c r="G192" s="261" t="s">
        <v>160</v>
      </c>
      <c r="H192" s="262">
        <v>110</v>
      </c>
      <c r="I192" s="263"/>
      <c r="J192" s="264">
        <f>ROUND(I192*H192,2)</f>
        <v>0</v>
      </c>
      <c r="K192" s="265"/>
      <c r="L192" s="40"/>
      <c r="M192" s="266" t="s">
        <v>1</v>
      </c>
      <c r="N192" s="267" t="s">
        <v>40</v>
      </c>
      <c r="O192" s="96"/>
      <c r="P192" s="268">
        <f>O192*H192</f>
        <v>0</v>
      </c>
      <c r="Q192" s="268">
        <v>0</v>
      </c>
      <c r="R192" s="268">
        <f>Q192*H192</f>
        <v>0</v>
      </c>
      <c r="S192" s="268">
        <v>0</v>
      </c>
      <c r="T192" s="26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70" t="s">
        <v>156</v>
      </c>
      <c r="AT192" s="270" t="s">
        <v>152</v>
      </c>
      <c r="AU192" s="270" t="s">
        <v>81</v>
      </c>
      <c r="AY192" s="14" t="s">
        <v>149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85</v>
      </c>
      <c r="BK192" s="156">
        <f>ROUND(I192*H192,2)</f>
        <v>0</v>
      </c>
      <c r="BL192" s="14" t="s">
        <v>156</v>
      </c>
      <c r="BM192" s="270" t="s">
        <v>652</v>
      </c>
    </row>
    <row r="193" s="2" customFormat="1" ht="16.5" customHeight="1">
      <c r="A193" s="37"/>
      <c r="B193" s="38"/>
      <c r="C193" s="258" t="s">
        <v>407</v>
      </c>
      <c r="D193" s="258" t="s">
        <v>152</v>
      </c>
      <c r="E193" s="259" t="s">
        <v>653</v>
      </c>
      <c r="F193" s="260" t="s">
        <v>654</v>
      </c>
      <c r="G193" s="261" t="s">
        <v>593</v>
      </c>
      <c r="H193" s="262">
        <v>1</v>
      </c>
      <c r="I193" s="263"/>
      <c r="J193" s="264">
        <f>ROUND(I193*H193,2)</f>
        <v>0</v>
      </c>
      <c r="K193" s="265"/>
      <c r="L193" s="40"/>
      <c r="M193" s="266" t="s">
        <v>1</v>
      </c>
      <c r="N193" s="267" t="s">
        <v>40</v>
      </c>
      <c r="O193" s="96"/>
      <c r="P193" s="268">
        <f>O193*H193</f>
        <v>0</v>
      </c>
      <c r="Q193" s="268">
        <v>0</v>
      </c>
      <c r="R193" s="268">
        <f>Q193*H193</f>
        <v>0</v>
      </c>
      <c r="S193" s="268">
        <v>0</v>
      </c>
      <c r="T193" s="26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70" t="s">
        <v>156</v>
      </c>
      <c r="AT193" s="270" t="s">
        <v>152</v>
      </c>
      <c r="AU193" s="270" t="s">
        <v>81</v>
      </c>
      <c r="AY193" s="14" t="s">
        <v>149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4" t="s">
        <v>85</v>
      </c>
      <c r="BK193" s="156">
        <f>ROUND(I193*H193,2)</f>
        <v>0</v>
      </c>
      <c r="BL193" s="14" t="s">
        <v>156</v>
      </c>
      <c r="BM193" s="270" t="s">
        <v>655</v>
      </c>
    </row>
    <row r="194" s="2" customFormat="1" ht="16.5" customHeight="1">
      <c r="A194" s="37"/>
      <c r="B194" s="38"/>
      <c r="C194" s="258" t="s">
        <v>411</v>
      </c>
      <c r="D194" s="258" t="s">
        <v>152</v>
      </c>
      <c r="E194" s="259" t="s">
        <v>656</v>
      </c>
      <c r="F194" s="260" t="s">
        <v>657</v>
      </c>
      <c r="G194" s="261" t="s">
        <v>593</v>
      </c>
      <c r="H194" s="262">
        <v>1</v>
      </c>
      <c r="I194" s="263"/>
      <c r="J194" s="264">
        <f>ROUND(I194*H194,2)</f>
        <v>0</v>
      </c>
      <c r="K194" s="265"/>
      <c r="L194" s="40"/>
      <c r="M194" s="266" t="s">
        <v>1</v>
      </c>
      <c r="N194" s="267" t="s">
        <v>40</v>
      </c>
      <c r="O194" s="96"/>
      <c r="P194" s="268">
        <f>O194*H194</f>
        <v>0</v>
      </c>
      <c r="Q194" s="268">
        <v>0</v>
      </c>
      <c r="R194" s="268">
        <f>Q194*H194</f>
        <v>0</v>
      </c>
      <c r="S194" s="268">
        <v>0</v>
      </c>
      <c r="T194" s="26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70" t="s">
        <v>156</v>
      </c>
      <c r="AT194" s="270" t="s">
        <v>152</v>
      </c>
      <c r="AU194" s="270" t="s">
        <v>81</v>
      </c>
      <c r="AY194" s="14" t="s">
        <v>149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85</v>
      </c>
      <c r="BK194" s="156">
        <f>ROUND(I194*H194,2)</f>
        <v>0</v>
      </c>
      <c r="BL194" s="14" t="s">
        <v>156</v>
      </c>
      <c r="BM194" s="270" t="s">
        <v>658</v>
      </c>
    </row>
    <row r="195" s="2" customFormat="1" ht="16.5" customHeight="1">
      <c r="A195" s="37"/>
      <c r="B195" s="38"/>
      <c r="C195" s="258" t="s">
        <v>415</v>
      </c>
      <c r="D195" s="258" t="s">
        <v>152</v>
      </c>
      <c r="E195" s="259" t="s">
        <v>659</v>
      </c>
      <c r="F195" s="260" t="s">
        <v>660</v>
      </c>
      <c r="G195" s="261" t="s">
        <v>593</v>
      </c>
      <c r="H195" s="262">
        <v>1</v>
      </c>
      <c r="I195" s="263"/>
      <c r="J195" s="264">
        <f>ROUND(I195*H195,2)</f>
        <v>0</v>
      </c>
      <c r="K195" s="265"/>
      <c r="L195" s="40"/>
      <c r="M195" s="266" t="s">
        <v>1</v>
      </c>
      <c r="N195" s="267" t="s">
        <v>40</v>
      </c>
      <c r="O195" s="96"/>
      <c r="P195" s="268">
        <f>O195*H195</f>
        <v>0</v>
      </c>
      <c r="Q195" s="268">
        <v>0</v>
      </c>
      <c r="R195" s="268">
        <f>Q195*H195</f>
        <v>0</v>
      </c>
      <c r="S195" s="268">
        <v>0</v>
      </c>
      <c r="T195" s="26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70" t="s">
        <v>156</v>
      </c>
      <c r="AT195" s="270" t="s">
        <v>152</v>
      </c>
      <c r="AU195" s="270" t="s">
        <v>81</v>
      </c>
      <c r="AY195" s="14" t="s">
        <v>149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85</v>
      </c>
      <c r="BK195" s="156">
        <f>ROUND(I195*H195,2)</f>
        <v>0</v>
      </c>
      <c r="BL195" s="14" t="s">
        <v>156</v>
      </c>
      <c r="BM195" s="270" t="s">
        <v>661</v>
      </c>
    </row>
    <row r="196" s="2" customFormat="1" ht="21.75" customHeight="1">
      <c r="A196" s="37"/>
      <c r="B196" s="38"/>
      <c r="C196" s="258" t="s">
        <v>417</v>
      </c>
      <c r="D196" s="258" t="s">
        <v>152</v>
      </c>
      <c r="E196" s="259" t="s">
        <v>662</v>
      </c>
      <c r="F196" s="260" t="s">
        <v>663</v>
      </c>
      <c r="G196" s="261" t="s">
        <v>664</v>
      </c>
      <c r="H196" s="262">
        <v>0.029999999999999999</v>
      </c>
      <c r="I196" s="263"/>
      <c r="J196" s="264">
        <f>ROUND(I196*H196,2)</f>
        <v>0</v>
      </c>
      <c r="K196" s="265"/>
      <c r="L196" s="40"/>
      <c r="M196" s="266" t="s">
        <v>1</v>
      </c>
      <c r="N196" s="267" t="s">
        <v>40</v>
      </c>
      <c r="O196" s="96"/>
      <c r="P196" s="268">
        <f>O196*H196</f>
        <v>0</v>
      </c>
      <c r="Q196" s="268">
        <v>0</v>
      </c>
      <c r="R196" s="268">
        <f>Q196*H196</f>
        <v>0</v>
      </c>
      <c r="S196" s="268">
        <v>0</v>
      </c>
      <c r="T196" s="26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70" t="s">
        <v>156</v>
      </c>
      <c r="AT196" s="270" t="s">
        <v>152</v>
      </c>
      <c r="AU196" s="270" t="s">
        <v>81</v>
      </c>
      <c r="AY196" s="14" t="s">
        <v>149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85</v>
      </c>
      <c r="BK196" s="156">
        <f>ROUND(I196*H196,2)</f>
        <v>0</v>
      </c>
      <c r="BL196" s="14" t="s">
        <v>156</v>
      </c>
      <c r="BM196" s="270" t="s">
        <v>665</v>
      </c>
    </row>
    <row r="197" s="2" customFormat="1" ht="49.92" customHeight="1">
      <c r="A197" s="37"/>
      <c r="B197" s="38"/>
      <c r="C197" s="39"/>
      <c r="D197" s="39"/>
      <c r="E197" s="246" t="s">
        <v>508</v>
      </c>
      <c r="F197" s="246" t="s">
        <v>509</v>
      </c>
      <c r="G197" s="39"/>
      <c r="H197" s="39"/>
      <c r="I197" s="39"/>
      <c r="J197" s="222">
        <f>BK197</f>
        <v>0</v>
      </c>
      <c r="K197" s="39"/>
      <c r="L197" s="40"/>
      <c r="M197" s="282"/>
      <c r="N197" s="283"/>
      <c r="O197" s="96"/>
      <c r="P197" s="96"/>
      <c r="Q197" s="96"/>
      <c r="R197" s="96"/>
      <c r="S197" s="96"/>
      <c r="T197" s="9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4" t="s">
        <v>73</v>
      </c>
      <c r="AU197" s="14" t="s">
        <v>74</v>
      </c>
      <c r="AY197" s="14" t="s">
        <v>510</v>
      </c>
      <c r="BK197" s="156">
        <f>SUM(BK198:BK202)</f>
        <v>0</v>
      </c>
    </row>
    <row r="198" s="2" customFormat="1" ht="16.32" customHeight="1">
      <c r="A198" s="37"/>
      <c r="B198" s="38"/>
      <c r="C198" s="284" t="s">
        <v>1</v>
      </c>
      <c r="D198" s="284" t="s">
        <v>152</v>
      </c>
      <c r="E198" s="285" t="s">
        <v>1</v>
      </c>
      <c r="F198" s="286" t="s">
        <v>1</v>
      </c>
      <c r="G198" s="287" t="s">
        <v>1</v>
      </c>
      <c r="H198" s="288"/>
      <c r="I198" s="289"/>
      <c r="J198" s="290">
        <f>BK198</f>
        <v>0</v>
      </c>
      <c r="K198" s="265"/>
      <c r="L198" s="40"/>
      <c r="M198" s="291" t="s">
        <v>1</v>
      </c>
      <c r="N198" s="292" t="s">
        <v>40</v>
      </c>
      <c r="O198" s="96"/>
      <c r="P198" s="96"/>
      <c r="Q198" s="96"/>
      <c r="R198" s="96"/>
      <c r="S198" s="96"/>
      <c r="T198" s="9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4" t="s">
        <v>510</v>
      </c>
      <c r="AU198" s="14" t="s">
        <v>81</v>
      </c>
      <c r="AY198" s="14" t="s">
        <v>510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4" t="s">
        <v>85</v>
      </c>
      <c r="BK198" s="156">
        <f>I198*H198</f>
        <v>0</v>
      </c>
    </row>
    <row r="199" s="2" customFormat="1" ht="16.32" customHeight="1">
      <c r="A199" s="37"/>
      <c r="B199" s="38"/>
      <c r="C199" s="284" t="s">
        <v>1</v>
      </c>
      <c r="D199" s="284" t="s">
        <v>152</v>
      </c>
      <c r="E199" s="285" t="s">
        <v>1</v>
      </c>
      <c r="F199" s="286" t="s">
        <v>1</v>
      </c>
      <c r="G199" s="287" t="s">
        <v>1</v>
      </c>
      <c r="H199" s="288"/>
      <c r="I199" s="289"/>
      <c r="J199" s="290">
        <f>BK199</f>
        <v>0</v>
      </c>
      <c r="K199" s="265"/>
      <c r="L199" s="40"/>
      <c r="M199" s="291" t="s">
        <v>1</v>
      </c>
      <c r="N199" s="292" t="s">
        <v>40</v>
      </c>
      <c r="O199" s="96"/>
      <c r="P199" s="96"/>
      <c r="Q199" s="96"/>
      <c r="R199" s="96"/>
      <c r="S199" s="96"/>
      <c r="T199" s="9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4" t="s">
        <v>510</v>
      </c>
      <c r="AU199" s="14" t="s">
        <v>81</v>
      </c>
      <c r="AY199" s="14" t="s">
        <v>510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85</v>
      </c>
      <c r="BK199" s="156">
        <f>I199*H199</f>
        <v>0</v>
      </c>
    </row>
    <row r="200" s="2" customFormat="1" ht="16.32" customHeight="1">
      <c r="A200" s="37"/>
      <c r="B200" s="38"/>
      <c r="C200" s="284" t="s">
        <v>1</v>
      </c>
      <c r="D200" s="284" t="s">
        <v>152</v>
      </c>
      <c r="E200" s="285" t="s">
        <v>1</v>
      </c>
      <c r="F200" s="286" t="s">
        <v>1</v>
      </c>
      <c r="G200" s="287" t="s">
        <v>1</v>
      </c>
      <c r="H200" s="288"/>
      <c r="I200" s="289"/>
      <c r="J200" s="290">
        <f>BK200</f>
        <v>0</v>
      </c>
      <c r="K200" s="265"/>
      <c r="L200" s="40"/>
      <c r="M200" s="291" t="s">
        <v>1</v>
      </c>
      <c r="N200" s="292" t="s">
        <v>40</v>
      </c>
      <c r="O200" s="96"/>
      <c r="P200" s="96"/>
      <c r="Q200" s="96"/>
      <c r="R200" s="96"/>
      <c r="S200" s="96"/>
      <c r="T200" s="9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4" t="s">
        <v>510</v>
      </c>
      <c r="AU200" s="14" t="s">
        <v>81</v>
      </c>
      <c r="AY200" s="14" t="s">
        <v>510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4" t="s">
        <v>85</v>
      </c>
      <c r="BK200" s="156">
        <f>I200*H200</f>
        <v>0</v>
      </c>
    </row>
    <row r="201" s="2" customFormat="1" ht="16.32" customHeight="1">
      <c r="A201" s="37"/>
      <c r="B201" s="38"/>
      <c r="C201" s="284" t="s">
        <v>1</v>
      </c>
      <c r="D201" s="284" t="s">
        <v>152</v>
      </c>
      <c r="E201" s="285" t="s">
        <v>1</v>
      </c>
      <c r="F201" s="286" t="s">
        <v>1</v>
      </c>
      <c r="G201" s="287" t="s">
        <v>1</v>
      </c>
      <c r="H201" s="288"/>
      <c r="I201" s="289"/>
      <c r="J201" s="290">
        <f>BK201</f>
        <v>0</v>
      </c>
      <c r="K201" s="265"/>
      <c r="L201" s="40"/>
      <c r="M201" s="291" t="s">
        <v>1</v>
      </c>
      <c r="N201" s="292" t="s">
        <v>40</v>
      </c>
      <c r="O201" s="96"/>
      <c r="P201" s="96"/>
      <c r="Q201" s="96"/>
      <c r="R201" s="96"/>
      <c r="S201" s="96"/>
      <c r="T201" s="9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4" t="s">
        <v>510</v>
      </c>
      <c r="AU201" s="14" t="s">
        <v>81</v>
      </c>
      <c r="AY201" s="14" t="s">
        <v>510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4" t="s">
        <v>85</v>
      </c>
      <c r="BK201" s="156">
        <f>I201*H201</f>
        <v>0</v>
      </c>
    </row>
    <row r="202" s="2" customFormat="1" ht="16.32" customHeight="1">
      <c r="A202" s="37"/>
      <c r="B202" s="38"/>
      <c r="C202" s="284" t="s">
        <v>1</v>
      </c>
      <c r="D202" s="284" t="s">
        <v>152</v>
      </c>
      <c r="E202" s="285" t="s">
        <v>1</v>
      </c>
      <c r="F202" s="286" t="s">
        <v>1</v>
      </c>
      <c r="G202" s="287" t="s">
        <v>1</v>
      </c>
      <c r="H202" s="288"/>
      <c r="I202" s="289"/>
      <c r="J202" s="290">
        <f>BK202</f>
        <v>0</v>
      </c>
      <c r="K202" s="265"/>
      <c r="L202" s="40"/>
      <c r="M202" s="291" t="s">
        <v>1</v>
      </c>
      <c r="N202" s="292" t="s">
        <v>40</v>
      </c>
      <c r="O202" s="293"/>
      <c r="P202" s="293"/>
      <c r="Q202" s="293"/>
      <c r="R202" s="293"/>
      <c r="S202" s="293"/>
      <c r="T202" s="29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4" t="s">
        <v>510</v>
      </c>
      <c r="AU202" s="14" t="s">
        <v>81</v>
      </c>
      <c r="AY202" s="14" t="s">
        <v>510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4" t="s">
        <v>85</v>
      </c>
      <c r="BK202" s="156">
        <f>I202*H202</f>
        <v>0</v>
      </c>
    </row>
    <row r="203" s="2" customFormat="1" ht="6.96" customHeight="1">
      <c r="A203" s="37"/>
      <c r="B203" s="71"/>
      <c r="C203" s="72"/>
      <c r="D203" s="72"/>
      <c r="E203" s="72"/>
      <c r="F203" s="72"/>
      <c r="G203" s="72"/>
      <c r="H203" s="72"/>
      <c r="I203" s="72"/>
      <c r="J203" s="72"/>
      <c r="K203" s="72"/>
      <c r="L203" s="40"/>
      <c r="M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</sheetData>
  <sheetProtection sheet="1" autoFilter="0" formatColumns="0" formatRows="0" objects="1" scenarios="1" spinCount="100000" saltValue="ve+gQCTWwGRRJiKYdCeJQi6Jjmjf2F770vTAKhk4d6VVzXjr1ySPzFOY/2p2AW/PgYj2HgagFyW+gA4qjHQHIg==" hashValue="avUDMIWkKtJVZ8K7N1y03rCy7ZOFVitZNW9pj2xYU/wHc3V8BNbLQtszwpEdgK6yX4CHde3eVqfrtpvU+QU3lg==" algorithmName="SHA-512" password="C549"/>
  <autoFilter ref="C131:K202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4:F104"/>
    <mergeCell ref="D105:F105"/>
    <mergeCell ref="D106:F106"/>
    <mergeCell ref="D107:F107"/>
    <mergeCell ref="D108:F108"/>
    <mergeCell ref="E120:H120"/>
    <mergeCell ref="E122:H122"/>
    <mergeCell ref="E124:H124"/>
    <mergeCell ref="L2:V2"/>
  </mergeCells>
  <dataValidations count="2">
    <dataValidation type="list" allowBlank="1" showInputMessage="1" showErrorMessage="1" error="Povolené sú hodnoty K, M." sqref="D198:D203">
      <formula1>"K, M"</formula1>
    </dataValidation>
    <dataValidation type="list" allowBlank="1" showInputMessage="1" showErrorMessage="1" error="Povolené sú hodnoty základná, znížená, nulová." sqref="N198:N203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7"/>
      <c r="AT3" s="14" t="s">
        <v>74</v>
      </c>
    </row>
    <row r="4" s="1" customFormat="1" ht="24.96" customHeight="1">
      <c r="B4" s="17"/>
      <c r="D4" s="165" t="s">
        <v>101</v>
      </c>
      <c r="L4" s="17"/>
      <c r="M4" s="16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67" t="s">
        <v>15</v>
      </c>
      <c r="L6" s="17"/>
    </row>
    <row r="7" s="1" customFormat="1" ht="16.5" customHeight="1">
      <c r="B7" s="17"/>
      <c r="E7" s="168" t="str">
        <f>'Rekapitulácia stavby'!K6</f>
        <v>Rekonštrukcia šatne, spŕch a WC v DÚA - II. NP, Jurajov dvor</v>
      </c>
      <c r="F7" s="167"/>
      <c r="G7" s="167"/>
      <c r="H7" s="167"/>
      <c r="L7" s="17"/>
    </row>
    <row r="8" s="1" customFormat="1" ht="12" customHeight="1">
      <c r="B8" s="17"/>
      <c r="D8" s="167" t="s">
        <v>102</v>
      </c>
      <c r="L8" s="17"/>
    </row>
    <row r="9" s="2" customFormat="1" ht="16.5" customHeight="1">
      <c r="A9" s="37"/>
      <c r="B9" s="40"/>
      <c r="C9" s="37"/>
      <c r="D9" s="37"/>
      <c r="E9" s="168" t="s">
        <v>103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0"/>
      <c r="C10" s="37"/>
      <c r="D10" s="167" t="s">
        <v>511</v>
      </c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0"/>
      <c r="C11" s="37"/>
      <c r="D11" s="37"/>
      <c r="E11" s="169" t="s">
        <v>666</v>
      </c>
      <c r="F11" s="37"/>
      <c r="G11" s="37"/>
      <c r="H11" s="37"/>
      <c r="I11" s="37"/>
      <c r="J11" s="37"/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0"/>
      <c r="C12" s="37"/>
      <c r="D12" s="37"/>
      <c r="E12" s="37"/>
      <c r="F12" s="37"/>
      <c r="G12" s="37"/>
      <c r="H12" s="37"/>
      <c r="I12" s="37"/>
      <c r="J12" s="37"/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0"/>
      <c r="C13" s="37"/>
      <c r="D13" s="167" t="s">
        <v>17</v>
      </c>
      <c r="E13" s="37"/>
      <c r="F13" s="146" t="s">
        <v>1</v>
      </c>
      <c r="G13" s="37"/>
      <c r="H13" s="37"/>
      <c r="I13" s="167" t="s">
        <v>18</v>
      </c>
      <c r="J13" s="146" t="s">
        <v>1</v>
      </c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67" t="s">
        <v>19</v>
      </c>
      <c r="E14" s="37"/>
      <c r="F14" s="146" t="s">
        <v>20</v>
      </c>
      <c r="G14" s="37"/>
      <c r="H14" s="37"/>
      <c r="I14" s="167" t="s">
        <v>21</v>
      </c>
      <c r="J14" s="170" t="str">
        <f>'Rekapitulácia stavby'!AN8</f>
        <v>7. 12. 2023</v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0"/>
      <c r="C15" s="37"/>
      <c r="D15" s="37"/>
      <c r="E15" s="37"/>
      <c r="F15" s="37"/>
      <c r="G15" s="37"/>
      <c r="H15" s="37"/>
      <c r="I15" s="37"/>
      <c r="J15" s="37"/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0"/>
      <c r="C16" s="37"/>
      <c r="D16" s="167" t="s">
        <v>23</v>
      </c>
      <c r="E16" s="37"/>
      <c r="F16" s="37"/>
      <c r="G16" s="37"/>
      <c r="H16" s="37"/>
      <c r="I16" s="167" t="s">
        <v>24</v>
      </c>
      <c r="J16" s="146" t="str">
        <f>IF('Rekapitulácia stavby'!AN10="","",'Rekapitulácia stavby'!AN10)</f>
        <v/>
      </c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0"/>
      <c r="C17" s="37"/>
      <c r="D17" s="37"/>
      <c r="E17" s="146" t="str">
        <f>IF('Rekapitulácia stavby'!E11="","",'Rekapitulácia stavby'!E11)</f>
        <v xml:space="preserve"> </v>
      </c>
      <c r="F17" s="37"/>
      <c r="G17" s="37"/>
      <c r="H17" s="37"/>
      <c r="I17" s="167" t="s">
        <v>25</v>
      </c>
      <c r="J17" s="146" t="str">
        <f>IF('Rekapitulácia stavby'!AN11="","",'Rekapitulácia stavby'!AN11)</f>
        <v/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0"/>
      <c r="C18" s="37"/>
      <c r="D18" s="37"/>
      <c r="E18" s="37"/>
      <c r="F18" s="37"/>
      <c r="G18" s="37"/>
      <c r="H18" s="37"/>
      <c r="I18" s="37"/>
      <c r="J18" s="37"/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0"/>
      <c r="C19" s="37"/>
      <c r="D19" s="167" t="s">
        <v>26</v>
      </c>
      <c r="E19" s="37"/>
      <c r="F19" s="37"/>
      <c r="G19" s="37"/>
      <c r="H19" s="37"/>
      <c r="I19" s="167" t="s">
        <v>24</v>
      </c>
      <c r="J19" s="30" t="str">
        <f>'Rekapitulácia stavby'!AN13</f>
        <v>Vyplň údaj</v>
      </c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0"/>
      <c r="C20" s="37"/>
      <c r="D20" s="37"/>
      <c r="E20" s="30" t="str">
        <f>'Rekapitulácia stavby'!E14</f>
        <v>Vyplň údaj</v>
      </c>
      <c r="F20" s="146"/>
      <c r="G20" s="146"/>
      <c r="H20" s="146"/>
      <c r="I20" s="167" t="s">
        <v>25</v>
      </c>
      <c r="J20" s="30" t="str">
        <f>'Rekapitulácia stavby'!AN14</f>
        <v>Vyplň údaj</v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0"/>
      <c r="C21" s="37"/>
      <c r="D21" s="37"/>
      <c r="E21" s="37"/>
      <c r="F21" s="37"/>
      <c r="G21" s="37"/>
      <c r="H21" s="37"/>
      <c r="I21" s="37"/>
      <c r="J21" s="37"/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0"/>
      <c r="C22" s="37"/>
      <c r="D22" s="167" t="s">
        <v>28</v>
      </c>
      <c r="E22" s="37"/>
      <c r="F22" s="37"/>
      <c r="G22" s="37"/>
      <c r="H22" s="37"/>
      <c r="I22" s="167" t="s">
        <v>24</v>
      </c>
      <c r="J22" s="146" t="str">
        <f>IF('Rekapitulácia stavby'!AN16="","",'Rekapitulácia stavby'!AN16)</f>
        <v/>
      </c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0"/>
      <c r="C23" s="37"/>
      <c r="D23" s="37"/>
      <c r="E23" s="146" t="str">
        <f>IF('Rekapitulácia stavby'!E17="","",'Rekapitulácia stavby'!E17)</f>
        <v xml:space="preserve"> </v>
      </c>
      <c r="F23" s="37"/>
      <c r="G23" s="37"/>
      <c r="H23" s="37"/>
      <c r="I23" s="167" t="s">
        <v>25</v>
      </c>
      <c r="J23" s="146" t="str">
        <f>IF('Rekapitulácia stavby'!AN17="","",'Rekapitulácia stavby'!AN17)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0"/>
      <c r="C24" s="37"/>
      <c r="D24" s="37"/>
      <c r="E24" s="37"/>
      <c r="F24" s="37"/>
      <c r="G24" s="37"/>
      <c r="H24" s="37"/>
      <c r="I24" s="37"/>
      <c r="J24" s="37"/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0"/>
      <c r="C25" s="37"/>
      <c r="D25" s="167" t="s">
        <v>30</v>
      </c>
      <c r="E25" s="37"/>
      <c r="F25" s="37"/>
      <c r="G25" s="37"/>
      <c r="H25" s="37"/>
      <c r="I25" s="167" t="s">
        <v>24</v>
      </c>
      <c r="J25" s="146" t="str">
        <f>IF('Rekapitulácia stavby'!AN19="","",'Rekapitulácia stavby'!AN19)</f>
        <v/>
      </c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0"/>
      <c r="C26" s="37"/>
      <c r="D26" s="37"/>
      <c r="E26" s="146" t="str">
        <f>IF('Rekapitulácia stavby'!E20="","",'Rekapitulácia stavby'!E20)</f>
        <v xml:space="preserve"> </v>
      </c>
      <c r="F26" s="37"/>
      <c r="G26" s="37"/>
      <c r="H26" s="37"/>
      <c r="I26" s="167" t="s">
        <v>25</v>
      </c>
      <c r="J26" s="146" t="str">
        <f>IF('Rekapitulácia stavby'!AN20="","",'Rekapitulácia stavby'!AN20)</f>
        <v/>
      </c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0"/>
      <c r="C27" s="37"/>
      <c r="D27" s="37"/>
      <c r="E27" s="37"/>
      <c r="F27" s="37"/>
      <c r="G27" s="37"/>
      <c r="H27" s="37"/>
      <c r="I27" s="37"/>
      <c r="J27" s="37"/>
      <c r="K27" s="37"/>
      <c r="L27" s="6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0"/>
      <c r="C28" s="37"/>
      <c r="D28" s="167" t="s">
        <v>31</v>
      </c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71"/>
      <c r="B29" s="172"/>
      <c r="C29" s="171"/>
      <c r="D29" s="171"/>
      <c r="E29" s="173" t="s">
        <v>1</v>
      </c>
      <c r="F29" s="173"/>
      <c r="G29" s="173"/>
      <c r="H29" s="173"/>
      <c r="I29" s="171"/>
      <c r="J29" s="171"/>
      <c r="K29" s="171"/>
      <c r="L29" s="174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</row>
    <row r="30" s="2" customFormat="1" ht="6.96" customHeight="1">
      <c r="A30" s="37"/>
      <c r="B30" s="40"/>
      <c r="C30" s="37"/>
      <c r="D30" s="37"/>
      <c r="E30" s="37"/>
      <c r="F30" s="37"/>
      <c r="G30" s="37"/>
      <c r="H30" s="37"/>
      <c r="I30" s="37"/>
      <c r="J30" s="37"/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75"/>
      <c r="E31" s="175"/>
      <c r="F31" s="175"/>
      <c r="G31" s="175"/>
      <c r="H31" s="175"/>
      <c r="I31" s="175"/>
      <c r="J31" s="175"/>
      <c r="K31" s="175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146" t="s">
        <v>104</v>
      </c>
      <c r="E32" s="37"/>
      <c r="F32" s="37"/>
      <c r="G32" s="37"/>
      <c r="H32" s="37"/>
      <c r="I32" s="37"/>
      <c r="J32" s="176">
        <f>J98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77" t="s">
        <v>95</v>
      </c>
      <c r="E33" s="37"/>
      <c r="F33" s="37"/>
      <c r="G33" s="37"/>
      <c r="H33" s="37"/>
      <c r="I33" s="37"/>
      <c r="J33" s="176">
        <f>J104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0"/>
      <c r="C34" s="37"/>
      <c r="D34" s="178" t="s">
        <v>34</v>
      </c>
      <c r="E34" s="37"/>
      <c r="F34" s="37"/>
      <c r="G34" s="37"/>
      <c r="H34" s="37"/>
      <c r="I34" s="37"/>
      <c r="J34" s="179">
        <f>ROUND(J32 + J33,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0"/>
      <c r="C35" s="37"/>
      <c r="D35" s="175"/>
      <c r="E35" s="175"/>
      <c r="F35" s="175"/>
      <c r="G35" s="175"/>
      <c r="H35" s="175"/>
      <c r="I35" s="175"/>
      <c r="J35" s="175"/>
      <c r="K35" s="175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37"/>
      <c r="F36" s="180" t="s">
        <v>36</v>
      </c>
      <c r="G36" s="37"/>
      <c r="H36" s="37"/>
      <c r="I36" s="180" t="s">
        <v>35</v>
      </c>
      <c r="J36" s="180" t="s">
        <v>37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0"/>
      <c r="C37" s="37"/>
      <c r="D37" s="181" t="s">
        <v>38</v>
      </c>
      <c r="E37" s="182" t="s">
        <v>39</v>
      </c>
      <c r="F37" s="183">
        <f>ROUND((ROUND((SUM(BE104:BE111) + SUM(BE133:BE199)),  2) + SUM(BE201:BE205)), 2)</f>
        <v>0</v>
      </c>
      <c r="G37" s="184"/>
      <c r="H37" s="184"/>
      <c r="I37" s="185">
        <v>0.20000000000000001</v>
      </c>
      <c r="J37" s="183">
        <f>ROUND((ROUND(((SUM(BE104:BE111) + SUM(BE133:BE199))*I37),  2) + (SUM(BE201:BE205)*I37)), 2)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0"/>
      <c r="C38" s="37"/>
      <c r="D38" s="37"/>
      <c r="E38" s="182" t="s">
        <v>40</v>
      </c>
      <c r="F38" s="183">
        <f>ROUND((ROUND((SUM(BF104:BF111) + SUM(BF133:BF199)),  2) + SUM(BF201:BF205)), 2)</f>
        <v>0</v>
      </c>
      <c r="G38" s="184"/>
      <c r="H38" s="184"/>
      <c r="I38" s="185">
        <v>0.20000000000000001</v>
      </c>
      <c r="J38" s="183">
        <f>ROUND((ROUND(((SUM(BF104:BF111) + SUM(BF133:BF199))*I38),  2) + (SUM(BF201:BF205)*I38)), 2)</f>
        <v>0</v>
      </c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67" t="s">
        <v>41</v>
      </c>
      <c r="F39" s="186">
        <f>ROUND((ROUND((SUM(BG104:BG111) + SUM(BG133:BG199)),  2) + SUM(BG201:BG205)), 2)</f>
        <v>0</v>
      </c>
      <c r="G39" s="37"/>
      <c r="H39" s="37"/>
      <c r="I39" s="187">
        <v>0.20000000000000001</v>
      </c>
      <c r="J39" s="186">
        <f>0</f>
        <v>0</v>
      </c>
      <c r="K39" s="37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0"/>
      <c r="C40" s="37"/>
      <c r="D40" s="37"/>
      <c r="E40" s="167" t="s">
        <v>42</v>
      </c>
      <c r="F40" s="186">
        <f>ROUND((ROUND((SUM(BH104:BH111) + SUM(BH133:BH199)),  2) + SUM(BH201:BH205)), 2)</f>
        <v>0</v>
      </c>
      <c r="G40" s="37"/>
      <c r="H40" s="37"/>
      <c r="I40" s="187">
        <v>0.20000000000000001</v>
      </c>
      <c r="J40" s="186">
        <f>0</f>
        <v>0</v>
      </c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0"/>
      <c r="C41" s="37"/>
      <c r="D41" s="37"/>
      <c r="E41" s="182" t="s">
        <v>43</v>
      </c>
      <c r="F41" s="183">
        <f>ROUND((ROUND((SUM(BI104:BI111) + SUM(BI133:BI199)),  2) + SUM(BI201:BI205)), 2)</f>
        <v>0</v>
      </c>
      <c r="G41" s="184"/>
      <c r="H41" s="184"/>
      <c r="I41" s="185">
        <v>0</v>
      </c>
      <c r="J41" s="183">
        <f>0</f>
        <v>0</v>
      </c>
      <c r="K41" s="37"/>
      <c r="L41" s="6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0"/>
      <c r="C43" s="188"/>
      <c r="D43" s="189" t="s">
        <v>44</v>
      </c>
      <c r="E43" s="190"/>
      <c r="F43" s="190"/>
      <c r="G43" s="191" t="s">
        <v>45</v>
      </c>
      <c r="H43" s="192" t="s">
        <v>46</v>
      </c>
      <c r="I43" s="190"/>
      <c r="J43" s="193">
        <f>SUM(J34:J41)</f>
        <v>0</v>
      </c>
      <c r="K43" s="194"/>
      <c r="L43" s="6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0"/>
      <c r="C44" s="37"/>
      <c r="D44" s="37"/>
      <c r="E44" s="37"/>
      <c r="F44" s="37"/>
      <c r="G44" s="37"/>
      <c r="H44" s="37"/>
      <c r="I44" s="37"/>
      <c r="J44" s="37"/>
      <c r="K44" s="37"/>
      <c r="L44" s="6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8"/>
      <c r="D50" s="195" t="s">
        <v>47</v>
      </c>
      <c r="E50" s="196"/>
      <c r="F50" s="196"/>
      <c r="G50" s="195" t="s">
        <v>48</v>
      </c>
      <c r="H50" s="196"/>
      <c r="I50" s="196"/>
      <c r="J50" s="196"/>
      <c r="K50" s="196"/>
      <c r="L50" s="68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97" t="s">
        <v>49</v>
      </c>
      <c r="E61" s="198"/>
      <c r="F61" s="199" t="s">
        <v>50</v>
      </c>
      <c r="G61" s="197" t="s">
        <v>49</v>
      </c>
      <c r="H61" s="198"/>
      <c r="I61" s="198"/>
      <c r="J61" s="200" t="s">
        <v>50</v>
      </c>
      <c r="K61" s="198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95" t="s">
        <v>51</v>
      </c>
      <c r="E65" s="201"/>
      <c r="F65" s="201"/>
      <c r="G65" s="195" t="s">
        <v>52</v>
      </c>
      <c r="H65" s="201"/>
      <c r="I65" s="201"/>
      <c r="J65" s="201"/>
      <c r="K65" s="201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97" t="s">
        <v>49</v>
      </c>
      <c r="E76" s="198"/>
      <c r="F76" s="199" t="s">
        <v>50</v>
      </c>
      <c r="G76" s="197" t="s">
        <v>49</v>
      </c>
      <c r="H76" s="198"/>
      <c r="I76" s="198"/>
      <c r="J76" s="200" t="s">
        <v>50</v>
      </c>
      <c r="K76" s="198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202"/>
      <c r="C77" s="203"/>
      <c r="D77" s="203"/>
      <c r="E77" s="203"/>
      <c r="F77" s="203"/>
      <c r="G77" s="203"/>
      <c r="H77" s="203"/>
      <c r="I77" s="203"/>
      <c r="J77" s="203"/>
      <c r="K77" s="203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204"/>
      <c r="C81" s="205"/>
      <c r="D81" s="205"/>
      <c r="E81" s="205"/>
      <c r="F81" s="205"/>
      <c r="G81" s="205"/>
      <c r="H81" s="205"/>
      <c r="I81" s="205"/>
      <c r="J81" s="205"/>
      <c r="K81" s="205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105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06" t="str">
        <f>E7</f>
        <v>Rekonštrukcia šatne, spŕch a WC v DÚA - II. NP, Jurajov dvor</v>
      </c>
      <c r="F85" s="29"/>
      <c r="G85" s="29"/>
      <c r="H85" s="2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18"/>
      <c r="C86" s="29" t="s">
        <v>102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7"/>
      <c r="B87" s="38"/>
      <c r="C87" s="39"/>
      <c r="D87" s="39"/>
      <c r="E87" s="206" t="s">
        <v>103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29" t="s">
        <v>511</v>
      </c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81" t="str">
        <f>E11</f>
        <v>02 - Elektroinštalácia</v>
      </c>
      <c r="F89" s="39"/>
      <c r="G89" s="39"/>
      <c r="H89" s="39"/>
      <c r="I89" s="39"/>
      <c r="J89" s="39"/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29" t="s">
        <v>19</v>
      </c>
      <c r="D91" s="39"/>
      <c r="E91" s="39"/>
      <c r="F91" s="24" t="str">
        <f>F14</f>
        <v xml:space="preserve"> </v>
      </c>
      <c r="G91" s="39"/>
      <c r="H91" s="39"/>
      <c r="I91" s="29" t="s">
        <v>21</v>
      </c>
      <c r="J91" s="84" t="str">
        <f>IF(J14="","",J14)</f>
        <v>7. 12. 2023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29" t="s">
        <v>23</v>
      </c>
      <c r="D93" s="39"/>
      <c r="E93" s="39"/>
      <c r="F93" s="24" t="str">
        <f>E17</f>
        <v xml:space="preserve"> </v>
      </c>
      <c r="G93" s="39"/>
      <c r="H93" s="39"/>
      <c r="I93" s="29" t="s">
        <v>28</v>
      </c>
      <c r="J93" s="33" t="str">
        <f>E23</f>
        <v xml:space="preserve"> </v>
      </c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29" t="s">
        <v>26</v>
      </c>
      <c r="D94" s="39"/>
      <c r="E94" s="39"/>
      <c r="F94" s="24" t="str">
        <f>IF(E20="","",E20)</f>
        <v>Vyplň údaj</v>
      </c>
      <c r="G94" s="39"/>
      <c r="H94" s="39"/>
      <c r="I94" s="29" t="s">
        <v>30</v>
      </c>
      <c r="J94" s="33" t="str">
        <f>E26</f>
        <v xml:space="preserve"> </v>
      </c>
      <c r="K94" s="39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207" t="s">
        <v>106</v>
      </c>
      <c r="D96" s="161"/>
      <c r="E96" s="161"/>
      <c r="F96" s="161"/>
      <c r="G96" s="161"/>
      <c r="H96" s="161"/>
      <c r="I96" s="161"/>
      <c r="J96" s="208" t="s">
        <v>107</v>
      </c>
      <c r="K96" s="161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8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209" t="s">
        <v>108</v>
      </c>
      <c r="D98" s="39"/>
      <c r="E98" s="39"/>
      <c r="F98" s="39"/>
      <c r="G98" s="39"/>
      <c r="H98" s="39"/>
      <c r="I98" s="39"/>
      <c r="J98" s="115">
        <f>J133</f>
        <v>0</v>
      </c>
      <c r="K98" s="39"/>
      <c r="L98" s="68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4" t="s">
        <v>109</v>
      </c>
    </row>
    <row r="99" s="9" customFormat="1" ht="24.96" customHeight="1">
      <c r="A99" s="9"/>
      <c r="B99" s="210"/>
      <c r="C99" s="211"/>
      <c r="D99" s="212" t="s">
        <v>667</v>
      </c>
      <c r="E99" s="213"/>
      <c r="F99" s="213"/>
      <c r="G99" s="213"/>
      <c r="H99" s="213"/>
      <c r="I99" s="213"/>
      <c r="J99" s="214">
        <f>J134</f>
        <v>0</v>
      </c>
      <c r="K99" s="211"/>
      <c r="L99" s="21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210"/>
      <c r="C100" s="211"/>
      <c r="D100" s="212" t="s">
        <v>668</v>
      </c>
      <c r="E100" s="213"/>
      <c r="F100" s="213"/>
      <c r="G100" s="213"/>
      <c r="H100" s="213"/>
      <c r="I100" s="213"/>
      <c r="J100" s="214">
        <f>J143</f>
        <v>0</v>
      </c>
      <c r="K100" s="211"/>
      <c r="L100" s="21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1.84" customHeight="1">
      <c r="A101" s="9"/>
      <c r="B101" s="210"/>
      <c r="C101" s="211"/>
      <c r="D101" s="221" t="s">
        <v>125</v>
      </c>
      <c r="E101" s="211"/>
      <c r="F101" s="211"/>
      <c r="G101" s="211"/>
      <c r="H101" s="211"/>
      <c r="I101" s="211"/>
      <c r="J101" s="222">
        <f>J200</f>
        <v>0</v>
      </c>
      <c r="K101" s="211"/>
      <c r="L101" s="21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8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8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9.28" customHeight="1">
      <c r="A104" s="37"/>
      <c r="B104" s="38"/>
      <c r="C104" s="209" t="s">
        <v>126</v>
      </c>
      <c r="D104" s="39"/>
      <c r="E104" s="39"/>
      <c r="F104" s="39"/>
      <c r="G104" s="39"/>
      <c r="H104" s="39"/>
      <c r="I104" s="39"/>
      <c r="J104" s="223">
        <f>ROUND(J105 + J106 + J107 + J108 + J109 + J110,2)</f>
        <v>0</v>
      </c>
      <c r="K104" s="39"/>
      <c r="L104" s="68"/>
      <c r="N104" s="224" t="s">
        <v>38</v>
      </c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8" customHeight="1">
      <c r="A105" s="37"/>
      <c r="B105" s="38"/>
      <c r="C105" s="39"/>
      <c r="D105" s="157" t="s">
        <v>127</v>
      </c>
      <c r="E105" s="152"/>
      <c r="F105" s="152"/>
      <c r="G105" s="39"/>
      <c r="H105" s="39"/>
      <c r="I105" s="39"/>
      <c r="J105" s="153">
        <v>0</v>
      </c>
      <c r="K105" s="39"/>
      <c r="L105" s="225"/>
      <c r="M105" s="226"/>
      <c r="N105" s="227" t="s">
        <v>40</v>
      </c>
      <c r="O105" s="226"/>
      <c r="P105" s="226"/>
      <c r="Q105" s="226"/>
      <c r="R105" s="226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6"/>
      <c r="AY105" s="229" t="s">
        <v>128</v>
      </c>
      <c r="AZ105" s="226"/>
      <c r="BA105" s="226"/>
      <c r="BB105" s="226"/>
      <c r="BC105" s="226"/>
      <c r="BD105" s="226"/>
      <c r="BE105" s="230">
        <f>IF(N105="základná",J105,0)</f>
        <v>0</v>
      </c>
      <c r="BF105" s="230">
        <f>IF(N105="znížená",J105,0)</f>
        <v>0</v>
      </c>
      <c r="BG105" s="230">
        <f>IF(N105="zákl. prenesená",J105,0)</f>
        <v>0</v>
      </c>
      <c r="BH105" s="230">
        <f>IF(N105="zníž. prenesená",J105,0)</f>
        <v>0</v>
      </c>
      <c r="BI105" s="230">
        <f>IF(N105="nulová",J105,0)</f>
        <v>0</v>
      </c>
      <c r="BJ105" s="229" t="s">
        <v>85</v>
      </c>
      <c r="BK105" s="226"/>
      <c r="BL105" s="226"/>
      <c r="BM105" s="226"/>
    </row>
    <row r="106" s="2" customFormat="1" ht="18" customHeight="1">
      <c r="A106" s="37"/>
      <c r="B106" s="38"/>
      <c r="C106" s="39"/>
      <c r="D106" s="157" t="s">
        <v>129</v>
      </c>
      <c r="E106" s="152"/>
      <c r="F106" s="152"/>
      <c r="G106" s="39"/>
      <c r="H106" s="39"/>
      <c r="I106" s="39"/>
      <c r="J106" s="153">
        <v>0</v>
      </c>
      <c r="K106" s="39"/>
      <c r="L106" s="225"/>
      <c r="M106" s="226"/>
      <c r="N106" s="227" t="s">
        <v>40</v>
      </c>
      <c r="O106" s="226"/>
      <c r="P106" s="226"/>
      <c r="Q106" s="226"/>
      <c r="R106" s="226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9" t="s">
        <v>128</v>
      </c>
      <c r="AZ106" s="226"/>
      <c r="BA106" s="226"/>
      <c r="BB106" s="226"/>
      <c r="BC106" s="226"/>
      <c r="BD106" s="226"/>
      <c r="BE106" s="230">
        <f>IF(N106="základná",J106,0)</f>
        <v>0</v>
      </c>
      <c r="BF106" s="230">
        <f>IF(N106="znížená",J106,0)</f>
        <v>0</v>
      </c>
      <c r="BG106" s="230">
        <f>IF(N106="zákl. prenesená",J106,0)</f>
        <v>0</v>
      </c>
      <c r="BH106" s="230">
        <f>IF(N106="zníž. prenesená",J106,0)</f>
        <v>0</v>
      </c>
      <c r="BI106" s="230">
        <f>IF(N106="nulová",J106,0)</f>
        <v>0</v>
      </c>
      <c r="BJ106" s="229" t="s">
        <v>85</v>
      </c>
      <c r="BK106" s="226"/>
      <c r="BL106" s="226"/>
      <c r="BM106" s="226"/>
    </row>
    <row r="107" s="2" customFormat="1" ht="18" customHeight="1">
      <c r="A107" s="37"/>
      <c r="B107" s="38"/>
      <c r="C107" s="39"/>
      <c r="D107" s="157" t="s">
        <v>130</v>
      </c>
      <c r="E107" s="152"/>
      <c r="F107" s="152"/>
      <c r="G107" s="39"/>
      <c r="H107" s="39"/>
      <c r="I107" s="39"/>
      <c r="J107" s="153">
        <v>0</v>
      </c>
      <c r="K107" s="39"/>
      <c r="L107" s="225"/>
      <c r="M107" s="226"/>
      <c r="N107" s="227" t="s">
        <v>40</v>
      </c>
      <c r="O107" s="226"/>
      <c r="P107" s="226"/>
      <c r="Q107" s="226"/>
      <c r="R107" s="226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  <c r="AX107" s="226"/>
      <c r="AY107" s="229" t="s">
        <v>128</v>
      </c>
      <c r="AZ107" s="226"/>
      <c r="BA107" s="226"/>
      <c r="BB107" s="226"/>
      <c r="BC107" s="226"/>
      <c r="BD107" s="226"/>
      <c r="BE107" s="230">
        <f>IF(N107="základná",J107,0)</f>
        <v>0</v>
      </c>
      <c r="BF107" s="230">
        <f>IF(N107="znížená",J107,0)</f>
        <v>0</v>
      </c>
      <c r="BG107" s="230">
        <f>IF(N107="zákl. prenesená",J107,0)</f>
        <v>0</v>
      </c>
      <c r="BH107" s="230">
        <f>IF(N107="zníž. prenesená",J107,0)</f>
        <v>0</v>
      </c>
      <c r="BI107" s="230">
        <f>IF(N107="nulová",J107,0)</f>
        <v>0</v>
      </c>
      <c r="BJ107" s="229" t="s">
        <v>85</v>
      </c>
      <c r="BK107" s="226"/>
      <c r="BL107" s="226"/>
      <c r="BM107" s="226"/>
    </row>
    <row r="108" s="2" customFormat="1" ht="18" customHeight="1">
      <c r="A108" s="37"/>
      <c r="B108" s="38"/>
      <c r="C108" s="39"/>
      <c r="D108" s="157" t="s">
        <v>131</v>
      </c>
      <c r="E108" s="152"/>
      <c r="F108" s="152"/>
      <c r="G108" s="39"/>
      <c r="H108" s="39"/>
      <c r="I108" s="39"/>
      <c r="J108" s="153">
        <v>0</v>
      </c>
      <c r="K108" s="39"/>
      <c r="L108" s="225"/>
      <c r="M108" s="226"/>
      <c r="N108" s="227" t="s">
        <v>40</v>
      </c>
      <c r="O108" s="226"/>
      <c r="P108" s="226"/>
      <c r="Q108" s="226"/>
      <c r="R108" s="226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9" t="s">
        <v>128</v>
      </c>
      <c r="AZ108" s="226"/>
      <c r="BA108" s="226"/>
      <c r="BB108" s="226"/>
      <c r="BC108" s="226"/>
      <c r="BD108" s="226"/>
      <c r="BE108" s="230">
        <f>IF(N108="základná",J108,0)</f>
        <v>0</v>
      </c>
      <c r="BF108" s="230">
        <f>IF(N108="znížená",J108,0)</f>
        <v>0</v>
      </c>
      <c r="BG108" s="230">
        <f>IF(N108="zákl. prenesená",J108,0)</f>
        <v>0</v>
      </c>
      <c r="BH108" s="230">
        <f>IF(N108="zníž. prenesená",J108,0)</f>
        <v>0</v>
      </c>
      <c r="BI108" s="230">
        <f>IF(N108="nulová",J108,0)</f>
        <v>0</v>
      </c>
      <c r="BJ108" s="229" t="s">
        <v>85</v>
      </c>
      <c r="BK108" s="226"/>
      <c r="BL108" s="226"/>
      <c r="BM108" s="226"/>
    </row>
    <row r="109" s="2" customFormat="1" ht="18" customHeight="1">
      <c r="A109" s="37"/>
      <c r="B109" s="38"/>
      <c r="C109" s="39"/>
      <c r="D109" s="157" t="s">
        <v>132</v>
      </c>
      <c r="E109" s="152"/>
      <c r="F109" s="152"/>
      <c r="G109" s="39"/>
      <c r="H109" s="39"/>
      <c r="I109" s="39"/>
      <c r="J109" s="153">
        <v>0</v>
      </c>
      <c r="K109" s="39"/>
      <c r="L109" s="225"/>
      <c r="M109" s="226"/>
      <c r="N109" s="227" t="s">
        <v>40</v>
      </c>
      <c r="O109" s="226"/>
      <c r="P109" s="226"/>
      <c r="Q109" s="226"/>
      <c r="R109" s="226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9" t="s">
        <v>128</v>
      </c>
      <c r="AZ109" s="226"/>
      <c r="BA109" s="226"/>
      <c r="BB109" s="226"/>
      <c r="BC109" s="226"/>
      <c r="BD109" s="226"/>
      <c r="BE109" s="230">
        <f>IF(N109="základná",J109,0)</f>
        <v>0</v>
      </c>
      <c r="BF109" s="230">
        <f>IF(N109="znížená",J109,0)</f>
        <v>0</v>
      </c>
      <c r="BG109" s="230">
        <f>IF(N109="zákl. prenesená",J109,0)</f>
        <v>0</v>
      </c>
      <c r="BH109" s="230">
        <f>IF(N109="zníž. prenesená",J109,0)</f>
        <v>0</v>
      </c>
      <c r="BI109" s="230">
        <f>IF(N109="nulová",J109,0)</f>
        <v>0</v>
      </c>
      <c r="BJ109" s="229" t="s">
        <v>85</v>
      </c>
      <c r="BK109" s="226"/>
      <c r="BL109" s="226"/>
      <c r="BM109" s="226"/>
    </row>
    <row r="110" s="2" customFormat="1" ht="18" customHeight="1">
      <c r="A110" s="37"/>
      <c r="B110" s="38"/>
      <c r="C110" s="39"/>
      <c r="D110" s="152" t="s">
        <v>133</v>
      </c>
      <c r="E110" s="39"/>
      <c r="F110" s="39"/>
      <c r="G110" s="39"/>
      <c r="H110" s="39"/>
      <c r="I110" s="39"/>
      <c r="J110" s="153">
        <f>ROUND(J32*T110,2)</f>
        <v>0</v>
      </c>
      <c r="K110" s="39"/>
      <c r="L110" s="225"/>
      <c r="M110" s="226"/>
      <c r="N110" s="227" t="s">
        <v>40</v>
      </c>
      <c r="O110" s="226"/>
      <c r="P110" s="226"/>
      <c r="Q110" s="226"/>
      <c r="R110" s="226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9" t="s">
        <v>134</v>
      </c>
      <c r="AZ110" s="226"/>
      <c r="BA110" s="226"/>
      <c r="BB110" s="226"/>
      <c r="BC110" s="226"/>
      <c r="BD110" s="226"/>
      <c r="BE110" s="230">
        <f>IF(N110="základná",J110,0)</f>
        <v>0</v>
      </c>
      <c r="BF110" s="230">
        <f>IF(N110="znížená",J110,0)</f>
        <v>0</v>
      </c>
      <c r="BG110" s="230">
        <f>IF(N110="zákl. prenesená",J110,0)</f>
        <v>0</v>
      </c>
      <c r="BH110" s="230">
        <f>IF(N110="zníž. prenesená",J110,0)</f>
        <v>0</v>
      </c>
      <c r="BI110" s="230">
        <f>IF(N110="nulová",J110,0)</f>
        <v>0</v>
      </c>
      <c r="BJ110" s="229" t="s">
        <v>85</v>
      </c>
      <c r="BK110" s="226"/>
      <c r="BL110" s="226"/>
      <c r="BM110" s="226"/>
    </row>
    <row r="111" s="2" customForma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9.28" customHeight="1">
      <c r="A112" s="37"/>
      <c r="B112" s="38"/>
      <c r="C112" s="160" t="s">
        <v>100</v>
      </c>
      <c r="D112" s="161"/>
      <c r="E112" s="161"/>
      <c r="F112" s="161"/>
      <c r="G112" s="161"/>
      <c r="H112" s="161"/>
      <c r="I112" s="161"/>
      <c r="J112" s="162">
        <f>ROUND(J98+J104,2)</f>
        <v>0</v>
      </c>
      <c r="K112" s="161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73"/>
      <c r="C117" s="74"/>
      <c r="D117" s="74"/>
      <c r="E117" s="74"/>
      <c r="F117" s="74"/>
      <c r="G117" s="74"/>
      <c r="H117" s="74"/>
      <c r="I117" s="74"/>
      <c r="J117" s="74"/>
      <c r="K117" s="74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0" t="s">
        <v>135</v>
      </c>
      <c r="D118" s="39"/>
      <c r="E118" s="39"/>
      <c r="F118" s="39"/>
      <c r="G118" s="39"/>
      <c r="H118" s="39"/>
      <c r="I118" s="39"/>
      <c r="J118" s="39"/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29" t="s">
        <v>15</v>
      </c>
      <c r="D120" s="39"/>
      <c r="E120" s="39"/>
      <c r="F120" s="39"/>
      <c r="G120" s="39"/>
      <c r="H120" s="3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206" t="str">
        <f>E7</f>
        <v>Rekonštrukcia šatne, spŕch a WC v DÚA - II. NP, Jurajov dvor</v>
      </c>
      <c r="F121" s="29"/>
      <c r="G121" s="29"/>
      <c r="H121" s="29"/>
      <c r="I121" s="39"/>
      <c r="J121" s="39"/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" customFormat="1" ht="12" customHeight="1">
      <c r="B122" s="18"/>
      <c r="C122" s="29" t="s">
        <v>102</v>
      </c>
      <c r="D122" s="19"/>
      <c r="E122" s="19"/>
      <c r="F122" s="19"/>
      <c r="G122" s="19"/>
      <c r="H122" s="19"/>
      <c r="I122" s="19"/>
      <c r="J122" s="19"/>
      <c r="K122" s="19"/>
      <c r="L122" s="17"/>
    </row>
    <row r="123" s="2" customFormat="1" ht="16.5" customHeight="1">
      <c r="A123" s="37"/>
      <c r="B123" s="38"/>
      <c r="C123" s="39"/>
      <c r="D123" s="39"/>
      <c r="E123" s="206" t="s">
        <v>103</v>
      </c>
      <c r="F123" s="39"/>
      <c r="G123" s="39"/>
      <c r="H123" s="39"/>
      <c r="I123" s="39"/>
      <c r="J123" s="39"/>
      <c r="K123" s="39"/>
      <c r="L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511</v>
      </c>
      <c r="D124" s="39"/>
      <c r="E124" s="39"/>
      <c r="F124" s="39"/>
      <c r="G124" s="39"/>
      <c r="H124" s="39"/>
      <c r="I124" s="39"/>
      <c r="J124" s="39"/>
      <c r="K124" s="39"/>
      <c r="L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81" t="str">
        <f>E11</f>
        <v>02 - Elektroinštalácia</v>
      </c>
      <c r="F125" s="39"/>
      <c r="G125" s="39"/>
      <c r="H125" s="39"/>
      <c r="I125" s="39"/>
      <c r="J125" s="39"/>
      <c r="K125" s="39"/>
      <c r="L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29" t="s">
        <v>19</v>
      </c>
      <c r="D127" s="39"/>
      <c r="E127" s="39"/>
      <c r="F127" s="24" t="str">
        <f>F14</f>
        <v xml:space="preserve"> </v>
      </c>
      <c r="G127" s="39"/>
      <c r="H127" s="39"/>
      <c r="I127" s="29" t="s">
        <v>21</v>
      </c>
      <c r="J127" s="84" t="str">
        <f>IF(J14="","",J14)</f>
        <v>7. 12. 2023</v>
      </c>
      <c r="K127" s="39"/>
      <c r="L127" s="68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29" t="s">
        <v>23</v>
      </c>
      <c r="D129" s="39"/>
      <c r="E129" s="39"/>
      <c r="F129" s="24" t="str">
        <f>E17</f>
        <v xml:space="preserve"> </v>
      </c>
      <c r="G129" s="39"/>
      <c r="H129" s="39"/>
      <c r="I129" s="29" t="s">
        <v>28</v>
      </c>
      <c r="J129" s="33" t="str">
        <f>E23</f>
        <v xml:space="preserve"> </v>
      </c>
      <c r="K129" s="39"/>
      <c r="L129" s="68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29" t="s">
        <v>26</v>
      </c>
      <c r="D130" s="39"/>
      <c r="E130" s="39"/>
      <c r="F130" s="24" t="str">
        <f>IF(E20="","",E20)</f>
        <v>Vyplň údaj</v>
      </c>
      <c r="G130" s="39"/>
      <c r="H130" s="39"/>
      <c r="I130" s="29" t="s">
        <v>30</v>
      </c>
      <c r="J130" s="33" t="str">
        <f>E26</f>
        <v xml:space="preserve"> </v>
      </c>
      <c r="K130" s="39"/>
      <c r="L130" s="68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8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231"/>
      <c r="B132" s="232"/>
      <c r="C132" s="233" t="s">
        <v>136</v>
      </c>
      <c r="D132" s="234" t="s">
        <v>59</v>
      </c>
      <c r="E132" s="234" t="s">
        <v>55</v>
      </c>
      <c r="F132" s="234" t="s">
        <v>56</v>
      </c>
      <c r="G132" s="234" t="s">
        <v>137</v>
      </c>
      <c r="H132" s="234" t="s">
        <v>138</v>
      </c>
      <c r="I132" s="234" t="s">
        <v>139</v>
      </c>
      <c r="J132" s="235" t="s">
        <v>107</v>
      </c>
      <c r="K132" s="236" t="s">
        <v>140</v>
      </c>
      <c r="L132" s="237"/>
      <c r="M132" s="105" t="s">
        <v>1</v>
      </c>
      <c r="N132" s="106" t="s">
        <v>38</v>
      </c>
      <c r="O132" s="106" t="s">
        <v>141</v>
      </c>
      <c r="P132" s="106" t="s">
        <v>142</v>
      </c>
      <c r="Q132" s="106" t="s">
        <v>143</v>
      </c>
      <c r="R132" s="106" t="s">
        <v>144</v>
      </c>
      <c r="S132" s="106" t="s">
        <v>145</v>
      </c>
      <c r="T132" s="107" t="s">
        <v>146</v>
      </c>
      <c r="U132" s="231"/>
      <c r="V132" s="231"/>
      <c r="W132" s="231"/>
      <c r="X132" s="231"/>
      <c r="Y132" s="231"/>
      <c r="Z132" s="231"/>
      <c r="AA132" s="231"/>
      <c r="AB132" s="231"/>
      <c r="AC132" s="231"/>
      <c r="AD132" s="231"/>
      <c r="AE132" s="231"/>
    </row>
    <row r="133" s="2" customFormat="1" ht="22.8" customHeight="1">
      <c r="A133" s="37"/>
      <c r="B133" s="38"/>
      <c r="C133" s="112" t="s">
        <v>104</v>
      </c>
      <c r="D133" s="39"/>
      <c r="E133" s="39"/>
      <c r="F133" s="39"/>
      <c r="G133" s="39"/>
      <c r="H133" s="39"/>
      <c r="I133" s="39"/>
      <c r="J133" s="238">
        <f>BK133</f>
        <v>0</v>
      </c>
      <c r="K133" s="39"/>
      <c r="L133" s="40"/>
      <c r="M133" s="108"/>
      <c r="N133" s="239"/>
      <c r="O133" s="109"/>
      <c r="P133" s="240">
        <f>P134+P143+P200</f>
        <v>0</v>
      </c>
      <c r="Q133" s="109"/>
      <c r="R133" s="240">
        <f>R134+R143+R200</f>
        <v>0</v>
      </c>
      <c r="S133" s="109"/>
      <c r="T133" s="241">
        <f>T134+T143+T200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4" t="s">
        <v>73</v>
      </c>
      <c r="AU133" s="14" t="s">
        <v>109</v>
      </c>
      <c r="BK133" s="242">
        <f>BK134+BK143+BK200</f>
        <v>0</v>
      </c>
    </row>
    <row r="134" s="12" customFormat="1" ht="25.92" customHeight="1">
      <c r="A134" s="12"/>
      <c r="B134" s="243"/>
      <c r="C134" s="244"/>
      <c r="D134" s="245" t="s">
        <v>73</v>
      </c>
      <c r="E134" s="246" t="s">
        <v>186</v>
      </c>
      <c r="F134" s="246" t="s">
        <v>669</v>
      </c>
      <c r="G134" s="244"/>
      <c r="H134" s="244"/>
      <c r="I134" s="247"/>
      <c r="J134" s="222">
        <f>BK134</f>
        <v>0</v>
      </c>
      <c r="K134" s="244"/>
      <c r="L134" s="248"/>
      <c r="M134" s="249"/>
      <c r="N134" s="250"/>
      <c r="O134" s="250"/>
      <c r="P134" s="251">
        <f>SUM(P135:P142)</f>
        <v>0</v>
      </c>
      <c r="Q134" s="250"/>
      <c r="R134" s="251">
        <f>SUM(R135:R142)</f>
        <v>0</v>
      </c>
      <c r="S134" s="250"/>
      <c r="T134" s="252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53" t="s">
        <v>81</v>
      </c>
      <c r="AT134" s="254" t="s">
        <v>73</v>
      </c>
      <c r="AU134" s="254" t="s">
        <v>74</v>
      </c>
      <c r="AY134" s="253" t="s">
        <v>149</v>
      </c>
      <c r="BK134" s="255">
        <f>SUM(BK135:BK142)</f>
        <v>0</v>
      </c>
    </row>
    <row r="135" s="2" customFormat="1" ht="24.15" customHeight="1">
      <c r="A135" s="37"/>
      <c r="B135" s="38"/>
      <c r="C135" s="258" t="s">
        <v>81</v>
      </c>
      <c r="D135" s="258" t="s">
        <v>152</v>
      </c>
      <c r="E135" s="259" t="s">
        <v>670</v>
      </c>
      <c r="F135" s="260" t="s">
        <v>671</v>
      </c>
      <c r="G135" s="261" t="s">
        <v>155</v>
      </c>
      <c r="H135" s="262">
        <v>0.5</v>
      </c>
      <c r="I135" s="263"/>
      <c r="J135" s="264">
        <f>ROUND(I135*H135,2)</f>
        <v>0</v>
      </c>
      <c r="K135" s="265"/>
      <c r="L135" s="40"/>
      <c r="M135" s="266" t="s">
        <v>1</v>
      </c>
      <c r="N135" s="267" t="s">
        <v>40</v>
      </c>
      <c r="O135" s="96"/>
      <c r="P135" s="268">
        <f>O135*H135</f>
        <v>0</v>
      </c>
      <c r="Q135" s="268">
        <v>0</v>
      </c>
      <c r="R135" s="268">
        <f>Q135*H135</f>
        <v>0</v>
      </c>
      <c r="S135" s="268">
        <v>0</v>
      </c>
      <c r="T135" s="26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70" t="s">
        <v>156</v>
      </c>
      <c r="AT135" s="270" t="s">
        <v>152</v>
      </c>
      <c r="AU135" s="270" t="s">
        <v>81</v>
      </c>
      <c r="AY135" s="14" t="s">
        <v>149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85</v>
      </c>
      <c r="BK135" s="156">
        <f>ROUND(I135*H135,2)</f>
        <v>0</v>
      </c>
      <c r="BL135" s="14" t="s">
        <v>156</v>
      </c>
      <c r="BM135" s="270" t="s">
        <v>85</v>
      </c>
    </row>
    <row r="136" s="2" customFormat="1" ht="24.15" customHeight="1">
      <c r="A136" s="37"/>
      <c r="B136" s="38"/>
      <c r="C136" s="258" t="s">
        <v>85</v>
      </c>
      <c r="D136" s="258" t="s">
        <v>152</v>
      </c>
      <c r="E136" s="259" t="s">
        <v>672</v>
      </c>
      <c r="F136" s="260" t="s">
        <v>673</v>
      </c>
      <c r="G136" s="261" t="s">
        <v>674</v>
      </c>
      <c r="H136" s="262">
        <v>6</v>
      </c>
      <c r="I136" s="263"/>
      <c r="J136" s="264">
        <f>ROUND(I136*H136,2)</f>
        <v>0</v>
      </c>
      <c r="K136" s="265"/>
      <c r="L136" s="40"/>
      <c r="M136" s="266" t="s">
        <v>1</v>
      </c>
      <c r="N136" s="267" t="s">
        <v>40</v>
      </c>
      <c r="O136" s="96"/>
      <c r="P136" s="268">
        <f>O136*H136</f>
        <v>0</v>
      </c>
      <c r="Q136" s="268">
        <v>0</v>
      </c>
      <c r="R136" s="268">
        <f>Q136*H136</f>
        <v>0</v>
      </c>
      <c r="S136" s="268">
        <v>0</v>
      </c>
      <c r="T136" s="26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70" t="s">
        <v>156</v>
      </c>
      <c r="AT136" s="270" t="s">
        <v>152</v>
      </c>
      <c r="AU136" s="270" t="s">
        <v>81</v>
      </c>
      <c r="AY136" s="14" t="s">
        <v>149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85</v>
      </c>
      <c r="BK136" s="156">
        <f>ROUND(I136*H136,2)</f>
        <v>0</v>
      </c>
      <c r="BL136" s="14" t="s">
        <v>156</v>
      </c>
      <c r="BM136" s="270" t="s">
        <v>156</v>
      </c>
    </row>
    <row r="137" s="2" customFormat="1" ht="24.15" customHeight="1">
      <c r="A137" s="37"/>
      <c r="B137" s="38"/>
      <c r="C137" s="258" t="s">
        <v>162</v>
      </c>
      <c r="D137" s="258" t="s">
        <v>152</v>
      </c>
      <c r="E137" s="259" t="s">
        <v>675</v>
      </c>
      <c r="F137" s="260" t="s">
        <v>676</v>
      </c>
      <c r="G137" s="261" t="s">
        <v>674</v>
      </c>
      <c r="H137" s="262">
        <v>3</v>
      </c>
      <c r="I137" s="263"/>
      <c r="J137" s="264">
        <f>ROUND(I137*H137,2)</f>
        <v>0</v>
      </c>
      <c r="K137" s="265"/>
      <c r="L137" s="40"/>
      <c r="M137" s="266" t="s">
        <v>1</v>
      </c>
      <c r="N137" s="267" t="s">
        <v>40</v>
      </c>
      <c r="O137" s="96"/>
      <c r="P137" s="268">
        <f>O137*H137</f>
        <v>0</v>
      </c>
      <c r="Q137" s="268">
        <v>0</v>
      </c>
      <c r="R137" s="268">
        <f>Q137*H137</f>
        <v>0</v>
      </c>
      <c r="S137" s="268">
        <v>0</v>
      </c>
      <c r="T137" s="26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70" t="s">
        <v>156</v>
      </c>
      <c r="AT137" s="270" t="s">
        <v>152</v>
      </c>
      <c r="AU137" s="270" t="s">
        <v>81</v>
      </c>
      <c r="AY137" s="14" t="s">
        <v>149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85</v>
      </c>
      <c r="BK137" s="156">
        <f>ROUND(I137*H137,2)</f>
        <v>0</v>
      </c>
      <c r="BL137" s="14" t="s">
        <v>156</v>
      </c>
      <c r="BM137" s="270" t="s">
        <v>150</v>
      </c>
    </row>
    <row r="138" s="2" customFormat="1" ht="24.15" customHeight="1">
      <c r="A138" s="37"/>
      <c r="B138" s="38"/>
      <c r="C138" s="258" t="s">
        <v>156</v>
      </c>
      <c r="D138" s="258" t="s">
        <v>152</v>
      </c>
      <c r="E138" s="259" t="s">
        <v>677</v>
      </c>
      <c r="F138" s="260" t="s">
        <v>678</v>
      </c>
      <c r="G138" s="261" t="s">
        <v>674</v>
      </c>
      <c r="H138" s="262">
        <v>12</v>
      </c>
      <c r="I138" s="263"/>
      <c r="J138" s="264">
        <f>ROUND(I138*H138,2)</f>
        <v>0</v>
      </c>
      <c r="K138" s="265"/>
      <c r="L138" s="40"/>
      <c r="M138" s="266" t="s">
        <v>1</v>
      </c>
      <c r="N138" s="267" t="s">
        <v>40</v>
      </c>
      <c r="O138" s="96"/>
      <c r="P138" s="268">
        <f>O138*H138</f>
        <v>0</v>
      </c>
      <c r="Q138" s="268">
        <v>0</v>
      </c>
      <c r="R138" s="268">
        <f>Q138*H138</f>
        <v>0</v>
      </c>
      <c r="S138" s="268">
        <v>0</v>
      </c>
      <c r="T138" s="26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70" t="s">
        <v>156</v>
      </c>
      <c r="AT138" s="270" t="s">
        <v>152</v>
      </c>
      <c r="AU138" s="270" t="s">
        <v>81</v>
      </c>
      <c r="AY138" s="14" t="s">
        <v>149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85</v>
      </c>
      <c r="BK138" s="156">
        <f>ROUND(I138*H138,2)</f>
        <v>0</v>
      </c>
      <c r="BL138" s="14" t="s">
        <v>156</v>
      </c>
      <c r="BM138" s="270" t="s">
        <v>181</v>
      </c>
    </row>
    <row r="139" s="2" customFormat="1" ht="21.75" customHeight="1">
      <c r="A139" s="37"/>
      <c r="B139" s="38"/>
      <c r="C139" s="258" t="s">
        <v>169</v>
      </c>
      <c r="D139" s="258" t="s">
        <v>152</v>
      </c>
      <c r="E139" s="259" t="s">
        <v>679</v>
      </c>
      <c r="F139" s="260" t="s">
        <v>680</v>
      </c>
      <c r="G139" s="261" t="s">
        <v>160</v>
      </c>
      <c r="H139" s="262">
        <v>90</v>
      </c>
      <c r="I139" s="263"/>
      <c r="J139" s="264">
        <f>ROUND(I139*H139,2)</f>
        <v>0</v>
      </c>
      <c r="K139" s="265"/>
      <c r="L139" s="40"/>
      <c r="M139" s="266" t="s">
        <v>1</v>
      </c>
      <c r="N139" s="267" t="s">
        <v>40</v>
      </c>
      <c r="O139" s="96"/>
      <c r="P139" s="268">
        <f>O139*H139</f>
        <v>0</v>
      </c>
      <c r="Q139" s="268">
        <v>0</v>
      </c>
      <c r="R139" s="268">
        <f>Q139*H139</f>
        <v>0</v>
      </c>
      <c r="S139" s="268">
        <v>0</v>
      </c>
      <c r="T139" s="26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70" t="s">
        <v>156</v>
      </c>
      <c r="AT139" s="270" t="s">
        <v>152</v>
      </c>
      <c r="AU139" s="270" t="s">
        <v>81</v>
      </c>
      <c r="AY139" s="14" t="s">
        <v>149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85</v>
      </c>
      <c r="BK139" s="156">
        <f>ROUND(I139*H139,2)</f>
        <v>0</v>
      </c>
      <c r="BL139" s="14" t="s">
        <v>156</v>
      </c>
      <c r="BM139" s="270" t="s">
        <v>190</v>
      </c>
    </row>
    <row r="140" s="2" customFormat="1" ht="16.5" customHeight="1">
      <c r="A140" s="37"/>
      <c r="B140" s="38"/>
      <c r="C140" s="258" t="s">
        <v>150</v>
      </c>
      <c r="D140" s="258" t="s">
        <v>152</v>
      </c>
      <c r="E140" s="259" t="s">
        <v>489</v>
      </c>
      <c r="F140" s="260" t="s">
        <v>681</v>
      </c>
      <c r="G140" s="261" t="s">
        <v>494</v>
      </c>
      <c r="H140" s="262">
        <v>4</v>
      </c>
      <c r="I140" s="263"/>
      <c r="J140" s="264">
        <f>ROUND(I140*H140,2)</f>
        <v>0</v>
      </c>
      <c r="K140" s="265"/>
      <c r="L140" s="40"/>
      <c r="M140" s="266" t="s">
        <v>1</v>
      </c>
      <c r="N140" s="267" t="s">
        <v>40</v>
      </c>
      <c r="O140" s="96"/>
      <c r="P140" s="268">
        <f>O140*H140</f>
        <v>0</v>
      </c>
      <c r="Q140" s="268">
        <v>0</v>
      </c>
      <c r="R140" s="268">
        <f>Q140*H140</f>
        <v>0</v>
      </c>
      <c r="S140" s="268">
        <v>0</v>
      </c>
      <c r="T140" s="26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70" t="s">
        <v>156</v>
      </c>
      <c r="AT140" s="270" t="s">
        <v>152</v>
      </c>
      <c r="AU140" s="270" t="s">
        <v>81</v>
      </c>
      <c r="AY140" s="14" t="s">
        <v>149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85</v>
      </c>
      <c r="BK140" s="156">
        <f>ROUND(I140*H140,2)</f>
        <v>0</v>
      </c>
      <c r="BL140" s="14" t="s">
        <v>156</v>
      </c>
      <c r="BM140" s="270" t="s">
        <v>201</v>
      </c>
    </row>
    <row r="141" s="2" customFormat="1" ht="16.5" customHeight="1">
      <c r="A141" s="37"/>
      <c r="B141" s="38"/>
      <c r="C141" s="258" t="s">
        <v>176</v>
      </c>
      <c r="D141" s="258" t="s">
        <v>152</v>
      </c>
      <c r="E141" s="259" t="s">
        <v>682</v>
      </c>
      <c r="F141" s="260" t="s">
        <v>683</v>
      </c>
      <c r="G141" s="261" t="s">
        <v>300</v>
      </c>
      <c r="H141" s="262"/>
      <c r="I141" s="263"/>
      <c r="J141" s="264">
        <f>ROUND(I141*H141,2)</f>
        <v>0</v>
      </c>
      <c r="K141" s="265"/>
      <c r="L141" s="40"/>
      <c r="M141" s="266" t="s">
        <v>1</v>
      </c>
      <c r="N141" s="267" t="s">
        <v>40</v>
      </c>
      <c r="O141" s="96"/>
      <c r="P141" s="268">
        <f>O141*H141</f>
        <v>0</v>
      </c>
      <c r="Q141" s="268">
        <v>0</v>
      </c>
      <c r="R141" s="268">
        <f>Q141*H141</f>
        <v>0</v>
      </c>
      <c r="S141" s="268">
        <v>0</v>
      </c>
      <c r="T141" s="26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70" t="s">
        <v>156</v>
      </c>
      <c r="AT141" s="270" t="s">
        <v>152</v>
      </c>
      <c r="AU141" s="270" t="s">
        <v>81</v>
      </c>
      <c r="AY141" s="14" t="s">
        <v>149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85</v>
      </c>
      <c r="BK141" s="156">
        <f>ROUND(I141*H141,2)</f>
        <v>0</v>
      </c>
      <c r="BL141" s="14" t="s">
        <v>156</v>
      </c>
      <c r="BM141" s="270" t="s">
        <v>209</v>
      </c>
    </row>
    <row r="142" s="2" customFormat="1" ht="16.5" customHeight="1">
      <c r="A142" s="37"/>
      <c r="B142" s="38"/>
      <c r="C142" s="258" t="s">
        <v>181</v>
      </c>
      <c r="D142" s="258" t="s">
        <v>152</v>
      </c>
      <c r="E142" s="259" t="s">
        <v>684</v>
      </c>
      <c r="F142" s="260" t="s">
        <v>685</v>
      </c>
      <c r="G142" s="261" t="s">
        <v>300</v>
      </c>
      <c r="H142" s="262"/>
      <c r="I142" s="263"/>
      <c r="J142" s="264">
        <f>ROUND(I142*H142,2)</f>
        <v>0</v>
      </c>
      <c r="K142" s="265"/>
      <c r="L142" s="40"/>
      <c r="M142" s="266" t="s">
        <v>1</v>
      </c>
      <c r="N142" s="267" t="s">
        <v>40</v>
      </c>
      <c r="O142" s="96"/>
      <c r="P142" s="268">
        <f>O142*H142</f>
        <v>0</v>
      </c>
      <c r="Q142" s="268">
        <v>0</v>
      </c>
      <c r="R142" s="268">
        <f>Q142*H142</f>
        <v>0</v>
      </c>
      <c r="S142" s="268">
        <v>0</v>
      </c>
      <c r="T142" s="26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70" t="s">
        <v>156</v>
      </c>
      <c r="AT142" s="270" t="s">
        <v>152</v>
      </c>
      <c r="AU142" s="270" t="s">
        <v>81</v>
      </c>
      <c r="AY142" s="14" t="s">
        <v>149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85</v>
      </c>
      <c r="BK142" s="156">
        <f>ROUND(I142*H142,2)</f>
        <v>0</v>
      </c>
      <c r="BL142" s="14" t="s">
        <v>156</v>
      </c>
      <c r="BM142" s="270" t="s">
        <v>184</v>
      </c>
    </row>
    <row r="143" s="12" customFormat="1" ht="25.92" customHeight="1">
      <c r="A143" s="12"/>
      <c r="B143" s="243"/>
      <c r="C143" s="244"/>
      <c r="D143" s="245" t="s">
        <v>73</v>
      </c>
      <c r="E143" s="246" t="s">
        <v>686</v>
      </c>
      <c r="F143" s="246" t="s">
        <v>687</v>
      </c>
      <c r="G143" s="244"/>
      <c r="H143" s="244"/>
      <c r="I143" s="247"/>
      <c r="J143" s="222">
        <f>BK143</f>
        <v>0</v>
      </c>
      <c r="K143" s="244"/>
      <c r="L143" s="248"/>
      <c r="M143" s="249"/>
      <c r="N143" s="250"/>
      <c r="O143" s="250"/>
      <c r="P143" s="251">
        <f>SUM(P144:P199)</f>
        <v>0</v>
      </c>
      <c r="Q143" s="250"/>
      <c r="R143" s="251">
        <f>SUM(R144:R199)</f>
        <v>0</v>
      </c>
      <c r="S143" s="250"/>
      <c r="T143" s="252">
        <f>SUM(T144:T199)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53" t="s">
        <v>162</v>
      </c>
      <c r="AT143" s="254" t="s">
        <v>73</v>
      </c>
      <c r="AU143" s="254" t="s">
        <v>74</v>
      </c>
      <c r="AY143" s="253" t="s">
        <v>149</v>
      </c>
      <c r="BK143" s="255">
        <f>SUM(BK144:BK199)</f>
        <v>0</v>
      </c>
    </row>
    <row r="144" s="2" customFormat="1" ht="24.15" customHeight="1">
      <c r="A144" s="37"/>
      <c r="B144" s="38"/>
      <c r="C144" s="258" t="s">
        <v>186</v>
      </c>
      <c r="D144" s="258" t="s">
        <v>152</v>
      </c>
      <c r="E144" s="259" t="s">
        <v>688</v>
      </c>
      <c r="F144" s="260" t="s">
        <v>689</v>
      </c>
      <c r="G144" s="261" t="s">
        <v>160</v>
      </c>
      <c r="H144" s="262">
        <v>80</v>
      </c>
      <c r="I144" s="263"/>
      <c r="J144" s="264">
        <f>ROUND(I144*H144,2)</f>
        <v>0</v>
      </c>
      <c r="K144" s="265"/>
      <c r="L144" s="40"/>
      <c r="M144" s="266" t="s">
        <v>1</v>
      </c>
      <c r="N144" s="267" t="s">
        <v>40</v>
      </c>
      <c r="O144" s="96"/>
      <c r="P144" s="268">
        <f>O144*H144</f>
        <v>0</v>
      </c>
      <c r="Q144" s="268">
        <v>0</v>
      </c>
      <c r="R144" s="268">
        <f>Q144*H144</f>
        <v>0</v>
      </c>
      <c r="S144" s="268">
        <v>0</v>
      </c>
      <c r="T144" s="26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70" t="s">
        <v>421</v>
      </c>
      <c r="AT144" s="270" t="s">
        <v>152</v>
      </c>
      <c r="AU144" s="270" t="s">
        <v>81</v>
      </c>
      <c r="AY144" s="14" t="s">
        <v>149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85</v>
      </c>
      <c r="BK144" s="156">
        <f>ROUND(I144*H144,2)</f>
        <v>0</v>
      </c>
      <c r="BL144" s="14" t="s">
        <v>421</v>
      </c>
      <c r="BM144" s="270" t="s">
        <v>224</v>
      </c>
    </row>
    <row r="145" s="2" customFormat="1" ht="24.15" customHeight="1">
      <c r="A145" s="37"/>
      <c r="B145" s="38"/>
      <c r="C145" s="271" t="s">
        <v>190</v>
      </c>
      <c r="D145" s="271" t="s">
        <v>196</v>
      </c>
      <c r="E145" s="272" t="s">
        <v>690</v>
      </c>
      <c r="F145" s="273" t="s">
        <v>691</v>
      </c>
      <c r="G145" s="274" t="s">
        <v>160</v>
      </c>
      <c r="H145" s="275">
        <v>80</v>
      </c>
      <c r="I145" s="276"/>
      <c r="J145" s="277">
        <f>ROUND(I145*H145,2)</f>
        <v>0</v>
      </c>
      <c r="K145" s="278"/>
      <c r="L145" s="279"/>
      <c r="M145" s="280" t="s">
        <v>1</v>
      </c>
      <c r="N145" s="281" t="s">
        <v>40</v>
      </c>
      <c r="O145" s="96"/>
      <c r="P145" s="268">
        <f>O145*H145</f>
        <v>0</v>
      </c>
      <c r="Q145" s="268">
        <v>0</v>
      </c>
      <c r="R145" s="268">
        <f>Q145*H145</f>
        <v>0</v>
      </c>
      <c r="S145" s="268">
        <v>0</v>
      </c>
      <c r="T145" s="26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70" t="s">
        <v>692</v>
      </c>
      <c r="AT145" s="270" t="s">
        <v>196</v>
      </c>
      <c r="AU145" s="270" t="s">
        <v>81</v>
      </c>
      <c r="AY145" s="14" t="s">
        <v>149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85</v>
      </c>
      <c r="BK145" s="156">
        <f>ROUND(I145*H145,2)</f>
        <v>0</v>
      </c>
      <c r="BL145" s="14" t="s">
        <v>421</v>
      </c>
      <c r="BM145" s="270" t="s">
        <v>7</v>
      </c>
    </row>
    <row r="146" s="2" customFormat="1" ht="16.5" customHeight="1">
      <c r="A146" s="37"/>
      <c r="B146" s="38"/>
      <c r="C146" s="271" t="s">
        <v>195</v>
      </c>
      <c r="D146" s="271" t="s">
        <v>196</v>
      </c>
      <c r="E146" s="272" t="s">
        <v>693</v>
      </c>
      <c r="F146" s="273" t="s">
        <v>694</v>
      </c>
      <c r="G146" s="274" t="s">
        <v>193</v>
      </c>
      <c r="H146" s="275">
        <v>160</v>
      </c>
      <c r="I146" s="276"/>
      <c r="J146" s="277">
        <f>ROUND(I146*H146,2)</f>
        <v>0</v>
      </c>
      <c r="K146" s="278"/>
      <c r="L146" s="279"/>
      <c r="M146" s="280" t="s">
        <v>1</v>
      </c>
      <c r="N146" s="281" t="s">
        <v>40</v>
      </c>
      <c r="O146" s="96"/>
      <c r="P146" s="268">
        <f>O146*H146</f>
        <v>0</v>
      </c>
      <c r="Q146" s="268">
        <v>0</v>
      </c>
      <c r="R146" s="268">
        <f>Q146*H146</f>
        <v>0</v>
      </c>
      <c r="S146" s="268">
        <v>0</v>
      </c>
      <c r="T146" s="26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70" t="s">
        <v>692</v>
      </c>
      <c r="AT146" s="270" t="s">
        <v>196</v>
      </c>
      <c r="AU146" s="270" t="s">
        <v>81</v>
      </c>
      <c r="AY146" s="14" t="s">
        <v>149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85</v>
      </c>
      <c r="BK146" s="156">
        <f>ROUND(I146*H146,2)</f>
        <v>0</v>
      </c>
      <c r="BL146" s="14" t="s">
        <v>421</v>
      </c>
      <c r="BM146" s="270" t="s">
        <v>240</v>
      </c>
    </row>
    <row r="147" s="2" customFormat="1" ht="24.15" customHeight="1">
      <c r="A147" s="37"/>
      <c r="B147" s="38"/>
      <c r="C147" s="258" t="s">
        <v>201</v>
      </c>
      <c r="D147" s="258" t="s">
        <v>152</v>
      </c>
      <c r="E147" s="259" t="s">
        <v>695</v>
      </c>
      <c r="F147" s="260" t="s">
        <v>696</v>
      </c>
      <c r="G147" s="261" t="s">
        <v>160</v>
      </c>
      <c r="H147" s="262">
        <v>12</v>
      </c>
      <c r="I147" s="263"/>
      <c r="J147" s="264">
        <f>ROUND(I147*H147,2)</f>
        <v>0</v>
      </c>
      <c r="K147" s="265"/>
      <c r="L147" s="40"/>
      <c r="M147" s="266" t="s">
        <v>1</v>
      </c>
      <c r="N147" s="267" t="s">
        <v>40</v>
      </c>
      <c r="O147" s="96"/>
      <c r="P147" s="268">
        <f>O147*H147</f>
        <v>0</v>
      </c>
      <c r="Q147" s="268">
        <v>0</v>
      </c>
      <c r="R147" s="268">
        <f>Q147*H147</f>
        <v>0</v>
      </c>
      <c r="S147" s="268">
        <v>0</v>
      </c>
      <c r="T147" s="26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70" t="s">
        <v>421</v>
      </c>
      <c r="AT147" s="270" t="s">
        <v>152</v>
      </c>
      <c r="AU147" s="270" t="s">
        <v>81</v>
      </c>
      <c r="AY147" s="14" t="s">
        <v>149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85</v>
      </c>
      <c r="BK147" s="156">
        <f>ROUND(I147*H147,2)</f>
        <v>0</v>
      </c>
      <c r="BL147" s="14" t="s">
        <v>421</v>
      </c>
      <c r="BM147" s="270" t="s">
        <v>248</v>
      </c>
    </row>
    <row r="148" s="2" customFormat="1" ht="21.75" customHeight="1">
      <c r="A148" s="37"/>
      <c r="B148" s="38"/>
      <c r="C148" s="271" t="s">
        <v>205</v>
      </c>
      <c r="D148" s="271" t="s">
        <v>196</v>
      </c>
      <c r="E148" s="272" t="s">
        <v>697</v>
      </c>
      <c r="F148" s="273" t="s">
        <v>698</v>
      </c>
      <c r="G148" s="274" t="s">
        <v>160</v>
      </c>
      <c r="H148" s="275">
        <v>12</v>
      </c>
      <c r="I148" s="276"/>
      <c r="J148" s="277">
        <f>ROUND(I148*H148,2)</f>
        <v>0</v>
      </c>
      <c r="K148" s="278"/>
      <c r="L148" s="279"/>
      <c r="M148" s="280" t="s">
        <v>1</v>
      </c>
      <c r="N148" s="281" t="s">
        <v>40</v>
      </c>
      <c r="O148" s="96"/>
      <c r="P148" s="268">
        <f>O148*H148</f>
        <v>0</v>
      </c>
      <c r="Q148" s="268">
        <v>0</v>
      </c>
      <c r="R148" s="268">
        <f>Q148*H148</f>
        <v>0</v>
      </c>
      <c r="S148" s="268">
        <v>0</v>
      </c>
      <c r="T148" s="26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70" t="s">
        <v>692</v>
      </c>
      <c r="AT148" s="270" t="s">
        <v>196</v>
      </c>
      <c r="AU148" s="270" t="s">
        <v>81</v>
      </c>
      <c r="AY148" s="14" t="s">
        <v>149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85</v>
      </c>
      <c r="BK148" s="156">
        <f>ROUND(I148*H148,2)</f>
        <v>0</v>
      </c>
      <c r="BL148" s="14" t="s">
        <v>421</v>
      </c>
      <c r="BM148" s="270" t="s">
        <v>256</v>
      </c>
    </row>
    <row r="149" s="2" customFormat="1" ht="24.15" customHeight="1">
      <c r="A149" s="37"/>
      <c r="B149" s="38"/>
      <c r="C149" s="258" t="s">
        <v>209</v>
      </c>
      <c r="D149" s="258" t="s">
        <v>152</v>
      </c>
      <c r="E149" s="259" t="s">
        <v>699</v>
      </c>
      <c r="F149" s="260" t="s">
        <v>700</v>
      </c>
      <c r="G149" s="261" t="s">
        <v>160</v>
      </c>
      <c r="H149" s="262">
        <v>6</v>
      </c>
      <c r="I149" s="263"/>
      <c r="J149" s="264">
        <f>ROUND(I149*H149,2)</f>
        <v>0</v>
      </c>
      <c r="K149" s="265"/>
      <c r="L149" s="40"/>
      <c r="M149" s="266" t="s">
        <v>1</v>
      </c>
      <c r="N149" s="267" t="s">
        <v>40</v>
      </c>
      <c r="O149" s="96"/>
      <c r="P149" s="268">
        <f>O149*H149</f>
        <v>0</v>
      </c>
      <c r="Q149" s="268">
        <v>0</v>
      </c>
      <c r="R149" s="268">
        <f>Q149*H149</f>
        <v>0</v>
      </c>
      <c r="S149" s="268">
        <v>0</v>
      </c>
      <c r="T149" s="26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70" t="s">
        <v>421</v>
      </c>
      <c r="AT149" s="270" t="s">
        <v>152</v>
      </c>
      <c r="AU149" s="270" t="s">
        <v>81</v>
      </c>
      <c r="AY149" s="14" t="s">
        <v>149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85</v>
      </c>
      <c r="BK149" s="156">
        <f>ROUND(I149*H149,2)</f>
        <v>0</v>
      </c>
      <c r="BL149" s="14" t="s">
        <v>421</v>
      </c>
      <c r="BM149" s="270" t="s">
        <v>264</v>
      </c>
    </row>
    <row r="150" s="2" customFormat="1" ht="16.5" customHeight="1">
      <c r="A150" s="37"/>
      <c r="B150" s="38"/>
      <c r="C150" s="271" t="s">
        <v>213</v>
      </c>
      <c r="D150" s="271" t="s">
        <v>196</v>
      </c>
      <c r="E150" s="272" t="s">
        <v>701</v>
      </c>
      <c r="F150" s="273" t="s">
        <v>702</v>
      </c>
      <c r="G150" s="274" t="s">
        <v>160</v>
      </c>
      <c r="H150" s="275">
        <v>6</v>
      </c>
      <c r="I150" s="276"/>
      <c r="J150" s="277">
        <f>ROUND(I150*H150,2)</f>
        <v>0</v>
      </c>
      <c r="K150" s="278"/>
      <c r="L150" s="279"/>
      <c r="M150" s="280" t="s">
        <v>1</v>
      </c>
      <c r="N150" s="281" t="s">
        <v>40</v>
      </c>
      <c r="O150" s="96"/>
      <c r="P150" s="268">
        <f>O150*H150</f>
        <v>0</v>
      </c>
      <c r="Q150" s="268">
        <v>0</v>
      </c>
      <c r="R150" s="268">
        <f>Q150*H150</f>
        <v>0</v>
      </c>
      <c r="S150" s="268">
        <v>0</v>
      </c>
      <c r="T150" s="26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70" t="s">
        <v>692</v>
      </c>
      <c r="AT150" s="270" t="s">
        <v>196</v>
      </c>
      <c r="AU150" s="270" t="s">
        <v>81</v>
      </c>
      <c r="AY150" s="14" t="s">
        <v>149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85</v>
      </c>
      <c r="BK150" s="156">
        <f>ROUND(I150*H150,2)</f>
        <v>0</v>
      </c>
      <c r="BL150" s="14" t="s">
        <v>421</v>
      </c>
      <c r="BM150" s="270" t="s">
        <v>278</v>
      </c>
    </row>
    <row r="151" s="2" customFormat="1" ht="37.8" customHeight="1">
      <c r="A151" s="37"/>
      <c r="B151" s="38"/>
      <c r="C151" s="258" t="s">
        <v>184</v>
      </c>
      <c r="D151" s="258" t="s">
        <v>152</v>
      </c>
      <c r="E151" s="259" t="s">
        <v>703</v>
      </c>
      <c r="F151" s="260" t="s">
        <v>704</v>
      </c>
      <c r="G151" s="261" t="s">
        <v>193</v>
      </c>
      <c r="H151" s="262">
        <v>3</v>
      </c>
      <c r="I151" s="263"/>
      <c r="J151" s="264">
        <f>ROUND(I151*H151,2)</f>
        <v>0</v>
      </c>
      <c r="K151" s="265"/>
      <c r="L151" s="40"/>
      <c r="M151" s="266" t="s">
        <v>1</v>
      </c>
      <c r="N151" s="267" t="s">
        <v>40</v>
      </c>
      <c r="O151" s="96"/>
      <c r="P151" s="268">
        <f>O151*H151</f>
        <v>0</v>
      </c>
      <c r="Q151" s="268">
        <v>0</v>
      </c>
      <c r="R151" s="268">
        <f>Q151*H151</f>
        <v>0</v>
      </c>
      <c r="S151" s="268">
        <v>0</v>
      </c>
      <c r="T151" s="26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70" t="s">
        <v>421</v>
      </c>
      <c r="AT151" s="270" t="s">
        <v>152</v>
      </c>
      <c r="AU151" s="270" t="s">
        <v>81</v>
      </c>
      <c r="AY151" s="14" t="s">
        <v>149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85</v>
      </c>
      <c r="BK151" s="156">
        <f>ROUND(I151*H151,2)</f>
        <v>0</v>
      </c>
      <c r="BL151" s="14" t="s">
        <v>421</v>
      </c>
      <c r="BM151" s="270" t="s">
        <v>286</v>
      </c>
    </row>
    <row r="152" s="2" customFormat="1" ht="16.5" customHeight="1">
      <c r="A152" s="37"/>
      <c r="B152" s="38"/>
      <c r="C152" s="271" t="s">
        <v>220</v>
      </c>
      <c r="D152" s="271" t="s">
        <v>196</v>
      </c>
      <c r="E152" s="272" t="s">
        <v>705</v>
      </c>
      <c r="F152" s="273" t="s">
        <v>706</v>
      </c>
      <c r="G152" s="274" t="s">
        <v>193</v>
      </c>
      <c r="H152" s="275">
        <v>3</v>
      </c>
      <c r="I152" s="276"/>
      <c r="J152" s="277">
        <f>ROUND(I152*H152,2)</f>
        <v>0</v>
      </c>
      <c r="K152" s="278"/>
      <c r="L152" s="279"/>
      <c r="M152" s="280" t="s">
        <v>1</v>
      </c>
      <c r="N152" s="281" t="s">
        <v>40</v>
      </c>
      <c r="O152" s="96"/>
      <c r="P152" s="268">
        <f>O152*H152</f>
        <v>0</v>
      </c>
      <c r="Q152" s="268">
        <v>0</v>
      </c>
      <c r="R152" s="268">
        <f>Q152*H152</f>
        <v>0</v>
      </c>
      <c r="S152" s="268">
        <v>0</v>
      </c>
      <c r="T152" s="26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70" t="s">
        <v>692</v>
      </c>
      <c r="AT152" s="270" t="s">
        <v>196</v>
      </c>
      <c r="AU152" s="270" t="s">
        <v>81</v>
      </c>
      <c r="AY152" s="14" t="s">
        <v>149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85</v>
      </c>
      <c r="BK152" s="156">
        <f>ROUND(I152*H152,2)</f>
        <v>0</v>
      </c>
      <c r="BL152" s="14" t="s">
        <v>421</v>
      </c>
      <c r="BM152" s="270" t="s">
        <v>295</v>
      </c>
    </row>
    <row r="153" s="2" customFormat="1" ht="24.15" customHeight="1">
      <c r="A153" s="37"/>
      <c r="B153" s="38"/>
      <c r="C153" s="258" t="s">
        <v>224</v>
      </c>
      <c r="D153" s="258" t="s">
        <v>152</v>
      </c>
      <c r="E153" s="259" t="s">
        <v>707</v>
      </c>
      <c r="F153" s="260" t="s">
        <v>708</v>
      </c>
      <c r="G153" s="261" t="s">
        <v>193</v>
      </c>
      <c r="H153" s="262">
        <v>1</v>
      </c>
      <c r="I153" s="263"/>
      <c r="J153" s="264">
        <f>ROUND(I153*H153,2)</f>
        <v>0</v>
      </c>
      <c r="K153" s="265"/>
      <c r="L153" s="40"/>
      <c r="M153" s="266" t="s">
        <v>1</v>
      </c>
      <c r="N153" s="267" t="s">
        <v>40</v>
      </c>
      <c r="O153" s="96"/>
      <c r="P153" s="268">
        <f>O153*H153</f>
        <v>0</v>
      </c>
      <c r="Q153" s="268">
        <v>0</v>
      </c>
      <c r="R153" s="268">
        <f>Q153*H153</f>
        <v>0</v>
      </c>
      <c r="S153" s="268">
        <v>0</v>
      </c>
      <c r="T153" s="26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70" t="s">
        <v>421</v>
      </c>
      <c r="AT153" s="270" t="s">
        <v>152</v>
      </c>
      <c r="AU153" s="270" t="s">
        <v>81</v>
      </c>
      <c r="AY153" s="14" t="s">
        <v>149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85</v>
      </c>
      <c r="BK153" s="156">
        <f>ROUND(I153*H153,2)</f>
        <v>0</v>
      </c>
      <c r="BL153" s="14" t="s">
        <v>421</v>
      </c>
      <c r="BM153" s="270" t="s">
        <v>304</v>
      </c>
    </row>
    <row r="154" s="2" customFormat="1" ht="24.15" customHeight="1">
      <c r="A154" s="37"/>
      <c r="B154" s="38"/>
      <c r="C154" s="271" t="s">
        <v>228</v>
      </c>
      <c r="D154" s="271" t="s">
        <v>196</v>
      </c>
      <c r="E154" s="272" t="s">
        <v>709</v>
      </c>
      <c r="F154" s="273" t="s">
        <v>710</v>
      </c>
      <c r="G154" s="274" t="s">
        <v>193</v>
      </c>
      <c r="H154" s="275">
        <v>1</v>
      </c>
      <c r="I154" s="276"/>
      <c r="J154" s="277">
        <f>ROUND(I154*H154,2)</f>
        <v>0</v>
      </c>
      <c r="K154" s="278"/>
      <c r="L154" s="279"/>
      <c r="M154" s="280" t="s">
        <v>1</v>
      </c>
      <c r="N154" s="281" t="s">
        <v>40</v>
      </c>
      <c r="O154" s="96"/>
      <c r="P154" s="268">
        <f>O154*H154</f>
        <v>0</v>
      </c>
      <c r="Q154" s="268">
        <v>0</v>
      </c>
      <c r="R154" s="268">
        <f>Q154*H154</f>
        <v>0</v>
      </c>
      <c r="S154" s="268">
        <v>0</v>
      </c>
      <c r="T154" s="26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70" t="s">
        <v>692</v>
      </c>
      <c r="AT154" s="270" t="s">
        <v>196</v>
      </c>
      <c r="AU154" s="270" t="s">
        <v>81</v>
      </c>
      <c r="AY154" s="14" t="s">
        <v>149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85</v>
      </c>
      <c r="BK154" s="156">
        <f>ROUND(I154*H154,2)</f>
        <v>0</v>
      </c>
      <c r="BL154" s="14" t="s">
        <v>421</v>
      </c>
      <c r="BM154" s="270" t="s">
        <v>313</v>
      </c>
    </row>
    <row r="155" s="2" customFormat="1" ht="33" customHeight="1">
      <c r="A155" s="37"/>
      <c r="B155" s="38"/>
      <c r="C155" s="258" t="s">
        <v>7</v>
      </c>
      <c r="D155" s="258" t="s">
        <v>152</v>
      </c>
      <c r="E155" s="259" t="s">
        <v>711</v>
      </c>
      <c r="F155" s="260" t="s">
        <v>712</v>
      </c>
      <c r="G155" s="261" t="s">
        <v>193</v>
      </c>
      <c r="H155" s="262">
        <v>100</v>
      </c>
      <c r="I155" s="263"/>
      <c r="J155" s="264">
        <f>ROUND(I155*H155,2)</f>
        <v>0</v>
      </c>
      <c r="K155" s="265"/>
      <c r="L155" s="40"/>
      <c r="M155" s="266" t="s">
        <v>1</v>
      </c>
      <c r="N155" s="267" t="s">
        <v>40</v>
      </c>
      <c r="O155" s="96"/>
      <c r="P155" s="268">
        <f>O155*H155</f>
        <v>0</v>
      </c>
      <c r="Q155" s="268">
        <v>0</v>
      </c>
      <c r="R155" s="268">
        <f>Q155*H155</f>
        <v>0</v>
      </c>
      <c r="S155" s="268">
        <v>0</v>
      </c>
      <c r="T155" s="26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70" t="s">
        <v>421</v>
      </c>
      <c r="AT155" s="270" t="s">
        <v>152</v>
      </c>
      <c r="AU155" s="270" t="s">
        <v>81</v>
      </c>
      <c r="AY155" s="14" t="s">
        <v>149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85</v>
      </c>
      <c r="BK155" s="156">
        <f>ROUND(I155*H155,2)</f>
        <v>0</v>
      </c>
      <c r="BL155" s="14" t="s">
        <v>421</v>
      </c>
      <c r="BM155" s="270" t="s">
        <v>321</v>
      </c>
    </row>
    <row r="156" s="2" customFormat="1" ht="16.5" customHeight="1">
      <c r="A156" s="37"/>
      <c r="B156" s="38"/>
      <c r="C156" s="271" t="s">
        <v>236</v>
      </c>
      <c r="D156" s="271" t="s">
        <v>196</v>
      </c>
      <c r="E156" s="272" t="s">
        <v>713</v>
      </c>
      <c r="F156" s="273" t="s">
        <v>714</v>
      </c>
      <c r="G156" s="274" t="s">
        <v>193</v>
      </c>
      <c r="H156" s="275">
        <v>100</v>
      </c>
      <c r="I156" s="276"/>
      <c r="J156" s="277">
        <f>ROUND(I156*H156,2)</f>
        <v>0</v>
      </c>
      <c r="K156" s="278"/>
      <c r="L156" s="279"/>
      <c r="M156" s="280" t="s">
        <v>1</v>
      </c>
      <c r="N156" s="281" t="s">
        <v>40</v>
      </c>
      <c r="O156" s="96"/>
      <c r="P156" s="268">
        <f>O156*H156</f>
        <v>0</v>
      </c>
      <c r="Q156" s="268">
        <v>0</v>
      </c>
      <c r="R156" s="268">
        <f>Q156*H156</f>
        <v>0</v>
      </c>
      <c r="S156" s="268">
        <v>0</v>
      </c>
      <c r="T156" s="26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70" t="s">
        <v>692</v>
      </c>
      <c r="AT156" s="270" t="s">
        <v>196</v>
      </c>
      <c r="AU156" s="270" t="s">
        <v>81</v>
      </c>
      <c r="AY156" s="14" t="s">
        <v>149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85</v>
      </c>
      <c r="BK156" s="156">
        <f>ROUND(I156*H156,2)</f>
        <v>0</v>
      </c>
      <c r="BL156" s="14" t="s">
        <v>421</v>
      </c>
      <c r="BM156" s="270" t="s">
        <v>329</v>
      </c>
    </row>
    <row r="157" s="2" customFormat="1" ht="21.75" customHeight="1">
      <c r="A157" s="37"/>
      <c r="B157" s="38"/>
      <c r="C157" s="258" t="s">
        <v>240</v>
      </c>
      <c r="D157" s="258" t="s">
        <v>152</v>
      </c>
      <c r="E157" s="259" t="s">
        <v>715</v>
      </c>
      <c r="F157" s="260" t="s">
        <v>716</v>
      </c>
      <c r="G157" s="261" t="s">
        <v>193</v>
      </c>
      <c r="H157" s="262">
        <v>8</v>
      </c>
      <c r="I157" s="263"/>
      <c r="J157" s="264">
        <f>ROUND(I157*H157,2)</f>
        <v>0</v>
      </c>
      <c r="K157" s="265"/>
      <c r="L157" s="40"/>
      <c r="M157" s="266" t="s">
        <v>1</v>
      </c>
      <c r="N157" s="267" t="s">
        <v>40</v>
      </c>
      <c r="O157" s="96"/>
      <c r="P157" s="268">
        <f>O157*H157</f>
        <v>0</v>
      </c>
      <c r="Q157" s="268">
        <v>0</v>
      </c>
      <c r="R157" s="268">
        <f>Q157*H157</f>
        <v>0</v>
      </c>
      <c r="S157" s="268">
        <v>0</v>
      </c>
      <c r="T157" s="26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70" t="s">
        <v>421</v>
      </c>
      <c r="AT157" s="270" t="s">
        <v>152</v>
      </c>
      <c r="AU157" s="270" t="s">
        <v>81</v>
      </c>
      <c r="AY157" s="14" t="s">
        <v>149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85</v>
      </c>
      <c r="BK157" s="156">
        <f>ROUND(I157*H157,2)</f>
        <v>0</v>
      </c>
      <c r="BL157" s="14" t="s">
        <v>421</v>
      </c>
      <c r="BM157" s="270" t="s">
        <v>335</v>
      </c>
    </row>
    <row r="158" s="2" customFormat="1" ht="24.15" customHeight="1">
      <c r="A158" s="37"/>
      <c r="B158" s="38"/>
      <c r="C158" s="271" t="s">
        <v>244</v>
      </c>
      <c r="D158" s="271" t="s">
        <v>196</v>
      </c>
      <c r="E158" s="272" t="s">
        <v>717</v>
      </c>
      <c r="F158" s="273" t="s">
        <v>718</v>
      </c>
      <c r="G158" s="274" t="s">
        <v>674</v>
      </c>
      <c r="H158" s="275">
        <v>8</v>
      </c>
      <c r="I158" s="276"/>
      <c r="J158" s="277">
        <f>ROUND(I158*H158,2)</f>
        <v>0</v>
      </c>
      <c r="K158" s="278"/>
      <c r="L158" s="279"/>
      <c r="M158" s="280" t="s">
        <v>1</v>
      </c>
      <c r="N158" s="281" t="s">
        <v>40</v>
      </c>
      <c r="O158" s="96"/>
      <c r="P158" s="268">
        <f>O158*H158</f>
        <v>0</v>
      </c>
      <c r="Q158" s="268">
        <v>0</v>
      </c>
      <c r="R158" s="268">
        <f>Q158*H158</f>
        <v>0</v>
      </c>
      <c r="S158" s="268">
        <v>0</v>
      </c>
      <c r="T158" s="26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70" t="s">
        <v>692</v>
      </c>
      <c r="AT158" s="270" t="s">
        <v>196</v>
      </c>
      <c r="AU158" s="270" t="s">
        <v>81</v>
      </c>
      <c r="AY158" s="14" t="s">
        <v>149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85</v>
      </c>
      <c r="BK158" s="156">
        <f>ROUND(I158*H158,2)</f>
        <v>0</v>
      </c>
      <c r="BL158" s="14" t="s">
        <v>421</v>
      </c>
      <c r="BM158" s="270" t="s">
        <v>343</v>
      </c>
    </row>
    <row r="159" s="2" customFormat="1" ht="24.15" customHeight="1">
      <c r="A159" s="37"/>
      <c r="B159" s="38"/>
      <c r="C159" s="258" t="s">
        <v>248</v>
      </c>
      <c r="D159" s="258" t="s">
        <v>152</v>
      </c>
      <c r="E159" s="259" t="s">
        <v>719</v>
      </c>
      <c r="F159" s="260" t="s">
        <v>720</v>
      </c>
      <c r="G159" s="261" t="s">
        <v>193</v>
      </c>
      <c r="H159" s="262">
        <v>15</v>
      </c>
      <c r="I159" s="263"/>
      <c r="J159" s="264">
        <f>ROUND(I159*H159,2)</f>
        <v>0</v>
      </c>
      <c r="K159" s="265"/>
      <c r="L159" s="40"/>
      <c r="M159" s="266" t="s">
        <v>1</v>
      </c>
      <c r="N159" s="267" t="s">
        <v>40</v>
      </c>
      <c r="O159" s="96"/>
      <c r="P159" s="268">
        <f>O159*H159</f>
        <v>0</v>
      </c>
      <c r="Q159" s="268">
        <v>0</v>
      </c>
      <c r="R159" s="268">
        <f>Q159*H159</f>
        <v>0</v>
      </c>
      <c r="S159" s="268">
        <v>0</v>
      </c>
      <c r="T159" s="26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70" t="s">
        <v>421</v>
      </c>
      <c r="AT159" s="270" t="s">
        <v>152</v>
      </c>
      <c r="AU159" s="270" t="s">
        <v>81</v>
      </c>
      <c r="AY159" s="14" t="s">
        <v>149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85</v>
      </c>
      <c r="BK159" s="156">
        <f>ROUND(I159*H159,2)</f>
        <v>0</v>
      </c>
      <c r="BL159" s="14" t="s">
        <v>421</v>
      </c>
      <c r="BM159" s="270" t="s">
        <v>353</v>
      </c>
    </row>
    <row r="160" s="2" customFormat="1" ht="24.15" customHeight="1">
      <c r="A160" s="37"/>
      <c r="B160" s="38"/>
      <c r="C160" s="271" t="s">
        <v>252</v>
      </c>
      <c r="D160" s="271" t="s">
        <v>196</v>
      </c>
      <c r="E160" s="272" t="s">
        <v>721</v>
      </c>
      <c r="F160" s="273" t="s">
        <v>722</v>
      </c>
      <c r="G160" s="274" t="s">
        <v>193</v>
      </c>
      <c r="H160" s="275">
        <v>11</v>
      </c>
      <c r="I160" s="276"/>
      <c r="J160" s="277">
        <f>ROUND(I160*H160,2)</f>
        <v>0</v>
      </c>
      <c r="K160" s="278"/>
      <c r="L160" s="279"/>
      <c r="M160" s="280" t="s">
        <v>1</v>
      </c>
      <c r="N160" s="281" t="s">
        <v>40</v>
      </c>
      <c r="O160" s="96"/>
      <c r="P160" s="268">
        <f>O160*H160</f>
        <v>0</v>
      </c>
      <c r="Q160" s="268">
        <v>0</v>
      </c>
      <c r="R160" s="268">
        <f>Q160*H160</f>
        <v>0</v>
      </c>
      <c r="S160" s="268">
        <v>0</v>
      </c>
      <c r="T160" s="26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70" t="s">
        <v>692</v>
      </c>
      <c r="AT160" s="270" t="s">
        <v>196</v>
      </c>
      <c r="AU160" s="270" t="s">
        <v>81</v>
      </c>
      <c r="AY160" s="14" t="s">
        <v>149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85</v>
      </c>
      <c r="BK160" s="156">
        <f>ROUND(I160*H160,2)</f>
        <v>0</v>
      </c>
      <c r="BL160" s="14" t="s">
        <v>421</v>
      </c>
      <c r="BM160" s="270" t="s">
        <v>361</v>
      </c>
    </row>
    <row r="161" s="2" customFormat="1" ht="21.75" customHeight="1">
      <c r="A161" s="37"/>
      <c r="B161" s="38"/>
      <c r="C161" s="271" t="s">
        <v>256</v>
      </c>
      <c r="D161" s="271" t="s">
        <v>196</v>
      </c>
      <c r="E161" s="272" t="s">
        <v>723</v>
      </c>
      <c r="F161" s="273" t="s">
        <v>724</v>
      </c>
      <c r="G161" s="274" t="s">
        <v>674</v>
      </c>
      <c r="H161" s="275">
        <v>4</v>
      </c>
      <c r="I161" s="276"/>
      <c r="J161" s="277">
        <f>ROUND(I161*H161,2)</f>
        <v>0</v>
      </c>
      <c r="K161" s="278"/>
      <c r="L161" s="279"/>
      <c r="M161" s="280" t="s">
        <v>1</v>
      </c>
      <c r="N161" s="281" t="s">
        <v>40</v>
      </c>
      <c r="O161" s="96"/>
      <c r="P161" s="268">
        <f>O161*H161</f>
        <v>0</v>
      </c>
      <c r="Q161" s="268">
        <v>0</v>
      </c>
      <c r="R161" s="268">
        <f>Q161*H161</f>
        <v>0</v>
      </c>
      <c r="S161" s="268">
        <v>0</v>
      </c>
      <c r="T161" s="26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70" t="s">
        <v>692</v>
      </c>
      <c r="AT161" s="270" t="s">
        <v>196</v>
      </c>
      <c r="AU161" s="270" t="s">
        <v>81</v>
      </c>
      <c r="AY161" s="14" t="s">
        <v>149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85</v>
      </c>
      <c r="BK161" s="156">
        <f>ROUND(I161*H161,2)</f>
        <v>0</v>
      </c>
      <c r="BL161" s="14" t="s">
        <v>421</v>
      </c>
      <c r="BM161" s="270" t="s">
        <v>371</v>
      </c>
    </row>
    <row r="162" s="2" customFormat="1" ht="24.15" customHeight="1">
      <c r="A162" s="37"/>
      <c r="B162" s="38"/>
      <c r="C162" s="258" t="s">
        <v>260</v>
      </c>
      <c r="D162" s="258" t="s">
        <v>152</v>
      </c>
      <c r="E162" s="259" t="s">
        <v>725</v>
      </c>
      <c r="F162" s="260" t="s">
        <v>726</v>
      </c>
      <c r="G162" s="261" t="s">
        <v>193</v>
      </c>
      <c r="H162" s="262">
        <v>2</v>
      </c>
      <c r="I162" s="263"/>
      <c r="J162" s="264">
        <f>ROUND(I162*H162,2)</f>
        <v>0</v>
      </c>
      <c r="K162" s="265"/>
      <c r="L162" s="40"/>
      <c r="M162" s="266" t="s">
        <v>1</v>
      </c>
      <c r="N162" s="267" t="s">
        <v>40</v>
      </c>
      <c r="O162" s="96"/>
      <c r="P162" s="268">
        <f>O162*H162</f>
        <v>0</v>
      </c>
      <c r="Q162" s="268">
        <v>0</v>
      </c>
      <c r="R162" s="268">
        <f>Q162*H162</f>
        <v>0</v>
      </c>
      <c r="S162" s="268">
        <v>0</v>
      </c>
      <c r="T162" s="26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70" t="s">
        <v>421</v>
      </c>
      <c r="AT162" s="270" t="s">
        <v>152</v>
      </c>
      <c r="AU162" s="270" t="s">
        <v>81</v>
      </c>
      <c r="AY162" s="14" t="s">
        <v>149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85</v>
      </c>
      <c r="BK162" s="156">
        <f>ROUND(I162*H162,2)</f>
        <v>0</v>
      </c>
      <c r="BL162" s="14" t="s">
        <v>421</v>
      </c>
      <c r="BM162" s="270" t="s">
        <v>379</v>
      </c>
    </row>
    <row r="163" s="2" customFormat="1" ht="16.5" customHeight="1">
      <c r="A163" s="37"/>
      <c r="B163" s="38"/>
      <c r="C163" s="271" t="s">
        <v>264</v>
      </c>
      <c r="D163" s="271" t="s">
        <v>196</v>
      </c>
      <c r="E163" s="272" t="s">
        <v>727</v>
      </c>
      <c r="F163" s="273" t="s">
        <v>728</v>
      </c>
      <c r="G163" s="274" t="s">
        <v>193</v>
      </c>
      <c r="H163" s="275">
        <v>2</v>
      </c>
      <c r="I163" s="276"/>
      <c r="J163" s="277">
        <f>ROUND(I163*H163,2)</f>
        <v>0</v>
      </c>
      <c r="K163" s="278"/>
      <c r="L163" s="279"/>
      <c r="M163" s="280" t="s">
        <v>1</v>
      </c>
      <c r="N163" s="281" t="s">
        <v>40</v>
      </c>
      <c r="O163" s="96"/>
      <c r="P163" s="268">
        <f>O163*H163</f>
        <v>0</v>
      </c>
      <c r="Q163" s="268">
        <v>0</v>
      </c>
      <c r="R163" s="268">
        <f>Q163*H163</f>
        <v>0</v>
      </c>
      <c r="S163" s="268">
        <v>0</v>
      </c>
      <c r="T163" s="26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70" t="s">
        <v>692</v>
      </c>
      <c r="AT163" s="270" t="s">
        <v>196</v>
      </c>
      <c r="AU163" s="270" t="s">
        <v>81</v>
      </c>
      <c r="AY163" s="14" t="s">
        <v>149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85</v>
      </c>
      <c r="BK163" s="156">
        <f>ROUND(I163*H163,2)</f>
        <v>0</v>
      </c>
      <c r="BL163" s="14" t="s">
        <v>421</v>
      </c>
      <c r="BM163" s="270" t="s">
        <v>389</v>
      </c>
    </row>
    <row r="164" s="2" customFormat="1" ht="24.15" customHeight="1">
      <c r="A164" s="37"/>
      <c r="B164" s="38"/>
      <c r="C164" s="258" t="s">
        <v>270</v>
      </c>
      <c r="D164" s="258" t="s">
        <v>152</v>
      </c>
      <c r="E164" s="259" t="s">
        <v>729</v>
      </c>
      <c r="F164" s="260" t="s">
        <v>730</v>
      </c>
      <c r="G164" s="261" t="s">
        <v>193</v>
      </c>
      <c r="H164" s="262">
        <v>2</v>
      </c>
      <c r="I164" s="263"/>
      <c r="J164" s="264">
        <f>ROUND(I164*H164,2)</f>
        <v>0</v>
      </c>
      <c r="K164" s="265"/>
      <c r="L164" s="40"/>
      <c r="M164" s="266" t="s">
        <v>1</v>
      </c>
      <c r="N164" s="267" t="s">
        <v>40</v>
      </c>
      <c r="O164" s="96"/>
      <c r="P164" s="268">
        <f>O164*H164</f>
        <v>0</v>
      </c>
      <c r="Q164" s="268">
        <v>0</v>
      </c>
      <c r="R164" s="268">
        <f>Q164*H164</f>
        <v>0</v>
      </c>
      <c r="S164" s="268">
        <v>0</v>
      </c>
      <c r="T164" s="26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70" t="s">
        <v>421</v>
      </c>
      <c r="AT164" s="270" t="s">
        <v>152</v>
      </c>
      <c r="AU164" s="270" t="s">
        <v>81</v>
      </c>
      <c r="AY164" s="14" t="s">
        <v>149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85</v>
      </c>
      <c r="BK164" s="156">
        <f>ROUND(I164*H164,2)</f>
        <v>0</v>
      </c>
      <c r="BL164" s="14" t="s">
        <v>421</v>
      </c>
      <c r="BM164" s="270" t="s">
        <v>399</v>
      </c>
    </row>
    <row r="165" s="2" customFormat="1" ht="16.5" customHeight="1">
      <c r="A165" s="37"/>
      <c r="B165" s="38"/>
      <c r="C165" s="271" t="s">
        <v>278</v>
      </c>
      <c r="D165" s="271" t="s">
        <v>196</v>
      </c>
      <c r="E165" s="272" t="s">
        <v>731</v>
      </c>
      <c r="F165" s="273" t="s">
        <v>732</v>
      </c>
      <c r="G165" s="274" t="s">
        <v>193</v>
      </c>
      <c r="H165" s="275">
        <v>2</v>
      </c>
      <c r="I165" s="276"/>
      <c r="J165" s="277">
        <f>ROUND(I165*H165,2)</f>
        <v>0</v>
      </c>
      <c r="K165" s="278"/>
      <c r="L165" s="279"/>
      <c r="M165" s="280" t="s">
        <v>1</v>
      </c>
      <c r="N165" s="281" t="s">
        <v>40</v>
      </c>
      <c r="O165" s="96"/>
      <c r="P165" s="268">
        <f>O165*H165</f>
        <v>0</v>
      </c>
      <c r="Q165" s="268">
        <v>0</v>
      </c>
      <c r="R165" s="268">
        <f>Q165*H165</f>
        <v>0</v>
      </c>
      <c r="S165" s="268">
        <v>0</v>
      </c>
      <c r="T165" s="26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70" t="s">
        <v>692</v>
      </c>
      <c r="AT165" s="270" t="s">
        <v>196</v>
      </c>
      <c r="AU165" s="270" t="s">
        <v>81</v>
      </c>
      <c r="AY165" s="14" t="s">
        <v>149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85</v>
      </c>
      <c r="BK165" s="156">
        <f>ROUND(I165*H165,2)</f>
        <v>0</v>
      </c>
      <c r="BL165" s="14" t="s">
        <v>421</v>
      </c>
      <c r="BM165" s="270" t="s">
        <v>407</v>
      </c>
    </row>
    <row r="166" s="2" customFormat="1" ht="16.5" customHeight="1">
      <c r="A166" s="37"/>
      <c r="B166" s="38"/>
      <c r="C166" s="258" t="s">
        <v>282</v>
      </c>
      <c r="D166" s="258" t="s">
        <v>152</v>
      </c>
      <c r="E166" s="259" t="s">
        <v>733</v>
      </c>
      <c r="F166" s="260" t="s">
        <v>734</v>
      </c>
      <c r="G166" s="261" t="s">
        <v>193</v>
      </c>
      <c r="H166" s="262">
        <v>1</v>
      </c>
      <c r="I166" s="263"/>
      <c r="J166" s="264">
        <f>ROUND(I166*H166,2)</f>
        <v>0</v>
      </c>
      <c r="K166" s="265"/>
      <c r="L166" s="40"/>
      <c r="M166" s="266" t="s">
        <v>1</v>
      </c>
      <c r="N166" s="267" t="s">
        <v>40</v>
      </c>
      <c r="O166" s="96"/>
      <c r="P166" s="268">
        <f>O166*H166</f>
        <v>0</v>
      </c>
      <c r="Q166" s="268">
        <v>0</v>
      </c>
      <c r="R166" s="268">
        <f>Q166*H166</f>
        <v>0</v>
      </c>
      <c r="S166" s="268">
        <v>0</v>
      </c>
      <c r="T166" s="26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70" t="s">
        <v>421</v>
      </c>
      <c r="AT166" s="270" t="s">
        <v>152</v>
      </c>
      <c r="AU166" s="270" t="s">
        <v>81</v>
      </c>
      <c r="AY166" s="14" t="s">
        <v>149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85</v>
      </c>
      <c r="BK166" s="156">
        <f>ROUND(I166*H166,2)</f>
        <v>0</v>
      </c>
      <c r="BL166" s="14" t="s">
        <v>421</v>
      </c>
      <c r="BM166" s="270" t="s">
        <v>415</v>
      </c>
    </row>
    <row r="167" s="2" customFormat="1" ht="21.75" customHeight="1">
      <c r="A167" s="37"/>
      <c r="B167" s="38"/>
      <c r="C167" s="271" t="s">
        <v>286</v>
      </c>
      <c r="D167" s="271" t="s">
        <v>196</v>
      </c>
      <c r="E167" s="272" t="s">
        <v>735</v>
      </c>
      <c r="F167" s="273" t="s">
        <v>736</v>
      </c>
      <c r="G167" s="274" t="s">
        <v>193</v>
      </c>
      <c r="H167" s="275">
        <v>1</v>
      </c>
      <c r="I167" s="276"/>
      <c r="J167" s="277">
        <f>ROUND(I167*H167,2)</f>
        <v>0</v>
      </c>
      <c r="K167" s="278"/>
      <c r="L167" s="279"/>
      <c r="M167" s="280" t="s">
        <v>1</v>
      </c>
      <c r="N167" s="281" t="s">
        <v>40</v>
      </c>
      <c r="O167" s="96"/>
      <c r="P167" s="268">
        <f>O167*H167</f>
        <v>0</v>
      </c>
      <c r="Q167" s="268">
        <v>0</v>
      </c>
      <c r="R167" s="268">
        <f>Q167*H167</f>
        <v>0</v>
      </c>
      <c r="S167" s="268">
        <v>0</v>
      </c>
      <c r="T167" s="26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70" t="s">
        <v>692</v>
      </c>
      <c r="AT167" s="270" t="s">
        <v>196</v>
      </c>
      <c r="AU167" s="270" t="s">
        <v>81</v>
      </c>
      <c r="AY167" s="14" t="s">
        <v>149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85</v>
      </c>
      <c r="BK167" s="156">
        <f>ROUND(I167*H167,2)</f>
        <v>0</v>
      </c>
      <c r="BL167" s="14" t="s">
        <v>421</v>
      </c>
      <c r="BM167" s="270" t="s">
        <v>421</v>
      </c>
    </row>
    <row r="168" s="2" customFormat="1" ht="24.15" customHeight="1">
      <c r="A168" s="37"/>
      <c r="B168" s="38"/>
      <c r="C168" s="258" t="s">
        <v>291</v>
      </c>
      <c r="D168" s="258" t="s">
        <v>152</v>
      </c>
      <c r="E168" s="259" t="s">
        <v>737</v>
      </c>
      <c r="F168" s="260" t="s">
        <v>738</v>
      </c>
      <c r="G168" s="261" t="s">
        <v>193</v>
      </c>
      <c r="H168" s="262">
        <v>8</v>
      </c>
      <c r="I168" s="263"/>
      <c r="J168" s="264">
        <f>ROUND(I168*H168,2)</f>
        <v>0</v>
      </c>
      <c r="K168" s="265"/>
      <c r="L168" s="40"/>
      <c r="M168" s="266" t="s">
        <v>1</v>
      </c>
      <c r="N168" s="267" t="s">
        <v>40</v>
      </c>
      <c r="O168" s="96"/>
      <c r="P168" s="268">
        <f>O168*H168</f>
        <v>0</v>
      </c>
      <c r="Q168" s="268">
        <v>0</v>
      </c>
      <c r="R168" s="268">
        <f>Q168*H168</f>
        <v>0</v>
      </c>
      <c r="S168" s="268">
        <v>0</v>
      </c>
      <c r="T168" s="26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70" t="s">
        <v>421</v>
      </c>
      <c r="AT168" s="270" t="s">
        <v>152</v>
      </c>
      <c r="AU168" s="270" t="s">
        <v>81</v>
      </c>
      <c r="AY168" s="14" t="s">
        <v>149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85</v>
      </c>
      <c r="BK168" s="156">
        <f>ROUND(I168*H168,2)</f>
        <v>0</v>
      </c>
      <c r="BL168" s="14" t="s">
        <v>421</v>
      </c>
      <c r="BM168" s="270" t="s">
        <v>427</v>
      </c>
    </row>
    <row r="169" s="2" customFormat="1" ht="16.5" customHeight="1">
      <c r="A169" s="37"/>
      <c r="B169" s="38"/>
      <c r="C169" s="271" t="s">
        <v>295</v>
      </c>
      <c r="D169" s="271" t="s">
        <v>196</v>
      </c>
      <c r="E169" s="272" t="s">
        <v>739</v>
      </c>
      <c r="F169" s="273" t="s">
        <v>740</v>
      </c>
      <c r="G169" s="274" t="s">
        <v>193</v>
      </c>
      <c r="H169" s="275">
        <v>8</v>
      </c>
      <c r="I169" s="276"/>
      <c r="J169" s="277">
        <f>ROUND(I169*H169,2)</f>
        <v>0</v>
      </c>
      <c r="K169" s="278"/>
      <c r="L169" s="279"/>
      <c r="M169" s="280" t="s">
        <v>1</v>
      </c>
      <c r="N169" s="281" t="s">
        <v>40</v>
      </c>
      <c r="O169" s="96"/>
      <c r="P169" s="268">
        <f>O169*H169</f>
        <v>0</v>
      </c>
      <c r="Q169" s="268">
        <v>0</v>
      </c>
      <c r="R169" s="268">
        <f>Q169*H169</f>
        <v>0</v>
      </c>
      <c r="S169" s="268">
        <v>0</v>
      </c>
      <c r="T169" s="26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70" t="s">
        <v>692</v>
      </c>
      <c r="AT169" s="270" t="s">
        <v>196</v>
      </c>
      <c r="AU169" s="270" t="s">
        <v>81</v>
      </c>
      <c r="AY169" s="14" t="s">
        <v>149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85</v>
      </c>
      <c r="BK169" s="156">
        <f>ROUND(I169*H169,2)</f>
        <v>0</v>
      </c>
      <c r="BL169" s="14" t="s">
        <v>421</v>
      </c>
      <c r="BM169" s="270" t="s">
        <v>435</v>
      </c>
    </row>
    <row r="170" s="2" customFormat="1" ht="16.5" customHeight="1">
      <c r="A170" s="37"/>
      <c r="B170" s="38"/>
      <c r="C170" s="258" t="s">
        <v>297</v>
      </c>
      <c r="D170" s="258" t="s">
        <v>152</v>
      </c>
      <c r="E170" s="259" t="s">
        <v>741</v>
      </c>
      <c r="F170" s="260" t="s">
        <v>742</v>
      </c>
      <c r="G170" s="261" t="s">
        <v>674</v>
      </c>
      <c r="H170" s="262">
        <v>1</v>
      </c>
      <c r="I170" s="263"/>
      <c r="J170" s="264">
        <f>ROUND(I170*H170,2)</f>
        <v>0</v>
      </c>
      <c r="K170" s="265"/>
      <c r="L170" s="40"/>
      <c r="M170" s="266" t="s">
        <v>1</v>
      </c>
      <c r="N170" s="267" t="s">
        <v>40</v>
      </c>
      <c r="O170" s="96"/>
      <c r="P170" s="268">
        <f>O170*H170</f>
        <v>0</v>
      </c>
      <c r="Q170" s="268">
        <v>0</v>
      </c>
      <c r="R170" s="268">
        <f>Q170*H170</f>
        <v>0</v>
      </c>
      <c r="S170" s="268">
        <v>0</v>
      </c>
      <c r="T170" s="26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70" t="s">
        <v>421</v>
      </c>
      <c r="AT170" s="270" t="s">
        <v>152</v>
      </c>
      <c r="AU170" s="270" t="s">
        <v>81</v>
      </c>
      <c r="AY170" s="14" t="s">
        <v>149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85</v>
      </c>
      <c r="BK170" s="156">
        <f>ROUND(I170*H170,2)</f>
        <v>0</v>
      </c>
      <c r="BL170" s="14" t="s">
        <v>421</v>
      </c>
      <c r="BM170" s="270" t="s">
        <v>441</v>
      </c>
    </row>
    <row r="171" s="2" customFormat="1" ht="33" customHeight="1">
      <c r="A171" s="37"/>
      <c r="B171" s="38"/>
      <c r="C171" s="271" t="s">
        <v>304</v>
      </c>
      <c r="D171" s="271" t="s">
        <v>196</v>
      </c>
      <c r="E171" s="272" t="s">
        <v>743</v>
      </c>
      <c r="F171" s="273" t="s">
        <v>744</v>
      </c>
      <c r="G171" s="274" t="s">
        <v>674</v>
      </c>
      <c r="H171" s="275">
        <v>1</v>
      </c>
      <c r="I171" s="276"/>
      <c r="J171" s="277">
        <f>ROUND(I171*H171,2)</f>
        <v>0</v>
      </c>
      <c r="K171" s="278"/>
      <c r="L171" s="279"/>
      <c r="M171" s="280" t="s">
        <v>1</v>
      </c>
      <c r="N171" s="281" t="s">
        <v>40</v>
      </c>
      <c r="O171" s="96"/>
      <c r="P171" s="268">
        <f>O171*H171</f>
        <v>0</v>
      </c>
      <c r="Q171" s="268">
        <v>0</v>
      </c>
      <c r="R171" s="268">
        <f>Q171*H171</f>
        <v>0</v>
      </c>
      <c r="S171" s="268">
        <v>0</v>
      </c>
      <c r="T171" s="26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70" t="s">
        <v>692</v>
      </c>
      <c r="AT171" s="270" t="s">
        <v>196</v>
      </c>
      <c r="AU171" s="270" t="s">
        <v>81</v>
      </c>
      <c r="AY171" s="14" t="s">
        <v>149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85</v>
      </c>
      <c r="BK171" s="156">
        <f>ROUND(I171*H171,2)</f>
        <v>0</v>
      </c>
      <c r="BL171" s="14" t="s">
        <v>421</v>
      </c>
      <c r="BM171" s="270" t="s">
        <v>449</v>
      </c>
    </row>
    <row r="172" s="2" customFormat="1" ht="16.5" customHeight="1">
      <c r="A172" s="37"/>
      <c r="B172" s="38"/>
      <c r="C172" s="271" t="s">
        <v>309</v>
      </c>
      <c r="D172" s="271" t="s">
        <v>196</v>
      </c>
      <c r="E172" s="272" t="s">
        <v>745</v>
      </c>
      <c r="F172" s="273" t="s">
        <v>746</v>
      </c>
      <c r="G172" s="274" t="s">
        <v>674</v>
      </c>
      <c r="H172" s="275">
        <v>1</v>
      </c>
      <c r="I172" s="276"/>
      <c r="J172" s="277">
        <f>ROUND(I172*H172,2)</f>
        <v>0</v>
      </c>
      <c r="K172" s="278"/>
      <c r="L172" s="279"/>
      <c r="M172" s="280" t="s">
        <v>1</v>
      </c>
      <c r="N172" s="281" t="s">
        <v>40</v>
      </c>
      <c r="O172" s="96"/>
      <c r="P172" s="268">
        <f>O172*H172</f>
        <v>0</v>
      </c>
      <c r="Q172" s="268">
        <v>0</v>
      </c>
      <c r="R172" s="268">
        <f>Q172*H172</f>
        <v>0</v>
      </c>
      <c r="S172" s="268">
        <v>0</v>
      </c>
      <c r="T172" s="26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70" t="s">
        <v>692</v>
      </c>
      <c r="AT172" s="270" t="s">
        <v>196</v>
      </c>
      <c r="AU172" s="270" t="s">
        <v>81</v>
      </c>
      <c r="AY172" s="14" t="s">
        <v>149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85</v>
      </c>
      <c r="BK172" s="156">
        <f>ROUND(I172*H172,2)</f>
        <v>0</v>
      </c>
      <c r="BL172" s="14" t="s">
        <v>421</v>
      </c>
      <c r="BM172" s="270" t="s">
        <v>459</v>
      </c>
    </row>
    <row r="173" s="2" customFormat="1" ht="16.5" customHeight="1">
      <c r="A173" s="37"/>
      <c r="B173" s="38"/>
      <c r="C173" s="258" t="s">
        <v>313</v>
      </c>
      <c r="D173" s="258" t="s">
        <v>152</v>
      </c>
      <c r="E173" s="259" t="s">
        <v>747</v>
      </c>
      <c r="F173" s="260" t="s">
        <v>748</v>
      </c>
      <c r="G173" s="261" t="s">
        <v>193</v>
      </c>
      <c r="H173" s="262">
        <v>20</v>
      </c>
      <c r="I173" s="263"/>
      <c r="J173" s="264">
        <f>ROUND(I173*H173,2)</f>
        <v>0</v>
      </c>
      <c r="K173" s="265"/>
      <c r="L173" s="40"/>
      <c r="M173" s="266" t="s">
        <v>1</v>
      </c>
      <c r="N173" s="267" t="s">
        <v>40</v>
      </c>
      <c r="O173" s="96"/>
      <c r="P173" s="268">
        <f>O173*H173</f>
        <v>0</v>
      </c>
      <c r="Q173" s="268">
        <v>0</v>
      </c>
      <c r="R173" s="268">
        <f>Q173*H173</f>
        <v>0</v>
      </c>
      <c r="S173" s="268">
        <v>0</v>
      </c>
      <c r="T173" s="26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70" t="s">
        <v>421</v>
      </c>
      <c r="AT173" s="270" t="s">
        <v>152</v>
      </c>
      <c r="AU173" s="270" t="s">
        <v>81</v>
      </c>
      <c r="AY173" s="14" t="s">
        <v>149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85</v>
      </c>
      <c r="BK173" s="156">
        <f>ROUND(I173*H173,2)</f>
        <v>0</v>
      </c>
      <c r="BL173" s="14" t="s">
        <v>421</v>
      </c>
      <c r="BM173" s="270" t="s">
        <v>469</v>
      </c>
    </row>
    <row r="174" s="2" customFormat="1" ht="24.15" customHeight="1">
      <c r="A174" s="37"/>
      <c r="B174" s="38"/>
      <c r="C174" s="258" t="s">
        <v>317</v>
      </c>
      <c r="D174" s="258" t="s">
        <v>152</v>
      </c>
      <c r="E174" s="259" t="s">
        <v>749</v>
      </c>
      <c r="F174" s="260" t="s">
        <v>750</v>
      </c>
      <c r="G174" s="261" t="s">
        <v>193</v>
      </c>
      <c r="H174" s="262">
        <v>20</v>
      </c>
      <c r="I174" s="263"/>
      <c r="J174" s="264">
        <f>ROUND(I174*H174,2)</f>
        <v>0</v>
      </c>
      <c r="K174" s="265"/>
      <c r="L174" s="40"/>
      <c r="M174" s="266" t="s">
        <v>1</v>
      </c>
      <c r="N174" s="267" t="s">
        <v>40</v>
      </c>
      <c r="O174" s="96"/>
      <c r="P174" s="268">
        <f>O174*H174</f>
        <v>0</v>
      </c>
      <c r="Q174" s="268">
        <v>0</v>
      </c>
      <c r="R174" s="268">
        <f>Q174*H174</f>
        <v>0</v>
      </c>
      <c r="S174" s="268">
        <v>0</v>
      </c>
      <c r="T174" s="26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70" t="s">
        <v>421</v>
      </c>
      <c r="AT174" s="270" t="s">
        <v>152</v>
      </c>
      <c r="AU174" s="270" t="s">
        <v>81</v>
      </c>
      <c r="AY174" s="14" t="s">
        <v>149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85</v>
      </c>
      <c r="BK174" s="156">
        <f>ROUND(I174*H174,2)</f>
        <v>0</v>
      </c>
      <c r="BL174" s="14" t="s">
        <v>421</v>
      </c>
      <c r="BM174" s="270" t="s">
        <v>477</v>
      </c>
    </row>
    <row r="175" s="2" customFormat="1" ht="24.15" customHeight="1">
      <c r="A175" s="37"/>
      <c r="B175" s="38"/>
      <c r="C175" s="271" t="s">
        <v>321</v>
      </c>
      <c r="D175" s="271" t="s">
        <v>196</v>
      </c>
      <c r="E175" s="272" t="s">
        <v>751</v>
      </c>
      <c r="F175" s="273" t="s">
        <v>752</v>
      </c>
      <c r="G175" s="274" t="s">
        <v>193</v>
      </c>
      <c r="H175" s="275">
        <v>20</v>
      </c>
      <c r="I175" s="276"/>
      <c r="J175" s="277">
        <f>ROUND(I175*H175,2)</f>
        <v>0</v>
      </c>
      <c r="K175" s="278"/>
      <c r="L175" s="279"/>
      <c r="M175" s="280" t="s">
        <v>1</v>
      </c>
      <c r="N175" s="281" t="s">
        <v>40</v>
      </c>
      <c r="O175" s="96"/>
      <c r="P175" s="268">
        <f>O175*H175</f>
        <v>0</v>
      </c>
      <c r="Q175" s="268">
        <v>0</v>
      </c>
      <c r="R175" s="268">
        <f>Q175*H175</f>
        <v>0</v>
      </c>
      <c r="S175" s="268">
        <v>0</v>
      </c>
      <c r="T175" s="26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70" t="s">
        <v>692</v>
      </c>
      <c r="AT175" s="270" t="s">
        <v>196</v>
      </c>
      <c r="AU175" s="270" t="s">
        <v>81</v>
      </c>
      <c r="AY175" s="14" t="s">
        <v>149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85</v>
      </c>
      <c r="BK175" s="156">
        <f>ROUND(I175*H175,2)</f>
        <v>0</v>
      </c>
      <c r="BL175" s="14" t="s">
        <v>421</v>
      </c>
      <c r="BM175" s="270" t="s">
        <v>485</v>
      </c>
    </row>
    <row r="176" s="2" customFormat="1" ht="16.5" customHeight="1">
      <c r="A176" s="37"/>
      <c r="B176" s="38"/>
      <c r="C176" s="258" t="s">
        <v>325</v>
      </c>
      <c r="D176" s="258" t="s">
        <v>152</v>
      </c>
      <c r="E176" s="259" t="s">
        <v>753</v>
      </c>
      <c r="F176" s="260" t="s">
        <v>754</v>
      </c>
      <c r="G176" s="261" t="s">
        <v>193</v>
      </c>
      <c r="H176" s="262">
        <v>2</v>
      </c>
      <c r="I176" s="263"/>
      <c r="J176" s="264">
        <f>ROUND(I176*H176,2)</f>
        <v>0</v>
      </c>
      <c r="K176" s="265"/>
      <c r="L176" s="40"/>
      <c r="M176" s="266" t="s">
        <v>1</v>
      </c>
      <c r="N176" s="267" t="s">
        <v>40</v>
      </c>
      <c r="O176" s="96"/>
      <c r="P176" s="268">
        <f>O176*H176</f>
        <v>0</v>
      </c>
      <c r="Q176" s="268">
        <v>0</v>
      </c>
      <c r="R176" s="268">
        <f>Q176*H176</f>
        <v>0</v>
      </c>
      <c r="S176" s="268">
        <v>0</v>
      </c>
      <c r="T176" s="26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70" t="s">
        <v>421</v>
      </c>
      <c r="AT176" s="270" t="s">
        <v>152</v>
      </c>
      <c r="AU176" s="270" t="s">
        <v>81</v>
      </c>
      <c r="AY176" s="14" t="s">
        <v>149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85</v>
      </c>
      <c r="BK176" s="156">
        <f>ROUND(I176*H176,2)</f>
        <v>0</v>
      </c>
      <c r="BL176" s="14" t="s">
        <v>421</v>
      </c>
      <c r="BM176" s="270" t="s">
        <v>498</v>
      </c>
    </row>
    <row r="177" s="2" customFormat="1" ht="24.15" customHeight="1">
      <c r="A177" s="37"/>
      <c r="B177" s="38"/>
      <c r="C177" s="271" t="s">
        <v>329</v>
      </c>
      <c r="D177" s="271" t="s">
        <v>196</v>
      </c>
      <c r="E177" s="272" t="s">
        <v>755</v>
      </c>
      <c r="F177" s="273" t="s">
        <v>756</v>
      </c>
      <c r="G177" s="274" t="s">
        <v>193</v>
      </c>
      <c r="H177" s="275">
        <v>2</v>
      </c>
      <c r="I177" s="276"/>
      <c r="J177" s="277">
        <f>ROUND(I177*H177,2)</f>
        <v>0</v>
      </c>
      <c r="K177" s="278"/>
      <c r="L177" s="279"/>
      <c r="M177" s="280" t="s">
        <v>1</v>
      </c>
      <c r="N177" s="281" t="s">
        <v>40</v>
      </c>
      <c r="O177" s="96"/>
      <c r="P177" s="268">
        <f>O177*H177</f>
        <v>0</v>
      </c>
      <c r="Q177" s="268">
        <v>0</v>
      </c>
      <c r="R177" s="268">
        <f>Q177*H177</f>
        <v>0</v>
      </c>
      <c r="S177" s="268">
        <v>0</v>
      </c>
      <c r="T177" s="26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70" t="s">
        <v>692</v>
      </c>
      <c r="AT177" s="270" t="s">
        <v>196</v>
      </c>
      <c r="AU177" s="270" t="s">
        <v>81</v>
      </c>
      <c r="AY177" s="14" t="s">
        <v>149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85</v>
      </c>
      <c r="BK177" s="156">
        <f>ROUND(I177*H177,2)</f>
        <v>0</v>
      </c>
      <c r="BL177" s="14" t="s">
        <v>421</v>
      </c>
      <c r="BM177" s="270" t="s">
        <v>600</v>
      </c>
    </row>
    <row r="178" s="2" customFormat="1" ht="16.5" customHeight="1">
      <c r="A178" s="37"/>
      <c r="B178" s="38"/>
      <c r="C178" s="258" t="s">
        <v>333</v>
      </c>
      <c r="D178" s="258" t="s">
        <v>152</v>
      </c>
      <c r="E178" s="259" t="s">
        <v>757</v>
      </c>
      <c r="F178" s="260" t="s">
        <v>758</v>
      </c>
      <c r="G178" s="261" t="s">
        <v>160</v>
      </c>
      <c r="H178" s="262">
        <v>20</v>
      </c>
      <c r="I178" s="263"/>
      <c r="J178" s="264">
        <f>ROUND(I178*H178,2)</f>
        <v>0</v>
      </c>
      <c r="K178" s="265"/>
      <c r="L178" s="40"/>
      <c r="M178" s="266" t="s">
        <v>1</v>
      </c>
      <c r="N178" s="267" t="s">
        <v>40</v>
      </c>
      <c r="O178" s="96"/>
      <c r="P178" s="268">
        <f>O178*H178</f>
        <v>0</v>
      </c>
      <c r="Q178" s="268">
        <v>0</v>
      </c>
      <c r="R178" s="268">
        <f>Q178*H178</f>
        <v>0</v>
      </c>
      <c r="S178" s="268">
        <v>0</v>
      </c>
      <c r="T178" s="26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70" t="s">
        <v>421</v>
      </c>
      <c r="AT178" s="270" t="s">
        <v>152</v>
      </c>
      <c r="AU178" s="270" t="s">
        <v>81</v>
      </c>
      <c r="AY178" s="14" t="s">
        <v>149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85</v>
      </c>
      <c r="BK178" s="156">
        <f>ROUND(I178*H178,2)</f>
        <v>0</v>
      </c>
      <c r="BL178" s="14" t="s">
        <v>421</v>
      </c>
      <c r="BM178" s="270" t="s">
        <v>603</v>
      </c>
    </row>
    <row r="179" s="2" customFormat="1" ht="16.5" customHeight="1">
      <c r="A179" s="37"/>
      <c r="B179" s="38"/>
      <c r="C179" s="271" t="s">
        <v>335</v>
      </c>
      <c r="D179" s="271" t="s">
        <v>196</v>
      </c>
      <c r="E179" s="272" t="s">
        <v>759</v>
      </c>
      <c r="F179" s="273" t="s">
        <v>760</v>
      </c>
      <c r="G179" s="274" t="s">
        <v>160</v>
      </c>
      <c r="H179" s="275">
        <v>20</v>
      </c>
      <c r="I179" s="276"/>
      <c r="J179" s="277">
        <f>ROUND(I179*H179,2)</f>
        <v>0</v>
      </c>
      <c r="K179" s="278"/>
      <c r="L179" s="279"/>
      <c r="M179" s="280" t="s">
        <v>1</v>
      </c>
      <c r="N179" s="281" t="s">
        <v>40</v>
      </c>
      <c r="O179" s="96"/>
      <c r="P179" s="268">
        <f>O179*H179</f>
        <v>0</v>
      </c>
      <c r="Q179" s="268">
        <v>0</v>
      </c>
      <c r="R179" s="268">
        <f>Q179*H179</f>
        <v>0</v>
      </c>
      <c r="S179" s="268">
        <v>0</v>
      </c>
      <c r="T179" s="26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70" t="s">
        <v>692</v>
      </c>
      <c r="AT179" s="270" t="s">
        <v>196</v>
      </c>
      <c r="AU179" s="270" t="s">
        <v>81</v>
      </c>
      <c r="AY179" s="14" t="s">
        <v>149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85</v>
      </c>
      <c r="BK179" s="156">
        <f>ROUND(I179*H179,2)</f>
        <v>0</v>
      </c>
      <c r="BL179" s="14" t="s">
        <v>421</v>
      </c>
      <c r="BM179" s="270" t="s">
        <v>606</v>
      </c>
    </row>
    <row r="180" s="2" customFormat="1" ht="24.15" customHeight="1">
      <c r="A180" s="37"/>
      <c r="B180" s="38"/>
      <c r="C180" s="258" t="s">
        <v>339</v>
      </c>
      <c r="D180" s="258" t="s">
        <v>152</v>
      </c>
      <c r="E180" s="259" t="s">
        <v>761</v>
      </c>
      <c r="F180" s="260" t="s">
        <v>762</v>
      </c>
      <c r="G180" s="261" t="s">
        <v>160</v>
      </c>
      <c r="H180" s="262">
        <v>30</v>
      </c>
      <c r="I180" s="263"/>
      <c r="J180" s="264">
        <f>ROUND(I180*H180,2)</f>
        <v>0</v>
      </c>
      <c r="K180" s="265"/>
      <c r="L180" s="40"/>
      <c r="M180" s="266" t="s">
        <v>1</v>
      </c>
      <c r="N180" s="267" t="s">
        <v>40</v>
      </c>
      <c r="O180" s="96"/>
      <c r="P180" s="268">
        <f>O180*H180</f>
        <v>0</v>
      </c>
      <c r="Q180" s="268">
        <v>0</v>
      </c>
      <c r="R180" s="268">
        <f>Q180*H180</f>
        <v>0</v>
      </c>
      <c r="S180" s="268">
        <v>0</v>
      </c>
      <c r="T180" s="26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70" t="s">
        <v>421</v>
      </c>
      <c r="AT180" s="270" t="s">
        <v>152</v>
      </c>
      <c r="AU180" s="270" t="s">
        <v>81</v>
      </c>
      <c r="AY180" s="14" t="s">
        <v>149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85</v>
      </c>
      <c r="BK180" s="156">
        <f>ROUND(I180*H180,2)</f>
        <v>0</v>
      </c>
      <c r="BL180" s="14" t="s">
        <v>421</v>
      </c>
      <c r="BM180" s="270" t="s">
        <v>609</v>
      </c>
    </row>
    <row r="181" s="2" customFormat="1" ht="16.5" customHeight="1">
      <c r="A181" s="37"/>
      <c r="B181" s="38"/>
      <c r="C181" s="271" t="s">
        <v>343</v>
      </c>
      <c r="D181" s="271" t="s">
        <v>196</v>
      </c>
      <c r="E181" s="272" t="s">
        <v>763</v>
      </c>
      <c r="F181" s="273" t="s">
        <v>764</v>
      </c>
      <c r="G181" s="274" t="s">
        <v>160</v>
      </c>
      <c r="H181" s="275">
        <v>30</v>
      </c>
      <c r="I181" s="276"/>
      <c r="J181" s="277">
        <f>ROUND(I181*H181,2)</f>
        <v>0</v>
      </c>
      <c r="K181" s="278"/>
      <c r="L181" s="279"/>
      <c r="M181" s="280" t="s">
        <v>1</v>
      </c>
      <c r="N181" s="281" t="s">
        <v>40</v>
      </c>
      <c r="O181" s="96"/>
      <c r="P181" s="268">
        <f>O181*H181</f>
        <v>0</v>
      </c>
      <c r="Q181" s="268">
        <v>0</v>
      </c>
      <c r="R181" s="268">
        <f>Q181*H181</f>
        <v>0</v>
      </c>
      <c r="S181" s="268">
        <v>0</v>
      </c>
      <c r="T181" s="26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70" t="s">
        <v>692</v>
      </c>
      <c r="AT181" s="270" t="s">
        <v>196</v>
      </c>
      <c r="AU181" s="270" t="s">
        <v>81</v>
      </c>
      <c r="AY181" s="14" t="s">
        <v>149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85</v>
      </c>
      <c r="BK181" s="156">
        <f>ROUND(I181*H181,2)</f>
        <v>0</v>
      </c>
      <c r="BL181" s="14" t="s">
        <v>421</v>
      </c>
      <c r="BM181" s="270" t="s">
        <v>612</v>
      </c>
    </row>
    <row r="182" s="2" customFormat="1" ht="24.15" customHeight="1">
      <c r="A182" s="37"/>
      <c r="B182" s="38"/>
      <c r="C182" s="258" t="s">
        <v>349</v>
      </c>
      <c r="D182" s="258" t="s">
        <v>152</v>
      </c>
      <c r="E182" s="259" t="s">
        <v>765</v>
      </c>
      <c r="F182" s="260" t="s">
        <v>766</v>
      </c>
      <c r="G182" s="261" t="s">
        <v>160</v>
      </c>
      <c r="H182" s="262">
        <v>20</v>
      </c>
      <c r="I182" s="263"/>
      <c r="J182" s="264">
        <f>ROUND(I182*H182,2)</f>
        <v>0</v>
      </c>
      <c r="K182" s="265"/>
      <c r="L182" s="40"/>
      <c r="M182" s="266" t="s">
        <v>1</v>
      </c>
      <c r="N182" s="267" t="s">
        <v>40</v>
      </c>
      <c r="O182" s="96"/>
      <c r="P182" s="268">
        <f>O182*H182</f>
        <v>0</v>
      </c>
      <c r="Q182" s="268">
        <v>0</v>
      </c>
      <c r="R182" s="268">
        <f>Q182*H182</f>
        <v>0</v>
      </c>
      <c r="S182" s="268">
        <v>0</v>
      </c>
      <c r="T182" s="26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70" t="s">
        <v>421</v>
      </c>
      <c r="AT182" s="270" t="s">
        <v>152</v>
      </c>
      <c r="AU182" s="270" t="s">
        <v>81</v>
      </c>
      <c r="AY182" s="14" t="s">
        <v>149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85</v>
      </c>
      <c r="BK182" s="156">
        <f>ROUND(I182*H182,2)</f>
        <v>0</v>
      </c>
      <c r="BL182" s="14" t="s">
        <v>421</v>
      </c>
      <c r="BM182" s="270" t="s">
        <v>615</v>
      </c>
    </row>
    <row r="183" s="2" customFormat="1" ht="21.75" customHeight="1">
      <c r="A183" s="37"/>
      <c r="B183" s="38"/>
      <c r="C183" s="271" t="s">
        <v>353</v>
      </c>
      <c r="D183" s="271" t="s">
        <v>196</v>
      </c>
      <c r="E183" s="272" t="s">
        <v>767</v>
      </c>
      <c r="F183" s="273" t="s">
        <v>768</v>
      </c>
      <c r="G183" s="274" t="s">
        <v>160</v>
      </c>
      <c r="H183" s="275">
        <v>20</v>
      </c>
      <c r="I183" s="276"/>
      <c r="J183" s="277">
        <f>ROUND(I183*H183,2)</f>
        <v>0</v>
      </c>
      <c r="K183" s="278"/>
      <c r="L183" s="279"/>
      <c r="M183" s="280" t="s">
        <v>1</v>
      </c>
      <c r="N183" s="281" t="s">
        <v>40</v>
      </c>
      <c r="O183" s="96"/>
      <c r="P183" s="268">
        <f>O183*H183</f>
        <v>0</v>
      </c>
      <c r="Q183" s="268">
        <v>0</v>
      </c>
      <c r="R183" s="268">
        <f>Q183*H183</f>
        <v>0</v>
      </c>
      <c r="S183" s="268">
        <v>0</v>
      </c>
      <c r="T183" s="26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70" t="s">
        <v>692</v>
      </c>
      <c r="AT183" s="270" t="s">
        <v>196</v>
      </c>
      <c r="AU183" s="270" t="s">
        <v>81</v>
      </c>
      <c r="AY183" s="14" t="s">
        <v>149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85</v>
      </c>
      <c r="BK183" s="156">
        <f>ROUND(I183*H183,2)</f>
        <v>0</v>
      </c>
      <c r="BL183" s="14" t="s">
        <v>421</v>
      </c>
      <c r="BM183" s="270" t="s">
        <v>618</v>
      </c>
    </row>
    <row r="184" s="2" customFormat="1" ht="24.15" customHeight="1">
      <c r="A184" s="37"/>
      <c r="B184" s="38"/>
      <c r="C184" s="258" t="s">
        <v>357</v>
      </c>
      <c r="D184" s="258" t="s">
        <v>152</v>
      </c>
      <c r="E184" s="259" t="s">
        <v>769</v>
      </c>
      <c r="F184" s="260" t="s">
        <v>770</v>
      </c>
      <c r="G184" s="261" t="s">
        <v>160</v>
      </c>
      <c r="H184" s="262">
        <v>240</v>
      </c>
      <c r="I184" s="263"/>
      <c r="J184" s="264">
        <f>ROUND(I184*H184,2)</f>
        <v>0</v>
      </c>
      <c r="K184" s="265"/>
      <c r="L184" s="40"/>
      <c r="M184" s="266" t="s">
        <v>1</v>
      </c>
      <c r="N184" s="267" t="s">
        <v>40</v>
      </c>
      <c r="O184" s="96"/>
      <c r="P184" s="268">
        <f>O184*H184</f>
        <v>0</v>
      </c>
      <c r="Q184" s="268">
        <v>0</v>
      </c>
      <c r="R184" s="268">
        <f>Q184*H184</f>
        <v>0</v>
      </c>
      <c r="S184" s="268">
        <v>0</v>
      </c>
      <c r="T184" s="26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70" t="s">
        <v>421</v>
      </c>
      <c r="AT184" s="270" t="s">
        <v>152</v>
      </c>
      <c r="AU184" s="270" t="s">
        <v>81</v>
      </c>
      <c r="AY184" s="14" t="s">
        <v>149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85</v>
      </c>
      <c r="BK184" s="156">
        <f>ROUND(I184*H184,2)</f>
        <v>0</v>
      </c>
      <c r="BL184" s="14" t="s">
        <v>421</v>
      </c>
      <c r="BM184" s="270" t="s">
        <v>622</v>
      </c>
    </row>
    <row r="185" s="2" customFormat="1" ht="21.75" customHeight="1">
      <c r="A185" s="37"/>
      <c r="B185" s="38"/>
      <c r="C185" s="271" t="s">
        <v>361</v>
      </c>
      <c r="D185" s="271" t="s">
        <v>196</v>
      </c>
      <c r="E185" s="272" t="s">
        <v>771</v>
      </c>
      <c r="F185" s="273" t="s">
        <v>772</v>
      </c>
      <c r="G185" s="274" t="s">
        <v>160</v>
      </c>
      <c r="H185" s="275">
        <v>240</v>
      </c>
      <c r="I185" s="276"/>
      <c r="J185" s="277">
        <f>ROUND(I185*H185,2)</f>
        <v>0</v>
      </c>
      <c r="K185" s="278"/>
      <c r="L185" s="279"/>
      <c r="M185" s="280" t="s">
        <v>1</v>
      </c>
      <c r="N185" s="281" t="s">
        <v>40</v>
      </c>
      <c r="O185" s="96"/>
      <c r="P185" s="268">
        <f>O185*H185</f>
        <v>0</v>
      </c>
      <c r="Q185" s="268">
        <v>0</v>
      </c>
      <c r="R185" s="268">
        <f>Q185*H185</f>
        <v>0</v>
      </c>
      <c r="S185" s="268">
        <v>0</v>
      </c>
      <c r="T185" s="26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70" t="s">
        <v>692</v>
      </c>
      <c r="AT185" s="270" t="s">
        <v>196</v>
      </c>
      <c r="AU185" s="270" t="s">
        <v>81</v>
      </c>
      <c r="AY185" s="14" t="s">
        <v>149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85</v>
      </c>
      <c r="BK185" s="156">
        <f>ROUND(I185*H185,2)</f>
        <v>0</v>
      </c>
      <c r="BL185" s="14" t="s">
        <v>421</v>
      </c>
      <c r="BM185" s="270" t="s">
        <v>625</v>
      </c>
    </row>
    <row r="186" s="2" customFormat="1" ht="24.15" customHeight="1">
      <c r="A186" s="37"/>
      <c r="B186" s="38"/>
      <c r="C186" s="258" t="s">
        <v>367</v>
      </c>
      <c r="D186" s="258" t="s">
        <v>152</v>
      </c>
      <c r="E186" s="259" t="s">
        <v>773</v>
      </c>
      <c r="F186" s="260" t="s">
        <v>774</v>
      </c>
      <c r="G186" s="261" t="s">
        <v>160</v>
      </c>
      <c r="H186" s="262">
        <v>90</v>
      </c>
      <c r="I186" s="263"/>
      <c r="J186" s="264">
        <f>ROUND(I186*H186,2)</f>
        <v>0</v>
      </c>
      <c r="K186" s="265"/>
      <c r="L186" s="40"/>
      <c r="M186" s="266" t="s">
        <v>1</v>
      </c>
      <c r="N186" s="267" t="s">
        <v>40</v>
      </c>
      <c r="O186" s="96"/>
      <c r="P186" s="268">
        <f>O186*H186</f>
        <v>0</v>
      </c>
      <c r="Q186" s="268">
        <v>0</v>
      </c>
      <c r="R186" s="268">
        <f>Q186*H186</f>
        <v>0</v>
      </c>
      <c r="S186" s="268">
        <v>0</v>
      </c>
      <c r="T186" s="26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70" t="s">
        <v>421</v>
      </c>
      <c r="AT186" s="270" t="s">
        <v>152</v>
      </c>
      <c r="AU186" s="270" t="s">
        <v>81</v>
      </c>
      <c r="AY186" s="14" t="s">
        <v>149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85</v>
      </c>
      <c r="BK186" s="156">
        <f>ROUND(I186*H186,2)</f>
        <v>0</v>
      </c>
      <c r="BL186" s="14" t="s">
        <v>421</v>
      </c>
      <c r="BM186" s="270" t="s">
        <v>628</v>
      </c>
    </row>
    <row r="187" s="2" customFormat="1" ht="21.75" customHeight="1">
      <c r="A187" s="37"/>
      <c r="B187" s="38"/>
      <c r="C187" s="271" t="s">
        <v>371</v>
      </c>
      <c r="D187" s="271" t="s">
        <v>196</v>
      </c>
      <c r="E187" s="272" t="s">
        <v>775</v>
      </c>
      <c r="F187" s="273" t="s">
        <v>776</v>
      </c>
      <c r="G187" s="274" t="s">
        <v>160</v>
      </c>
      <c r="H187" s="275">
        <v>90</v>
      </c>
      <c r="I187" s="276"/>
      <c r="J187" s="277">
        <f>ROUND(I187*H187,2)</f>
        <v>0</v>
      </c>
      <c r="K187" s="278"/>
      <c r="L187" s="279"/>
      <c r="M187" s="280" t="s">
        <v>1</v>
      </c>
      <c r="N187" s="281" t="s">
        <v>40</v>
      </c>
      <c r="O187" s="96"/>
      <c r="P187" s="268">
        <f>O187*H187</f>
        <v>0</v>
      </c>
      <c r="Q187" s="268">
        <v>0</v>
      </c>
      <c r="R187" s="268">
        <f>Q187*H187</f>
        <v>0</v>
      </c>
      <c r="S187" s="268">
        <v>0</v>
      </c>
      <c r="T187" s="26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70" t="s">
        <v>692</v>
      </c>
      <c r="AT187" s="270" t="s">
        <v>196</v>
      </c>
      <c r="AU187" s="270" t="s">
        <v>81</v>
      </c>
      <c r="AY187" s="14" t="s">
        <v>149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4" t="s">
        <v>85</v>
      </c>
      <c r="BK187" s="156">
        <f>ROUND(I187*H187,2)</f>
        <v>0</v>
      </c>
      <c r="BL187" s="14" t="s">
        <v>421</v>
      </c>
      <c r="BM187" s="270" t="s">
        <v>631</v>
      </c>
    </row>
    <row r="188" s="2" customFormat="1" ht="24.15" customHeight="1">
      <c r="A188" s="37"/>
      <c r="B188" s="38"/>
      <c r="C188" s="258" t="s">
        <v>375</v>
      </c>
      <c r="D188" s="258" t="s">
        <v>152</v>
      </c>
      <c r="E188" s="259" t="s">
        <v>777</v>
      </c>
      <c r="F188" s="260" t="s">
        <v>778</v>
      </c>
      <c r="G188" s="261" t="s">
        <v>160</v>
      </c>
      <c r="H188" s="262">
        <v>60</v>
      </c>
      <c r="I188" s="263"/>
      <c r="J188" s="264">
        <f>ROUND(I188*H188,2)</f>
        <v>0</v>
      </c>
      <c r="K188" s="265"/>
      <c r="L188" s="40"/>
      <c r="M188" s="266" t="s">
        <v>1</v>
      </c>
      <c r="N188" s="267" t="s">
        <v>40</v>
      </c>
      <c r="O188" s="96"/>
      <c r="P188" s="268">
        <f>O188*H188</f>
        <v>0</v>
      </c>
      <c r="Q188" s="268">
        <v>0</v>
      </c>
      <c r="R188" s="268">
        <f>Q188*H188</f>
        <v>0</v>
      </c>
      <c r="S188" s="268">
        <v>0</v>
      </c>
      <c r="T188" s="26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70" t="s">
        <v>421</v>
      </c>
      <c r="AT188" s="270" t="s">
        <v>152</v>
      </c>
      <c r="AU188" s="270" t="s">
        <v>81</v>
      </c>
      <c r="AY188" s="14" t="s">
        <v>149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85</v>
      </c>
      <c r="BK188" s="156">
        <f>ROUND(I188*H188,2)</f>
        <v>0</v>
      </c>
      <c r="BL188" s="14" t="s">
        <v>421</v>
      </c>
      <c r="BM188" s="270" t="s">
        <v>634</v>
      </c>
    </row>
    <row r="189" s="2" customFormat="1" ht="21.75" customHeight="1">
      <c r="A189" s="37"/>
      <c r="B189" s="38"/>
      <c r="C189" s="271" t="s">
        <v>379</v>
      </c>
      <c r="D189" s="271" t="s">
        <v>196</v>
      </c>
      <c r="E189" s="272" t="s">
        <v>779</v>
      </c>
      <c r="F189" s="273" t="s">
        <v>780</v>
      </c>
      <c r="G189" s="274" t="s">
        <v>160</v>
      </c>
      <c r="H189" s="275">
        <v>60</v>
      </c>
      <c r="I189" s="276"/>
      <c r="J189" s="277">
        <f>ROUND(I189*H189,2)</f>
        <v>0</v>
      </c>
      <c r="K189" s="278"/>
      <c r="L189" s="279"/>
      <c r="M189" s="280" t="s">
        <v>1</v>
      </c>
      <c r="N189" s="281" t="s">
        <v>40</v>
      </c>
      <c r="O189" s="96"/>
      <c r="P189" s="268">
        <f>O189*H189</f>
        <v>0</v>
      </c>
      <c r="Q189" s="268">
        <v>0</v>
      </c>
      <c r="R189" s="268">
        <f>Q189*H189</f>
        <v>0</v>
      </c>
      <c r="S189" s="268">
        <v>0</v>
      </c>
      <c r="T189" s="26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70" t="s">
        <v>692</v>
      </c>
      <c r="AT189" s="270" t="s">
        <v>196</v>
      </c>
      <c r="AU189" s="270" t="s">
        <v>81</v>
      </c>
      <c r="AY189" s="14" t="s">
        <v>149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85</v>
      </c>
      <c r="BK189" s="156">
        <f>ROUND(I189*H189,2)</f>
        <v>0</v>
      </c>
      <c r="BL189" s="14" t="s">
        <v>421</v>
      </c>
      <c r="BM189" s="270" t="s">
        <v>637</v>
      </c>
    </row>
    <row r="190" s="2" customFormat="1" ht="24.15" customHeight="1">
      <c r="A190" s="37"/>
      <c r="B190" s="38"/>
      <c r="C190" s="258" t="s">
        <v>385</v>
      </c>
      <c r="D190" s="258" t="s">
        <v>152</v>
      </c>
      <c r="E190" s="259" t="s">
        <v>781</v>
      </c>
      <c r="F190" s="260" t="s">
        <v>782</v>
      </c>
      <c r="G190" s="261" t="s">
        <v>160</v>
      </c>
      <c r="H190" s="262">
        <v>20</v>
      </c>
      <c r="I190" s="263"/>
      <c r="J190" s="264">
        <f>ROUND(I190*H190,2)</f>
        <v>0</v>
      </c>
      <c r="K190" s="265"/>
      <c r="L190" s="40"/>
      <c r="M190" s="266" t="s">
        <v>1</v>
      </c>
      <c r="N190" s="267" t="s">
        <v>40</v>
      </c>
      <c r="O190" s="96"/>
      <c r="P190" s="268">
        <f>O190*H190</f>
        <v>0</v>
      </c>
      <c r="Q190" s="268">
        <v>0</v>
      </c>
      <c r="R190" s="268">
        <f>Q190*H190</f>
        <v>0</v>
      </c>
      <c r="S190" s="268">
        <v>0</v>
      </c>
      <c r="T190" s="26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70" t="s">
        <v>421</v>
      </c>
      <c r="AT190" s="270" t="s">
        <v>152</v>
      </c>
      <c r="AU190" s="270" t="s">
        <v>81</v>
      </c>
      <c r="AY190" s="14" t="s">
        <v>149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85</v>
      </c>
      <c r="BK190" s="156">
        <f>ROUND(I190*H190,2)</f>
        <v>0</v>
      </c>
      <c r="BL190" s="14" t="s">
        <v>421</v>
      </c>
      <c r="BM190" s="270" t="s">
        <v>640</v>
      </c>
    </row>
    <row r="191" s="2" customFormat="1" ht="21.75" customHeight="1">
      <c r="A191" s="37"/>
      <c r="B191" s="38"/>
      <c r="C191" s="271" t="s">
        <v>389</v>
      </c>
      <c r="D191" s="271" t="s">
        <v>196</v>
      </c>
      <c r="E191" s="272" t="s">
        <v>783</v>
      </c>
      <c r="F191" s="273" t="s">
        <v>784</v>
      </c>
      <c r="G191" s="274" t="s">
        <v>160</v>
      </c>
      <c r="H191" s="275">
        <v>20</v>
      </c>
      <c r="I191" s="276"/>
      <c r="J191" s="277">
        <f>ROUND(I191*H191,2)</f>
        <v>0</v>
      </c>
      <c r="K191" s="278"/>
      <c r="L191" s="279"/>
      <c r="M191" s="280" t="s">
        <v>1</v>
      </c>
      <c r="N191" s="281" t="s">
        <v>40</v>
      </c>
      <c r="O191" s="96"/>
      <c r="P191" s="268">
        <f>O191*H191</f>
        <v>0</v>
      </c>
      <c r="Q191" s="268">
        <v>0</v>
      </c>
      <c r="R191" s="268">
        <f>Q191*H191</f>
        <v>0</v>
      </c>
      <c r="S191" s="268">
        <v>0</v>
      </c>
      <c r="T191" s="26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70" t="s">
        <v>692</v>
      </c>
      <c r="AT191" s="270" t="s">
        <v>196</v>
      </c>
      <c r="AU191" s="270" t="s">
        <v>81</v>
      </c>
      <c r="AY191" s="14" t="s">
        <v>149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85</v>
      </c>
      <c r="BK191" s="156">
        <f>ROUND(I191*H191,2)</f>
        <v>0</v>
      </c>
      <c r="BL191" s="14" t="s">
        <v>421</v>
      </c>
      <c r="BM191" s="270" t="s">
        <v>643</v>
      </c>
    </row>
    <row r="192" s="2" customFormat="1" ht="21.75" customHeight="1">
      <c r="A192" s="37"/>
      <c r="B192" s="38"/>
      <c r="C192" s="271" t="s">
        <v>393</v>
      </c>
      <c r="D192" s="271" t="s">
        <v>196</v>
      </c>
      <c r="E192" s="272" t="s">
        <v>785</v>
      </c>
      <c r="F192" s="273" t="s">
        <v>786</v>
      </c>
      <c r="G192" s="274" t="s">
        <v>593</v>
      </c>
      <c r="H192" s="275">
        <v>1.4290000000000001</v>
      </c>
      <c r="I192" s="276"/>
      <c r="J192" s="277">
        <f>ROUND(I192*H192,2)</f>
        <v>0</v>
      </c>
      <c r="K192" s="278"/>
      <c r="L192" s="279"/>
      <c r="M192" s="280" t="s">
        <v>1</v>
      </c>
      <c r="N192" s="281" t="s">
        <v>40</v>
      </c>
      <c r="O192" s="96"/>
      <c r="P192" s="268">
        <f>O192*H192</f>
        <v>0</v>
      </c>
      <c r="Q192" s="268">
        <v>0</v>
      </c>
      <c r="R192" s="268">
        <f>Q192*H192</f>
        <v>0</v>
      </c>
      <c r="S192" s="268">
        <v>0</v>
      </c>
      <c r="T192" s="26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70" t="s">
        <v>692</v>
      </c>
      <c r="AT192" s="270" t="s">
        <v>196</v>
      </c>
      <c r="AU192" s="270" t="s">
        <v>81</v>
      </c>
      <c r="AY192" s="14" t="s">
        <v>149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85</v>
      </c>
      <c r="BK192" s="156">
        <f>ROUND(I192*H192,2)</f>
        <v>0</v>
      </c>
      <c r="BL192" s="14" t="s">
        <v>421</v>
      </c>
      <c r="BM192" s="270" t="s">
        <v>646</v>
      </c>
    </row>
    <row r="193" s="2" customFormat="1" ht="16.5" customHeight="1">
      <c r="A193" s="37"/>
      <c r="B193" s="38"/>
      <c r="C193" s="271" t="s">
        <v>399</v>
      </c>
      <c r="D193" s="271" t="s">
        <v>196</v>
      </c>
      <c r="E193" s="272" t="s">
        <v>787</v>
      </c>
      <c r="F193" s="273" t="s">
        <v>788</v>
      </c>
      <c r="G193" s="274" t="s">
        <v>193</v>
      </c>
      <c r="H193" s="275">
        <v>30</v>
      </c>
      <c r="I193" s="276"/>
      <c r="J193" s="277">
        <f>ROUND(I193*H193,2)</f>
        <v>0</v>
      </c>
      <c r="K193" s="278"/>
      <c r="L193" s="279"/>
      <c r="M193" s="280" t="s">
        <v>1</v>
      </c>
      <c r="N193" s="281" t="s">
        <v>40</v>
      </c>
      <c r="O193" s="96"/>
      <c r="P193" s="268">
        <f>O193*H193</f>
        <v>0</v>
      </c>
      <c r="Q193" s="268">
        <v>0</v>
      </c>
      <c r="R193" s="268">
        <f>Q193*H193</f>
        <v>0</v>
      </c>
      <c r="S193" s="268">
        <v>0</v>
      </c>
      <c r="T193" s="26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70" t="s">
        <v>692</v>
      </c>
      <c r="AT193" s="270" t="s">
        <v>196</v>
      </c>
      <c r="AU193" s="270" t="s">
        <v>81</v>
      </c>
      <c r="AY193" s="14" t="s">
        <v>149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4" t="s">
        <v>85</v>
      </c>
      <c r="BK193" s="156">
        <f>ROUND(I193*H193,2)</f>
        <v>0</v>
      </c>
      <c r="BL193" s="14" t="s">
        <v>421</v>
      </c>
      <c r="BM193" s="270" t="s">
        <v>649</v>
      </c>
    </row>
    <row r="194" s="2" customFormat="1" ht="16.5" customHeight="1">
      <c r="A194" s="37"/>
      <c r="B194" s="38"/>
      <c r="C194" s="258" t="s">
        <v>403</v>
      </c>
      <c r="D194" s="258" t="s">
        <v>152</v>
      </c>
      <c r="E194" s="259" t="s">
        <v>789</v>
      </c>
      <c r="F194" s="260" t="s">
        <v>790</v>
      </c>
      <c r="G194" s="261" t="s">
        <v>494</v>
      </c>
      <c r="H194" s="262">
        <v>10</v>
      </c>
      <c r="I194" s="263"/>
      <c r="J194" s="264">
        <f>ROUND(I194*H194,2)</f>
        <v>0</v>
      </c>
      <c r="K194" s="265"/>
      <c r="L194" s="40"/>
      <c r="M194" s="266" t="s">
        <v>1</v>
      </c>
      <c r="N194" s="267" t="s">
        <v>40</v>
      </c>
      <c r="O194" s="96"/>
      <c r="P194" s="268">
        <f>O194*H194</f>
        <v>0</v>
      </c>
      <c r="Q194" s="268">
        <v>0</v>
      </c>
      <c r="R194" s="268">
        <f>Q194*H194</f>
        <v>0</v>
      </c>
      <c r="S194" s="268">
        <v>0</v>
      </c>
      <c r="T194" s="26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70" t="s">
        <v>421</v>
      </c>
      <c r="AT194" s="270" t="s">
        <v>152</v>
      </c>
      <c r="AU194" s="270" t="s">
        <v>81</v>
      </c>
      <c r="AY194" s="14" t="s">
        <v>149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85</v>
      </c>
      <c r="BK194" s="156">
        <f>ROUND(I194*H194,2)</f>
        <v>0</v>
      </c>
      <c r="BL194" s="14" t="s">
        <v>421</v>
      </c>
      <c r="BM194" s="270" t="s">
        <v>652</v>
      </c>
    </row>
    <row r="195" s="2" customFormat="1" ht="24.15" customHeight="1">
      <c r="A195" s="37"/>
      <c r="B195" s="38"/>
      <c r="C195" s="258" t="s">
        <v>407</v>
      </c>
      <c r="D195" s="258" t="s">
        <v>152</v>
      </c>
      <c r="E195" s="259" t="s">
        <v>791</v>
      </c>
      <c r="F195" s="260" t="s">
        <v>792</v>
      </c>
      <c r="G195" s="261" t="s">
        <v>494</v>
      </c>
      <c r="H195" s="262">
        <v>24</v>
      </c>
      <c r="I195" s="263"/>
      <c r="J195" s="264">
        <f>ROUND(I195*H195,2)</f>
        <v>0</v>
      </c>
      <c r="K195" s="265"/>
      <c r="L195" s="40"/>
      <c r="M195" s="266" t="s">
        <v>1</v>
      </c>
      <c r="N195" s="267" t="s">
        <v>40</v>
      </c>
      <c r="O195" s="96"/>
      <c r="P195" s="268">
        <f>O195*H195</f>
        <v>0</v>
      </c>
      <c r="Q195" s="268">
        <v>0</v>
      </c>
      <c r="R195" s="268">
        <f>Q195*H195</f>
        <v>0</v>
      </c>
      <c r="S195" s="268">
        <v>0</v>
      </c>
      <c r="T195" s="26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70" t="s">
        <v>421</v>
      </c>
      <c r="AT195" s="270" t="s">
        <v>152</v>
      </c>
      <c r="AU195" s="270" t="s">
        <v>81</v>
      </c>
      <c r="AY195" s="14" t="s">
        <v>149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85</v>
      </c>
      <c r="BK195" s="156">
        <f>ROUND(I195*H195,2)</f>
        <v>0</v>
      </c>
      <c r="BL195" s="14" t="s">
        <v>421</v>
      </c>
      <c r="BM195" s="270" t="s">
        <v>655</v>
      </c>
    </row>
    <row r="196" s="2" customFormat="1" ht="24.15" customHeight="1">
      <c r="A196" s="37"/>
      <c r="B196" s="38"/>
      <c r="C196" s="258" t="s">
        <v>411</v>
      </c>
      <c r="D196" s="258" t="s">
        <v>152</v>
      </c>
      <c r="E196" s="259" t="s">
        <v>793</v>
      </c>
      <c r="F196" s="260" t="s">
        <v>794</v>
      </c>
      <c r="G196" s="261" t="s">
        <v>494</v>
      </c>
      <c r="H196" s="262">
        <v>20</v>
      </c>
      <c r="I196" s="263"/>
      <c r="J196" s="264">
        <f>ROUND(I196*H196,2)</f>
        <v>0</v>
      </c>
      <c r="K196" s="265"/>
      <c r="L196" s="40"/>
      <c r="M196" s="266" t="s">
        <v>1</v>
      </c>
      <c r="N196" s="267" t="s">
        <v>40</v>
      </c>
      <c r="O196" s="96"/>
      <c r="P196" s="268">
        <f>O196*H196</f>
        <v>0</v>
      </c>
      <c r="Q196" s="268">
        <v>0</v>
      </c>
      <c r="R196" s="268">
        <f>Q196*H196</f>
        <v>0</v>
      </c>
      <c r="S196" s="268">
        <v>0</v>
      </c>
      <c r="T196" s="26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70" t="s">
        <v>421</v>
      </c>
      <c r="AT196" s="270" t="s">
        <v>152</v>
      </c>
      <c r="AU196" s="270" t="s">
        <v>81</v>
      </c>
      <c r="AY196" s="14" t="s">
        <v>149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85</v>
      </c>
      <c r="BK196" s="156">
        <f>ROUND(I196*H196,2)</f>
        <v>0</v>
      </c>
      <c r="BL196" s="14" t="s">
        <v>421</v>
      </c>
      <c r="BM196" s="270" t="s">
        <v>658</v>
      </c>
    </row>
    <row r="197" s="2" customFormat="1" ht="16.5" customHeight="1">
      <c r="A197" s="37"/>
      <c r="B197" s="38"/>
      <c r="C197" s="258" t="s">
        <v>415</v>
      </c>
      <c r="D197" s="258" t="s">
        <v>152</v>
      </c>
      <c r="E197" s="259" t="s">
        <v>682</v>
      </c>
      <c r="F197" s="260" t="s">
        <v>683</v>
      </c>
      <c r="G197" s="261" t="s">
        <v>300</v>
      </c>
      <c r="H197" s="262"/>
      <c r="I197" s="263"/>
      <c r="J197" s="264">
        <f>ROUND(I197*H197,2)</f>
        <v>0</v>
      </c>
      <c r="K197" s="265"/>
      <c r="L197" s="40"/>
      <c r="M197" s="266" t="s">
        <v>1</v>
      </c>
      <c r="N197" s="267" t="s">
        <v>40</v>
      </c>
      <c r="O197" s="96"/>
      <c r="P197" s="268">
        <f>O197*H197</f>
        <v>0</v>
      </c>
      <c r="Q197" s="268">
        <v>0</v>
      </c>
      <c r="R197" s="268">
        <f>Q197*H197</f>
        <v>0</v>
      </c>
      <c r="S197" s="268">
        <v>0</v>
      </c>
      <c r="T197" s="26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70" t="s">
        <v>421</v>
      </c>
      <c r="AT197" s="270" t="s">
        <v>152</v>
      </c>
      <c r="AU197" s="270" t="s">
        <v>81</v>
      </c>
      <c r="AY197" s="14" t="s">
        <v>149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85</v>
      </c>
      <c r="BK197" s="156">
        <f>ROUND(I197*H197,2)</f>
        <v>0</v>
      </c>
      <c r="BL197" s="14" t="s">
        <v>421</v>
      </c>
      <c r="BM197" s="270" t="s">
        <v>661</v>
      </c>
    </row>
    <row r="198" s="2" customFormat="1" ht="16.5" customHeight="1">
      <c r="A198" s="37"/>
      <c r="B198" s="38"/>
      <c r="C198" s="258" t="s">
        <v>417</v>
      </c>
      <c r="D198" s="258" t="s">
        <v>152</v>
      </c>
      <c r="E198" s="259" t="s">
        <v>795</v>
      </c>
      <c r="F198" s="260" t="s">
        <v>796</v>
      </c>
      <c r="G198" s="261" t="s">
        <v>300</v>
      </c>
      <c r="H198" s="262"/>
      <c r="I198" s="263"/>
      <c r="J198" s="264">
        <f>ROUND(I198*H198,2)</f>
        <v>0</v>
      </c>
      <c r="K198" s="265"/>
      <c r="L198" s="40"/>
      <c r="M198" s="266" t="s">
        <v>1</v>
      </c>
      <c r="N198" s="267" t="s">
        <v>40</v>
      </c>
      <c r="O198" s="96"/>
      <c r="P198" s="268">
        <f>O198*H198</f>
        <v>0</v>
      </c>
      <c r="Q198" s="268">
        <v>0</v>
      </c>
      <c r="R198" s="268">
        <f>Q198*H198</f>
        <v>0</v>
      </c>
      <c r="S198" s="268">
        <v>0</v>
      </c>
      <c r="T198" s="26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70" t="s">
        <v>421</v>
      </c>
      <c r="AT198" s="270" t="s">
        <v>152</v>
      </c>
      <c r="AU198" s="270" t="s">
        <v>81</v>
      </c>
      <c r="AY198" s="14" t="s">
        <v>149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4" t="s">
        <v>85</v>
      </c>
      <c r="BK198" s="156">
        <f>ROUND(I198*H198,2)</f>
        <v>0</v>
      </c>
      <c r="BL198" s="14" t="s">
        <v>421</v>
      </c>
      <c r="BM198" s="270" t="s">
        <v>665</v>
      </c>
    </row>
    <row r="199" s="2" customFormat="1" ht="16.5" customHeight="1">
      <c r="A199" s="37"/>
      <c r="B199" s="38"/>
      <c r="C199" s="258" t="s">
        <v>421</v>
      </c>
      <c r="D199" s="258" t="s">
        <v>152</v>
      </c>
      <c r="E199" s="259" t="s">
        <v>684</v>
      </c>
      <c r="F199" s="260" t="s">
        <v>685</v>
      </c>
      <c r="G199" s="261" t="s">
        <v>300</v>
      </c>
      <c r="H199" s="262"/>
      <c r="I199" s="263"/>
      <c r="J199" s="264">
        <f>ROUND(I199*H199,2)</f>
        <v>0</v>
      </c>
      <c r="K199" s="265"/>
      <c r="L199" s="40"/>
      <c r="M199" s="266" t="s">
        <v>1</v>
      </c>
      <c r="N199" s="267" t="s">
        <v>40</v>
      </c>
      <c r="O199" s="96"/>
      <c r="P199" s="268">
        <f>O199*H199</f>
        <v>0</v>
      </c>
      <c r="Q199" s="268">
        <v>0</v>
      </c>
      <c r="R199" s="268">
        <f>Q199*H199</f>
        <v>0</v>
      </c>
      <c r="S199" s="268">
        <v>0</v>
      </c>
      <c r="T199" s="26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70" t="s">
        <v>421</v>
      </c>
      <c r="AT199" s="270" t="s">
        <v>152</v>
      </c>
      <c r="AU199" s="270" t="s">
        <v>81</v>
      </c>
      <c r="AY199" s="14" t="s">
        <v>149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85</v>
      </c>
      <c r="BK199" s="156">
        <f>ROUND(I199*H199,2)</f>
        <v>0</v>
      </c>
      <c r="BL199" s="14" t="s">
        <v>421</v>
      </c>
      <c r="BM199" s="270" t="s">
        <v>797</v>
      </c>
    </row>
    <row r="200" s="2" customFormat="1" ht="49.92" customHeight="1">
      <c r="A200" s="37"/>
      <c r="B200" s="38"/>
      <c r="C200" s="39"/>
      <c r="D200" s="39"/>
      <c r="E200" s="246" t="s">
        <v>508</v>
      </c>
      <c r="F200" s="246" t="s">
        <v>509</v>
      </c>
      <c r="G200" s="39"/>
      <c r="H200" s="39"/>
      <c r="I200" s="39"/>
      <c r="J200" s="222">
        <f>BK200</f>
        <v>0</v>
      </c>
      <c r="K200" s="39"/>
      <c r="L200" s="40"/>
      <c r="M200" s="282"/>
      <c r="N200" s="283"/>
      <c r="O200" s="96"/>
      <c r="P200" s="96"/>
      <c r="Q200" s="96"/>
      <c r="R200" s="96"/>
      <c r="S200" s="96"/>
      <c r="T200" s="9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4" t="s">
        <v>73</v>
      </c>
      <c r="AU200" s="14" t="s">
        <v>74</v>
      </c>
      <c r="AY200" s="14" t="s">
        <v>510</v>
      </c>
      <c r="BK200" s="156">
        <f>SUM(BK201:BK205)</f>
        <v>0</v>
      </c>
    </row>
    <row r="201" s="2" customFormat="1" ht="16.32" customHeight="1">
      <c r="A201" s="37"/>
      <c r="B201" s="38"/>
      <c r="C201" s="284" t="s">
        <v>1</v>
      </c>
      <c r="D201" s="284" t="s">
        <v>152</v>
      </c>
      <c r="E201" s="285" t="s">
        <v>1</v>
      </c>
      <c r="F201" s="286" t="s">
        <v>1</v>
      </c>
      <c r="G201" s="287" t="s">
        <v>1</v>
      </c>
      <c r="H201" s="288"/>
      <c r="I201" s="289"/>
      <c r="J201" s="290">
        <f>BK201</f>
        <v>0</v>
      </c>
      <c r="K201" s="265"/>
      <c r="L201" s="40"/>
      <c r="M201" s="291" t="s">
        <v>1</v>
      </c>
      <c r="N201" s="292" t="s">
        <v>40</v>
      </c>
      <c r="O201" s="96"/>
      <c r="P201" s="96"/>
      <c r="Q201" s="96"/>
      <c r="R201" s="96"/>
      <c r="S201" s="96"/>
      <c r="T201" s="9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4" t="s">
        <v>510</v>
      </c>
      <c r="AU201" s="14" t="s">
        <v>81</v>
      </c>
      <c r="AY201" s="14" t="s">
        <v>510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4" t="s">
        <v>85</v>
      </c>
      <c r="BK201" s="156">
        <f>I201*H201</f>
        <v>0</v>
      </c>
    </row>
    <row r="202" s="2" customFormat="1" ht="16.32" customHeight="1">
      <c r="A202" s="37"/>
      <c r="B202" s="38"/>
      <c r="C202" s="284" t="s">
        <v>1</v>
      </c>
      <c r="D202" s="284" t="s">
        <v>152</v>
      </c>
      <c r="E202" s="285" t="s">
        <v>1</v>
      </c>
      <c r="F202" s="286" t="s">
        <v>1</v>
      </c>
      <c r="G202" s="287" t="s">
        <v>1</v>
      </c>
      <c r="H202" s="288"/>
      <c r="I202" s="289"/>
      <c r="J202" s="290">
        <f>BK202</f>
        <v>0</v>
      </c>
      <c r="K202" s="265"/>
      <c r="L202" s="40"/>
      <c r="M202" s="291" t="s">
        <v>1</v>
      </c>
      <c r="N202" s="292" t="s">
        <v>40</v>
      </c>
      <c r="O202" s="96"/>
      <c r="P202" s="96"/>
      <c r="Q202" s="96"/>
      <c r="R202" s="96"/>
      <c r="S202" s="96"/>
      <c r="T202" s="9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4" t="s">
        <v>510</v>
      </c>
      <c r="AU202" s="14" t="s">
        <v>81</v>
      </c>
      <c r="AY202" s="14" t="s">
        <v>510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4" t="s">
        <v>85</v>
      </c>
      <c r="BK202" s="156">
        <f>I202*H202</f>
        <v>0</v>
      </c>
    </row>
    <row r="203" s="2" customFormat="1" ht="16.32" customHeight="1">
      <c r="A203" s="37"/>
      <c r="B203" s="38"/>
      <c r="C203" s="284" t="s">
        <v>1</v>
      </c>
      <c r="D203" s="284" t="s">
        <v>152</v>
      </c>
      <c r="E203" s="285" t="s">
        <v>1</v>
      </c>
      <c r="F203" s="286" t="s">
        <v>1</v>
      </c>
      <c r="G203" s="287" t="s">
        <v>1</v>
      </c>
      <c r="H203" s="288"/>
      <c r="I203" s="289"/>
      <c r="J203" s="290">
        <f>BK203</f>
        <v>0</v>
      </c>
      <c r="K203" s="265"/>
      <c r="L203" s="40"/>
      <c r="M203" s="291" t="s">
        <v>1</v>
      </c>
      <c r="N203" s="292" t="s">
        <v>40</v>
      </c>
      <c r="O203" s="96"/>
      <c r="P203" s="96"/>
      <c r="Q203" s="96"/>
      <c r="R203" s="96"/>
      <c r="S203" s="96"/>
      <c r="T203" s="9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4" t="s">
        <v>510</v>
      </c>
      <c r="AU203" s="14" t="s">
        <v>81</v>
      </c>
      <c r="AY203" s="14" t="s">
        <v>510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4" t="s">
        <v>85</v>
      </c>
      <c r="BK203" s="156">
        <f>I203*H203</f>
        <v>0</v>
      </c>
    </row>
    <row r="204" s="2" customFormat="1" ht="16.32" customHeight="1">
      <c r="A204" s="37"/>
      <c r="B204" s="38"/>
      <c r="C204" s="284" t="s">
        <v>1</v>
      </c>
      <c r="D204" s="284" t="s">
        <v>152</v>
      </c>
      <c r="E204" s="285" t="s">
        <v>1</v>
      </c>
      <c r="F204" s="286" t="s">
        <v>1</v>
      </c>
      <c r="G204" s="287" t="s">
        <v>1</v>
      </c>
      <c r="H204" s="288"/>
      <c r="I204" s="289"/>
      <c r="J204" s="290">
        <f>BK204</f>
        <v>0</v>
      </c>
      <c r="K204" s="265"/>
      <c r="L204" s="40"/>
      <c r="M204" s="291" t="s">
        <v>1</v>
      </c>
      <c r="N204" s="292" t="s">
        <v>40</v>
      </c>
      <c r="O204" s="96"/>
      <c r="P204" s="96"/>
      <c r="Q204" s="96"/>
      <c r="R204" s="96"/>
      <c r="S204" s="96"/>
      <c r="T204" s="9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4" t="s">
        <v>510</v>
      </c>
      <c r="AU204" s="14" t="s">
        <v>81</v>
      </c>
      <c r="AY204" s="14" t="s">
        <v>510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4" t="s">
        <v>85</v>
      </c>
      <c r="BK204" s="156">
        <f>I204*H204</f>
        <v>0</v>
      </c>
    </row>
    <row r="205" s="2" customFormat="1" ht="16.32" customHeight="1">
      <c r="A205" s="37"/>
      <c r="B205" s="38"/>
      <c r="C205" s="284" t="s">
        <v>1</v>
      </c>
      <c r="D205" s="284" t="s">
        <v>152</v>
      </c>
      <c r="E205" s="285" t="s">
        <v>1</v>
      </c>
      <c r="F205" s="286" t="s">
        <v>1</v>
      </c>
      <c r="G205" s="287" t="s">
        <v>1</v>
      </c>
      <c r="H205" s="288"/>
      <c r="I205" s="289"/>
      <c r="J205" s="290">
        <f>BK205</f>
        <v>0</v>
      </c>
      <c r="K205" s="265"/>
      <c r="L205" s="40"/>
      <c r="M205" s="291" t="s">
        <v>1</v>
      </c>
      <c r="N205" s="292" t="s">
        <v>40</v>
      </c>
      <c r="O205" s="293"/>
      <c r="P205" s="293"/>
      <c r="Q205" s="293"/>
      <c r="R205" s="293"/>
      <c r="S205" s="293"/>
      <c r="T205" s="29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4" t="s">
        <v>510</v>
      </c>
      <c r="AU205" s="14" t="s">
        <v>81</v>
      </c>
      <c r="AY205" s="14" t="s">
        <v>510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4" t="s">
        <v>85</v>
      </c>
      <c r="BK205" s="156">
        <f>I205*H205</f>
        <v>0</v>
      </c>
    </row>
    <row r="206" s="2" customFormat="1" ht="6.96" customHeight="1">
      <c r="A206" s="37"/>
      <c r="B206" s="71"/>
      <c r="C206" s="72"/>
      <c r="D206" s="72"/>
      <c r="E206" s="72"/>
      <c r="F206" s="72"/>
      <c r="G206" s="72"/>
      <c r="H206" s="72"/>
      <c r="I206" s="72"/>
      <c r="J206" s="72"/>
      <c r="K206" s="72"/>
      <c r="L206" s="40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sheetProtection sheet="1" autoFilter="0" formatColumns="0" formatRows="0" objects="1" scenarios="1" spinCount="100000" saltValue="fkstMvSdT5h2O+IlfKASIKAWG3H8JJiGV5hMQGMx8KgO5OFbS2qGBjgeG+d5MBWuPtKaxrB2N8UEzPtXDWoojQ==" hashValue="pUzc4fyi31LwUQ2NXF6DQEuHfOYi1uuvsiq6gF961yPkLoQlFQdv4omj9RemptWYWCjoWK12xRUIY3OFtqztdw==" algorithmName="SHA-512" password="C549"/>
  <autoFilter ref="C132:K205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05:F105"/>
    <mergeCell ref="D106:F106"/>
    <mergeCell ref="D107:F107"/>
    <mergeCell ref="D108:F108"/>
    <mergeCell ref="D109:F109"/>
    <mergeCell ref="E121:H121"/>
    <mergeCell ref="E123:H123"/>
    <mergeCell ref="E125:H125"/>
    <mergeCell ref="L2:V2"/>
  </mergeCells>
  <dataValidations count="2">
    <dataValidation type="list" allowBlank="1" showInputMessage="1" showErrorMessage="1" error="Povolené sú hodnoty K, M." sqref="D201:D206">
      <formula1>"K, M"</formula1>
    </dataValidation>
    <dataValidation type="list" allowBlank="1" showInputMessage="1" showErrorMessage="1" error="Povolené sú hodnoty základná, znížená, nulová." sqref="N201:N206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DESKTOP-9G0H08V\HP</dc:creator>
  <cp:lastModifiedBy>DESKTOP-9G0H08V\HP</cp:lastModifiedBy>
  <dcterms:created xsi:type="dcterms:W3CDTF">2023-12-13T13:51:27Z</dcterms:created>
  <dcterms:modified xsi:type="dcterms:W3CDTF">2023-12-13T13:51:36Z</dcterms:modified>
</cp:coreProperties>
</file>