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007 Stavby 2024\Vašina 2024\2404-05 Cyklotrasa Šalková\"/>
    </mc:Choice>
  </mc:AlternateContent>
  <bookViews>
    <workbookView xWindow="0" yWindow="0" windowWidth="0" windowHeight="0"/>
  </bookViews>
  <sheets>
    <sheet name="Rekapitulácia stavby" sheetId="1" r:id="rId1"/>
    <sheet name="Objekt01 - S.O.0.1. Cyklo..." sheetId="2" r:id="rId2"/>
    <sheet name="Objekt02 - Altánok" sheetId="3" r:id="rId3"/>
    <sheet name="Objekt03 - Infotabule" sheetId="4" r:id="rId4"/>
  </sheets>
  <definedNames>
    <definedName name="_xlnm.Print_Area" localSheetId="0">'Rekapitulácia stavby'!$D$4:$AO$76,'Rekapitulácia stavby'!$C$82:$AQ$105</definedName>
    <definedName name="_xlnm.Print_Titles" localSheetId="0">'Rekapitulácia stavby'!$92:$92</definedName>
    <definedName name="_xlnm._FilterDatabase" localSheetId="1" hidden="1">'Objekt01 - S.O.0.1. Cyklo...'!$C$131:$K$186</definedName>
    <definedName name="_xlnm.Print_Area" localSheetId="1">'Objekt01 - S.O.0.1. Cyklo...'!$C$4:$J$76,'Objekt01 - S.O.0.1. Cyklo...'!$C$82:$J$113,'Objekt01 - S.O.0.1. Cyklo...'!$C$119:$J$186</definedName>
    <definedName name="_xlnm.Print_Titles" localSheetId="1">'Objekt01 - S.O.0.1. Cyklo...'!$131:$131</definedName>
    <definedName name="_xlnm._FilterDatabase" localSheetId="2" hidden="1">'Objekt02 - Altánok'!$C$129:$K$148</definedName>
    <definedName name="_xlnm.Print_Area" localSheetId="2">'Objekt02 - Altánok'!$C$4:$J$76,'Objekt02 - Altánok'!$C$82:$J$111,'Objekt02 - Altánok'!$C$117:$J$148</definedName>
    <definedName name="_xlnm.Print_Titles" localSheetId="2">'Objekt02 - Altánok'!$129:$129</definedName>
    <definedName name="_xlnm._FilterDatabase" localSheetId="3" hidden="1">'Objekt03 - Infotabule'!$C$132:$K$146</definedName>
    <definedName name="_xlnm.Print_Area" localSheetId="3">'Objekt03 - Infotabule'!$C$4:$J$76,'Objekt03 - Infotabule'!$C$82:$J$114,'Objekt03 - Infotabule'!$C$120:$J$146</definedName>
    <definedName name="_xlnm.Print_Titles" localSheetId="3">'Objekt03 - Infotabule'!$132:$132</definedName>
  </definedNames>
  <calcPr/>
</workbook>
</file>

<file path=xl/calcChain.xml><?xml version="1.0" encoding="utf-8"?>
<calcChain xmlns="http://schemas.openxmlformats.org/spreadsheetml/2006/main">
  <c i="4" l="1" r="J39"/>
  <c r="J38"/>
  <c i="1" r="AY97"/>
  <c i="4" r="J37"/>
  <c i="1" r="AX97"/>
  <c i="4" r="BI146"/>
  <c r="BH146"/>
  <c r="BG146"/>
  <c r="BE146"/>
  <c r="T146"/>
  <c r="T145"/>
  <c r="R146"/>
  <c r="R145"/>
  <c r="P146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T140"/>
  <c r="R141"/>
  <c r="R140"/>
  <c r="P141"/>
  <c r="P140"/>
  <c r="BI138"/>
  <c r="BH138"/>
  <c r="BG138"/>
  <c r="BE138"/>
  <c r="T138"/>
  <c r="T137"/>
  <c r="R138"/>
  <c r="R137"/>
  <c r="P138"/>
  <c r="P137"/>
  <c r="BI136"/>
  <c r="BH136"/>
  <c r="BG136"/>
  <c r="BE136"/>
  <c r="T136"/>
  <c r="T135"/>
  <c r="T134"/>
  <c r="R136"/>
  <c r="R135"/>
  <c r="R134"/>
  <c r="P136"/>
  <c r="P135"/>
  <c r="P134"/>
  <c r="J129"/>
  <c r="F129"/>
  <c r="F127"/>
  <c r="E125"/>
  <c r="BI112"/>
  <c r="BH112"/>
  <c r="BG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J91"/>
  <c r="F91"/>
  <c r="F89"/>
  <c r="E87"/>
  <c r="J24"/>
  <c r="E24"/>
  <c r="J130"/>
  <c r="J23"/>
  <c r="J18"/>
  <c r="E18"/>
  <c r="F130"/>
  <c r="J17"/>
  <c r="J12"/>
  <c r="J127"/>
  <c r="E7"/>
  <c r="E85"/>
  <c i="3" r="J39"/>
  <c r="J38"/>
  <c i="1" r="AY96"/>
  <c i="3" r="J37"/>
  <c i="1" r="AX96"/>
  <c i="3" r="BI148"/>
  <c r="BH148"/>
  <c r="BG148"/>
  <c r="BE148"/>
  <c r="T148"/>
  <c r="T147"/>
  <c r="R148"/>
  <c r="R147"/>
  <c r="P148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J126"/>
  <c r="F126"/>
  <c r="F124"/>
  <c r="E122"/>
  <c r="BI109"/>
  <c r="BH109"/>
  <c r="BG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J91"/>
  <c r="F91"/>
  <c r="F89"/>
  <c r="E87"/>
  <c r="J24"/>
  <c r="E24"/>
  <c r="J92"/>
  <c r="J23"/>
  <c r="J18"/>
  <c r="E18"/>
  <c r="F92"/>
  <c r="J17"/>
  <c r="J12"/>
  <c r="J89"/>
  <c r="E7"/>
  <c r="E120"/>
  <c i="2" r="J39"/>
  <c r="J38"/>
  <c i="1" r="AY95"/>
  <c i="2" r="J37"/>
  <c i="1" r="AX95"/>
  <c i="2" r="BI186"/>
  <c r="BH186"/>
  <c r="BG186"/>
  <c r="BE186"/>
  <c r="T186"/>
  <c r="R186"/>
  <c r="P186"/>
  <c r="BI185"/>
  <c r="BH185"/>
  <c r="BG185"/>
  <c r="BE185"/>
  <c r="T185"/>
  <c r="R185"/>
  <c r="P185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J128"/>
  <c r="F128"/>
  <c r="F126"/>
  <c r="E124"/>
  <c r="BI111"/>
  <c r="BH111"/>
  <c r="BG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J91"/>
  <c r="F91"/>
  <c r="F89"/>
  <c r="E87"/>
  <c r="J24"/>
  <c r="E24"/>
  <c r="J92"/>
  <c r="J23"/>
  <c r="J18"/>
  <c r="E18"/>
  <c r="F129"/>
  <c r="J17"/>
  <c r="J12"/>
  <c r="J89"/>
  <c r="E7"/>
  <c r="E85"/>
  <c i="1" r="CK103"/>
  <c r="CJ103"/>
  <c r="CI103"/>
  <c r="CH103"/>
  <c r="CG103"/>
  <c r="CF103"/>
  <c r="BZ103"/>
  <c r="CE103"/>
  <c r="CK102"/>
  <c r="CJ102"/>
  <c r="CI102"/>
  <c r="CH102"/>
  <c r="CG102"/>
  <c r="CF102"/>
  <c r="BZ102"/>
  <c r="CE102"/>
  <c r="CK101"/>
  <c r="CJ101"/>
  <c r="CI101"/>
  <c r="CH101"/>
  <c r="CG101"/>
  <c r="CF101"/>
  <c r="BZ101"/>
  <c r="CE101"/>
  <c r="CK100"/>
  <c r="CJ100"/>
  <c r="CI100"/>
  <c r="CH100"/>
  <c r="CG100"/>
  <c r="CF100"/>
  <c r="BZ100"/>
  <c r="CE100"/>
  <c r="L90"/>
  <c r="AM90"/>
  <c r="AM89"/>
  <c r="L89"/>
  <c r="AM87"/>
  <c r="L87"/>
  <c r="L85"/>
  <c r="L84"/>
  <c i="2" r="J182"/>
  <c r="BK171"/>
  <c r="J154"/>
  <c r="J168"/>
  <c r="BK147"/>
  <c r="BK181"/>
  <c r="J177"/>
  <c r="BK168"/>
  <c r="BK155"/>
  <c r="BK141"/>
  <c r="BK146"/>
  <c r="BK139"/>
  <c r="J151"/>
  <c r="J175"/>
  <c r="BK167"/>
  <c i="3" r="J148"/>
  <c r="BK133"/>
  <c r="J142"/>
  <c r="J140"/>
  <c r="BK135"/>
  <c i="4" r="BK141"/>
  <c r="J136"/>
  <c i="2" r="BK186"/>
  <c r="BK175"/>
  <c r="BK158"/>
  <c r="BK144"/>
  <c r="J159"/>
  <c r="J139"/>
  <c r="J172"/>
  <c r="BK160"/>
  <c r="BK142"/>
  <c r="BK159"/>
  <c r="J144"/>
  <c r="BK154"/>
  <c r="J135"/>
  <c r="J171"/>
  <c r="J156"/>
  <c r="J136"/>
  <c i="3" r="BK138"/>
  <c r="J143"/>
  <c r="BK145"/>
  <c r="J135"/>
  <c i="4" r="J144"/>
  <c r="J141"/>
  <c r="BK144"/>
  <c i="2" r="J181"/>
  <c r="BK174"/>
  <c r="BK162"/>
  <c r="J146"/>
  <c r="J160"/>
  <c r="J149"/>
  <c r="J186"/>
  <c r="BK176"/>
  <c r="J165"/>
  <c r="BK153"/>
  <c r="BK145"/>
  <c r="BK164"/>
  <c r="BK136"/>
  <c r="J148"/>
  <c r="BK185"/>
  <c r="BK173"/>
  <c r="J164"/>
  <c r="BK149"/>
  <c i="3" r="BK136"/>
  <c r="BK137"/>
  <c r="BK139"/>
  <c r="BK148"/>
  <c i="4" r="J146"/>
  <c r="BK143"/>
  <c i="2" r="BK179"/>
  <c r="BK170"/>
  <c r="BK152"/>
  <c r="BK161"/>
  <c r="J143"/>
  <c r="J180"/>
  <c r="J174"/>
  <c r="J162"/>
  <c r="J147"/>
  <c r="BK165"/>
  <c r="J153"/>
  <c r="J141"/>
  <c r="J152"/>
  <c r="J140"/>
  <c r="BK180"/>
  <c r="J161"/>
  <c i="3" r="J146"/>
  <c r="J145"/>
  <c r="BK143"/>
  <c r="J136"/>
  <c r="J134"/>
  <c i="4" r="J143"/>
  <c r="BK138"/>
  <c i="2" r="BK177"/>
  <c r="BK169"/>
  <c r="J137"/>
  <c r="BK156"/>
  <c r="BK140"/>
  <c r="J179"/>
  <c r="J170"/>
  <c r="BK151"/>
  <c r="BK137"/>
  <c r="J145"/>
  <c r="J155"/>
  <c r="J142"/>
  <c r="J178"/>
  <c r="J169"/>
  <c r="BK138"/>
  <c i="3" r="BK140"/>
  <c r="BK146"/>
  <c r="J139"/>
  <c r="J138"/>
  <c r="BK142"/>
  <c i="4" r="BK146"/>
  <c r="J138"/>
  <c i="2" r="J185"/>
  <c r="J176"/>
  <c r="J163"/>
  <c r="J138"/>
  <c r="J150"/>
  <c r="BK135"/>
  <c r="BK178"/>
  <c r="J173"/>
  <c r="BK150"/>
  <c r="J167"/>
  <c r="BK148"/>
  <c r="J158"/>
  <c r="BK143"/>
  <c r="BK182"/>
  <c r="BK172"/>
  <c r="BK163"/>
  <c i="1" r="AS94"/>
  <c i="3" r="BK134"/>
  <c r="J137"/>
  <c r="J133"/>
  <c i="4" r="BK136"/>
  <c i="2" l="1" r="BK157"/>
  <c r="J157"/>
  <c r="J99"/>
  <c r="T157"/>
  <c r="P184"/>
  <c r="P183"/>
  <c i="3" r="R144"/>
  <c i="2" r="BK166"/>
  <c r="J166"/>
  <c r="J100"/>
  <c r="R184"/>
  <c r="R183"/>
  <c i="3" r="R132"/>
  <c r="R131"/>
  <c r="R130"/>
  <c i="2" r="R134"/>
  <c r="R166"/>
  <c i="3" r="P144"/>
  <c i="4" r="BK142"/>
  <c r="J142"/>
  <c r="J102"/>
  <c i="2" r="T134"/>
  <c r="T166"/>
  <c i="3" r="T132"/>
  <c i="4" r="P142"/>
  <c r="P139"/>
  <c r="P133"/>
  <c i="1" r="AU97"/>
  <c i="2" r="P134"/>
  <c r="P157"/>
  <c r="R157"/>
  <c r="BK184"/>
  <c r="J184"/>
  <c r="J102"/>
  <c i="3" r="P132"/>
  <c r="P131"/>
  <c r="P130"/>
  <c i="1" r="AU96"/>
  <c i="3" r="BK144"/>
  <c r="J144"/>
  <c r="J99"/>
  <c i="4" r="T142"/>
  <c r="T139"/>
  <c r="T133"/>
  <c i="2" r="BK134"/>
  <c r="J134"/>
  <c r="J98"/>
  <c r="P166"/>
  <c r="T184"/>
  <c r="T183"/>
  <c i="3" r="BK132"/>
  <c r="T144"/>
  <c i="4" r="R142"/>
  <c r="R139"/>
  <c r="R133"/>
  <c r="BK137"/>
  <c r="J137"/>
  <c r="J99"/>
  <c r="BK140"/>
  <c r="BK135"/>
  <c r="J135"/>
  <c r="J98"/>
  <c i="3" r="BK147"/>
  <c r="J147"/>
  <c r="J100"/>
  <c i="4" r="BK145"/>
  <c r="J145"/>
  <c r="J103"/>
  <c r="F92"/>
  <c r="E123"/>
  <c r="BF141"/>
  <c i="3" r="J132"/>
  <c r="J98"/>
  <c i="4" r="BF136"/>
  <c r="J89"/>
  <c r="BF146"/>
  <c r="J92"/>
  <c r="BF143"/>
  <c r="BF144"/>
  <c r="BF138"/>
  <c i="2" r="BK133"/>
  <c r="J133"/>
  <c r="J97"/>
  <c i="3" r="J124"/>
  <c r="F127"/>
  <c r="BF134"/>
  <c r="BF136"/>
  <c r="BF137"/>
  <c r="BF139"/>
  <c r="BF142"/>
  <c i="2" r="BK183"/>
  <c r="J183"/>
  <c r="J101"/>
  <c i="3" r="E85"/>
  <c r="J127"/>
  <c r="BF135"/>
  <c r="BF138"/>
  <c r="BF145"/>
  <c r="BF148"/>
  <c r="BF146"/>
  <c r="BF133"/>
  <c r="BF140"/>
  <c r="BF143"/>
  <c i="2" r="F92"/>
  <c r="J126"/>
  <c r="J129"/>
  <c r="BF140"/>
  <c r="BF145"/>
  <c r="BF153"/>
  <c r="BF158"/>
  <c r="BF168"/>
  <c r="BF175"/>
  <c r="BF176"/>
  <c r="BF180"/>
  <c r="E122"/>
  <c r="BF136"/>
  <c r="BF138"/>
  <c r="BF146"/>
  <c r="BF147"/>
  <c r="BF135"/>
  <c r="BF149"/>
  <c r="BF150"/>
  <c r="BF156"/>
  <c r="BF160"/>
  <c r="BF162"/>
  <c r="BF139"/>
  <c r="BF142"/>
  <c r="BF144"/>
  <c r="BF148"/>
  <c r="BF152"/>
  <c r="BF154"/>
  <c r="BF159"/>
  <c r="BF167"/>
  <c r="BF170"/>
  <c r="BF174"/>
  <c r="BF178"/>
  <c r="BF181"/>
  <c r="BF137"/>
  <c r="BF155"/>
  <c r="BF164"/>
  <c r="BF141"/>
  <c r="BF143"/>
  <c r="BF151"/>
  <c r="BF161"/>
  <c r="BF163"/>
  <c r="BF165"/>
  <c r="BF169"/>
  <c r="BF171"/>
  <c r="BF172"/>
  <c r="BF173"/>
  <c r="BF177"/>
  <c r="BF179"/>
  <c r="BF182"/>
  <c r="BF185"/>
  <c r="BF186"/>
  <c r="F35"/>
  <c i="1" r="AZ95"/>
  <c i="4" r="F35"/>
  <c i="1" r="AZ97"/>
  <c i="4" r="J35"/>
  <c i="1" r="AV97"/>
  <c i="4" r="F39"/>
  <c i="1" r="BD97"/>
  <c i="2" r="F39"/>
  <c i="1" r="BD95"/>
  <c i="2" r="F38"/>
  <c i="1" r="BC95"/>
  <c i="3" r="F39"/>
  <c i="1" r="BD96"/>
  <c i="2" r="J35"/>
  <c i="1" r="AV95"/>
  <c i="4" r="F37"/>
  <c i="1" r="BB97"/>
  <c i="2" r="F37"/>
  <c i="1" r="BB95"/>
  <c i="3" r="F38"/>
  <c i="1" r="BC96"/>
  <c i="4" r="F38"/>
  <c i="1" r="BC97"/>
  <c i="3" r="J35"/>
  <c i="1" r="AV96"/>
  <c i="3" r="F37"/>
  <c i="1" r="BB96"/>
  <c i="3" r="F35"/>
  <c i="1" r="AZ96"/>
  <c i="3" l="1" r="BK131"/>
  <c r="J131"/>
  <c r="J97"/>
  <c r="T131"/>
  <c r="T130"/>
  <c i="4" r="BK139"/>
  <c r="J139"/>
  <c r="J100"/>
  <c i="2" r="P133"/>
  <c r="P132"/>
  <c i="1" r="AU95"/>
  <c i="2" r="T133"/>
  <c r="T132"/>
  <c r="R133"/>
  <c r="R132"/>
  <c i="4" r="BK134"/>
  <c r="J134"/>
  <c r="J97"/>
  <c r="J140"/>
  <c r="J101"/>
  <c i="2" r="BK132"/>
  <c r="J132"/>
  <c r="J96"/>
  <c r="J30"/>
  <c i="1" r="AU94"/>
  <c r="BB94"/>
  <c r="W34"/>
  <c r="BD94"/>
  <c r="W36"/>
  <c r="AZ94"/>
  <c r="BC94"/>
  <c r="W35"/>
  <c i="2" r="J111"/>
  <c r="BF111"/>
  <c r="F36"/>
  <c i="1" r="BA95"/>
  <c i="3" l="1" r="BK130"/>
  <c r="J130"/>
  <c r="J96"/>
  <c r="J30"/>
  <c i="4" r="BK133"/>
  <c r="J133"/>
  <c r="J96"/>
  <c r="J30"/>
  <c i="3" r="J109"/>
  <c r="BF109"/>
  <c r="J36"/>
  <c i="1" r="AW96"/>
  <c r="AT96"/>
  <c i="2" r="J105"/>
  <c r="J113"/>
  <c i="1" r="AY94"/>
  <c r="AV94"/>
  <c i="4" r="J112"/>
  <c r="BF112"/>
  <c r="F36"/>
  <c i="1" r="BA97"/>
  <c i="2" r="J36"/>
  <c i="1" r="AW95"/>
  <c r="AT95"/>
  <c r="AX94"/>
  <c i="2" l="1" r="J31"/>
  <c i="3" r="F36"/>
  <c i="1" r="BA96"/>
  <c r="BA94"/>
  <c r="W33"/>
  <c i="4" r="J106"/>
  <c r="J114"/>
  <c i="3" r="J103"/>
  <c r="J31"/>
  <c r="J32"/>
  <c i="1" r="AG96"/>
  <c r="AN96"/>
  <c i="4" r="J36"/>
  <c i="1" r="AW97"/>
  <c r="AT97"/>
  <c i="2" r="J32"/>
  <c i="1" r="AG95"/>
  <c i="3" l="1" r="J41"/>
  <c i="4" r="J31"/>
  <c i="2" r="J41"/>
  <c i="1" r="AN95"/>
  <c r="AW94"/>
  <c r="AK33"/>
  <c i="3" r="J111"/>
  <c i="4" r="J32"/>
  <c i="1" r="AG97"/>
  <c r="AN97"/>
  <c i="4" l="1" r="J41"/>
  <c i="1" r="AT94"/>
  <c r="AG94"/>
  <c r="AG103"/>
  <c r="CD103"/>
  <c l="1" r="AN94"/>
  <c r="AG100"/>
  <c r="CD100"/>
  <c r="AK26"/>
  <c r="AV103"/>
  <c r="BY103"/>
  <c r="AG102"/>
  <c r="AV102"/>
  <c r="BY102"/>
  <c r="AG101"/>
  <c r="AV101"/>
  <c r="BY101"/>
  <c l="1" r="CD101"/>
  <c r="CD102"/>
  <c r="AN103"/>
  <c r="AV100"/>
  <c r="BY100"/>
  <c r="AK32"/>
  <c r="AN101"/>
  <c r="AG99"/>
  <c r="AK27"/>
  <c r="AK29"/>
  <c r="AN102"/>
  <c l="1" r="AK38"/>
  <c r="AN100"/>
  <c r="AN99"/>
  <c r="AN105"/>
  <c r="AG105"/>
  <c r="W32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<sst xmlns="http://schemas.openxmlformats.org/spreadsheetml/2006/main">
  <si>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</si>
  <si>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</si>
  <si>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</si>
  <si>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</si>
  <si>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{a180411b-1bc9-4463-8344-9fb583a4ace8}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</si>
  <si>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</si>
  <si>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</si>
  <si>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</si>
  <si>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</si>
  <si>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</si>
  <si>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</si>
  <si>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</si>
  <si>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</si>
  <si>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2404-06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</si>
  <si>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</si>
  <si>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</si>
  <si>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Cyklotrasa - Diel</t>
  </si>
  <si>
    <t>JKSO:</t>
  </si>
  <si>
    <t>KS:</t>
  </si>
  <si>
    <t>Miesto:</t>
  </si>
  <si>
    <t xml:space="preserve"> </t>
  </si>
  <si>
    <t>Dátum:</t>
  </si>
  <si>
    <t>16. 6. 2024</t>
  </si>
  <si>
    <t>Objednávateľ:</t>
  </si>
  <si>
    <t>IČO:</t>
  </si>
  <si>
    <t>PS Komposesorátu a Urbariátu Šalková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</si>
  <si>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</si>
  <si>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</si>
  <si>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</si>
  <si>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</si>
  <si>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</si>
  <si>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</si>
  <si>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</si>
  <si>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</si>
  <si>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</si>
  <si>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</si>
  <si>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</si>
  <si>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</si>
  <si>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</si>
  <si>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</si>
  <si>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</si>
  <si>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</si>
  <si>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</si>
  <si>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</si>
  <si>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</si>
  <si>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</si>
  <si>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</si>
  <si>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</si>
  <si>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</si>
  <si>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</si>
  <si>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</si>
  <si>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</si>
  <si>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</si>
  <si>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</si>
  <si>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</si>
  <si>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</si>
  <si>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</si>
  <si>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</si>
  <si>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</si>
  <si>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</si>
  <si>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</si>
  <si>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</si>
  <si>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</si>
  <si>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</si>
  <si>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</si>
  <si>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</si>
  <si>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</si>
  <si>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</si>
  <si>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</si>
  <si>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</si>
  <si>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</si>
  <si>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</si>
  <si>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</si>
  <si>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</si>
  <si>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</si>
  <si>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</si>
  <si>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</si>
  <si>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</si>
  <si>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</si>
  <si>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</si>
  <si>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Objekt01</t>
  </si>
  <si>
    <t>S.O.0.1. Cyklotrasa Diel</t>
  </si>
  <si>
    <t>STA</t>
  </si>
  <si>
    <t>1</t>
  </si>
  <si>
    <t>{8c3242bf-10d0-43ff-8448-be7c6c7a7512}</t>
  </si>
  <si>
    <t>Objekt02</t>
  </si>
  <si>
    <t>Altánok</t>
  </si>
  <si>
    <t>{8fd93b56-c1c1-4602-9165-8ca80a943b5e}</t>
  </si>
  <si>
    <t>Objekt03</t>
  </si>
  <si>
    <t>Infotabule</t>
  </si>
  <si>
    <t>{52f0756a-a5d5-41aa-b7f7-6088a9402c96}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</si>
  <si>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</si>
  <si>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</si>
  <si>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</si>
  <si>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</si>
  <si>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</si>
  <si>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</si>
  <si>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</si>
  <si>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</si>
  <si>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</si>
  <si>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</si>
  <si>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Objekt:</t>
  </si>
  <si>
    <t>Objekt01 - S.O.0.1. Cyklotrasa Diel</t>
  </si>
  <si>
    <t xml:space="preserve">Milan Hlinka 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</si>
  <si>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</si>
  <si>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</si>
  <si>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</si>
  <si>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</si>
  <si>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</si>
  <si>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</si>
  <si>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D1 - PRÁCE A DODÁVKY HSV</t>
  </si>
  <si>
    <t xml:space="preserve">    1 - Zemné práce</t>
  </si>
  <si>
    <t xml:space="preserve">    5 - KOMUNIKÁCIE</t>
  </si>
  <si>
    <t xml:space="preserve">    9 - OSTATNÉ KONŠTRUKCIE A PRÁCE</t>
  </si>
  <si>
    <t>D7 - PRÁCE A DODÁVKY PSV</t>
  </si>
  <si>
    <t xml:space="preserve">    783 - Nátery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</si>
  <si>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</si>
  <si>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</si>
  <si>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</si>
  <si>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</si>
  <si>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</si>
  <si>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</si>
  <si>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</si>
  <si>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</si>
  <si>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</si>
  <si>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</si>
  <si>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</si>
  <si>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</si>
  <si>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</si>
  <si>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</si>
  <si>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</si>
  <si>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</si>
  <si>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</si>
  <si>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</si>
  <si>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</si>
  <si>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</si>
  <si>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</si>
  <si>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</si>
  <si>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D1</t>
  </si>
  <si>
    <t>PRÁCE A DODÁVKY HSV</t>
  </si>
  <si>
    <t>ROZPOCET</t>
  </si>
  <si>
    <t>Zemné práce</t>
  </si>
  <si>
    <t>K</t>
  </si>
  <si>
    <t>111201101.S</t>
  </si>
  <si>
    <t>Odstránenie krovín a stromov s koreňom s priemerom kmeňa do 100 mm, do 1000 m2</t>
  </si>
  <si>
    <t>m2</t>
  </si>
  <si>
    <t>4</t>
  </si>
  <si>
    <t>111203111.S</t>
  </si>
  <si>
    <t>Odstránenie pňa odfrézovaním až do hĺbky 500 mm</t>
  </si>
  <si>
    <t>3</t>
  </si>
  <si>
    <t>111251111.S</t>
  </si>
  <si>
    <t xml:space="preserve">Drvenie orezaných vetiev,  štiepkovaním do 100 mm</t>
  </si>
  <si>
    <t>m3</t>
  </si>
  <si>
    <t>6</t>
  </si>
  <si>
    <t>112101153.S</t>
  </si>
  <si>
    <t>Vyrúbanie stromu list.,na svahu, priemer kmeňa nad 300 do 400 mm</t>
  </si>
  <si>
    <t>ks</t>
  </si>
  <si>
    <t>8</t>
  </si>
  <si>
    <t>5</t>
  </si>
  <si>
    <t>121101103</t>
  </si>
  <si>
    <t>Odstránenie ornice s premiestnením do 250 m</t>
  </si>
  <si>
    <t>10</t>
  </si>
  <si>
    <t>122302202.S</t>
  </si>
  <si>
    <t>Odkopávka a prekopávka nezapazená pre cesty, v hornine 4 nad 100 do 1000 m3</t>
  </si>
  <si>
    <t>12</t>
  </si>
  <si>
    <t>7</t>
  </si>
  <si>
    <t>122302209</t>
  </si>
  <si>
    <t>Príplatok za lepivosť v horn. tr. 4 pre cesty</t>
  </si>
  <si>
    <t>14</t>
  </si>
  <si>
    <t>132301101.S</t>
  </si>
  <si>
    <t>Výkop ryhy do šírky 600 mm v horn.4 do 100 m3</t>
  </si>
  <si>
    <t>16</t>
  </si>
  <si>
    <t>9</t>
  </si>
  <si>
    <t>132301109.S</t>
  </si>
  <si>
    <t>Príplatok za lepivosť pri hĺbení rýh šírky do 600 mm zapažených i nezapažených s urovnaním dna v hornine 4</t>
  </si>
  <si>
    <t>18</t>
  </si>
  <si>
    <t>132301201.S</t>
  </si>
  <si>
    <t>Výkop ryhy šírky 600-2000mm hor 4 do 100 m3</t>
  </si>
  <si>
    <t>11</t>
  </si>
  <si>
    <t>132301209</t>
  </si>
  <si>
    <t>Príplatok za lepivosť horniny tr.4 v rýhach š. do 200 cm</t>
  </si>
  <si>
    <t>22</t>
  </si>
  <si>
    <t>133301101.S</t>
  </si>
  <si>
    <t>Výkop šachty zapaženej hornina 4 do 100 m3</t>
  </si>
  <si>
    <t>24</t>
  </si>
  <si>
    <t>13</t>
  </si>
  <si>
    <t>133301109.S</t>
  </si>
  <si>
    <t>Príplatok k cenám za lepivosť pri hĺbení šachiet zapažených i nezapažených v hornine 4</t>
  </si>
  <si>
    <t>26</t>
  </si>
  <si>
    <t>161101501.S</t>
  </si>
  <si>
    <t>Zvislé premiestnenie výkopku z horniny I až IV, nosením za každé 3 m výšky</t>
  </si>
  <si>
    <t>28</t>
  </si>
  <si>
    <t>15</t>
  </si>
  <si>
    <t>162201402.S</t>
  </si>
  <si>
    <t>Vodorovné premiestnenie konárov nad 300 do 500 mm do 1000 m</t>
  </si>
  <si>
    <t>30</t>
  </si>
  <si>
    <t>162301101.S</t>
  </si>
  <si>
    <t>Vodorovné premiestnenie výkopku po spevnenej ceste z horniny tr.1-4, do 100 m3 na vzdialenosť do 500 m</t>
  </si>
  <si>
    <t>32</t>
  </si>
  <si>
    <t>17</t>
  </si>
  <si>
    <t>162601102</t>
  </si>
  <si>
    <t>Vodorovné premiestnenie výkopu do 5000 m horn. tr. 1-4</t>
  </si>
  <si>
    <t>34</t>
  </si>
  <si>
    <t>167101101</t>
  </si>
  <si>
    <t>Nakladanie výkopku do 100 m3 v horn. tr. 1-4</t>
  </si>
  <si>
    <t>36</t>
  </si>
  <si>
    <t>19</t>
  </si>
  <si>
    <t>171101105</t>
  </si>
  <si>
    <t>Násypy z hornín súdržných zhutnených na 103% PS</t>
  </si>
  <si>
    <t>38</t>
  </si>
  <si>
    <t>181101102</t>
  </si>
  <si>
    <t>Úprava pláne v zárezoch v horn. tr. 1-4 so zhutnením</t>
  </si>
  <si>
    <t>40</t>
  </si>
  <si>
    <t>21</t>
  </si>
  <si>
    <t>182101101.S</t>
  </si>
  <si>
    <t>Svahovanie trvalých svahov v zárezoch v hornine triedy 1-4</t>
  </si>
  <si>
    <t>42</t>
  </si>
  <si>
    <t>182201101</t>
  </si>
  <si>
    <t>Svahovanie násypu</t>
  </si>
  <si>
    <t>44</t>
  </si>
  <si>
    <t>KOMUNIKÁCIE</t>
  </si>
  <si>
    <t>564231111</t>
  </si>
  <si>
    <t>Podklad zo štrkopiesku hr. 100 mm</t>
  </si>
  <si>
    <t>48</t>
  </si>
  <si>
    <t>25</t>
  </si>
  <si>
    <t>564762111.S</t>
  </si>
  <si>
    <t>Podklad alebo kryt z kameniva hrubého drveného veľ. 32-63 mm (vibr.štrk) po zhut.hr. 200 mm</t>
  </si>
  <si>
    <t>50</t>
  </si>
  <si>
    <t>564791111.S</t>
  </si>
  <si>
    <t>Podklad spevnenej plochy z kameniva drveného so zhutnením frakcie 0-63 mm</t>
  </si>
  <si>
    <t>52</t>
  </si>
  <si>
    <t>27</t>
  </si>
  <si>
    <t>569903311.S</t>
  </si>
  <si>
    <t>Zhotovenie zemných krajníc z hornín akejkoľvek triedy so zhutnením</t>
  </si>
  <si>
    <t>54</t>
  </si>
  <si>
    <t>577143111</t>
  </si>
  <si>
    <t>Asfaltový betón AC 11 (ABJ I) hr. 50 mm, š. do 3 m</t>
  </si>
  <si>
    <t>56</t>
  </si>
  <si>
    <t>29</t>
  </si>
  <si>
    <t>577145112</t>
  </si>
  <si>
    <t>Asfaltový betón AC 16 (ABH I) vrstva ložná hr. 50 mm, š. do 3 m</t>
  </si>
  <si>
    <t>58</t>
  </si>
  <si>
    <t>597761111</t>
  </si>
  <si>
    <t>Rigol dláždený z bet. dosiek, škáry z cem. malty, lôžko z betónu tr. C 8/10</t>
  </si>
  <si>
    <t>60</t>
  </si>
  <si>
    <t>31</t>
  </si>
  <si>
    <t>M</t>
  </si>
  <si>
    <t>592276300</t>
  </si>
  <si>
    <t>Doska obkladová TBM 2-50 50x50x10</t>
  </si>
  <si>
    <t>kus</t>
  </si>
  <si>
    <t>62</t>
  </si>
  <si>
    <t>OSTATNÉ KONŠTRUKCIE A PRÁCE</t>
  </si>
  <si>
    <t>914001111</t>
  </si>
  <si>
    <t>Osadenie zvislých cestných dopravných značiek na stĺpiky, konzoly alebo objekty</t>
  </si>
  <si>
    <t>64</t>
  </si>
  <si>
    <t>33</t>
  </si>
  <si>
    <t>404420102</t>
  </si>
  <si>
    <t>Značka dopravná 101,110-116,120-126,130-136,140-146 Zn plech reflex. tr. 1 Al. okraj 630 mm</t>
  </si>
  <si>
    <t>66</t>
  </si>
  <si>
    <t>404420312</t>
  </si>
  <si>
    <t>Značka dopravná 210 - 245, 250 - 267, 270, 271 Zn plech reflex. tr. 1 založ. Al okraj d 600</t>
  </si>
  <si>
    <t>68</t>
  </si>
  <si>
    <t>35</t>
  </si>
  <si>
    <t>404422102</t>
  </si>
  <si>
    <t>Dodatková tabuľka 501 - 509 Zn plech reflex. tr. 1 Al. okraj 231 x 420 mm</t>
  </si>
  <si>
    <t>70</t>
  </si>
  <si>
    <t>404459610</t>
  </si>
  <si>
    <t>Stĺpik Al 60/5 hladký drážkový</t>
  </si>
  <si>
    <t>m</t>
  </si>
  <si>
    <t>72</t>
  </si>
  <si>
    <t>37</t>
  </si>
  <si>
    <t>917862111.S</t>
  </si>
  <si>
    <t>Osadenie chodník. obrubníka betónového stojatého do lôžka z betónu prosteho tr. C 12/15 s bočnou oporou</t>
  </si>
  <si>
    <t>74</t>
  </si>
  <si>
    <t>592174510</t>
  </si>
  <si>
    <t>Obrubník chodníkový ABO 2-15 100x15x25</t>
  </si>
  <si>
    <t>76</t>
  </si>
  <si>
    <t>39</t>
  </si>
  <si>
    <t>918101111.S</t>
  </si>
  <si>
    <t>Lôžko pod obrubníky, krajníky alebo obruby z dlažobných kociek z betónu prostého tr. C 12/15</t>
  </si>
  <si>
    <t>78</t>
  </si>
  <si>
    <t>919411141</t>
  </si>
  <si>
    <t>Čelo priepustu z bet. prost. vodost. tr. C 16/20 pre priepust z rúr DN 600-800 mm</t>
  </si>
  <si>
    <t>80</t>
  </si>
  <si>
    <t>41</t>
  </si>
  <si>
    <t>919413121</t>
  </si>
  <si>
    <t>Vtoková nádržka z betónu prost. vodost. V-4 tr. C 16/20 pri priepuste z rúr do DN 800 mm</t>
  </si>
  <si>
    <t>82</t>
  </si>
  <si>
    <t>919514111</t>
  </si>
  <si>
    <t>Zhotovenie priepustu z rúr betónových alebo železobetónových DN 600 mm</t>
  </si>
  <si>
    <t>84</t>
  </si>
  <si>
    <t>43</t>
  </si>
  <si>
    <t>592211400</t>
  </si>
  <si>
    <t>Rúra TZP 4-60 60x100</t>
  </si>
  <si>
    <t>86</t>
  </si>
  <si>
    <t>936172115</t>
  </si>
  <si>
    <t>Osadenie doplnkových oceľových konštrukcií 500-1000 kg</t>
  </si>
  <si>
    <t>88</t>
  </si>
  <si>
    <t>45</t>
  </si>
  <si>
    <t>553001000</t>
  </si>
  <si>
    <t>Materiál pre zámočnickú výrobu - orientačná cena</t>
  </si>
  <si>
    <t>kg</t>
  </si>
  <si>
    <t>90</t>
  </si>
  <si>
    <t>46</t>
  </si>
  <si>
    <t>995117152</t>
  </si>
  <si>
    <t>Zemina výkopová iná ako v 170505 uvedená, 17 05 06 (O)</t>
  </si>
  <si>
    <t>t</t>
  </si>
  <si>
    <t>92</t>
  </si>
  <si>
    <t>47</t>
  </si>
  <si>
    <t>998225111</t>
  </si>
  <si>
    <t>Presun hmôt pre pozemné komunikácie a plochy letísk, kryt živičný</t>
  </si>
  <si>
    <t>94</t>
  </si>
  <si>
    <t>D7</t>
  </si>
  <si>
    <t>PRÁCE A DODÁVKY PSV</t>
  </si>
  <si>
    <t>783</t>
  </si>
  <si>
    <t>Nátery</t>
  </si>
  <si>
    <t>783122210</t>
  </si>
  <si>
    <t>Nátery ocel. konštr. ťažkých A syntetické jednonás.+2x email</t>
  </si>
  <si>
    <t>96</t>
  </si>
  <si>
    <t>49</t>
  </si>
  <si>
    <t>783122710</t>
  </si>
  <si>
    <t>Nátery ocel. konštr. ťažkých A syntetické základné</t>
  </si>
  <si>
    <t>98</t>
  </si>
  <si>
    <t>Objekt02 - Altánok</t>
  </si>
  <si>
    <t>PSV - Práce a dodávky PSV</t>
  </si>
  <si>
    <t xml:space="preserve">    762 - Konštrukcie tesárske</t>
  </si>
  <si>
    <t xml:space="preserve">    765 - Konštrukcie - krytiny tvrdé</t>
  </si>
  <si>
    <t>PSV</t>
  </si>
  <si>
    <t>Práce a dodávky PSV</t>
  </si>
  <si>
    <t>762</t>
  </si>
  <si>
    <t>Konštrukcie tesárske</t>
  </si>
  <si>
    <t>762311103.S</t>
  </si>
  <si>
    <t>Montáž kotevných želiez, príložiek, pätiek, ťahadiel, s pripojením k drevenej konštrukcii</t>
  </si>
  <si>
    <t>1547506505</t>
  </si>
  <si>
    <t>553969080</t>
  </si>
  <si>
    <t>Pätka zinková kotviaca (v záhradnej architektúre na upevňovanie stĺpov a záhradných konštrukcií) SDPSK 70 nn š.70mm hr. profilu 4 mm</t>
  </si>
  <si>
    <t>78634117</t>
  </si>
  <si>
    <t>762343932.S</t>
  </si>
  <si>
    <t>Zadebnenie jednotlivých otvorov na streche doskami hr. do 32 mm plochy otvoru nad 1 do 4 m2</t>
  </si>
  <si>
    <t>1374624500</t>
  </si>
  <si>
    <t>605110000100.S</t>
  </si>
  <si>
    <t>Dosky hobľované</t>
  </si>
  <si>
    <t>2089687686</t>
  </si>
  <si>
    <t>762712140.S</t>
  </si>
  <si>
    <t>Montáž priestorových viazaných konštrukcií z reziva hraneného prierezovej plochy 280 - 450 cm2</t>
  </si>
  <si>
    <t>-39211492</t>
  </si>
  <si>
    <t>605111122</t>
  </si>
  <si>
    <t>Rezivo SM 18x18 cm dl. do 6,0m hobľované</t>
  </si>
  <si>
    <t>2127745432</t>
  </si>
  <si>
    <t>712290020.S</t>
  </si>
  <si>
    <t>Zhotovenie parozábrany pre strechy šikmé do 30°</t>
  </si>
  <si>
    <t>-578566000</t>
  </si>
  <si>
    <t>2200914</t>
  </si>
  <si>
    <t>DELTA-REFLEX 25x3m</t>
  </si>
  <si>
    <t>1817385322</t>
  </si>
  <si>
    <t>VV</t>
  </si>
  <si>
    <t>35*1,08 'Prepočítané koeficientom množstva</t>
  </si>
  <si>
    <t>762795000.S</t>
  </si>
  <si>
    <t>Spojovacie prostriedky pre priestorové viazané konštrukcie - klince, svorky, fixačné dosky</t>
  </si>
  <si>
    <t>-921953668</t>
  </si>
  <si>
    <t>998762102.S</t>
  </si>
  <si>
    <t>Presun hmôt pre konštrukcie tesárske v objektoch výšky do 12 m</t>
  </si>
  <si>
    <t>524175411</t>
  </si>
  <si>
    <t>765</t>
  </si>
  <si>
    <t>Konštrukcie - krytiny tvrdé</t>
  </si>
  <si>
    <t>765063363</t>
  </si>
  <si>
    <t>Krytina z asfalt šindľa ISOLA ukončenie hrebeňa neodvetrávaného do 30st.</t>
  </si>
  <si>
    <t>2ks</t>
  </si>
  <si>
    <t>-823132015</t>
  </si>
  <si>
    <t>765064314</t>
  </si>
  <si>
    <t>Krytina z asfalt šindľa VEDAFORM PLUS typ bobrovka sklon strechy do 45st</t>
  </si>
  <si>
    <t>-1092629027</t>
  </si>
  <si>
    <t>783785101.S</t>
  </si>
  <si>
    <t>Nátery tesárskych konštrukcií vodou riediteľné protipožisrne ,vypeňujúce Plamostop, D Transparent hr. 400g/m2</t>
  </si>
  <si>
    <t>96428757</t>
  </si>
  <si>
    <t>Objekt03 - Infotabule</t>
  </si>
  <si>
    <t>HSV - Práce a dodávky HSV</t>
  </si>
  <si>
    <t xml:space="preserve">    3 - Zvislé a kompletné konštrukcie</t>
  </si>
  <si>
    <t xml:space="preserve">    763 - Konštrukcie - drevostavby</t>
  </si>
  <si>
    <t>HSV</t>
  </si>
  <si>
    <t>Práce a dodávky HSV</t>
  </si>
  <si>
    <t>130301001.S</t>
  </si>
  <si>
    <t>Výkop jamy a ryhy v obmedzenom priestore horn. tr.4 ručne</t>
  </si>
  <si>
    <t>840579912</t>
  </si>
  <si>
    <t>Zvislé a kompletné konštrukcie</t>
  </si>
  <si>
    <t>338950235.S</t>
  </si>
  <si>
    <t>Osadenie vo svahu nad 1:5 do 1:2, jednotl.kola so zatlač. do bet. C 25/30, výš. kolov do 3,0m</t>
  </si>
  <si>
    <t>2039500648</t>
  </si>
  <si>
    <t>Rezivo SM 16x2,5 cm dl. do 6,0m hobľované</t>
  </si>
  <si>
    <t>558229462</t>
  </si>
  <si>
    <t>763</t>
  </si>
  <si>
    <t>Konštrukcie - drevostavby</t>
  </si>
  <si>
    <t>763712213.S</t>
  </si>
  <si>
    <t>Montáž zvislej konštrukcie plnostenné stĺpy prierezovej plochy nad 500 do 3000 cm2</t>
  </si>
  <si>
    <t>-1631124615</t>
  </si>
  <si>
    <t>605111030</t>
  </si>
  <si>
    <t>Rezivo hobľované d 6,0 m</t>
  </si>
  <si>
    <t>1412584869</t>
  </si>
  <si>
    <t>-2115404705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</si>
</sst>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5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7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5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5" fillId="5" borderId="0" xfId="0" applyNumberFormat="1" applyFont="1" applyFill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3" fillId="0" borderId="23" xfId="0" applyFont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167" fontId="23" fillId="0" borderId="23" xfId="0" applyNumberFormat="1" applyFont="1" applyBorder="1" applyAlignment="1" applyProtection="1">
      <alignment vertical="center"/>
      <protection locked="0"/>
    </xf>
    <xf numFmtId="4" fontId="23" fillId="3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49" fontId="35" fillId="0" borderId="23" xfId="0" applyNumberFormat="1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167" fontId="35" fillId="0" borderId="23" xfId="0" applyNumberFormat="1" applyFont="1" applyBorder="1" applyAlignment="1" applyProtection="1">
      <alignment vertical="center"/>
      <protection locked="0"/>
    </xf>
    <xf numFmtId="4" fontId="35" fillId="3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="1" customFormat="1" ht="36.96" customHeight="1">
      <c r="AR2" s="15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="1" customFormat="1" ht="24.96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="1" customFormat="1" ht="12" customHeight="1">
      <c r="B5" s="19"/>
      <c r="D5" s="23" t="s">
        <v>12</v>
      </c>
      <c r="K5" s="24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9"/>
      <c r="BE5" s="25" t="s">
        <v>14</v>
      </c>
      <c r="BS5" s="16" t="s">
        <v>6</v>
      </c>
    </row>
    <row r="6" s="1" customFormat="1" ht="36.96" customHeight="1">
      <c r="B6" s="19"/>
      <c r="D6" s="26" t="s">
        <v>15</v>
      </c>
      <c r="K6" s="27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9"/>
      <c r="BE6" s="28"/>
      <c r="BS6" s="16" t="s">
        <v>6</v>
      </c>
    </row>
    <row r="7" s="1" customFormat="1" ht="12" customHeight="1">
      <c r="B7" s="19"/>
      <c r="D7" s="29" t="s">
        <v>17</v>
      </c>
      <c r="K7" s="24" t="s">
        <v>1</v>
      </c>
      <c r="AK7" s="29" t="s">
        <v>18</v>
      </c>
      <c r="AN7" s="24" t="s">
        <v>1</v>
      </c>
      <c r="AR7" s="19"/>
      <c r="BE7" s="28"/>
      <c r="BS7" s="16" t="s">
        <v>6</v>
      </c>
    </row>
    <row r="8" s="1" customFormat="1" ht="12" customHeight="1">
      <c r="B8" s="19"/>
      <c r="D8" s="29" t="s">
        <v>19</v>
      </c>
      <c r="K8" s="24" t="s">
        <v>20</v>
      </c>
      <c r="AK8" s="29" t="s">
        <v>21</v>
      </c>
      <c r="AN8" s="30" t="s">
        <v>22</v>
      </c>
      <c r="AR8" s="19"/>
      <c r="BE8" s="28"/>
      <c r="BS8" s="16" t="s">
        <v>6</v>
      </c>
    </row>
    <row r="9" s="1" customFormat="1" ht="14.4" customHeight="1">
      <c r="B9" s="19"/>
      <c r="AR9" s="19"/>
      <c r="BE9" s="28"/>
      <c r="BS9" s="16" t="s">
        <v>6</v>
      </c>
    </row>
    <row r="10" s="1" customFormat="1" ht="12" customHeight="1">
      <c r="B10" s="19"/>
      <c r="D10" s="29" t="s">
        <v>23</v>
      </c>
      <c r="AK10" s="29" t="s">
        <v>24</v>
      </c>
      <c r="AN10" s="24" t="s">
        <v>1</v>
      </c>
      <c r="AR10" s="19"/>
      <c r="BE10" s="28"/>
      <c r="BS10" s="16" t="s">
        <v>6</v>
      </c>
    </row>
    <row r="11" s="1" customFormat="1" ht="18.48" customHeight="1">
      <c r="B11" s="19"/>
      <c r="E11" s="24" t="s">
        <v>25</v>
      </c>
      <c r="AK11" s="29" t="s">
        <v>26</v>
      </c>
      <c r="AN11" s="24" t="s">
        <v>1</v>
      </c>
      <c r="AR11" s="19"/>
      <c r="BE11" s="28"/>
      <c r="BS11" s="16" t="s">
        <v>6</v>
      </c>
    </row>
    <row r="12" s="1" customFormat="1" ht="6.96" customHeight="1">
      <c r="B12" s="19"/>
      <c r="AR12" s="19"/>
      <c r="BE12" s="28"/>
      <c r="BS12" s="16" t="s">
        <v>6</v>
      </c>
    </row>
    <row r="13" s="1" customFormat="1" ht="12" customHeight="1">
      <c r="B13" s="19"/>
      <c r="D13" s="29" t="s">
        <v>27</v>
      </c>
      <c r="AK13" s="29" t="s">
        <v>24</v>
      </c>
      <c r="AN13" s="31" t="s">
        <v>28</v>
      </c>
      <c r="AR13" s="19"/>
      <c r="BE13" s="28"/>
      <c r="BS13" s="16" t="s">
        <v>6</v>
      </c>
    </row>
    <row r="14">
      <c r="B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N14" s="31" t="s">
        <v>28</v>
      </c>
      <c r="AR14" s="19"/>
      <c r="BE14" s="28"/>
      <c r="BS14" s="16" t="s">
        <v>6</v>
      </c>
    </row>
    <row r="15" s="1" customFormat="1" ht="6.96" customHeight="1">
      <c r="B15" s="19"/>
      <c r="AR15" s="19"/>
      <c r="BE15" s="28"/>
      <c r="BS15" s="16" t="s">
        <v>3</v>
      </c>
    </row>
    <row r="16" s="1" customFormat="1" ht="12" customHeight="1">
      <c r="B16" s="19"/>
      <c r="D16" s="29" t="s">
        <v>29</v>
      </c>
      <c r="AK16" s="29" t="s">
        <v>24</v>
      </c>
      <c r="AN16" s="24" t="s">
        <v>1</v>
      </c>
      <c r="AR16" s="19"/>
      <c r="BE16" s="28"/>
      <c r="BS16" s="16" t="s">
        <v>3</v>
      </c>
    </row>
    <row r="17" s="1" customFormat="1" ht="18.48" customHeight="1">
      <c r="B17" s="19"/>
      <c r="E17" s="24" t="s">
        <v>20</v>
      </c>
      <c r="AK17" s="29" t="s">
        <v>26</v>
      </c>
      <c r="AN17" s="24" t="s">
        <v>1</v>
      </c>
      <c r="AR17" s="19"/>
      <c r="BE17" s="28"/>
      <c r="BS17" s="16" t="s">
        <v>30</v>
      </c>
    </row>
    <row r="18" s="1" customFormat="1" ht="6.96" customHeight="1">
      <c r="B18" s="19"/>
      <c r="AR18" s="19"/>
      <c r="BE18" s="28"/>
      <c r="BS18" s="16" t="s">
        <v>6</v>
      </c>
    </row>
    <row r="19" s="1" customFormat="1" ht="12" customHeight="1">
      <c r="B19" s="19"/>
      <c r="D19" s="29" t="s">
        <v>31</v>
      </c>
      <c r="AK19" s="29" t="s">
        <v>24</v>
      </c>
      <c r="AN19" s="24" t="s">
        <v>1</v>
      </c>
      <c r="AR19" s="19"/>
      <c r="BE19" s="28"/>
      <c r="BS19" s="16" t="s">
        <v>6</v>
      </c>
    </row>
    <row r="20" s="1" customFormat="1" ht="18.48" customHeight="1">
      <c r="B20" s="19"/>
      <c r="E20" s="24" t="s">
        <v>20</v>
      </c>
      <c r="AK20" s="29" t="s">
        <v>26</v>
      </c>
      <c r="AN20" s="24" t="s">
        <v>1</v>
      </c>
      <c r="AR20" s="19"/>
      <c r="BE20" s="28"/>
      <c r="BS20" s="16" t="s">
        <v>30</v>
      </c>
    </row>
    <row r="21" s="1" customFormat="1" ht="6.96" customHeight="1">
      <c r="B21" s="19"/>
      <c r="AR21" s="19"/>
      <c r="BE21" s="28"/>
    </row>
    <row r="22" s="1" customFormat="1" ht="12" customHeight="1">
      <c r="B22" s="19"/>
      <c r="D22" s="29" t="s">
        <v>32</v>
      </c>
      <c r="AR22" s="19"/>
      <c r="BE22" s="28"/>
    </row>
    <row r="23" s="1" customFormat="1" ht="16.5" customHeight="1">
      <c r="B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R23" s="19"/>
      <c r="BE23" s="28"/>
    </row>
    <row r="24" s="1" customFormat="1" ht="6.96" customHeight="1">
      <c r="B24" s="19"/>
      <c r="AR24" s="19"/>
      <c r="BE24" s="28"/>
    </row>
    <row r="25" s="1" customFormat="1" ht="6.96" customHeight="1">
      <c r="B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R25" s="19"/>
      <c r="BE25" s="28"/>
    </row>
    <row r="26" s="1" customFormat="1" ht="14.4" customHeight="1">
      <c r="B26" s="19"/>
      <c r="D26" s="35" t="s">
        <v>33</v>
      </c>
      <c r="AK26" s="36">
        <f>ROUND(AG94,2)</f>
        <v>0</v>
      </c>
      <c r="AL26" s="1"/>
      <c r="AM26" s="1"/>
      <c r="AN26" s="1"/>
      <c r="AO26" s="1"/>
      <c r="AR26" s="19"/>
      <c r="BE26" s="28"/>
    </row>
    <row r="27" s="1" customFormat="1" ht="14.4" customHeight="1">
      <c r="B27" s="19"/>
      <c r="D27" s="35" t="s">
        <v>34</v>
      </c>
      <c r="AK27" s="36">
        <f>ROUND(AG99, 2)</f>
        <v>0</v>
      </c>
      <c r="AL27" s="36"/>
      <c r="AM27" s="36"/>
      <c r="AN27" s="36"/>
      <c r="AO27" s="36"/>
      <c r="AR27" s="19"/>
      <c r="BE27" s="28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8"/>
      <c r="BE28" s="28"/>
    </row>
    <row r="29" s="2" customFormat="1" ht="25.92" customHeight="1">
      <c r="A29" s="37"/>
      <c r="B29" s="38"/>
      <c r="C29" s="37"/>
      <c r="D29" s="39" t="s">
        <v>35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1">
        <f>ROUND(AK26 + AK27, 2)</f>
        <v>0</v>
      </c>
      <c r="AL29" s="40"/>
      <c r="AM29" s="40"/>
      <c r="AN29" s="40"/>
      <c r="AO29" s="40"/>
      <c r="AP29" s="37"/>
      <c r="AQ29" s="37"/>
      <c r="AR29" s="38"/>
      <c r="BE29" s="28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8"/>
      <c r="BE30" s="28"/>
    </row>
    <row r="31" s="2" customFormat="1">
      <c r="A31" s="37"/>
      <c r="B31" s="38"/>
      <c r="C31" s="37"/>
      <c r="D31" s="37"/>
      <c r="E31" s="37"/>
      <c r="F31" s="37"/>
      <c r="G31" s="37"/>
      <c r="H31" s="37"/>
      <c r="I31" s="37"/>
      <c r="J31" s="37"/>
      <c r="K31" s="37"/>
      <c r="L31" s="42" t="s">
        <v>36</v>
      </c>
      <c r="M31" s="42"/>
      <c r="N31" s="42"/>
      <c r="O31" s="42"/>
      <c r="P31" s="42"/>
      <c r="Q31" s="37"/>
      <c r="R31" s="37"/>
      <c r="S31" s="37"/>
      <c r="T31" s="37"/>
      <c r="U31" s="37"/>
      <c r="V31" s="37"/>
      <c r="W31" s="42" t="s">
        <v>37</v>
      </c>
      <c r="X31" s="42"/>
      <c r="Y31" s="42"/>
      <c r="Z31" s="42"/>
      <c r="AA31" s="42"/>
      <c r="AB31" s="42"/>
      <c r="AC31" s="42"/>
      <c r="AD31" s="42"/>
      <c r="AE31" s="42"/>
      <c r="AF31" s="37"/>
      <c r="AG31" s="37"/>
      <c r="AH31" s="37"/>
      <c r="AI31" s="37"/>
      <c r="AJ31" s="37"/>
      <c r="AK31" s="42" t="s">
        <v>38</v>
      </c>
      <c r="AL31" s="42"/>
      <c r="AM31" s="42"/>
      <c r="AN31" s="42"/>
      <c r="AO31" s="42"/>
      <c r="AP31" s="37"/>
      <c r="AQ31" s="37"/>
      <c r="AR31" s="38"/>
      <c r="BE31" s="28"/>
    </row>
    <row r="32" s="3" customFormat="1" ht="14.4" customHeight="1">
      <c r="A32" s="3"/>
      <c r="B32" s="43"/>
      <c r="C32" s="3"/>
      <c r="D32" s="29" t="s">
        <v>39</v>
      </c>
      <c r="E32" s="3"/>
      <c r="F32" s="44" t="s">
        <v>40</v>
      </c>
      <c r="G32" s="3"/>
      <c r="H32" s="3"/>
      <c r="I32" s="3"/>
      <c r="J32" s="3"/>
      <c r="K32" s="3"/>
      <c r="L32" s="45">
        <v>0.20000000000000001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7">
        <f>ROUND(AZ94 + SUM(CD99:CD103),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7">
        <f>ROUND(AV94 + SUM(BY99:BY103), 2)</f>
        <v>0</v>
      </c>
      <c r="AL32" s="46"/>
      <c r="AM32" s="46"/>
      <c r="AN32" s="46"/>
      <c r="AO32" s="46"/>
      <c r="AP32" s="46"/>
      <c r="AQ32" s="46"/>
      <c r="AR32" s="48"/>
      <c r="AS32" s="46"/>
      <c r="AT32" s="46"/>
      <c r="AU32" s="46"/>
      <c r="AV32" s="46"/>
      <c r="AW32" s="46"/>
      <c r="AX32" s="46"/>
      <c r="AY32" s="46"/>
      <c r="AZ32" s="46"/>
      <c r="BE32" s="49"/>
    </row>
    <row r="33" s="3" customFormat="1" ht="14.4" customHeight="1">
      <c r="A33" s="3"/>
      <c r="B33" s="43"/>
      <c r="C33" s="3"/>
      <c r="D33" s="3"/>
      <c r="E33" s="3"/>
      <c r="F33" s="44" t="s">
        <v>41</v>
      </c>
      <c r="G33" s="3"/>
      <c r="H33" s="3"/>
      <c r="I33" s="3"/>
      <c r="J33" s="3"/>
      <c r="K33" s="3"/>
      <c r="L33" s="45">
        <v>0.20000000000000001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>
        <f>ROUND(BA94 + SUM(CE99:CE103),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7">
        <f>ROUND(AW94 + SUM(BZ99:BZ103), 2)</f>
        <v>0</v>
      </c>
      <c r="AL33" s="46"/>
      <c r="AM33" s="46"/>
      <c r="AN33" s="46"/>
      <c r="AO33" s="46"/>
      <c r="AP33" s="46"/>
      <c r="AQ33" s="46"/>
      <c r="AR33" s="48"/>
      <c r="AS33" s="46"/>
      <c r="AT33" s="46"/>
      <c r="AU33" s="46"/>
      <c r="AV33" s="46"/>
      <c r="AW33" s="46"/>
      <c r="AX33" s="46"/>
      <c r="AY33" s="46"/>
      <c r="AZ33" s="46"/>
      <c r="BE33" s="49"/>
    </row>
    <row r="34" hidden="1" s="3" customFormat="1" ht="14.4" customHeight="1">
      <c r="A34" s="3"/>
      <c r="B34" s="43"/>
      <c r="C34" s="3"/>
      <c r="D34" s="3"/>
      <c r="E34" s="3"/>
      <c r="F34" s="29" t="s">
        <v>42</v>
      </c>
      <c r="G34" s="3"/>
      <c r="H34" s="3"/>
      <c r="I34" s="3"/>
      <c r="J34" s="3"/>
      <c r="K34" s="3"/>
      <c r="L34" s="50">
        <v>0.20000000000000001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51">
        <f>ROUND(BB94 + SUM(CF99:CF103), 2)</f>
        <v>0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51">
        <v>0</v>
      </c>
      <c r="AL34" s="3"/>
      <c r="AM34" s="3"/>
      <c r="AN34" s="3"/>
      <c r="AO34" s="3"/>
      <c r="AP34" s="3"/>
      <c r="AQ34" s="3"/>
      <c r="AR34" s="43"/>
      <c r="BE34" s="49"/>
    </row>
    <row r="35" hidden="1" s="3" customFormat="1" ht="14.4" customHeight="1">
      <c r="A35" s="3"/>
      <c r="B35" s="43"/>
      <c r="C35" s="3"/>
      <c r="D35" s="3"/>
      <c r="E35" s="3"/>
      <c r="F35" s="29" t="s">
        <v>43</v>
      </c>
      <c r="G35" s="3"/>
      <c r="H35" s="3"/>
      <c r="I35" s="3"/>
      <c r="J35" s="3"/>
      <c r="K35" s="3"/>
      <c r="L35" s="50">
        <v>0.20000000000000001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51">
        <f>ROUND(BC94 + SUM(CG99:CG103), 2)</f>
        <v>0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51">
        <v>0</v>
      </c>
      <c r="AL35" s="3"/>
      <c r="AM35" s="3"/>
      <c r="AN35" s="3"/>
      <c r="AO35" s="3"/>
      <c r="AP35" s="3"/>
      <c r="AQ35" s="3"/>
      <c r="AR35" s="43"/>
      <c r="BE35" s="3"/>
    </row>
    <row r="36" hidden="1" s="3" customFormat="1" ht="14.4" customHeight="1">
      <c r="A36" s="3"/>
      <c r="B36" s="43"/>
      <c r="C36" s="3"/>
      <c r="D36" s="3"/>
      <c r="E36" s="3"/>
      <c r="F36" s="44" t="s">
        <v>44</v>
      </c>
      <c r="G36" s="3"/>
      <c r="H36" s="3"/>
      <c r="I36" s="3"/>
      <c r="J36" s="3"/>
      <c r="K36" s="3"/>
      <c r="L36" s="45">
        <v>0</v>
      </c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7">
        <f>ROUND(BD94 + SUM(CH99:CH103), 2)</f>
        <v>0</v>
      </c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7">
        <v>0</v>
      </c>
      <c r="AL36" s="46"/>
      <c r="AM36" s="46"/>
      <c r="AN36" s="46"/>
      <c r="AO36" s="46"/>
      <c r="AP36" s="46"/>
      <c r="AQ36" s="46"/>
      <c r="AR36" s="48"/>
      <c r="AS36" s="46"/>
      <c r="AT36" s="46"/>
      <c r="AU36" s="46"/>
      <c r="AV36" s="46"/>
      <c r="AW36" s="46"/>
      <c r="AX36" s="46"/>
      <c r="AY36" s="46"/>
      <c r="AZ36" s="46"/>
      <c r="BE36" s="3"/>
    </row>
    <row r="37" s="2" customFormat="1" ht="6.96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2" customFormat="1" ht="25.92" customHeight="1">
      <c r="A38" s="37"/>
      <c r="B38" s="38"/>
      <c r="C38" s="52"/>
      <c r="D38" s="53" t="s">
        <v>45</v>
      </c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5" t="s">
        <v>46</v>
      </c>
      <c r="U38" s="54"/>
      <c r="V38" s="54"/>
      <c r="W38" s="54"/>
      <c r="X38" s="56" t="s">
        <v>47</v>
      </c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7">
        <f>SUM(AK29:AK36)</f>
        <v>0</v>
      </c>
      <c r="AL38" s="54"/>
      <c r="AM38" s="54"/>
      <c r="AN38" s="54"/>
      <c r="AO38" s="58"/>
      <c r="AP38" s="52"/>
      <c r="AQ38" s="52"/>
      <c r="AR38" s="38"/>
      <c r="BE38" s="37"/>
    </row>
    <row r="39" s="2" customFormat="1" ht="6.96" customHeight="1">
      <c r="A39" s="37"/>
      <c r="B39" s="38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8"/>
      <c r="B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8"/>
      <c r="BE40" s="37"/>
    </row>
    <row r="41" s="1" customFormat="1" ht="14.4" customHeight="1">
      <c r="B41" s="19"/>
      <c r="AR41" s="19"/>
    </row>
    <row r="42" s="1" customFormat="1" ht="14.4" customHeight="1">
      <c r="B42" s="19"/>
      <c r="AR42" s="19"/>
    </row>
    <row r="43" s="1" customFormat="1" ht="14.4" customHeight="1">
      <c r="B43" s="19"/>
      <c r="AR43" s="19"/>
    </row>
    <row r="44" s="1" customFormat="1" ht="14.4" customHeight="1">
      <c r="B44" s="19"/>
      <c r="AR44" s="19"/>
    </row>
    <row r="45" s="1" customFormat="1" ht="14.4" customHeight="1">
      <c r="B45" s="19"/>
      <c r="AR45" s="19"/>
    </row>
    <row r="46" s="1" customFormat="1" ht="14.4" customHeight="1">
      <c r="B46" s="19"/>
      <c r="AR46" s="19"/>
    </row>
    <row r="47" s="1" customFormat="1" ht="14.4" customHeight="1">
      <c r="B47" s="19"/>
      <c r="AR47" s="19"/>
    </row>
    <row r="48" s="1" customFormat="1" ht="14.4" customHeight="1">
      <c r="B48" s="19"/>
      <c r="AR48" s="19"/>
    </row>
    <row r="49" s="2" customFormat="1" ht="14.4" customHeight="1">
      <c r="B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R49" s="59"/>
    </row>
    <row r="50">
      <c r="B50" s="19"/>
      <c r="AR50" s="19"/>
    </row>
    <row r="51">
      <c r="B51" s="19"/>
      <c r="AR51" s="19"/>
    </row>
    <row r="52">
      <c r="B52" s="19"/>
      <c r="AR52" s="19"/>
    </row>
    <row r="53">
      <c r="B53" s="19"/>
      <c r="AR53" s="19"/>
    </row>
    <row r="54">
      <c r="B54" s="19"/>
      <c r="AR54" s="19"/>
    </row>
    <row r="55">
      <c r="B55" s="19"/>
      <c r="AR55" s="19"/>
    </row>
    <row r="56">
      <c r="B56" s="19"/>
      <c r="AR56" s="19"/>
    </row>
    <row r="57">
      <c r="B57" s="19"/>
      <c r="AR57" s="19"/>
    </row>
    <row r="58">
      <c r="B58" s="19"/>
      <c r="AR58" s="19"/>
    </row>
    <row r="59">
      <c r="B59" s="19"/>
      <c r="AR59" s="19"/>
    </row>
    <row r="60" s="2" customFormat="1">
      <c r="A60" s="37"/>
      <c r="B60" s="38"/>
      <c r="C60" s="37"/>
      <c r="D60" s="62" t="s">
        <v>50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51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50</v>
      </c>
      <c r="AI60" s="40"/>
      <c r="AJ60" s="40"/>
      <c r="AK60" s="40"/>
      <c r="AL60" s="40"/>
      <c r="AM60" s="62" t="s">
        <v>51</v>
      </c>
      <c r="AN60" s="40"/>
      <c r="AO60" s="40"/>
      <c r="AP60" s="37"/>
      <c r="AQ60" s="37"/>
      <c r="AR60" s="38"/>
      <c r="BE60" s="37"/>
    </row>
    <row r="61">
      <c r="B61" s="19"/>
      <c r="AR61" s="19"/>
    </row>
    <row r="62">
      <c r="B62" s="19"/>
      <c r="AR62" s="19"/>
    </row>
    <row r="63">
      <c r="B63" s="19"/>
      <c r="AR63" s="19"/>
    </row>
    <row r="64" s="2" customFormat="1">
      <c r="A64" s="37"/>
      <c r="B64" s="38"/>
      <c r="C64" s="37"/>
      <c r="D64" s="60" t="s">
        <v>52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0" t="s">
        <v>53</v>
      </c>
      <c r="AI64" s="63"/>
      <c r="AJ64" s="63"/>
      <c r="AK64" s="63"/>
      <c r="AL64" s="63"/>
      <c r="AM64" s="63"/>
      <c r="AN64" s="63"/>
      <c r="AO64" s="63"/>
      <c r="AP64" s="37"/>
      <c r="AQ64" s="37"/>
      <c r="AR64" s="38"/>
      <c r="BE64" s="37"/>
    </row>
    <row r="65">
      <c r="B65" s="19"/>
      <c r="AR65" s="19"/>
    </row>
    <row r="66">
      <c r="B66" s="19"/>
      <c r="AR66" s="19"/>
    </row>
    <row r="67">
      <c r="B67" s="19"/>
      <c r="AR67" s="19"/>
    </row>
    <row r="68">
      <c r="B68" s="19"/>
      <c r="AR68" s="19"/>
    </row>
    <row r="69">
      <c r="B69" s="19"/>
      <c r="AR69" s="19"/>
    </row>
    <row r="70">
      <c r="B70" s="19"/>
      <c r="AR70" s="19"/>
    </row>
    <row r="71">
      <c r="B71" s="19"/>
      <c r="AR71" s="19"/>
    </row>
    <row r="72">
      <c r="B72" s="19"/>
      <c r="AR72" s="19"/>
    </row>
    <row r="73">
      <c r="B73" s="19"/>
      <c r="AR73" s="19"/>
    </row>
    <row r="74">
      <c r="B74" s="19"/>
      <c r="AR74" s="19"/>
    </row>
    <row r="75" s="2" customFormat="1">
      <c r="A75" s="37"/>
      <c r="B75" s="38"/>
      <c r="C75" s="37"/>
      <c r="D75" s="62" t="s">
        <v>50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51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50</v>
      </c>
      <c r="AI75" s="40"/>
      <c r="AJ75" s="40"/>
      <c r="AK75" s="40"/>
      <c r="AL75" s="40"/>
      <c r="AM75" s="62" t="s">
        <v>51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38"/>
      <c r="B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38"/>
      <c r="BE81" s="37"/>
    </row>
    <row r="82" s="2" customFormat="1" ht="24.96" customHeight="1">
      <c r="A82" s="37"/>
      <c r="B82" s="38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8"/>
      <c r="C84" s="29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2404-06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8"/>
      <c r="BE84" s="4"/>
    </row>
    <row r="85" s="5" customFormat="1" ht="36.96" customHeight="1">
      <c r="A85" s="5"/>
      <c r="B85" s="69"/>
      <c r="C85" s="70" t="s">
        <v>15</v>
      </c>
      <c r="D85" s="5"/>
      <c r="E85" s="5"/>
      <c r="F85" s="5"/>
      <c r="G85" s="5"/>
      <c r="H85" s="5"/>
      <c r="I85" s="5"/>
      <c r="J85" s="5"/>
      <c r="K85" s="5"/>
      <c r="L85" s="71" t="str">
        <f>K6</f>
        <v>Cyklotrasa - Diel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9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72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73" t="str">
        <f>IF(AN8= "","",AN8)</f>
        <v>16. 6. 2024</v>
      </c>
      <c r="AN87" s="73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PS Komposesorátu a Urbariátu Šalková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74" t="str">
        <f>IF(E17="","",E17)</f>
        <v xml:space="preserve"> </v>
      </c>
      <c r="AN89" s="4"/>
      <c r="AO89" s="4"/>
      <c r="AP89" s="4"/>
      <c r="AQ89" s="37"/>
      <c r="AR89" s="38"/>
      <c r="AS89" s="75" t="s">
        <v>55</v>
      </c>
      <c r="AT89" s="76"/>
      <c r="AU89" s="77"/>
      <c r="AV89" s="77"/>
      <c r="AW89" s="77"/>
      <c r="AX89" s="77"/>
      <c r="AY89" s="77"/>
      <c r="AZ89" s="77"/>
      <c r="BA89" s="77"/>
      <c r="BB89" s="77"/>
      <c r="BC89" s="77"/>
      <c r="BD89" s="78"/>
      <c r="BE89" s="37"/>
    </row>
    <row r="90" s="2" customFormat="1" ht="15.15" customHeight="1">
      <c r="A90" s="37"/>
      <c r="B90" s="38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31</v>
      </c>
      <c r="AJ90" s="37"/>
      <c r="AK90" s="37"/>
      <c r="AL90" s="37"/>
      <c r="AM90" s="74" t="str">
        <f>IF(E20="","",E20)</f>
        <v xml:space="preserve"> </v>
      </c>
      <c r="AN90" s="4"/>
      <c r="AO90" s="4"/>
      <c r="AP90" s="4"/>
      <c r="AQ90" s="37"/>
      <c r="AR90" s="38"/>
      <c r="AS90" s="79"/>
      <c r="AT90" s="80"/>
      <c r="AU90" s="81"/>
      <c r="AV90" s="81"/>
      <c r="AW90" s="81"/>
      <c r="AX90" s="81"/>
      <c r="AY90" s="81"/>
      <c r="AZ90" s="81"/>
      <c r="BA90" s="81"/>
      <c r="BB90" s="81"/>
      <c r="BC90" s="81"/>
      <c r="BD90" s="82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9"/>
      <c r="AT91" s="80"/>
      <c r="AU91" s="81"/>
      <c r="AV91" s="81"/>
      <c r="AW91" s="81"/>
      <c r="AX91" s="81"/>
      <c r="AY91" s="81"/>
      <c r="AZ91" s="81"/>
      <c r="BA91" s="81"/>
      <c r="BB91" s="81"/>
      <c r="BC91" s="81"/>
      <c r="BD91" s="82"/>
      <c r="BE91" s="37"/>
    </row>
    <row r="92" s="2" customFormat="1" ht="29.28" customHeight="1">
      <c r="A92" s="37"/>
      <c r="B92" s="38"/>
      <c r="C92" s="83" t="s">
        <v>56</v>
      </c>
      <c r="D92" s="84"/>
      <c r="E92" s="84"/>
      <c r="F92" s="84"/>
      <c r="G92" s="84"/>
      <c r="H92" s="85"/>
      <c r="I92" s="86" t="s">
        <v>57</v>
      </c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7" t="s">
        <v>58</v>
      </c>
      <c r="AH92" s="84"/>
      <c r="AI92" s="84"/>
      <c r="AJ92" s="84"/>
      <c r="AK92" s="84"/>
      <c r="AL92" s="84"/>
      <c r="AM92" s="84"/>
      <c r="AN92" s="86" t="s">
        <v>59</v>
      </c>
      <c r="AO92" s="84"/>
      <c r="AP92" s="88"/>
      <c r="AQ92" s="89" t="s">
        <v>60</v>
      </c>
      <c r="AR92" s="38"/>
      <c r="AS92" s="90" t="s">
        <v>61</v>
      </c>
      <c r="AT92" s="91" t="s">
        <v>62</v>
      </c>
      <c r="AU92" s="91" t="s">
        <v>63</v>
      </c>
      <c r="AV92" s="91" t="s">
        <v>64</v>
      </c>
      <c r="AW92" s="91" t="s">
        <v>65</v>
      </c>
      <c r="AX92" s="91" t="s">
        <v>66</v>
      </c>
      <c r="AY92" s="91" t="s">
        <v>67</v>
      </c>
      <c r="AZ92" s="91" t="s">
        <v>68</v>
      </c>
      <c r="BA92" s="91" t="s">
        <v>69</v>
      </c>
      <c r="BB92" s="91" t="s">
        <v>70</v>
      </c>
      <c r="BC92" s="91" t="s">
        <v>71</v>
      </c>
      <c r="BD92" s="92" t="s">
        <v>72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93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5"/>
      <c r="BE93" s="37"/>
    </row>
    <row r="94" s="6" customFormat="1" ht="32.4" customHeight="1">
      <c r="A94" s="6"/>
      <c r="B94" s="96"/>
      <c r="C94" s="97" t="s">
        <v>73</v>
      </c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9">
        <f>ROUND(SUM(AG95:AG97),2)</f>
        <v>0</v>
      </c>
      <c r="AH94" s="99"/>
      <c r="AI94" s="99"/>
      <c r="AJ94" s="99"/>
      <c r="AK94" s="99"/>
      <c r="AL94" s="99"/>
      <c r="AM94" s="99"/>
      <c r="AN94" s="100">
        <f>SUM(AG94,AT94)</f>
        <v>0</v>
      </c>
      <c r="AO94" s="100"/>
      <c r="AP94" s="100"/>
      <c r="AQ94" s="101" t="s">
        <v>1</v>
      </c>
      <c r="AR94" s="96"/>
      <c r="AS94" s="102">
        <f>ROUND(SUM(AS95:AS97),2)</f>
        <v>0</v>
      </c>
      <c r="AT94" s="103">
        <f>ROUND(SUM(AV94:AW94),2)</f>
        <v>0</v>
      </c>
      <c r="AU94" s="104">
        <f>ROUND(SUM(AU95:AU97),5)</f>
        <v>0</v>
      </c>
      <c r="AV94" s="103">
        <f>ROUND(AZ94*L32,2)</f>
        <v>0</v>
      </c>
      <c r="AW94" s="103">
        <f>ROUND(BA94*L33,2)</f>
        <v>0</v>
      </c>
      <c r="AX94" s="103">
        <f>ROUND(BB94*L32,2)</f>
        <v>0</v>
      </c>
      <c r="AY94" s="103">
        <f>ROUND(BC94*L33,2)</f>
        <v>0</v>
      </c>
      <c r="AZ94" s="103">
        <f>ROUND(SUM(AZ95:AZ97),2)</f>
        <v>0</v>
      </c>
      <c r="BA94" s="103">
        <f>ROUND(SUM(BA95:BA97),2)</f>
        <v>0</v>
      </c>
      <c r="BB94" s="103">
        <f>ROUND(SUM(BB95:BB97),2)</f>
        <v>0</v>
      </c>
      <c r="BC94" s="103">
        <f>ROUND(SUM(BC95:BC97),2)</f>
        <v>0</v>
      </c>
      <c r="BD94" s="105">
        <f>ROUND(SUM(BD95:BD97),2)</f>
        <v>0</v>
      </c>
      <c r="BE94" s="6"/>
      <c r="BS94" s="106" t="s">
        <v>74</v>
      </c>
      <c r="BT94" s="106" t="s">
        <v>75</v>
      </c>
      <c r="BU94" s="107" t="s">
        <v>76</v>
      </c>
      <c r="BV94" s="106" t="s">
        <v>77</v>
      </c>
      <c r="BW94" s="106" t="s">
        <v>4</v>
      </c>
      <c r="BX94" s="106" t="s">
        <v>78</v>
      </c>
      <c r="CL94" s="106" t="s">
        <v>1</v>
      </c>
    </row>
    <row r="95" s="7" customFormat="1" ht="16.5" customHeight="1">
      <c r="A95" s="108" t="s">
        <v>79</v>
      </c>
      <c r="B95" s="109"/>
      <c r="C95" s="110"/>
      <c r="D95" s="111" t="s">
        <v>80</v>
      </c>
      <c r="E95" s="111"/>
      <c r="F95" s="111"/>
      <c r="G95" s="111"/>
      <c r="H95" s="111"/>
      <c r="I95" s="112"/>
      <c r="J95" s="111" t="s">
        <v>81</v>
      </c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3">
        <f>'Objekt01 - S.O.0.1. Cyklo...'!J32</f>
        <v>0</v>
      </c>
      <c r="AH95" s="112"/>
      <c r="AI95" s="112"/>
      <c r="AJ95" s="112"/>
      <c r="AK95" s="112"/>
      <c r="AL95" s="112"/>
      <c r="AM95" s="112"/>
      <c r="AN95" s="113">
        <f>SUM(AG95,AT95)</f>
        <v>0</v>
      </c>
      <c r="AO95" s="112"/>
      <c r="AP95" s="112"/>
      <c r="AQ95" s="114" t="s">
        <v>82</v>
      </c>
      <c r="AR95" s="109"/>
      <c r="AS95" s="115">
        <v>0</v>
      </c>
      <c r="AT95" s="116">
        <f>ROUND(SUM(AV95:AW95),2)</f>
        <v>0</v>
      </c>
      <c r="AU95" s="117">
        <f>'Objekt01 - S.O.0.1. Cyklo...'!P132</f>
        <v>0</v>
      </c>
      <c r="AV95" s="116">
        <f>'Objekt01 - S.O.0.1. Cyklo...'!J35</f>
        <v>0</v>
      </c>
      <c r="AW95" s="116">
        <f>'Objekt01 - S.O.0.1. Cyklo...'!J36</f>
        <v>0</v>
      </c>
      <c r="AX95" s="116">
        <f>'Objekt01 - S.O.0.1. Cyklo...'!J37</f>
        <v>0</v>
      </c>
      <c r="AY95" s="116">
        <f>'Objekt01 - S.O.0.1. Cyklo...'!J38</f>
        <v>0</v>
      </c>
      <c r="AZ95" s="116">
        <f>'Objekt01 - S.O.0.1. Cyklo...'!F35</f>
        <v>0</v>
      </c>
      <c r="BA95" s="116">
        <f>'Objekt01 - S.O.0.1. Cyklo...'!F36</f>
        <v>0</v>
      </c>
      <c r="BB95" s="116">
        <f>'Objekt01 - S.O.0.1. Cyklo...'!F37</f>
        <v>0</v>
      </c>
      <c r="BC95" s="116">
        <f>'Objekt01 - S.O.0.1. Cyklo...'!F38</f>
        <v>0</v>
      </c>
      <c r="BD95" s="118">
        <f>'Objekt01 - S.O.0.1. Cyklo...'!F39</f>
        <v>0</v>
      </c>
      <c r="BE95" s="7"/>
      <c r="BT95" s="119" t="s">
        <v>83</v>
      </c>
      <c r="BV95" s="119" t="s">
        <v>77</v>
      </c>
      <c r="BW95" s="119" t="s">
        <v>84</v>
      </c>
      <c r="BX95" s="119" t="s">
        <v>4</v>
      </c>
      <c r="CL95" s="119" t="s">
        <v>1</v>
      </c>
      <c r="CM95" s="119" t="s">
        <v>75</v>
      </c>
    </row>
    <row r="96" s="7" customFormat="1" ht="16.5" customHeight="1">
      <c r="A96" s="108" t="s">
        <v>79</v>
      </c>
      <c r="B96" s="109"/>
      <c r="C96" s="110"/>
      <c r="D96" s="111" t="s">
        <v>85</v>
      </c>
      <c r="E96" s="111"/>
      <c r="F96" s="111"/>
      <c r="G96" s="111"/>
      <c r="H96" s="111"/>
      <c r="I96" s="112"/>
      <c r="J96" s="111" t="s">
        <v>86</v>
      </c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3">
        <f>'Objekt02 - Altánok'!J32</f>
        <v>0</v>
      </c>
      <c r="AH96" s="112"/>
      <c r="AI96" s="112"/>
      <c r="AJ96" s="112"/>
      <c r="AK96" s="112"/>
      <c r="AL96" s="112"/>
      <c r="AM96" s="112"/>
      <c r="AN96" s="113">
        <f>SUM(AG96,AT96)</f>
        <v>0</v>
      </c>
      <c r="AO96" s="112"/>
      <c r="AP96" s="112"/>
      <c r="AQ96" s="114" t="s">
        <v>82</v>
      </c>
      <c r="AR96" s="109"/>
      <c r="AS96" s="115">
        <v>0</v>
      </c>
      <c r="AT96" s="116">
        <f>ROUND(SUM(AV96:AW96),2)</f>
        <v>0</v>
      </c>
      <c r="AU96" s="117">
        <f>'Objekt02 - Altánok'!P130</f>
        <v>0</v>
      </c>
      <c r="AV96" s="116">
        <f>'Objekt02 - Altánok'!J35</f>
        <v>0</v>
      </c>
      <c r="AW96" s="116">
        <f>'Objekt02 - Altánok'!J36</f>
        <v>0</v>
      </c>
      <c r="AX96" s="116">
        <f>'Objekt02 - Altánok'!J37</f>
        <v>0</v>
      </c>
      <c r="AY96" s="116">
        <f>'Objekt02 - Altánok'!J38</f>
        <v>0</v>
      </c>
      <c r="AZ96" s="116">
        <f>'Objekt02 - Altánok'!F35</f>
        <v>0</v>
      </c>
      <c r="BA96" s="116">
        <f>'Objekt02 - Altánok'!F36</f>
        <v>0</v>
      </c>
      <c r="BB96" s="116">
        <f>'Objekt02 - Altánok'!F37</f>
        <v>0</v>
      </c>
      <c r="BC96" s="116">
        <f>'Objekt02 - Altánok'!F38</f>
        <v>0</v>
      </c>
      <c r="BD96" s="118">
        <f>'Objekt02 - Altánok'!F39</f>
        <v>0</v>
      </c>
      <c r="BE96" s="7"/>
      <c r="BT96" s="119" t="s">
        <v>83</v>
      </c>
      <c r="BV96" s="119" t="s">
        <v>77</v>
      </c>
      <c r="BW96" s="119" t="s">
        <v>87</v>
      </c>
      <c r="BX96" s="119" t="s">
        <v>4</v>
      </c>
      <c r="CL96" s="119" t="s">
        <v>1</v>
      </c>
      <c r="CM96" s="119" t="s">
        <v>75</v>
      </c>
    </row>
    <row r="97" s="7" customFormat="1" ht="16.5" customHeight="1">
      <c r="A97" s="108" t="s">
        <v>79</v>
      </c>
      <c r="B97" s="109"/>
      <c r="C97" s="110"/>
      <c r="D97" s="111" t="s">
        <v>88</v>
      </c>
      <c r="E97" s="111"/>
      <c r="F97" s="111"/>
      <c r="G97" s="111"/>
      <c r="H97" s="111"/>
      <c r="I97" s="112"/>
      <c r="J97" s="111" t="s">
        <v>89</v>
      </c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3">
        <f>'Objekt03 - Infotabule'!J32</f>
        <v>0</v>
      </c>
      <c r="AH97" s="112"/>
      <c r="AI97" s="112"/>
      <c r="AJ97" s="112"/>
      <c r="AK97" s="112"/>
      <c r="AL97" s="112"/>
      <c r="AM97" s="112"/>
      <c r="AN97" s="113">
        <f>SUM(AG97,AT97)</f>
        <v>0</v>
      </c>
      <c r="AO97" s="112"/>
      <c r="AP97" s="112"/>
      <c r="AQ97" s="114" t="s">
        <v>82</v>
      </c>
      <c r="AR97" s="109"/>
      <c r="AS97" s="120">
        <v>0</v>
      </c>
      <c r="AT97" s="121">
        <f>ROUND(SUM(AV97:AW97),2)</f>
        <v>0</v>
      </c>
      <c r="AU97" s="122">
        <f>'Objekt03 - Infotabule'!P133</f>
        <v>0</v>
      </c>
      <c r="AV97" s="121">
        <f>'Objekt03 - Infotabule'!J35</f>
        <v>0</v>
      </c>
      <c r="AW97" s="121">
        <f>'Objekt03 - Infotabule'!J36</f>
        <v>0</v>
      </c>
      <c r="AX97" s="121">
        <f>'Objekt03 - Infotabule'!J37</f>
        <v>0</v>
      </c>
      <c r="AY97" s="121">
        <f>'Objekt03 - Infotabule'!J38</f>
        <v>0</v>
      </c>
      <c r="AZ97" s="121">
        <f>'Objekt03 - Infotabule'!F35</f>
        <v>0</v>
      </c>
      <c r="BA97" s="121">
        <f>'Objekt03 - Infotabule'!F36</f>
        <v>0</v>
      </c>
      <c r="BB97" s="121">
        <f>'Objekt03 - Infotabule'!F37</f>
        <v>0</v>
      </c>
      <c r="BC97" s="121">
        <f>'Objekt03 - Infotabule'!F38</f>
        <v>0</v>
      </c>
      <c r="BD97" s="123">
        <f>'Objekt03 - Infotabule'!F39</f>
        <v>0</v>
      </c>
      <c r="BE97" s="7"/>
      <c r="BT97" s="119" t="s">
        <v>83</v>
      </c>
      <c r="BV97" s="119" t="s">
        <v>77</v>
      </c>
      <c r="BW97" s="119" t="s">
        <v>90</v>
      </c>
      <c r="BX97" s="119" t="s">
        <v>4</v>
      </c>
      <c r="CL97" s="119" t="s">
        <v>1</v>
      </c>
      <c r="CM97" s="119" t="s">
        <v>75</v>
      </c>
    </row>
    <row r="98">
      <c r="B98" s="19"/>
      <c r="AR98" s="19"/>
    </row>
    <row r="99" s="2" customFormat="1" ht="30" customHeight="1">
      <c r="A99" s="37"/>
      <c r="B99" s="38"/>
      <c r="C99" s="97" t="s">
        <v>91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00">
        <f>ROUND(SUM(AG100:AG103), 2)</f>
        <v>0</v>
      </c>
      <c r="AH99" s="100"/>
      <c r="AI99" s="100"/>
      <c r="AJ99" s="100"/>
      <c r="AK99" s="100"/>
      <c r="AL99" s="100"/>
      <c r="AM99" s="100"/>
      <c r="AN99" s="100">
        <f>ROUND(SUM(AN100:AN103), 2)</f>
        <v>0</v>
      </c>
      <c r="AO99" s="100"/>
      <c r="AP99" s="100"/>
      <c r="AQ99" s="124"/>
      <c r="AR99" s="38"/>
      <c r="AS99" s="90" t="s">
        <v>92</v>
      </c>
      <c r="AT99" s="91" t="s">
        <v>93</v>
      </c>
      <c r="AU99" s="91" t="s">
        <v>39</v>
      </c>
      <c r="AV99" s="92" t="s">
        <v>62</v>
      </c>
      <c r="AW99" s="37"/>
      <c r="AX99" s="37"/>
      <c r="AY99" s="37"/>
      <c r="AZ99" s="37"/>
      <c r="BA99" s="37"/>
      <c r="BB99" s="37"/>
      <c r="BC99" s="37"/>
      <c r="BD99" s="37"/>
      <c r="BE99" s="37"/>
    </row>
    <row r="100" s="2" customFormat="1" ht="19.92" customHeight="1">
      <c r="A100" s="37"/>
      <c r="B100" s="38"/>
      <c r="C100" s="37"/>
      <c r="D100" s="125" t="s">
        <v>94</v>
      </c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37"/>
      <c r="AD100" s="37"/>
      <c r="AE100" s="37"/>
      <c r="AF100" s="37"/>
      <c r="AG100" s="126">
        <f>ROUND(AG94 * AS100, 2)</f>
        <v>0</v>
      </c>
      <c r="AH100" s="127"/>
      <c r="AI100" s="127"/>
      <c r="AJ100" s="127"/>
      <c r="AK100" s="127"/>
      <c r="AL100" s="127"/>
      <c r="AM100" s="127"/>
      <c r="AN100" s="127">
        <f>ROUND(AG100 + AV100, 2)</f>
        <v>0</v>
      </c>
      <c r="AO100" s="127"/>
      <c r="AP100" s="127"/>
      <c r="AQ100" s="37"/>
      <c r="AR100" s="38"/>
      <c r="AS100" s="128">
        <v>0</v>
      </c>
      <c r="AT100" s="129" t="s">
        <v>95</v>
      </c>
      <c r="AU100" s="129" t="s">
        <v>40</v>
      </c>
      <c r="AV100" s="130">
        <f>ROUND(IF(AU100="základná",AG100*L32,IF(AU100="znížená",AG100*L33,0)), 2)</f>
        <v>0</v>
      </c>
      <c r="AW100" s="37"/>
      <c r="AX100" s="37"/>
      <c r="AY100" s="37"/>
      <c r="AZ100" s="37"/>
      <c r="BA100" s="37"/>
      <c r="BB100" s="37"/>
      <c r="BC100" s="37"/>
      <c r="BD100" s="37"/>
      <c r="BE100" s="37"/>
      <c r="BV100" s="16" t="s">
        <v>96</v>
      </c>
      <c r="BY100" s="131">
        <f>IF(AU100="základná",AV100,0)</f>
        <v>0</v>
      </c>
      <c r="BZ100" s="131">
        <f>IF(AU100="znížená",AV100,0)</f>
        <v>0</v>
      </c>
      <c r="CA100" s="131">
        <v>0</v>
      </c>
      <c r="CB100" s="131">
        <v>0</v>
      </c>
      <c r="CC100" s="131">
        <v>0</v>
      </c>
      <c r="CD100" s="131">
        <f>IF(AU100="základná",AG100,0)</f>
        <v>0</v>
      </c>
      <c r="CE100" s="131">
        <f>IF(AU100="znížená",AG100,0)</f>
        <v>0</v>
      </c>
      <c r="CF100" s="131">
        <f>IF(AU100="zákl. prenesená",AG100,0)</f>
        <v>0</v>
      </c>
      <c r="CG100" s="131">
        <f>IF(AU100="zníž. prenesená",AG100,0)</f>
        <v>0</v>
      </c>
      <c r="CH100" s="131">
        <f>IF(AU100="nulová",AG100,0)</f>
        <v>0</v>
      </c>
      <c r="CI100" s="16">
        <f>IF(AU100="základná",1,IF(AU100="znížená",2,IF(AU100="zákl. prenesená",4,IF(AU100="zníž. prenesená",5,3))))</f>
        <v>1</v>
      </c>
      <c r="CJ100" s="16">
        <f>IF(AT100="stavebná časť",1,IF(AT100="investičná časť",2,3))</f>
        <v>1</v>
      </c>
      <c r="CK100" s="16" t="str">
        <f>IF(D100="Vyplň vlastné","","x")</f>
        <v>x</v>
      </c>
    </row>
    <row r="101" s="2" customFormat="1" ht="19.92" customHeight="1">
      <c r="A101" s="37"/>
      <c r="B101" s="38"/>
      <c r="C101" s="37"/>
      <c r="D101" s="132" t="s">
        <v>97</v>
      </c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37"/>
      <c r="AD101" s="37"/>
      <c r="AE101" s="37"/>
      <c r="AF101" s="37"/>
      <c r="AG101" s="126">
        <f>ROUND(AG94 * AS101, 2)</f>
        <v>0</v>
      </c>
      <c r="AH101" s="127"/>
      <c r="AI101" s="127"/>
      <c r="AJ101" s="127"/>
      <c r="AK101" s="127"/>
      <c r="AL101" s="127"/>
      <c r="AM101" s="127"/>
      <c r="AN101" s="127">
        <f>ROUND(AG101 + AV101, 2)</f>
        <v>0</v>
      </c>
      <c r="AO101" s="127"/>
      <c r="AP101" s="127"/>
      <c r="AQ101" s="37"/>
      <c r="AR101" s="38"/>
      <c r="AS101" s="128">
        <v>0</v>
      </c>
      <c r="AT101" s="129" t="s">
        <v>95</v>
      </c>
      <c r="AU101" s="129" t="s">
        <v>40</v>
      </c>
      <c r="AV101" s="130">
        <f>ROUND(IF(AU101="základná",AG101*L32,IF(AU101="znížená",AG101*L33,0)), 2)</f>
        <v>0</v>
      </c>
      <c r="AW101" s="37"/>
      <c r="AX101" s="37"/>
      <c r="AY101" s="37"/>
      <c r="AZ101" s="37"/>
      <c r="BA101" s="37"/>
      <c r="BB101" s="37"/>
      <c r="BC101" s="37"/>
      <c r="BD101" s="37"/>
      <c r="BE101" s="37"/>
      <c r="BV101" s="16" t="s">
        <v>98</v>
      </c>
      <c r="BY101" s="131">
        <f>IF(AU101="základná",AV101,0)</f>
        <v>0</v>
      </c>
      <c r="BZ101" s="131">
        <f>IF(AU101="znížená",AV101,0)</f>
        <v>0</v>
      </c>
      <c r="CA101" s="131">
        <v>0</v>
      </c>
      <c r="CB101" s="131">
        <v>0</v>
      </c>
      <c r="CC101" s="131">
        <v>0</v>
      </c>
      <c r="CD101" s="131">
        <f>IF(AU101="základná",AG101,0)</f>
        <v>0</v>
      </c>
      <c r="CE101" s="131">
        <f>IF(AU101="znížená",AG101,0)</f>
        <v>0</v>
      </c>
      <c r="CF101" s="131">
        <f>IF(AU101="zákl. prenesená",AG101,0)</f>
        <v>0</v>
      </c>
      <c r="CG101" s="131">
        <f>IF(AU101="zníž. prenesená",AG101,0)</f>
        <v>0</v>
      </c>
      <c r="CH101" s="131">
        <f>IF(AU101="nulová",AG101,0)</f>
        <v>0</v>
      </c>
      <c r="CI101" s="16">
        <f>IF(AU101="základná",1,IF(AU101="znížená",2,IF(AU101="zákl. prenesená",4,IF(AU101="zníž. prenesená",5,3))))</f>
        <v>1</v>
      </c>
      <c r="CJ101" s="16">
        <f>IF(AT101="stavebná časť",1,IF(AT101="investičná časť",2,3))</f>
        <v>1</v>
      </c>
      <c r="CK101" s="16" t="str">
        <f>IF(D101="Vyplň vlastné","","x")</f>
        <v/>
      </c>
    </row>
    <row r="102" s="2" customFormat="1" ht="19.92" customHeight="1">
      <c r="A102" s="37"/>
      <c r="B102" s="38"/>
      <c r="C102" s="37"/>
      <c r="D102" s="132" t="s">
        <v>97</v>
      </c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37"/>
      <c r="AD102" s="37"/>
      <c r="AE102" s="37"/>
      <c r="AF102" s="37"/>
      <c r="AG102" s="126">
        <f>ROUND(AG94 * AS102, 2)</f>
        <v>0</v>
      </c>
      <c r="AH102" s="127"/>
      <c r="AI102" s="127"/>
      <c r="AJ102" s="127"/>
      <c r="AK102" s="127"/>
      <c r="AL102" s="127"/>
      <c r="AM102" s="127"/>
      <c r="AN102" s="127">
        <f>ROUND(AG102 + AV102, 2)</f>
        <v>0</v>
      </c>
      <c r="AO102" s="127"/>
      <c r="AP102" s="127"/>
      <c r="AQ102" s="37"/>
      <c r="AR102" s="38"/>
      <c r="AS102" s="128">
        <v>0</v>
      </c>
      <c r="AT102" s="129" t="s">
        <v>95</v>
      </c>
      <c r="AU102" s="129" t="s">
        <v>40</v>
      </c>
      <c r="AV102" s="130">
        <f>ROUND(IF(AU102="základná",AG102*L32,IF(AU102="znížená",AG102*L33,0)), 2)</f>
        <v>0</v>
      </c>
      <c r="AW102" s="37"/>
      <c r="AX102" s="37"/>
      <c r="AY102" s="37"/>
      <c r="AZ102" s="37"/>
      <c r="BA102" s="37"/>
      <c r="BB102" s="37"/>
      <c r="BC102" s="37"/>
      <c r="BD102" s="37"/>
      <c r="BE102" s="37"/>
      <c r="BV102" s="16" t="s">
        <v>98</v>
      </c>
      <c r="BY102" s="131">
        <f>IF(AU102="základná",AV102,0)</f>
        <v>0</v>
      </c>
      <c r="BZ102" s="131">
        <f>IF(AU102="znížená",AV102,0)</f>
        <v>0</v>
      </c>
      <c r="CA102" s="131">
        <v>0</v>
      </c>
      <c r="CB102" s="131">
        <v>0</v>
      </c>
      <c r="CC102" s="131">
        <v>0</v>
      </c>
      <c r="CD102" s="131">
        <f>IF(AU102="základná",AG102,0)</f>
        <v>0</v>
      </c>
      <c r="CE102" s="131">
        <f>IF(AU102="znížená",AG102,0)</f>
        <v>0</v>
      </c>
      <c r="CF102" s="131">
        <f>IF(AU102="zákl. prenesená",AG102,0)</f>
        <v>0</v>
      </c>
      <c r="CG102" s="131">
        <f>IF(AU102="zníž. prenesená",AG102,0)</f>
        <v>0</v>
      </c>
      <c r="CH102" s="131">
        <f>IF(AU102="nulová",AG102,0)</f>
        <v>0</v>
      </c>
      <c r="CI102" s="16">
        <f>IF(AU102="základná",1,IF(AU102="znížená",2,IF(AU102="zákl. prenesená",4,IF(AU102="zníž. prenesená",5,3))))</f>
        <v>1</v>
      </c>
      <c r="CJ102" s="16">
        <f>IF(AT102="stavebná časť",1,IF(AT102="investičná časť",2,3))</f>
        <v>1</v>
      </c>
      <c r="CK102" s="16" t="str">
        <f>IF(D102="Vyplň vlastné","","x")</f>
        <v/>
      </c>
    </row>
    <row r="103" s="2" customFormat="1" ht="19.92" customHeight="1">
      <c r="A103" s="37"/>
      <c r="B103" s="38"/>
      <c r="C103" s="37"/>
      <c r="D103" s="132" t="s">
        <v>97</v>
      </c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37"/>
      <c r="AD103" s="37"/>
      <c r="AE103" s="37"/>
      <c r="AF103" s="37"/>
      <c r="AG103" s="126">
        <f>ROUND(AG94 * AS103, 2)</f>
        <v>0</v>
      </c>
      <c r="AH103" s="127"/>
      <c r="AI103" s="127"/>
      <c r="AJ103" s="127"/>
      <c r="AK103" s="127"/>
      <c r="AL103" s="127"/>
      <c r="AM103" s="127"/>
      <c r="AN103" s="127">
        <f>ROUND(AG103 + AV103, 2)</f>
        <v>0</v>
      </c>
      <c r="AO103" s="127"/>
      <c r="AP103" s="127"/>
      <c r="AQ103" s="37"/>
      <c r="AR103" s="38"/>
      <c r="AS103" s="133">
        <v>0</v>
      </c>
      <c r="AT103" s="134" t="s">
        <v>95</v>
      </c>
      <c r="AU103" s="134" t="s">
        <v>40</v>
      </c>
      <c r="AV103" s="135">
        <f>ROUND(IF(AU103="základná",AG103*L32,IF(AU103="znížená",AG103*L33,0)), 2)</f>
        <v>0</v>
      </c>
      <c r="AW103" s="37"/>
      <c r="AX103" s="37"/>
      <c r="AY103" s="37"/>
      <c r="AZ103" s="37"/>
      <c r="BA103" s="37"/>
      <c r="BB103" s="37"/>
      <c r="BC103" s="37"/>
      <c r="BD103" s="37"/>
      <c r="BE103" s="37"/>
      <c r="BV103" s="16" t="s">
        <v>98</v>
      </c>
      <c r="BY103" s="131">
        <f>IF(AU103="základná",AV103,0)</f>
        <v>0</v>
      </c>
      <c r="BZ103" s="131">
        <f>IF(AU103="znížená",AV103,0)</f>
        <v>0</v>
      </c>
      <c r="CA103" s="131">
        <v>0</v>
      </c>
      <c r="CB103" s="131">
        <v>0</v>
      </c>
      <c r="CC103" s="131">
        <v>0</v>
      </c>
      <c r="CD103" s="131">
        <f>IF(AU103="základná",AG103,0)</f>
        <v>0</v>
      </c>
      <c r="CE103" s="131">
        <f>IF(AU103="znížená",AG103,0)</f>
        <v>0</v>
      </c>
      <c r="CF103" s="131">
        <f>IF(AU103="zákl. prenesená",AG103,0)</f>
        <v>0</v>
      </c>
      <c r="CG103" s="131">
        <f>IF(AU103="zníž. prenesená",AG103,0)</f>
        <v>0</v>
      </c>
      <c r="CH103" s="131">
        <f>IF(AU103="nulová",AG103,0)</f>
        <v>0</v>
      </c>
      <c r="CI103" s="16">
        <f>IF(AU103="základná",1,IF(AU103="znížená",2,IF(AU103="zákl. prenesená",4,IF(AU103="zníž. prenesená",5,3))))</f>
        <v>1</v>
      </c>
      <c r="CJ103" s="16">
        <f>IF(AT103="stavebná časť",1,IF(AT103="investičná časť",2,3))</f>
        <v>1</v>
      </c>
      <c r="CK103" s="16" t="str">
        <f>IF(D103="Vyplň vlastné","","x")</f>
        <v/>
      </c>
    </row>
    <row r="104" s="2" customFormat="1" ht="10.8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8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="2" customFormat="1" ht="30" customHeight="1">
      <c r="A105" s="37"/>
      <c r="B105" s="38"/>
      <c r="C105" s="136" t="s">
        <v>99</v>
      </c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8">
        <f>ROUND(AG94 + AG99, 2)</f>
        <v>0</v>
      </c>
      <c r="AH105" s="138"/>
      <c r="AI105" s="138"/>
      <c r="AJ105" s="138"/>
      <c r="AK105" s="138"/>
      <c r="AL105" s="138"/>
      <c r="AM105" s="138"/>
      <c r="AN105" s="138">
        <f>ROUND(AN94 + AN99, 2)</f>
        <v>0</v>
      </c>
      <c r="AO105" s="138"/>
      <c r="AP105" s="138"/>
      <c r="AQ105" s="137"/>
      <c r="AR105" s="38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="2" customFormat="1" ht="6.96" customHeight="1">
      <c r="A106" s="37"/>
      <c r="B106" s="64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38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</sheetData>
  <mergeCells count="68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J96:AF96"/>
    <mergeCell ref="AG96:AM96"/>
    <mergeCell ref="AN96:AP96"/>
    <mergeCell ref="D96:H96"/>
    <mergeCell ref="AG97:AM97"/>
    <mergeCell ref="D97:H97"/>
    <mergeCell ref="J97:AF97"/>
    <mergeCell ref="AN97:AP97"/>
    <mergeCell ref="D100:AB100"/>
    <mergeCell ref="AG100:AM100"/>
    <mergeCell ref="AN100:AP100"/>
    <mergeCell ref="D101:AB101"/>
    <mergeCell ref="AG101:AM101"/>
    <mergeCell ref="AN101:AP101"/>
    <mergeCell ref="D102:AB102"/>
    <mergeCell ref="AG102:AM102"/>
    <mergeCell ref="AN102:AP102"/>
    <mergeCell ref="D103:AB103"/>
    <mergeCell ref="AG103:AM103"/>
    <mergeCell ref="AN103:AP103"/>
    <mergeCell ref="AG94:AM94"/>
    <mergeCell ref="AN94:AP94"/>
    <mergeCell ref="AG99:AM99"/>
    <mergeCell ref="AN99:AP99"/>
    <mergeCell ref="AG105:AM105"/>
    <mergeCell ref="AN105:AP105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</mergeCells>
  <dataValidations count="2">
    <dataValidation type="list" allowBlank="1" showInputMessage="1" showErrorMessage="1" error="Povolené sú hodnoty základná, znížená, nulová." sqref="AU99:AU103">
      <formula1>"základná, znížená, nulová"</formula1>
    </dataValidation>
    <dataValidation type="list" allowBlank="1" showInputMessage="1" showErrorMessage="1" error="Povolené sú hodnoty stavebná časť, technologická časť, investičná časť." sqref="AT99:AT103">
      <formula1>"stavebná časť, technologická časť, investičná časť"</formula1>
    </dataValidation>
  </dataValidations>
  <hyperlinks>
    <hyperlink ref="A95" location="'Objekt01 - S.O.0.1. Cyklo...'!C2" display="/"/>
    <hyperlink ref="A96" location="'Objekt02 - Altánok'!C2" display="/"/>
    <hyperlink ref="A97" location="'Objekt03 - Infotabul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="1" customFormat="1" ht="24.96" customHeight="1">
      <c r="B4" s="19"/>
      <c r="D4" s="20" t="s">
        <v>100</v>
      </c>
      <c r="L4" s="19"/>
      <c r="M4" s="139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15</v>
      </c>
      <c r="L6" s="19"/>
    </row>
    <row r="7" s="1" customFormat="1" ht="16.5" customHeight="1">
      <c r="B7" s="19"/>
      <c r="E7" s="140" t="str">
        <f>'Rekapitulácia stavby'!K6</f>
        <v>Cyklotrasa - Diel</v>
      </c>
      <c r="F7" s="29"/>
      <c r="G7" s="29"/>
      <c r="H7" s="29"/>
      <c r="L7" s="19"/>
    </row>
    <row r="8" s="2" customFormat="1" ht="12" customHeight="1">
      <c r="A8" s="37"/>
      <c r="B8" s="38"/>
      <c r="C8" s="37"/>
      <c r="D8" s="29" t="s">
        <v>101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102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29" t="s">
        <v>17</v>
      </c>
      <c r="E11" s="37"/>
      <c r="F11" s="24" t="s">
        <v>1</v>
      </c>
      <c r="G11" s="37"/>
      <c r="H11" s="37"/>
      <c r="I11" s="29" t="s">
        <v>18</v>
      </c>
      <c r="J11" s="24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29" t="s">
        <v>19</v>
      </c>
      <c r="E12" s="37"/>
      <c r="F12" s="24" t="s">
        <v>20</v>
      </c>
      <c r="G12" s="37"/>
      <c r="H12" s="37"/>
      <c r="I12" s="29" t="s">
        <v>21</v>
      </c>
      <c r="J12" s="73" t="str">
        <f>'Rekapitulácia stavby'!AN8</f>
        <v>16. 6. 2024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29" t="s">
        <v>23</v>
      </c>
      <c r="E14" s="37"/>
      <c r="F14" s="37"/>
      <c r="G14" s="37"/>
      <c r="H14" s="37"/>
      <c r="I14" s="29" t="s">
        <v>24</v>
      </c>
      <c r="J14" s="24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4" t="s">
        <v>25</v>
      </c>
      <c r="F15" s="37"/>
      <c r="G15" s="37"/>
      <c r="H15" s="37"/>
      <c r="I15" s="29" t="s">
        <v>26</v>
      </c>
      <c r="J15" s="24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29" t="s">
        <v>27</v>
      </c>
      <c r="E17" s="37"/>
      <c r="F17" s="37"/>
      <c r="G17" s="37"/>
      <c r="H17" s="37"/>
      <c r="I17" s="29" t="s">
        <v>24</v>
      </c>
      <c r="J17" s="30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0" t="str">
        <f>'Rekapitulácia stavby'!E14</f>
        <v>Vyplň údaj</v>
      </c>
      <c r="F18" s="24"/>
      <c r="G18" s="24"/>
      <c r="H18" s="24"/>
      <c r="I18" s="29" t="s">
        <v>26</v>
      </c>
      <c r="J18" s="30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29" t="s">
        <v>29</v>
      </c>
      <c r="E20" s="37"/>
      <c r="F20" s="37"/>
      <c r="G20" s="37"/>
      <c r="H20" s="37"/>
      <c r="I20" s="29" t="s">
        <v>24</v>
      </c>
      <c r="J20" s="24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4" t="s">
        <v>103</v>
      </c>
      <c r="F21" s="37"/>
      <c r="G21" s="37"/>
      <c r="H21" s="37"/>
      <c r="I21" s="29" t="s">
        <v>26</v>
      </c>
      <c r="J21" s="24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29" t="s">
        <v>31</v>
      </c>
      <c r="E23" s="37"/>
      <c r="F23" s="37"/>
      <c r="G23" s="37"/>
      <c r="H23" s="37"/>
      <c r="I23" s="29" t="s">
        <v>24</v>
      </c>
      <c r="J23" s="24" t="str">
        <f>IF('Rekapitulácia stavby'!AN19="","",'Rekapitulácia stavby'!AN19)</f>
        <v/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4" t="str">
        <f>IF('Rekapitulácia stavby'!E20="","",'Rekapitulácia stavby'!E20)</f>
        <v xml:space="preserve"> </v>
      </c>
      <c r="F24" s="37"/>
      <c r="G24" s="37"/>
      <c r="H24" s="37"/>
      <c r="I24" s="29" t="s">
        <v>26</v>
      </c>
      <c r="J24" s="24" t="str">
        <f>IF('Rekapitulácia stavby'!AN20="","",'Rekapitulácia stavby'!AN20)</f>
        <v/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29" t="s">
        <v>32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1"/>
      <c r="B27" s="142"/>
      <c r="C27" s="141"/>
      <c r="D27" s="141"/>
      <c r="E27" s="33" t="s">
        <v>1</v>
      </c>
      <c r="F27" s="33"/>
      <c r="G27" s="33"/>
      <c r="H27" s="33"/>
      <c r="I27" s="141"/>
      <c r="J27" s="141"/>
      <c r="K27" s="141"/>
      <c r="L27" s="143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38"/>
      <c r="C30" s="37"/>
      <c r="D30" s="24" t="s">
        <v>104</v>
      </c>
      <c r="E30" s="37"/>
      <c r="F30" s="37"/>
      <c r="G30" s="37"/>
      <c r="H30" s="37"/>
      <c r="I30" s="37"/>
      <c r="J30" s="36">
        <f>J96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38"/>
      <c r="C31" s="37"/>
      <c r="D31" s="35" t="s">
        <v>94</v>
      </c>
      <c r="E31" s="37"/>
      <c r="F31" s="37"/>
      <c r="G31" s="37"/>
      <c r="H31" s="37"/>
      <c r="I31" s="37"/>
      <c r="J31" s="36">
        <f>J105</f>
        <v>0</v>
      </c>
      <c r="K31" s="37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44" t="s">
        <v>35</v>
      </c>
      <c r="E32" s="37"/>
      <c r="F32" s="37"/>
      <c r="G32" s="37"/>
      <c r="H32" s="37"/>
      <c r="I32" s="37"/>
      <c r="J32" s="100">
        <f>ROUND(J30 + J31, 2)</f>
        <v>0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94"/>
      <c r="E33" s="94"/>
      <c r="F33" s="94"/>
      <c r="G33" s="94"/>
      <c r="H33" s="94"/>
      <c r="I33" s="94"/>
      <c r="J33" s="94"/>
      <c r="K33" s="94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37</v>
      </c>
      <c r="G34" s="37"/>
      <c r="H34" s="37"/>
      <c r="I34" s="42" t="s">
        <v>36</v>
      </c>
      <c r="J34" s="42" t="s">
        <v>38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45" t="s">
        <v>39</v>
      </c>
      <c r="E35" s="44" t="s">
        <v>40</v>
      </c>
      <c r="F35" s="146">
        <f>ROUND((SUM(BE105:BE112) + SUM(BE132:BE186)),  2)</f>
        <v>0</v>
      </c>
      <c r="G35" s="147"/>
      <c r="H35" s="147"/>
      <c r="I35" s="148">
        <v>0.20000000000000001</v>
      </c>
      <c r="J35" s="146">
        <f>ROUND(((SUM(BE105:BE112) + SUM(BE132:BE186))*I35),  2)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44" t="s">
        <v>41</v>
      </c>
      <c r="F36" s="146">
        <f>ROUND((SUM(BF105:BF112) + SUM(BF132:BF186)),  2)</f>
        <v>0</v>
      </c>
      <c r="G36" s="147"/>
      <c r="H36" s="147"/>
      <c r="I36" s="148">
        <v>0.20000000000000001</v>
      </c>
      <c r="J36" s="146">
        <f>ROUND(((SUM(BF105:BF112) + SUM(BF132:BF186))*I36),  2)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29" t="s">
        <v>42</v>
      </c>
      <c r="F37" s="149">
        <f>ROUND((SUM(BG105:BG112) + SUM(BG132:BG186)),  2)</f>
        <v>0</v>
      </c>
      <c r="G37" s="37"/>
      <c r="H37" s="37"/>
      <c r="I37" s="150">
        <v>0.20000000000000001</v>
      </c>
      <c r="J37" s="149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29" t="s">
        <v>43</v>
      </c>
      <c r="F38" s="149">
        <f>ROUND((SUM(BH105:BH112) + SUM(BH132:BH186)),  2)</f>
        <v>0</v>
      </c>
      <c r="G38" s="37"/>
      <c r="H38" s="37"/>
      <c r="I38" s="150">
        <v>0.20000000000000001</v>
      </c>
      <c r="J38" s="149">
        <f>0</f>
        <v>0</v>
      </c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44" t="s">
        <v>44</v>
      </c>
      <c r="F39" s="146">
        <f>ROUND((SUM(BI105:BI112) + SUM(BI132:BI186)),  2)</f>
        <v>0</v>
      </c>
      <c r="G39" s="147"/>
      <c r="H39" s="147"/>
      <c r="I39" s="148">
        <v>0</v>
      </c>
      <c r="J39" s="146">
        <f>0</f>
        <v>0</v>
      </c>
      <c r="K39" s="37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7"/>
      <c r="D41" s="151" t="s">
        <v>45</v>
      </c>
      <c r="E41" s="85"/>
      <c r="F41" s="85"/>
      <c r="G41" s="152" t="s">
        <v>46</v>
      </c>
      <c r="H41" s="153" t="s">
        <v>47</v>
      </c>
      <c r="I41" s="85"/>
      <c r="J41" s="154">
        <f>SUM(J32:J39)</f>
        <v>0</v>
      </c>
      <c r="K41" s="155"/>
      <c r="L41" s="59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9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9"/>
      <c r="D50" s="60" t="s">
        <v>48</v>
      </c>
      <c r="E50" s="61"/>
      <c r="F50" s="61"/>
      <c r="G50" s="60" t="s">
        <v>49</v>
      </c>
      <c r="H50" s="61"/>
      <c r="I50" s="61"/>
      <c r="J50" s="61"/>
      <c r="K50" s="61"/>
      <c r="L50" s="59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38"/>
      <c r="C61" s="37"/>
      <c r="D61" s="62" t="s">
        <v>50</v>
      </c>
      <c r="E61" s="40"/>
      <c r="F61" s="156" t="s">
        <v>51</v>
      </c>
      <c r="G61" s="62" t="s">
        <v>50</v>
      </c>
      <c r="H61" s="40"/>
      <c r="I61" s="40"/>
      <c r="J61" s="157" t="s">
        <v>51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38"/>
      <c r="C65" s="37"/>
      <c r="D65" s="60" t="s">
        <v>52</v>
      </c>
      <c r="E65" s="63"/>
      <c r="F65" s="63"/>
      <c r="G65" s="60" t="s">
        <v>53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38"/>
      <c r="C76" s="37"/>
      <c r="D76" s="62" t="s">
        <v>50</v>
      </c>
      <c r="E76" s="40"/>
      <c r="F76" s="156" t="s">
        <v>51</v>
      </c>
      <c r="G76" s="62" t="s">
        <v>50</v>
      </c>
      <c r="H76" s="40"/>
      <c r="I76" s="40"/>
      <c r="J76" s="157" t="s">
        <v>51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105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40" t="str">
        <f>E7</f>
        <v>Cyklotrasa - Diel</v>
      </c>
      <c r="F85" s="29"/>
      <c r="G85" s="29"/>
      <c r="H85" s="29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101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>Objekt01 - S.O.0.1. Cyklotrasa Diel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73" t="str">
        <f>IF(J12="","",J12)</f>
        <v>16. 6. 2024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29" t="s">
        <v>23</v>
      </c>
      <c r="D91" s="37"/>
      <c r="E91" s="37"/>
      <c r="F91" s="24" t="str">
        <f>E15</f>
        <v>PS Komposesorátu a Urbariátu Šalková</v>
      </c>
      <c r="G91" s="37"/>
      <c r="H91" s="37"/>
      <c r="I91" s="29" t="s">
        <v>29</v>
      </c>
      <c r="J91" s="33" t="str">
        <f>E21</f>
        <v xml:space="preserve">Milan Hlinka 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58" t="s">
        <v>106</v>
      </c>
      <c r="D94" s="137"/>
      <c r="E94" s="137"/>
      <c r="F94" s="137"/>
      <c r="G94" s="137"/>
      <c r="H94" s="137"/>
      <c r="I94" s="137"/>
      <c r="J94" s="159" t="s">
        <v>107</v>
      </c>
      <c r="K94" s="137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60" t="s">
        <v>108</v>
      </c>
      <c r="D96" s="37"/>
      <c r="E96" s="37"/>
      <c r="F96" s="37"/>
      <c r="G96" s="37"/>
      <c r="H96" s="37"/>
      <c r="I96" s="37"/>
      <c r="J96" s="100">
        <f>J132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109</v>
      </c>
    </row>
    <row r="97" s="9" customFormat="1" ht="24.96" customHeight="1">
      <c r="A97" s="9"/>
      <c r="B97" s="161"/>
      <c r="C97" s="9"/>
      <c r="D97" s="162" t="s">
        <v>110</v>
      </c>
      <c r="E97" s="163"/>
      <c r="F97" s="163"/>
      <c r="G97" s="163"/>
      <c r="H97" s="163"/>
      <c r="I97" s="163"/>
      <c r="J97" s="164">
        <f>J133</f>
        <v>0</v>
      </c>
      <c r="K97" s="9"/>
      <c r="L97" s="16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65"/>
      <c r="C98" s="10"/>
      <c r="D98" s="166" t="s">
        <v>111</v>
      </c>
      <c r="E98" s="167"/>
      <c r="F98" s="167"/>
      <c r="G98" s="167"/>
      <c r="H98" s="167"/>
      <c r="I98" s="167"/>
      <c r="J98" s="168">
        <f>J134</f>
        <v>0</v>
      </c>
      <c r="K98" s="10"/>
      <c r="L98" s="16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65"/>
      <c r="C99" s="10"/>
      <c r="D99" s="166" t="s">
        <v>112</v>
      </c>
      <c r="E99" s="167"/>
      <c r="F99" s="167"/>
      <c r="G99" s="167"/>
      <c r="H99" s="167"/>
      <c r="I99" s="167"/>
      <c r="J99" s="168">
        <f>J157</f>
        <v>0</v>
      </c>
      <c r="K99" s="10"/>
      <c r="L99" s="16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65"/>
      <c r="C100" s="10"/>
      <c r="D100" s="166" t="s">
        <v>113</v>
      </c>
      <c r="E100" s="167"/>
      <c r="F100" s="167"/>
      <c r="G100" s="167"/>
      <c r="H100" s="167"/>
      <c r="I100" s="167"/>
      <c r="J100" s="168">
        <f>J166</f>
        <v>0</v>
      </c>
      <c r="K100" s="10"/>
      <c r="L100" s="16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61"/>
      <c r="C101" s="9"/>
      <c r="D101" s="162" t="s">
        <v>114</v>
      </c>
      <c r="E101" s="163"/>
      <c r="F101" s="163"/>
      <c r="G101" s="163"/>
      <c r="H101" s="163"/>
      <c r="I101" s="163"/>
      <c r="J101" s="164">
        <f>J183</f>
        <v>0</v>
      </c>
      <c r="K101" s="9"/>
      <c r="L101" s="16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65"/>
      <c r="C102" s="10"/>
      <c r="D102" s="166" t="s">
        <v>115</v>
      </c>
      <c r="E102" s="167"/>
      <c r="F102" s="167"/>
      <c r="G102" s="167"/>
      <c r="H102" s="167"/>
      <c r="I102" s="167"/>
      <c r="J102" s="168">
        <f>J184</f>
        <v>0</v>
      </c>
      <c r="K102" s="10"/>
      <c r="L102" s="16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9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59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9.28" customHeight="1">
      <c r="A105" s="37"/>
      <c r="B105" s="38"/>
      <c r="C105" s="160" t="s">
        <v>116</v>
      </c>
      <c r="D105" s="37"/>
      <c r="E105" s="37"/>
      <c r="F105" s="37"/>
      <c r="G105" s="37"/>
      <c r="H105" s="37"/>
      <c r="I105" s="37"/>
      <c r="J105" s="169">
        <f>ROUND(J106 + J107 + J108 + J109 + J110 + J111,2)</f>
        <v>0</v>
      </c>
      <c r="K105" s="37"/>
      <c r="L105" s="59"/>
      <c r="N105" s="170" t="s">
        <v>39</v>
      </c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8" customHeight="1">
      <c r="A106" s="37"/>
      <c r="B106" s="171"/>
      <c r="C106" s="172"/>
      <c r="D106" s="132" t="s">
        <v>117</v>
      </c>
      <c r="E106" s="173"/>
      <c r="F106" s="173"/>
      <c r="G106" s="172"/>
      <c r="H106" s="172"/>
      <c r="I106" s="172"/>
      <c r="J106" s="126">
        <v>0</v>
      </c>
      <c r="K106" s="172"/>
      <c r="L106" s="174"/>
      <c r="M106" s="175"/>
      <c r="N106" s="176" t="s">
        <v>41</v>
      </c>
      <c r="O106" s="175"/>
      <c r="P106" s="175"/>
      <c r="Q106" s="175"/>
      <c r="R106" s="175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  <c r="AE106" s="172"/>
      <c r="AF106" s="175"/>
      <c r="AG106" s="175"/>
      <c r="AH106" s="175"/>
      <c r="AI106" s="175"/>
      <c r="AJ106" s="175"/>
      <c r="AK106" s="175"/>
      <c r="AL106" s="175"/>
      <c r="AM106" s="175"/>
      <c r="AN106" s="175"/>
      <c r="AO106" s="175"/>
      <c r="AP106" s="175"/>
      <c r="AQ106" s="175"/>
      <c r="AR106" s="175"/>
      <c r="AS106" s="175"/>
      <c r="AT106" s="175"/>
      <c r="AU106" s="175"/>
      <c r="AV106" s="175"/>
      <c r="AW106" s="175"/>
      <c r="AX106" s="175"/>
      <c r="AY106" s="177" t="s">
        <v>118</v>
      </c>
      <c r="AZ106" s="175"/>
      <c r="BA106" s="175"/>
      <c r="BB106" s="175"/>
      <c r="BC106" s="175"/>
      <c r="BD106" s="175"/>
      <c r="BE106" s="178">
        <f>IF(N106="základná",J106,0)</f>
        <v>0</v>
      </c>
      <c r="BF106" s="178">
        <f>IF(N106="znížená",J106,0)</f>
        <v>0</v>
      </c>
      <c r="BG106" s="178">
        <f>IF(N106="zákl. prenesená",J106,0)</f>
        <v>0</v>
      </c>
      <c r="BH106" s="178">
        <f>IF(N106="zníž. prenesená",J106,0)</f>
        <v>0</v>
      </c>
      <c r="BI106" s="178">
        <f>IF(N106="nulová",J106,0)</f>
        <v>0</v>
      </c>
      <c r="BJ106" s="177" t="s">
        <v>119</v>
      </c>
      <c r="BK106" s="175"/>
      <c r="BL106" s="175"/>
      <c r="BM106" s="175"/>
    </row>
    <row r="107" s="2" customFormat="1" ht="18" customHeight="1">
      <c r="A107" s="37"/>
      <c r="B107" s="171"/>
      <c r="C107" s="172"/>
      <c r="D107" s="132" t="s">
        <v>120</v>
      </c>
      <c r="E107" s="173"/>
      <c r="F107" s="173"/>
      <c r="G107" s="172"/>
      <c r="H107" s="172"/>
      <c r="I107" s="172"/>
      <c r="J107" s="126">
        <v>0</v>
      </c>
      <c r="K107" s="172"/>
      <c r="L107" s="174"/>
      <c r="M107" s="175"/>
      <c r="N107" s="176" t="s">
        <v>41</v>
      </c>
      <c r="O107" s="175"/>
      <c r="P107" s="175"/>
      <c r="Q107" s="175"/>
      <c r="R107" s="175"/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  <c r="AE107" s="172"/>
      <c r="AF107" s="175"/>
      <c r="AG107" s="175"/>
      <c r="AH107" s="175"/>
      <c r="AI107" s="175"/>
      <c r="AJ107" s="175"/>
      <c r="AK107" s="175"/>
      <c r="AL107" s="175"/>
      <c r="AM107" s="175"/>
      <c r="AN107" s="175"/>
      <c r="AO107" s="175"/>
      <c r="AP107" s="175"/>
      <c r="AQ107" s="175"/>
      <c r="AR107" s="175"/>
      <c r="AS107" s="175"/>
      <c r="AT107" s="175"/>
      <c r="AU107" s="175"/>
      <c r="AV107" s="175"/>
      <c r="AW107" s="175"/>
      <c r="AX107" s="175"/>
      <c r="AY107" s="177" t="s">
        <v>118</v>
      </c>
      <c r="AZ107" s="175"/>
      <c r="BA107" s="175"/>
      <c r="BB107" s="175"/>
      <c r="BC107" s="175"/>
      <c r="BD107" s="175"/>
      <c r="BE107" s="178">
        <f>IF(N107="základná",J107,0)</f>
        <v>0</v>
      </c>
      <c r="BF107" s="178">
        <f>IF(N107="znížená",J107,0)</f>
        <v>0</v>
      </c>
      <c r="BG107" s="178">
        <f>IF(N107="zákl. prenesená",J107,0)</f>
        <v>0</v>
      </c>
      <c r="BH107" s="178">
        <f>IF(N107="zníž. prenesená",J107,0)</f>
        <v>0</v>
      </c>
      <c r="BI107" s="178">
        <f>IF(N107="nulová",J107,0)</f>
        <v>0</v>
      </c>
      <c r="BJ107" s="177" t="s">
        <v>119</v>
      </c>
      <c r="BK107" s="175"/>
      <c r="BL107" s="175"/>
      <c r="BM107" s="175"/>
    </row>
    <row r="108" s="2" customFormat="1" ht="18" customHeight="1">
      <c r="A108" s="37"/>
      <c r="B108" s="171"/>
      <c r="C108" s="172"/>
      <c r="D108" s="132" t="s">
        <v>121</v>
      </c>
      <c r="E108" s="173"/>
      <c r="F108" s="173"/>
      <c r="G108" s="172"/>
      <c r="H108" s="172"/>
      <c r="I108" s="172"/>
      <c r="J108" s="126">
        <v>0</v>
      </c>
      <c r="K108" s="172"/>
      <c r="L108" s="174"/>
      <c r="M108" s="175"/>
      <c r="N108" s="176" t="s">
        <v>41</v>
      </c>
      <c r="O108" s="175"/>
      <c r="P108" s="175"/>
      <c r="Q108" s="175"/>
      <c r="R108" s="175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5"/>
      <c r="AQ108" s="175"/>
      <c r="AR108" s="175"/>
      <c r="AS108" s="175"/>
      <c r="AT108" s="175"/>
      <c r="AU108" s="175"/>
      <c r="AV108" s="175"/>
      <c r="AW108" s="175"/>
      <c r="AX108" s="175"/>
      <c r="AY108" s="177" t="s">
        <v>118</v>
      </c>
      <c r="AZ108" s="175"/>
      <c r="BA108" s="175"/>
      <c r="BB108" s="175"/>
      <c r="BC108" s="175"/>
      <c r="BD108" s="175"/>
      <c r="BE108" s="178">
        <f>IF(N108="základná",J108,0)</f>
        <v>0</v>
      </c>
      <c r="BF108" s="178">
        <f>IF(N108="znížená",J108,0)</f>
        <v>0</v>
      </c>
      <c r="BG108" s="178">
        <f>IF(N108="zákl. prenesená",J108,0)</f>
        <v>0</v>
      </c>
      <c r="BH108" s="178">
        <f>IF(N108="zníž. prenesená",J108,0)</f>
        <v>0</v>
      </c>
      <c r="BI108" s="178">
        <f>IF(N108="nulová",J108,0)</f>
        <v>0</v>
      </c>
      <c r="BJ108" s="177" t="s">
        <v>119</v>
      </c>
      <c r="BK108" s="175"/>
      <c r="BL108" s="175"/>
      <c r="BM108" s="175"/>
    </row>
    <row r="109" s="2" customFormat="1" ht="18" customHeight="1">
      <c r="A109" s="37"/>
      <c r="B109" s="171"/>
      <c r="C109" s="172"/>
      <c r="D109" s="132" t="s">
        <v>122</v>
      </c>
      <c r="E109" s="173"/>
      <c r="F109" s="173"/>
      <c r="G109" s="172"/>
      <c r="H109" s="172"/>
      <c r="I109" s="172"/>
      <c r="J109" s="126">
        <v>0</v>
      </c>
      <c r="K109" s="172"/>
      <c r="L109" s="174"/>
      <c r="M109" s="175"/>
      <c r="N109" s="176" t="s">
        <v>41</v>
      </c>
      <c r="O109" s="175"/>
      <c r="P109" s="175"/>
      <c r="Q109" s="175"/>
      <c r="R109" s="175"/>
      <c r="S109" s="172"/>
      <c r="T109" s="172"/>
      <c r="U109" s="172"/>
      <c r="V109" s="172"/>
      <c r="W109" s="172"/>
      <c r="X109" s="172"/>
      <c r="Y109" s="172"/>
      <c r="Z109" s="172"/>
      <c r="AA109" s="172"/>
      <c r="AB109" s="172"/>
      <c r="AC109" s="172"/>
      <c r="AD109" s="172"/>
      <c r="AE109" s="172"/>
      <c r="AF109" s="175"/>
      <c r="AG109" s="175"/>
      <c r="AH109" s="175"/>
      <c r="AI109" s="175"/>
      <c r="AJ109" s="175"/>
      <c r="AK109" s="175"/>
      <c r="AL109" s="175"/>
      <c r="AM109" s="175"/>
      <c r="AN109" s="175"/>
      <c r="AO109" s="175"/>
      <c r="AP109" s="175"/>
      <c r="AQ109" s="175"/>
      <c r="AR109" s="175"/>
      <c r="AS109" s="175"/>
      <c r="AT109" s="175"/>
      <c r="AU109" s="175"/>
      <c r="AV109" s="175"/>
      <c r="AW109" s="175"/>
      <c r="AX109" s="175"/>
      <c r="AY109" s="177" t="s">
        <v>118</v>
      </c>
      <c r="AZ109" s="175"/>
      <c r="BA109" s="175"/>
      <c r="BB109" s="175"/>
      <c r="BC109" s="175"/>
      <c r="BD109" s="175"/>
      <c r="BE109" s="178">
        <f>IF(N109="základná",J109,0)</f>
        <v>0</v>
      </c>
      <c r="BF109" s="178">
        <f>IF(N109="znížená",J109,0)</f>
        <v>0</v>
      </c>
      <c r="BG109" s="178">
        <f>IF(N109="zákl. prenesená",J109,0)</f>
        <v>0</v>
      </c>
      <c r="BH109" s="178">
        <f>IF(N109="zníž. prenesená",J109,0)</f>
        <v>0</v>
      </c>
      <c r="BI109" s="178">
        <f>IF(N109="nulová",J109,0)</f>
        <v>0</v>
      </c>
      <c r="BJ109" s="177" t="s">
        <v>119</v>
      </c>
      <c r="BK109" s="175"/>
      <c r="BL109" s="175"/>
      <c r="BM109" s="175"/>
    </row>
    <row r="110" s="2" customFormat="1" ht="18" customHeight="1">
      <c r="A110" s="37"/>
      <c r="B110" s="171"/>
      <c r="C110" s="172"/>
      <c r="D110" s="132" t="s">
        <v>123</v>
      </c>
      <c r="E110" s="173"/>
      <c r="F110" s="173"/>
      <c r="G110" s="172"/>
      <c r="H110" s="172"/>
      <c r="I110" s="172"/>
      <c r="J110" s="126">
        <v>0</v>
      </c>
      <c r="K110" s="172"/>
      <c r="L110" s="174"/>
      <c r="M110" s="175"/>
      <c r="N110" s="176" t="s">
        <v>41</v>
      </c>
      <c r="O110" s="175"/>
      <c r="P110" s="175"/>
      <c r="Q110" s="175"/>
      <c r="R110" s="175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  <c r="AE110" s="172"/>
      <c r="AF110" s="175"/>
      <c r="AG110" s="175"/>
      <c r="AH110" s="175"/>
      <c r="AI110" s="175"/>
      <c r="AJ110" s="175"/>
      <c r="AK110" s="175"/>
      <c r="AL110" s="175"/>
      <c r="AM110" s="175"/>
      <c r="AN110" s="175"/>
      <c r="AO110" s="175"/>
      <c r="AP110" s="175"/>
      <c r="AQ110" s="175"/>
      <c r="AR110" s="175"/>
      <c r="AS110" s="175"/>
      <c r="AT110" s="175"/>
      <c r="AU110" s="175"/>
      <c r="AV110" s="175"/>
      <c r="AW110" s="175"/>
      <c r="AX110" s="175"/>
      <c r="AY110" s="177" t="s">
        <v>118</v>
      </c>
      <c r="AZ110" s="175"/>
      <c r="BA110" s="175"/>
      <c r="BB110" s="175"/>
      <c r="BC110" s="175"/>
      <c r="BD110" s="175"/>
      <c r="BE110" s="178">
        <f>IF(N110="základná",J110,0)</f>
        <v>0</v>
      </c>
      <c r="BF110" s="178">
        <f>IF(N110="znížená",J110,0)</f>
        <v>0</v>
      </c>
      <c r="BG110" s="178">
        <f>IF(N110="zákl. prenesená",J110,0)</f>
        <v>0</v>
      </c>
      <c r="BH110" s="178">
        <f>IF(N110="zníž. prenesená",J110,0)</f>
        <v>0</v>
      </c>
      <c r="BI110" s="178">
        <f>IF(N110="nulová",J110,0)</f>
        <v>0</v>
      </c>
      <c r="BJ110" s="177" t="s">
        <v>119</v>
      </c>
      <c r="BK110" s="175"/>
      <c r="BL110" s="175"/>
      <c r="BM110" s="175"/>
    </row>
    <row r="111" s="2" customFormat="1" ht="18" customHeight="1">
      <c r="A111" s="37"/>
      <c r="B111" s="171"/>
      <c r="C111" s="172"/>
      <c r="D111" s="173" t="s">
        <v>124</v>
      </c>
      <c r="E111" s="172"/>
      <c r="F111" s="172"/>
      <c r="G111" s="172"/>
      <c r="H111" s="172"/>
      <c r="I111" s="172"/>
      <c r="J111" s="126">
        <f>ROUND(J30*T111,2)</f>
        <v>0</v>
      </c>
      <c r="K111" s="172"/>
      <c r="L111" s="174"/>
      <c r="M111" s="175"/>
      <c r="N111" s="176" t="s">
        <v>41</v>
      </c>
      <c r="O111" s="175"/>
      <c r="P111" s="175"/>
      <c r="Q111" s="175"/>
      <c r="R111" s="175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  <c r="AE111" s="172"/>
      <c r="AF111" s="175"/>
      <c r="AG111" s="175"/>
      <c r="AH111" s="175"/>
      <c r="AI111" s="175"/>
      <c r="AJ111" s="175"/>
      <c r="AK111" s="175"/>
      <c r="AL111" s="175"/>
      <c r="AM111" s="175"/>
      <c r="AN111" s="175"/>
      <c r="AO111" s="175"/>
      <c r="AP111" s="175"/>
      <c r="AQ111" s="175"/>
      <c r="AR111" s="175"/>
      <c r="AS111" s="175"/>
      <c r="AT111" s="175"/>
      <c r="AU111" s="175"/>
      <c r="AV111" s="175"/>
      <c r="AW111" s="175"/>
      <c r="AX111" s="175"/>
      <c r="AY111" s="177" t="s">
        <v>125</v>
      </c>
      <c r="AZ111" s="175"/>
      <c r="BA111" s="175"/>
      <c r="BB111" s="175"/>
      <c r="BC111" s="175"/>
      <c r="BD111" s="175"/>
      <c r="BE111" s="178">
        <f>IF(N111="základná",J111,0)</f>
        <v>0</v>
      </c>
      <c r="BF111" s="178">
        <f>IF(N111="znížená",J111,0)</f>
        <v>0</v>
      </c>
      <c r="BG111" s="178">
        <f>IF(N111="zákl. prenesená",J111,0)</f>
        <v>0</v>
      </c>
      <c r="BH111" s="178">
        <f>IF(N111="zníž. prenesená",J111,0)</f>
        <v>0</v>
      </c>
      <c r="BI111" s="178">
        <f>IF(N111="nulová",J111,0)</f>
        <v>0</v>
      </c>
      <c r="BJ111" s="177" t="s">
        <v>119</v>
      </c>
      <c r="BK111" s="175"/>
      <c r="BL111" s="175"/>
      <c r="BM111" s="175"/>
    </row>
    <row r="112" s="2" customForma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9.28" customHeight="1">
      <c r="A113" s="37"/>
      <c r="B113" s="38"/>
      <c r="C113" s="136" t="s">
        <v>99</v>
      </c>
      <c r="D113" s="137"/>
      <c r="E113" s="137"/>
      <c r="F113" s="137"/>
      <c r="G113" s="137"/>
      <c r="H113" s="137"/>
      <c r="I113" s="137"/>
      <c r="J113" s="138">
        <f>ROUND(J96+J105,2)</f>
        <v>0</v>
      </c>
      <c r="K113" s="1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64"/>
      <c r="C114" s="65"/>
      <c r="D114" s="65"/>
      <c r="E114" s="65"/>
      <c r="F114" s="65"/>
      <c r="G114" s="65"/>
      <c r="H114" s="65"/>
      <c r="I114" s="65"/>
      <c r="J114" s="65"/>
      <c r="K114" s="65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8" s="2" customFormat="1" ht="6.96" customHeight="1">
      <c r="A118" s="37"/>
      <c r="B118" s="66"/>
      <c r="C118" s="67"/>
      <c r="D118" s="67"/>
      <c r="E118" s="67"/>
      <c r="F118" s="67"/>
      <c r="G118" s="67"/>
      <c r="H118" s="67"/>
      <c r="I118" s="67"/>
      <c r="J118" s="67"/>
      <c r="K118" s="6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4.96" customHeight="1">
      <c r="A119" s="37"/>
      <c r="B119" s="38"/>
      <c r="C119" s="20" t="s">
        <v>126</v>
      </c>
      <c r="D119" s="37"/>
      <c r="E119" s="37"/>
      <c r="F119" s="37"/>
      <c r="G119" s="37"/>
      <c r="H119" s="37"/>
      <c r="I119" s="37"/>
      <c r="J119" s="37"/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29" t="s">
        <v>15</v>
      </c>
      <c r="D121" s="37"/>
      <c r="E121" s="37"/>
      <c r="F121" s="37"/>
      <c r="G121" s="37"/>
      <c r="H121" s="37"/>
      <c r="I121" s="37"/>
      <c r="J121" s="37"/>
      <c r="K121" s="37"/>
      <c r="L121" s="5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6.5" customHeight="1">
      <c r="A122" s="37"/>
      <c r="B122" s="38"/>
      <c r="C122" s="37"/>
      <c r="D122" s="37"/>
      <c r="E122" s="140" t="str">
        <f>E7</f>
        <v>Cyklotrasa - Diel</v>
      </c>
      <c r="F122" s="29"/>
      <c r="G122" s="29"/>
      <c r="H122" s="29"/>
      <c r="I122" s="37"/>
      <c r="J122" s="37"/>
      <c r="K122" s="37"/>
      <c r="L122" s="5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29" t="s">
        <v>101</v>
      </c>
      <c r="D123" s="37"/>
      <c r="E123" s="37"/>
      <c r="F123" s="37"/>
      <c r="G123" s="37"/>
      <c r="H123" s="37"/>
      <c r="I123" s="37"/>
      <c r="J123" s="37"/>
      <c r="K123" s="37"/>
      <c r="L123" s="59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6.5" customHeight="1">
      <c r="A124" s="37"/>
      <c r="B124" s="38"/>
      <c r="C124" s="37"/>
      <c r="D124" s="37"/>
      <c r="E124" s="71" t="str">
        <f>E9</f>
        <v>Objekt01 - S.O.0.1. Cyklotrasa Diel</v>
      </c>
      <c r="F124" s="37"/>
      <c r="G124" s="37"/>
      <c r="H124" s="37"/>
      <c r="I124" s="37"/>
      <c r="J124" s="37"/>
      <c r="K124" s="37"/>
      <c r="L124" s="59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9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2" customHeight="1">
      <c r="A126" s="37"/>
      <c r="B126" s="38"/>
      <c r="C126" s="29" t="s">
        <v>19</v>
      </c>
      <c r="D126" s="37"/>
      <c r="E126" s="37"/>
      <c r="F126" s="24" t="str">
        <f>F12</f>
        <v xml:space="preserve"> </v>
      </c>
      <c r="G126" s="37"/>
      <c r="H126" s="37"/>
      <c r="I126" s="29" t="s">
        <v>21</v>
      </c>
      <c r="J126" s="73" t="str">
        <f>IF(J12="","",J12)</f>
        <v>16. 6. 2024</v>
      </c>
      <c r="K126" s="37"/>
      <c r="L126" s="59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9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5.15" customHeight="1">
      <c r="A128" s="37"/>
      <c r="B128" s="38"/>
      <c r="C128" s="29" t="s">
        <v>23</v>
      </c>
      <c r="D128" s="37"/>
      <c r="E128" s="37"/>
      <c r="F128" s="24" t="str">
        <f>E15</f>
        <v>PS Komposesorátu a Urbariátu Šalková</v>
      </c>
      <c r="G128" s="37"/>
      <c r="H128" s="37"/>
      <c r="I128" s="29" t="s">
        <v>29</v>
      </c>
      <c r="J128" s="33" t="str">
        <f>E21</f>
        <v xml:space="preserve">Milan Hlinka </v>
      </c>
      <c r="K128" s="37"/>
      <c r="L128" s="59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5.15" customHeight="1">
      <c r="A129" s="37"/>
      <c r="B129" s="38"/>
      <c r="C129" s="29" t="s">
        <v>27</v>
      </c>
      <c r="D129" s="37"/>
      <c r="E129" s="37"/>
      <c r="F129" s="24" t="str">
        <f>IF(E18="","",E18)</f>
        <v>Vyplň údaj</v>
      </c>
      <c r="G129" s="37"/>
      <c r="H129" s="37"/>
      <c r="I129" s="29" t="s">
        <v>31</v>
      </c>
      <c r="J129" s="33" t="str">
        <f>E24</f>
        <v xml:space="preserve"> </v>
      </c>
      <c r="K129" s="37"/>
      <c r="L129" s="59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0.32" customHeight="1">
      <c r="A130" s="37"/>
      <c r="B130" s="38"/>
      <c r="C130" s="37"/>
      <c r="D130" s="37"/>
      <c r="E130" s="37"/>
      <c r="F130" s="37"/>
      <c r="G130" s="37"/>
      <c r="H130" s="37"/>
      <c r="I130" s="37"/>
      <c r="J130" s="37"/>
      <c r="K130" s="37"/>
      <c r="L130" s="59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11" customFormat="1" ht="29.28" customHeight="1">
      <c r="A131" s="179"/>
      <c r="B131" s="180"/>
      <c r="C131" s="181" t="s">
        <v>127</v>
      </c>
      <c r="D131" s="182" t="s">
        <v>60</v>
      </c>
      <c r="E131" s="182" t="s">
        <v>56</v>
      </c>
      <c r="F131" s="182" t="s">
        <v>57</v>
      </c>
      <c r="G131" s="182" t="s">
        <v>128</v>
      </c>
      <c r="H131" s="182" t="s">
        <v>129</v>
      </c>
      <c r="I131" s="182" t="s">
        <v>130</v>
      </c>
      <c r="J131" s="183" t="s">
        <v>107</v>
      </c>
      <c r="K131" s="184" t="s">
        <v>131</v>
      </c>
      <c r="L131" s="185"/>
      <c r="M131" s="90" t="s">
        <v>1</v>
      </c>
      <c r="N131" s="91" t="s">
        <v>39</v>
      </c>
      <c r="O131" s="91" t="s">
        <v>132</v>
      </c>
      <c r="P131" s="91" t="s">
        <v>133</v>
      </c>
      <c r="Q131" s="91" t="s">
        <v>134</v>
      </c>
      <c r="R131" s="91" t="s">
        <v>135</v>
      </c>
      <c r="S131" s="91" t="s">
        <v>136</v>
      </c>
      <c r="T131" s="92" t="s">
        <v>137</v>
      </c>
      <c r="U131" s="179"/>
      <c r="V131" s="179"/>
      <c r="W131" s="179"/>
      <c r="X131" s="179"/>
      <c r="Y131" s="179"/>
      <c r="Z131" s="179"/>
      <c r="AA131" s="179"/>
      <c r="AB131" s="179"/>
      <c r="AC131" s="179"/>
      <c r="AD131" s="179"/>
      <c r="AE131" s="179"/>
    </row>
    <row r="132" s="2" customFormat="1" ht="22.8" customHeight="1">
      <c r="A132" s="37"/>
      <c r="B132" s="38"/>
      <c r="C132" s="97" t="s">
        <v>104</v>
      </c>
      <c r="D132" s="37"/>
      <c r="E132" s="37"/>
      <c r="F132" s="37"/>
      <c r="G132" s="37"/>
      <c r="H132" s="37"/>
      <c r="I132" s="37"/>
      <c r="J132" s="186">
        <f>BK132</f>
        <v>0</v>
      </c>
      <c r="K132" s="37"/>
      <c r="L132" s="38"/>
      <c r="M132" s="93"/>
      <c r="N132" s="77"/>
      <c r="O132" s="94"/>
      <c r="P132" s="187">
        <f>P133+P183</f>
        <v>0</v>
      </c>
      <c r="Q132" s="94"/>
      <c r="R132" s="187">
        <f>R133+R183</f>
        <v>4018.2803428449993</v>
      </c>
      <c r="S132" s="94"/>
      <c r="T132" s="188">
        <f>T133+T183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74</v>
      </c>
      <c r="AU132" s="16" t="s">
        <v>109</v>
      </c>
      <c r="BK132" s="189">
        <f>BK133+BK183</f>
        <v>0</v>
      </c>
    </row>
    <row r="133" s="12" customFormat="1" ht="25.92" customHeight="1">
      <c r="A133" s="12"/>
      <c r="B133" s="190"/>
      <c r="C133" s="12"/>
      <c r="D133" s="191" t="s">
        <v>74</v>
      </c>
      <c r="E133" s="192" t="s">
        <v>138</v>
      </c>
      <c r="F133" s="192" t="s">
        <v>139</v>
      </c>
      <c r="G133" s="12"/>
      <c r="H133" s="12"/>
      <c r="I133" s="193"/>
      <c r="J133" s="194">
        <f>BK133</f>
        <v>0</v>
      </c>
      <c r="K133" s="12"/>
      <c r="L133" s="190"/>
      <c r="M133" s="195"/>
      <c r="N133" s="196"/>
      <c r="O133" s="196"/>
      <c r="P133" s="197">
        <f>P134+P157+P166</f>
        <v>0</v>
      </c>
      <c r="Q133" s="196"/>
      <c r="R133" s="197">
        <f>R134+R157+R166</f>
        <v>4018.1589527049991</v>
      </c>
      <c r="S133" s="196"/>
      <c r="T133" s="198">
        <f>T134+T157+T166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91" t="s">
        <v>83</v>
      </c>
      <c r="AT133" s="199" t="s">
        <v>74</v>
      </c>
      <c r="AU133" s="199" t="s">
        <v>75</v>
      </c>
      <c r="AY133" s="191" t="s">
        <v>140</v>
      </c>
      <c r="BK133" s="200">
        <f>BK134+BK157+BK166</f>
        <v>0</v>
      </c>
    </row>
    <row r="134" s="12" customFormat="1" ht="22.8" customHeight="1">
      <c r="A134" s="12"/>
      <c r="B134" s="190"/>
      <c r="C134" s="12"/>
      <c r="D134" s="191" t="s">
        <v>74</v>
      </c>
      <c r="E134" s="201" t="s">
        <v>83</v>
      </c>
      <c r="F134" s="201" t="s">
        <v>141</v>
      </c>
      <c r="G134" s="12"/>
      <c r="H134" s="12"/>
      <c r="I134" s="193"/>
      <c r="J134" s="202">
        <f>BK134</f>
        <v>0</v>
      </c>
      <c r="K134" s="12"/>
      <c r="L134" s="190"/>
      <c r="M134" s="195"/>
      <c r="N134" s="196"/>
      <c r="O134" s="196"/>
      <c r="P134" s="197">
        <f>SUM(P135:P156)</f>
        <v>0</v>
      </c>
      <c r="Q134" s="196"/>
      <c r="R134" s="197">
        <f>SUM(R135:R156)</f>
        <v>0</v>
      </c>
      <c r="S134" s="196"/>
      <c r="T134" s="198">
        <f>SUM(T135:T156)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91" t="s">
        <v>83</v>
      </c>
      <c r="AT134" s="199" t="s">
        <v>74</v>
      </c>
      <c r="AU134" s="199" t="s">
        <v>83</v>
      </c>
      <c r="AY134" s="191" t="s">
        <v>140</v>
      </c>
      <c r="BK134" s="200">
        <f>SUM(BK135:BK156)</f>
        <v>0</v>
      </c>
    </row>
    <row r="135" s="2" customFormat="1" ht="24.15" customHeight="1">
      <c r="A135" s="37"/>
      <c r="B135" s="171"/>
      <c r="C135" s="203" t="s">
        <v>83</v>
      </c>
      <c r="D135" s="203" t="s">
        <v>142</v>
      </c>
      <c r="E135" s="204" t="s">
        <v>143</v>
      </c>
      <c r="F135" s="205" t="s">
        <v>144</v>
      </c>
      <c r="G135" s="206" t="s">
        <v>145</v>
      </c>
      <c r="H135" s="207">
        <v>900</v>
      </c>
      <c r="I135" s="208"/>
      <c r="J135" s="209">
        <f>ROUND(I135*H135,2)</f>
        <v>0</v>
      </c>
      <c r="K135" s="210"/>
      <c r="L135" s="38"/>
      <c r="M135" s="211" t="s">
        <v>1</v>
      </c>
      <c r="N135" s="212" t="s">
        <v>41</v>
      </c>
      <c r="O135" s="81"/>
      <c r="P135" s="213">
        <f>O135*H135</f>
        <v>0</v>
      </c>
      <c r="Q135" s="213">
        <v>0</v>
      </c>
      <c r="R135" s="213">
        <f>Q135*H135</f>
        <v>0</v>
      </c>
      <c r="S135" s="213">
        <v>0</v>
      </c>
      <c r="T135" s="214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15" t="s">
        <v>146</v>
      </c>
      <c r="AT135" s="215" t="s">
        <v>142</v>
      </c>
      <c r="AU135" s="215" t="s">
        <v>119</v>
      </c>
      <c r="AY135" s="16" t="s">
        <v>140</v>
      </c>
      <c r="BE135" s="131">
        <f>IF(N135="základná",J135,0)</f>
        <v>0</v>
      </c>
      <c r="BF135" s="131">
        <f>IF(N135="znížená",J135,0)</f>
        <v>0</v>
      </c>
      <c r="BG135" s="131">
        <f>IF(N135="zákl. prenesená",J135,0)</f>
        <v>0</v>
      </c>
      <c r="BH135" s="131">
        <f>IF(N135="zníž. prenesená",J135,0)</f>
        <v>0</v>
      </c>
      <c r="BI135" s="131">
        <f>IF(N135="nulová",J135,0)</f>
        <v>0</v>
      </c>
      <c r="BJ135" s="16" t="s">
        <v>119</v>
      </c>
      <c r="BK135" s="131">
        <f>ROUND(I135*H135,2)</f>
        <v>0</v>
      </c>
      <c r="BL135" s="16" t="s">
        <v>146</v>
      </c>
      <c r="BM135" s="215" t="s">
        <v>119</v>
      </c>
    </row>
    <row r="136" s="2" customFormat="1" ht="21.75" customHeight="1">
      <c r="A136" s="37"/>
      <c r="B136" s="171"/>
      <c r="C136" s="203" t="s">
        <v>119</v>
      </c>
      <c r="D136" s="203" t="s">
        <v>142</v>
      </c>
      <c r="E136" s="204" t="s">
        <v>147</v>
      </c>
      <c r="F136" s="205" t="s">
        <v>148</v>
      </c>
      <c r="G136" s="206" t="s">
        <v>145</v>
      </c>
      <c r="H136" s="207">
        <v>6.359</v>
      </c>
      <c r="I136" s="208"/>
      <c r="J136" s="209">
        <f>ROUND(I136*H136,2)</f>
        <v>0</v>
      </c>
      <c r="K136" s="210"/>
      <c r="L136" s="38"/>
      <c r="M136" s="211" t="s">
        <v>1</v>
      </c>
      <c r="N136" s="212" t="s">
        <v>41</v>
      </c>
      <c r="O136" s="81"/>
      <c r="P136" s="213">
        <f>O136*H136</f>
        <v>0</v>
      </c>
      <c r="Q136" s="213">
        <v>0</v>
      </c>
      <c r="R136" s="213">
        <f>Q136*H136</f>
        <v>0</v>
      </c>
      <c r="S136" s="213">
        <v>0</v>
      </c>
      <c r="T136" s="214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15" t="s">
        <v>146</v>
      </c>
      <c r="AT136" s="215" t="s">
        <v>142</v>
      </c>
      <c r="AU136" s="215" t="s">
        <v>119</v>
      </c>
      <c r="AY136" s="16" t="s">
        <v>140</v>
      </c>
      <c r="BE136" s="131">
        <f>IF(N136="základná",J136,0)</f>
        <v>0</v>
      </c>
      <c r="BF136" s="131">
        <f>IF(N136="znížená",J136,0)</f>
        <v>0</v>
      </c>
      <c r="BG136" s="131">
        <f>IF(N136="zákl. prenesená",J136,0)</f>
        <v>0</v>
      </c>
      <c r="BH136" s="131">
        <f>IF(N136="zníž. prenesená",J136,0)</f>
        <v>0</v>
      </c>
      <c r="BI136" s="131">
        <f>IF(N136="nulová",J136,0)</f>
        <v>0</v>
      </c>
      <c r="BJ136" s="16" t="s">
        <v>119</v>
      </c>
      <c r="BK136" s="131">
        <f>ROUND(I136*H136,2)</f>
        <v>0</v>
      </c>
      <c r="BL136" s="16" t="s">
        <v>146</v>
      </c>
      <c r="BM136" s="215" t="s">
        <v>146</v>
      </c>
    </row>
    <row r="137" s="2" customFormat="1" ht="21.75" customHeight="1">
      <c r="A137" s="37"/>
      <c r="B137" s="171"/>
      <c r="C137" s="203" t="s">
        <v>149</v>
      </c>
      <c r="D137" s="203" t="s">
        <v>142</v>
      </c>
      <c r="E137" s="204" t="s">
        <v>150</v>
      </c>
      <c r="F137" s="205" t="s">
        <v>151</v>
      </c>
      <c r="G137" s="206" t="s">
        <v>152</v>
      </c>
      <c r="H137" s="207">
        <v>97.5</v>
      </c>
      <c r="I137" s="208"/>
      <c r="J137" s="209">
        <f>ROUND(I137*H137,2)</f>
        <v>0</v>
      </c>
      <c r="K137" s="210"/>
      <c r="L137" s="38"/>
      <c r="M137" s="211" t="s">
        <v>1</v>
      </c>
      <c r="N137" s="212" t="s">
        <v>41</v>
      </c>
      <c r="O137" s="81"/>
      <c r="P137" s="213">
        <f>O137*H137</f>
        <v>0</v>
      </c>
      <c r="Q137" s="213">
        <v>0</v>
      </c>
      <c r="R137" s="213">
        <f>Q137*H137</f>
        <v>0</v>
      </c>
      <c r="S137" s="213">
        <v>0</v>
      </c>
      <c r="T137" s="214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15" t="s">
        <v>146</v>
      </c>
      <c r="AT137" s="215" t="s">
        <v>142</v>
      </c>
      <c r="AU137" s="215" t="s">
        <v>119</v>
      </c>
      <c r="AY137" s="16" t="s">
        <v>140</v>
      </c>
      <c r="BE137" s="131">
        <f>IF(N137="základná",J137,0)</f>
        <v>0</v>
      </c>
      <c r="BF137" s="131">
        <f>IF(N137="znížená",J137,0)</f>
        <v>0</v>
      </c>
      <c r="BG137" s="131">
        <f>IF(N137="zákl. prenesená",J137,0)</f>
        <v>0</v>
      </c>
      <c r="BH137" s="131">
        <f>IF(N137="zníž. prenesená",J137,0)</f>
        <v>0</v>
      </c>
      <c r="BI137" s="131">
        <f>IF(N137="nulová",J137,0)</f>
        <v>0</v>
      </c>
      <c r="BJ137" s="16" t="s">
        <v>119</v>
      </c>
      <c r="BK137" s="131">
        <f>ROUND(I137*H137,2)</f>
        <v>0</v>
      </c>
      <c r="BL137" s="16" t="s">
        <v>146</v>
      </c>
      <c r="BM137" s="215" t="s">
        <v>153</v>
      </c>
    </row>
    <row r="138" s="2" customFormat="1" ht="24.15" customHeight="1">
      <c r="A138" s="37"/>
      <c r="B138" s="171"/>
      <c r="C138" s="203" t="s">
        <v>146</v>
      </c>
      <c r="D138" s="203" t="s">
        <v>142</v>
      </c>
      <c r="E138" s="204" t="s">
        <v>154</v>
      </c>
      <c r="F138" s="205" t="s">
        <v>155</v>
      </c>
      <c r="G138" s="206" t="s">
        <v>156</v>
      </c>
      <c r="H138" s="207">
        <v>75</v>
      </c>
      <c r="I138" s="208"/>
      <c r="J138" s="209">
        <f>ROUND(I138*H138,2)</f>
        <v>0</v>
      </c>
      <c r="K138" s="210"/>
      <c r="L138" s="38"/>
      <c r="M138" s="211" t="s">
        <v>1</v>
      </c>
      <c r="N138" s="212" t="s">
        <v>41</v>
      </c>
      <c r="O138" s="81"/>
      <c r="P138" s="213">
        <f>O138*H138</f>
        <v>0</v>
      </c>
      <c r="Q138" s="213">
        <v>0</v>
      </c>
      <c r="R138" s="213">
        <f>Q138*H138</f>
        <v>0</v>
      </c>
      <c r="S138" s="213">
        <v>0</v>
      </c>
      <c r="T138" s="214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15" t="s">
        <v>146</v>
      </c>
      <c r="AT138" s="215" t="s">
        <v>142</v>
      </c>
      <c r="AU138" s="215" t="s">
        <v>119</v>
      </c>
      <c r="AY138" s="16" t="s">
        <v>140</v>
      </c>
      <c r="BE138" s="131">
        <f>IF(N138="základná",J138,0)</f>
        <v>0</v>
      </c>
      <c r="BF138" s="131">
        <f>IF(N138="znížená",J138,0)</f>
        <v>0</v>
      </c>
      <c r="BG138" s="131">
        <f>IF(N138="zákl. prenesená",J138,0)</f>
        <v>0</v>
      </c>
      <c r="BH138" s="131">
        <f>IF(N138="zníž. prenesená",J138,0)</f>
        <v>0</v>
      </c>
      <c r="BI138" s="131">
        <f>IF(N138="nulová",J138,0)</f>
        <v>0</v>
      </c>
      <c r="BJ138" s="16" t="s">
        <v>119</v>
      </c>
      <c r="BK138" s="131">
        <f>ROUND(I138*H138,2)</f>
        <v>0</v>
      </c>
      <c r="BL138" s="16" t="s">
        <v>146</v>
      </c>
      <c r="BM138" s="215" t="s">
        <v>157</v>
      </c>
    </row>
    <row r="139" s="2" customFormat="1" ht="16.5" customHeight="1">
      <c r="A139" s="37"/>
      <c r="B139" s="171"/>
      <c r="C139" s="203" t="s">
        <v>158</v>
      </c>
      <c r="D139" s="203" t="s">
        <v>142</v>
      </c>
      <c r="E139" s="204" t="s">
        <v>159</v>
      </c>
      <c r="F139" s="205" t="s">
        <v>160</v>
      </c>
      <c r="G139" s="206" t="s">
        <v>152</v>
      </c>
      <c r="H139" s="207">
        <v>916.17499999999995</v>
      </c>
      <c r="I139" s="208"/>
      <c r="J139" s="209">
        <f>ROUND(I139*H139,2)</f>
        <v>0</v>
      </c>
      <c r="K139" s="210"/>
      <c r="L139" s="38"/>
      <c r="M139" s="211" t="s">
        <v>1</v>
      </c>
      <c r="N139" s="212" t="s">
        <v>41</v>
      </c>
      <c r="O139" s="81"/>
      <c r="P139" s="213">
        <f>O139*H139</f>
        <v>0</v>
      </c>
      <c r="Q139" s="213">
        <v>0</v>
      </c>
      <c r="R139" s="213">
        <f>Q139*H139</f>
        <v>0</v>
      </c>
      <c r="S139" s="213">
        <v>0</v>
      </c>
      <c r="T139" s="214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15" t="s">
        <v>146</v>
      </c>
      <c r="AT139" s="215" t="s">
        <v>142</v>
      </c>
      <c r="AU139" s="215" t="s">
        <v>119</v>
      </c>
      <c r="AY139" s="16" t="s">
        <v>140</v>
      </c>
      <c r="BE139" s="131">
        <f>IF(N139="základná",J139,0)</f>
        <v>0</v>
      </c>
      <c r="BF139" s="131">
        <f>IF(N139="znížená",J139,0)</f>
        <v>0</v>
      </c>
      <c r="BG139" s="131">
        <f>IF(N139="zákl. prenesená",J139,0)</f>
        <v>0</v>
      </c>
      <c r="BH139" s="131">
        <f>IF(N139="zníž. prenesená",J139,0)</f>
        <v>0</v>
      </c>
      <c r="BI139" s="131">
        <f>IF(N139="nulová",J139,0)</f>
        <v>0</v>
      </c>
      <c r="BJ139" s="16" t="s">
        <v>119</v>
      </c>
      <c r="BK139" s="131">
        <f>ROUND(I139*H139,2)</f>
        <v>0</v>
      </c>
      <c r="BL139" s="16" t="s">
        <v>146</v>
      </c>
      <c r="BM139" s="215" t="s">
        <v>161</v>
      </c>
    </row>
    <row r="140" s="2" customFormat="1" ht="24.15" customHeight="1">
      <c r="A140" s="37"/>
      <c r="B140" s="171"/>
      <c r="C140" s="203" t="s">
        <v>153</v>
      </c>
      <c r="D140" s="203" t="s">
        <v>142</v>
      </c>
      <c r="E140" s="204" t="s">
        <v>162</v>
      </c>
      <c r="F140" s="205" t="s">
        <v>163</v>
      </c>
      <c r="G140" s="206" t="s">
        <v>152</v>
      </c>
      <c r="H140" s="207">
        <v>325.79199999999997</v>
      </c>
      <c r="I140" s="208"/>
      <c r="J140" s="209">
        <f>ROUND(I140*H140,2)</f>
        <v>0</v>
      </c>
      <c r="K140" s="210"/>
      <c r="L140" s="38"/>
      <c r="M140" s="211" t="s">
        <v>1</v>
      </c>
      <c r="N140" s="212" t="s">
        <v>41</v>
      </c>
      <c r="O140" s="81"/>
      <c r="P140" s="213">
        <f>O140*H140</f>
        <v>0</v>
      </c>
      <c r="Q140" s="213">
        <v>0</v>
      </c>
      <c r="R140" s="213">
        <f>Q140*H140</f>
        <v>0</v>
      </c>
      <c r="S140" s="213">
        <v>0</v>
      </c>
      <c r="T140" s="214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15" t="s">
        <v>146</v>
      </c>
      <c r="AT140" s="215" t="s">
        <v>142</v>
      </c>
      <c r="AU140" s="215" t="s">
        <v>119</v>
      </c>
      <c r="AY140" s="16" t="s">
        <v>140</v>
      </c>
      <c r="BE140" s="131">
        <f>IF(N140="základná",J140,0)</f>
        <v>0</v>
      </c>
      <c r="BF140" s="131">
        <f>IF(N140="znížená",J140,0)</f>
        <v>0</v>
      </c>
      <c r="BG140" s="131">
        <f>IF(N140="zákl. prenesená",J140,0)</f>
        <v>0</v>
      </c>
      <c r="BH140" s="131">
        <f>IF(N140="zníž. prenesená",J140,0)</f>
        <v>0</v>
      </c>
      <c r="BI140" s="131">
        <f>IF(N140="nulová",J140,0)</f>
        <v>0</v>
      </c>
      <c r="BJ140" s="16" t="s">
        <v>119</v>
      </c>
      <c r="BK140" s="131">
        <f>ROUND(I140*H140,2)</f>
        <v>0</v>
      </c>
      <c r="BL140" s="16" t="s">
        <v>146</v>
      </c>
      <c r="BM140" s="215" t="s">
        <v>164</v>
      </c>
    </row>
    <row r="141" s="2" customFormat="1" ht="16.5" customHeight="1">
      <c r="A141" s="37"/>
      <c r="B141" s="171"/>
      <c r="C141" s="203" t="s">
        <v>165</v>
      </c>
      <c r="D141" s="203" t="s">
        <v>142</v>
      </c>
      <c r="E141" s="204" t="s">
        <v>166</v>
      </c>
      <c r="F141" s="205" t="s">
        <v>167</v>
      </c>
      <c r="G141" s="206" t="s">
        <v>152</v>
      </c>
      <c r="H141" s="207">
        <v>325.79199999999997</v>
      </c>
      <c r="I141" s="208"/>
      <c r="J141" s="209">
        <f>ROUND(I141*H141,2)</f>
        <v>0</v>
      </c>
      <c r="K141" s="210"/>
      <c r="L141" s="38"/>
      <c r="M141" s="211" t="s">
        <v>1</v>
      </c>
      <c r="N141" s="212" t="s">
        <v>41</v>
      </c>
      <c r="O141" s="81"/>
      <c r="P141" s="213">
        <f>O141*H141</f>
        <v>0</v>
      </c>
      <c r="Q141" s="213">
        <v>0</v>
      </c>
      <c r="R141" s="213">
        <f>Q141*H141</f>
        <v>0</v>
      </c>
      <c r="S141" s="213">
        <v>0</v>
      </c>
      <c r="T141" s="214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15" t="s">
        <v>146</v>
      </c>
      <c r="AT141" s="215" t="s">
        <v>142</v>
      </c>
      <c r="AU141" s="215" t="s">
        <v>119</v>
      </c>
      <c r="AY141" s="16" t="s">
        <v>140</v>
      </c>
      <c r="BE141" s="131">
        <f>IF(N141="základná",J141,0)</f>
        <v>0</v>
      </c>
      <c r="BF141" s="131">
        <f>IF(N141="znížená",J141,0)</f>
        <v>0</v>
      </c>
      <c r="BG141" s="131">
        <f>IF(N141="zákl. prenesená",J141,0)</f>
        <v>0</v>
      </c>
      <c r="BH141" s="131">
        <f>IF(N141="zníž. prenesená",J141,0)</f>
        <v>0</v>
      </c>
      <c r="BI141" s="131">
        <f>IF(N141="nulová",J141,0)</f>
        <v>0</v>
      </c>
      <c r="BJ141" s="16" t="s">
        <v>119</v>
      </c>
      <c r="BK141" s="131">
        <f>ROUND(I141*H141,2)</f>
        <v>0</v>
      </c>
      <c r="BL141" s="16" t="s">
        <v>146</v>
      </c>
      <c r="BM141" s="215" t="s">
        <v>168</v>
      </c>
    </row>
    <row r="142" s="2" customFormat="1" ht="21.75" customHeight="1">
      <c r="A142" s="37"/>
      <c r="B142" s="171"/>
      <c r="C142" s="203" t="s">
        <v>157</v>
      </c>
      <c r="D142" s="203" t="s">
        <v>142</v>
      </c>
      <c r="E142" s="204" t="s">
        <v>169</v>
      </c>
      <c r="F142" s="205" t="s">
        <v>170</v>
      </c>
      <c r="G142" s="206" t="s">
        <v>152</v>
      </c>
      <c r="H142" s="207">
        <v>10.800000000000001</v>
      </c>
      <c r="I142" s="208"/>
      <c r="J142" s="209">
        <f>ROUND(I142*H142,2)</f>
        <v>0</v>
      </c>
      <c r="K142" s="210"/>
      <c r="L142" s="38"/>
      <c r="M142" s="211" t="s">
        <v>1</v>
      </c>
      <c r="N142" s="212" t="s">
        <v>41</v>
      </c>
      <c r="O142" s="81"/>
      <c r="P142" s="213">
        <f>O142*H142</f>
        <v>0</v>
      </c>
      <c r="Q142" s="213">
        <v>0</v>
      </c>
      <c r="R142" s="213">
        <f>Q142*H142</f>
        <v>0</v>
      </c>
      <c r="S142" s="213">
        <v>0</v>
      </c>
      <c r="T142" s="214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15" t="s">
        <v>146</v>
      </c>
      <c r="AT142" s="215" t="s">
        <v>142</v>
      </c>
      <c r="AU142" s="215" t="s">
        <v>119</v>
      </c>
      <c r="AY142" s="16" t="s">
        <v>140</v>
      </c>
      <c r="BE142" s="131">
        <f>IF(N142="základná",J142,0)</f>
        <v>0</v>
      </c>
      <c r="BF142" s="131">
        <f>IF(N142="znížená",J142,0)</f>
        <v>0</v>
      </c>
      <c r="BG142" s="131">
        <f>IF(N142="zákl. prenesená",J142,0)</f>
        <v>0</v>
      </c>
      <c r="BH142" s="131">
        <f>IF(N142="zníž. prenesená",J142,0)</f>
        <v>0</v>
      </c>
      <c r="BI142" s="131">
        <f>IF(N142="nulová",J142,0)</f>
        <v>0</v>
      </c>
      <c r="BJ142" s="16" t="s">
        <v>119</v>
      </c>
      <c r="BK142" s="131">
        <f>ROUND(I142*H142,2)</f>
        <v>0</v>
      </c>
      <c r="BL142" s="16" t="s">
        <v>146</v>
      </c>
      <c r="BM142" s="215" t="s">
        <v>171</v>
      </c>
    </row>
    <row r="143" s="2" customFormat="1" ht="37.8" customHeight="1">
      <c r="A143" s="37"/>
      <c r="B143" s="171"/>
      <c r="C143" s="203" t="s">
        <v>172</v>
      </c>
      <c r="D143" s="203" t="s">
        <v>142</v>
      </c>
      <c r="E143" s="204" t="s">
        <v>173</v>
      </c>
      <c r="F143" s="205" t="s">
        <v>174</v>
      </c>
      <c r="G143" s="206" t="s">
        <v>152</v>
      </c>
      <c r="H143" s="207">
        <v>10.800000000000001</v>
      </c>
      <c r="I143" s="208"/>
      <c r="J143" s="209">
        <f>ROUND(I143*H143,2)</f>
        <v>0</v>
      </c>
      <c r="K143" s="210"/>
      <c r="L143" s="38"/>
      <c r="M143" s="211" t="s">
        <v>1</v>
      </c>
      <c r="N143" s="212" t="s">
        <v>41</v>
      </c>
      <c r="O143" s="81"/>
      <c r="P143" s="213">
        <f>O143*H143</f>
        <v>0</v>
      </c>
      <c r="Q143" s="213">
        <v>0</v>
      </c>
      <c r="R143" s="213">
        <f>Q143*H143</f>
        <v>0</v>
      </c>
      <c r="S143" s="213">
        <v>0</v>
      </c>
      <c r="T143" s="214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15" t="s">
        <v>146</v>
      </c>
      <c r="AT143" s="215" t="s">
        <v>142</v>
      </c>
      <c r="AU143" s="215" t="s">
        <v>119</v>
      </c>
      <c r="AY143" s="16" t="s">
        <v>140</v>
      </c>
      <c r="BE143" s="131">
        <f>IF(N143="základná",J143,0)</f>
        <v>0</v>
      </c>
      <c r="BF143" s="131">
        <f>IF(N143="znížená",J143,0)</f>
        <v>0</v>
      </c>
      <c r="BG143" s="131">
        <f>IF(N143="zákl. prenesená",J143,0)</f>
        <v>0</v>
      </c>
      <c r="BH143" s="131">
        <f>IF(N143="zníž. prenesená",J143,0)</f>
        <v>0</v>
      </c>
      <c r="BI143" s="131">
        <f>IF(N143="nulová",J143,0)</f>
        <v>0</v>
      </c>
      <c r="BJ143" s="16" t="s">
        <v>119</v>
      </c>
      <c r="BK143" s="131">
        <f>ROUND(I143*H143,2)</f>
        <v>0</v>
      </c>
      <c r="BL143" s="16" t="s">
        <v>146</v>
      </c>
      <c r="BM143" s="215" t="s">
        <v>175</v>
      </c>
    </row>
    <row r="144" s="2" customFormat="1" ht="21.75" customHeight="1">
      <c r="A144" s="37"/>
      <c r="B144" s="171"/>
      <c r="C144" s="203" t="s">
        <v>161</v>
      </c>
      <c r="D144" s="203" t="s">
        <v>142</v>
      </c>
      <c r="E144" s="204" t="s">
        <v>176</v>
      </c>
      <c r="F144" s="205" t="s">
        <v>177</v>
      </c>
      <c r="G144" s="206" t="s">
        <v>152</v>
      </c>
      <c r="H144" s="207">
        <v>26.399999999999999</v>
      </c>
      <c r="I144" s="208"/>
      <c r="J144" s="209">
        <f>ROUND(I144*H144,2)</f>
        <v>0</v>
      </c>
      <c r="K144" s="210"/>
      <c r="L144" s="38"/>
      <c r="M144" s="211" t="s">
        <v>1</v>
      </c>
      <c r="N144" s="212" t="s">
        <v>41</v>
      </c>
      <c r="O144" s="81"/>
      <c r="P144" s="213">
        <f>O144*H144</f>
        <v>0</v>
      </c>
      <c r="Q144" s="213">
        <v>0</v>
      </c>
      <c r="R144" s="213">
        <f>Q144*H144</f>
        <v>0</v>
      </c>
      <c r="S144" s="213">
        <v>0</v>
      </c>
      <c r="T144" s="214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15" t="s">
        <v>146</v>
      </c>
      <c r="AT144" s="215" t="s">
        <v>142</v>
      </c>
      <c r="AU144" s="215" t="s">
        <v>119</v>
      </c>
      <c r="AY144" s="16" t="s">
        <v>140</v>
      </c>
      <c r="BE144" s="131">
        <f>IF(N144="základná",J144,0)</f>
        <v>0</v>
      </c>
      <c r="BF144" s="131">
        <f>IF(N144="znížená",J144,0)</f>
        <v>0</v>
      </c>
      <c r="BG144" s="131">
        <f>IF(N144="zákl. prenesená",J144,0)</f>
        <v>0</v>
      </c>
      <c r="BH144" s="131">
        <f>IF(N144="zníž. prenesená",J144,0)</f>
        <v>0</v>
      </c>
      <c r="BI144" s="131">
        <f>IF(N144="nulová",J144,0)</f>
        <v>0</v>
      </c>
      <c r="BJ144" s="16" t="s">
        <v>119</v>
      </c>
      <c r="BK144" s="131">
        <f>ROUND(I144*H144,2)</f>
        <v>0</v>
      </c>
      <c r="BL144" s="16" t="s">
        <v>146</v>
      </c>
      <c r="BM144" s="215" t="s">
        <v>7</v>
      </c>
    </row>
    <row r="145" s="2" customFormat="1" ht="21.75" customHeight="1">
      <c r="A145" s="37"/>
      <c r="B145" s="171"/>
      <c r="C145" s="203" t="s">
        <v>178</v>
      </c>
      <c r="D145" s="203" t="s">
        <v>142</v>
      </c>
      <c r="E145" s="204" t="s">
        <v>179</v>
      </c>
      <c r="F145" s="205" t="s">
        <v>180</v>
      </c>
      <c r="G145" s="206" t="s">
        <v>152</v>
      </c>
      <c r="H145" s="207">
        <v>26.399999999999999</v>
      </c>
      <c r="I145" s="208"/>
      <c r="J145" s="209">
        <f>ROUND(I145*H145,2)</f>
        <v>0</v>
      </c>
      <c r="K145" s="210"/>
      <c r="L145" s="38"/>
      <c r="M145" s="211" t="s">
        <v>1</v>
      </c>
      <c r="N145" s="212" t="s">
        <v>41</v>
      </c>
      <c r="O145" s="81"/>
      <c r="P145" s="213">
        <f>O145*H145</f>
        <v>0</v>
      </c>
      <c r="Q145" s="213">
        <v>0</v>
      </c>
      <c r="R145" s="213">
        <f>Q145*H145</f>
        <v>0</v>
      </c>
      <c r="S145" s="213">
        <v>0</v>
      </c>
      <c r="T145" s="214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15" t="s">
        <v>146</v>
      </c>
      <c r="AT145" s="215" t="s">
        <v>142</v>
      </c>
      <c r="AU145" s="215" t="s">
        <v>119</v>
      </c>
      <c r="AY145" s="16" t="s">
        <v>140</v>
      </c>
      <c r="BE145" s="131">
        <f>IF(N145="základná",J145,0)</f>
        <v>0</v>
      </c>
      <c r="BF145" s="131">
        <f>IF(N145="znížená",J145,0)</f>
        <v>0</v>
      </c>
      <c r="BG145" s="131">
        <f>IF(N145="zákl. prenesená",J145,0)</f>
        <v>0</v>
      </c>
      <c r="BH145" s="131">
        <f>IF(N145="zníž. prenesená",J145,0)</f>
        <v>0</v>
      </c>
      <c r="BI145" s="131">
        <f>IF(N145="nulová",J145,0)</f>
        <v>0</v>
      </c>
      <c r="BJ145" s="16" t="s">
        <v>119</v>
      </c>
      <c r="BK145" s="131">
        <f>ROUND(I145*H145,2)</f>
        <v>0</v>
      </c>
      <c r="BL145" s="16" t="s">
        <v>146</v>
      </c>
      <c r="BM145" s="215" t="s">
        <v>181</v>
      </c>
    </row>
    <row r="146" s="2" customFormat="1" ht="16.5" customHeight="1">
      <c r="A146" s="37"/>
      <c r="B146" s="171"/>
      <c r="C146" s="203" t="s">
        <v>164</v>
      </c>
      <c r="D146" s="203" t="s">
        <v>142</v>
      </c>
      <c r="E146" s="204" t="s">
        <v>182</v>
      </c>
      <c r="F146" s="205" t="s">
        <v>183</v>
      </c>
      <c r="G146" s="206" t="s">
        <v>152</v>
      </c>
      <c r="H146" s="207">
        <v>18.305</v>
      </c>
      <c r="I146" s="208"/>
      <c r="J146" s="209">
        <f>ROUND(I146*H146,2)</f>
        <v>0</v>
      </c>
      <c r="K146" s="210"/>
      <c r="L146" s="38"/>
      <c r="M146" s="211" t="s">
        <v>1</v>
      </c>
      <c r="N146" s="212" t="s">
        <v>41</v>
      </c>
      <c r="O146" s="81"/>
      <c r="P146" s="213">
        <f>O146*H146</f>
        <v>0</v>
      </c>
      <c r="Q146" s="213">
        <v>0</v>
      </c>
      <c r="R146" s="213">
        <f>Q146*H146</f>
        <v>0</v>
      </c>
      <c r="S146" s="213">
        <v>0</v>
      </c>
      <c r="T146" s="214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15" t="s">
        <v>146</v>
      </c>
      <c r="AT146" s="215" t="s">
        <v>142</v>
      </c>
      <c r="AU146" s="215" t="s">
        <v>119</v>
      </c>
      <c r="AY146" s="16" t="s">
        <v>140</v>
      </c>
      <c r="BE146" s="131">
        <f>IF(N146="základná",J146,0)</f>
        <v>0</v>
      </c>
      <c r="BF146" s="131">
        <f>IF(N146="znížená",J146,0)</f>
        <v>0</v>
      </c>
      <c r="BG146" s="131">
        <f>IF(N146="zákl. prenesená",J146,0)</f>
        <v>0</v>
      </c>
      <c r="BH146" s="131">
        <f>IF(N146="zníž. prenesená",J146,0)</f>
        <v>0</v>
      </c>
      <c r="BI146" s="131">
        <f>IF(N146="nulová",J146,0)</f>
        <v>0</v>
      </c>
      <c r="BJ146" s="16" t="s">
        <v>119</v>
      </c>
      <c r="BK146" s="131">
        <f>ROUND(I146*H146,2)</f>
        <v>0</v>
      </c>
      <c r="BL146" s="16" t="s">
        <v>146</v>
      </c>
      <c r="BM146" s="215" t="s">
        <v>184</v>
      </c>
    </row>
    <row r="147" s="2" customFormat="1" ht="24.15" customHeight="1">
      <c r="A147" s="37"/>
      <c r="B147" s="171"/>
      <c r="C147" s="203" t="s">
        <v>185</v>
      </c>
      <c r="D147" s="203" t="s">
        <v>142</v>
      </c>
      <c r="E147" s="204" t="s">
        <v>186</v>
      </c>
      <c r="F147" s="205" t="s">
        <v>187</v>
      </c>
      <c r="G147" s="206" t="s">
        <v>152</v>
      </c>
      <c r="H147" s="207">
        <v>18.305</v>
      </c>
      <c r="I147" s="208"/>
      <c r="J147" s="209">
        <f>ROUND(I147*H147,2)</f>
        <v>0</v>
      </c>
      <c r="K147" s="210"/>
      <c r="L147" s="38"/>
      <c r="M147" s="211" t="s">
        <v>1</v>
      </c>
      <c r="N147" s="212" t="s">
        <v>41</v>
      </c>
      <c r="O147" s="81"/>
      <c r="P147" s="213">
        <f>O147*H147</f>
        <v>0</v>
      </c>
      <c r="Q147" s="213">
        <v>0</v>
      </c>
      <c r="R147" s="213">
        <f>Q147*H147</f>
        <v>0</v>
      </c>
      <c r="S147" s="213">
        <v>0</v>
      </c>
      <c r="T147" s="214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15" t="s">
        <v>146</v>
      </c>
      <c r="AT147" s="215" t="s">
        <v>142</v>
      </c>
      <c r="AU147" s="215" t="s">
        <v>119</v>
      </c>
      <c r="AY147" s="16" t="s">
        <v>140</v>
      </c>
      <c r="BE147" s="131">
        <f>IF(N147="základná",J147,0)</f>
        <v>0</v>
      </c>
      <c r="BF147" s="131">
        <f>IF(N147="znížená",J147,0)</f>
        <v>0</v>
      </c>
      <c r="BG147" s="131">
        <f>IF(N147="zákl. prenesená",J147,0)</f>
        <v>0</v>
      </c>
      <c r="BH147" s="131">
        <f>IF(N147="zníž. prenesená",J147,0)</f>
        <v>0</v>
      </c>
      <c r="BI147" s="131">
        <f>IF(N147="nulová",J147,0)</f>
        <v>0</v>
      </c>
      <c r="BJ147" s="16" t="s">
        <v>119</v>
      </c>
      <c r="BK147" s="131">
        <f>ROUND(I147*H147,2)</f>
        <v>0</v>
      </c>
      <c r="BL147" s="16" t="s">
        <v>146</v>
      </c>
      <c r="BM147" s="215" t="s">
        <v>188</v>
      </c>
    </row>
    <row r="148" s="2" customFormat="1" ht="24.15" customHeight="1">
      <c r="A148" s="37"/>
      <c r="B148" s="171"/>
      <c r="C148" s="203" t="s">
        <v>168</v>
      </c>
      <c r="D148" s="203" t="s">
        <v>142</v>
      </c>
      <c r="E148" s="204" t="s">
        <v>189</v>
      </c>
      <c r="F148" s="205" t="s">
        <v>190</v>
      </c>
      <c r="G148" s="206" t="s">
        <v>152</v>
      </c>
      <c r="H148" s="207">
        <v>55.505000000000003</v>
      </c>
      <c r="I148" s="208"/>
      <c r="J148" s="209">
        <f>ROUND(I148*H148,2)</f>
        <v>0</v>
      </c>
      <c r="K148" s="210"/>
      <c r="L148" s="38"/>
      <c r="M148" s="211" t="s">
        <v>1</v>
      </c>
      <c r="N148" s="212" t="s">
        <v>41</v>
      </c>
      <c r="O148" s="81"/>
      <c r="P148" s="213">
        <f>O148*H148</f>
        <v>0</v>
      </c>
      <c r="Q148" s="213">
        <v>0</v>
      </c>
      <c r="R148" s="213">
        <f>Q148*H148</f>
        <v>0</v>
      </c>
      <c r="S148" s="213">
        <v>0</v>
      </c>
      <c r="T148" s="214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15" t="s">
        <v>146</v>
      </c>
      <c r="AT148" s="215" t="s">
        <v>142</v>
      </c>
      <c r="AU148" s="215" t="s">
        <v>119</v>
      </c>
      <c r="AY148" s="16" t="s">
        <v>140</v>
      </c>
      <c r="BE148" s="131">
        <f>IF(N148="základná",J148,0)</f>
        <v>0</v>
      </c>
      <c r="BF148" s="131">
        <f>IF(N148="znížená",J148,0)</f>
        <v>0</v>
      </c>
      <c r="BG148" s="131">
        <f>IF(N148="zákl. prenesená",J148,0)</f>
        <v>0</v>
      </c>
      <c r="BH148" s="131">
        <f>IF(N148="zníž. prenesená",J148,0)</f>
        <v>0</v>
      </c>
      <c r="BI148" s="131">
        <f>IF(N148="nulová",J148,0)</f>
        <v>0</v>
      </c>
      <c r="BJ148" s="16" t="s">
        <v>119</v>
      </c>
      <c r="BK148" s="131">
        <f>ROUND(I148*H148,2)</f>
        <v>0</v>
      </c>
      <c r="BL148" s="16" t="s">
        <v>146</v>
      </c>
      <c r="BM148" s="215" t="s">
        <v>191</v>
      </c>
    </row>
    <row r="149" s="2" customFormat="1" ht="24.15" customHeight="1">
      <c r="A149" s="37"/>
      <c r="B149" s="171"/>
      <c r="C149" s="203" t="s">
        <v>192</v>
      </c>
      <c r="D149" s="203" t="s">
        <v>142</v>
      </c>
      <c r="E149" s="204" t="s">
        <v>193</v>
      </c>
      <c r="F149" s="205" t="s">
        <v>194</v>
      </c>
      <c r="G149" s="206" t="s">
        <v>156</v>
      </c>
      <c r="H149" s="207">
        <v>75</v>
      </c>
      <c r="I149" s="208"/>
      <c r="J149" s="209">
        <f>ROUND(I149*H149,2)</f>
        <v>0</v>
      </c>
      <c r="K149" s="210"/>
      <c r="L149" s="38"/>
      <c r="M149" s="211" t="s">
        <v>1</v>
      </c>
      <c r="N149" s="212" t="s">
        <v>41</v>
      </c>
      <c r="O149" s="81"/>
      <c r="P149" s="213">
        <f>O149*H149</f>
        <v>0</v>
      </c>
      <c r="Q149" s="213">
        <v>0</v>
      </c>
      <c r="R149" s="213">
        <f>Q149*H149</f>
        <v>0</v>
      </c>
      <c r="S149" s="213">
        <v>0</v>
      </c>
      <c r="T149" s="214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15" t="s">
        <v>146</v>
      </c>
      <c r="AT149" s="215" t="s">
        <v>142</v>
      </c>
      <c r="AU149" s="215" t="s">
        <v>119</v>
      </c>
      <c r="AY149" s="16" t="s">
        <v>140</v>
      </c>
      <c r="BE149" s="131">
        <f>IF(N149="základná",J149,0)</f>
        <v>0</v>
      </c>
      <c r="BF149" s="131">
        <f>IF(N149="znížená",J149,0)</f>
        <v>0</v>
      </c>
      <c r="BG149" s="131">
        <f>IF(N149="zákl. prenesená",J149,0)</f>
        <v>0</v>
      </c>
      <c r="BH149" s="131">
        <f>IF(N149="zníž. prenesená",J149,0)</f>
        <v>0</v>
      </c>
      <c r="BI149" s="131">
        <f>IF(N149="nulová",J149,0)</f>
        <v>0</v>
      </c>
      <c r="BJ149" s="16" t="s">
        <v>119</v>
      </c>
      <c r="BK149" s="131">
        <f>ROUND(I149*H149,2)</f>
        <v>0</v>
      </c>
      <c r="BL149" s="16" t="s">
        <v>146</v>
      </c>
      <c r="BM149" s="215" t="s">
        <v>195</v>
      </c>
    </row>
    <row r="150" s="2" customFormat="1" ht="33" customHeight="1">
      <c r="A150" s="37"/>
      <c r="B150" s="171"/>
      <c r="C150" s="203" t="s">
        <v>171</v>
      </c>
      <c r="D150" s="203" t="s">
        <v>142</v>
      </c>
      <c r="E150" s="204" t="s">
        <v>196</v>
      </c>
      <c r="F150" s="205" t="s">
        <v>197</v>
      </c>
      <c r="G150" s="206" t="s">
        <v>152</v>
      </c>
      <c r="H150" s="207">
        <v>2156.1979999999999</v>
      </c>
      <c r="I150" s="208"/>
      <c r="J150" s="209">
        <f>ROUND(I150*H150,2)</f>
        <v>0</v>
      </c>
      <c r="K150" s="210"/>
      <c r="L150" s="38"/>
      <c r="M150" s="211" t="s">
        <v>1</v>
      </c>
      <c r="N150" s="212" t="s">
        <v>41</v>
      </c>
      <c r="O150" s="81"/>
      <c r="P150" s="213">
        <f>O150*H150</f>
        <v>0</v>
      </c>
      <c r="Q150" s="213">
        <v>0</v>
      </c>
      <c r="R150" s="213">
        <f>Q150*H150</f>
        <v>0</v>
      </c>
      <c r="S150" s="213">
        <v>0</v>
      </c>
      <c r="T150" s="214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15" t="s">
        <v>146</v>
      </c>
      <c r="AT150" s="215" t="s">
        <v>142</v>
      </c>
      <c r="AU150" s="215" t="s">
        <v>119</v>
      </c>
      <c r="AY150" s="16" t="s">
        <v>140</v>
      </c>
      <c r="BE150" s="131">
        <f>IF(N150="základná",J150,0)</f>
        <v>0</v>
      </c>
      <c r="BF150" s="131">
        <f>IF(N150="znížená",J150,0)</f>
        <v>0</v>
      </c>
      <c r="BG150" s="131">
        <f>IF(N150="zákl. prenesená",J150,0)</f>
        <v>0</v>
      </c>
      <c r="BH150" s="131">
        <f>IF(N150="zníž. prenesená",J150,0)</f>
        <v>0</v>
      </c>
      <c r="BI150" s="131">
        <f>IF(N150="nulová",J150,0)</f>
        <v>0</v>
      </c>
      <c r="BJ150" s="16" t="s">
        <v>119</v>
      </c>
      <c r="BK150" s="131">
        <f>ROUND(I150*H150,2)</f>
        <v>0</v>
      </c>
      <c r="BL150" s="16" t="s">
        <v>146</v>
      </c>
      <c r="BM150" s="215" t="s">
        <v>198</v>
      </c>
    </row>
    <row r="151" s="2" customFormat="1" ht="24.15" customHeight="1">
      <c r="A151" s="37"/>
      <c r="B151" s="171"/>
      <c r="C151" s="203" t="s">
        <v>199</v>
      </c>
      <c r="D151" s="203" t="s">
        <v>142</v>
      </c>
      <c r="E151" s="204" t="s">
        <v>200</v>
      </c>
      <c r="F151" s="205" t="s">
        <v>201</v>
      </c>
      <c r="G151" s="206" t="s">
        <v>152</v>
      </c>
      <c r="H151" s="207">
        <v>219.37299999999999</v>
      </c>
      <c r="I151" s="208"/>
      <c r="J151" s="209">
        <f>ROUND(I151*H151,2)</f>
        <v>0</v>
      </c>
      <c r="K151" s="210"/>
      <c r="L151" s="38"/>
      <c r="M151" s="211" t="s">
        <v>1</v>
      </c>
      <c r="N151" s="212" t="s">
        <v>41</v>
      </c>
      <c r="O151" s="81"/>
      <c r="P151" s="213">
        <f>O151*H151</f>
        <v>0</v>
      </c>
      <c r="Q151" s="213">
        <v>0</v>
      </c>
      <c r="R151" s="213">
        <f>Q151*H151</f>
        <v>0</v>
      </c>
      <c r="S151" s="213">
        <v>0</v>
      </c>
      <c r="T151" s="214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15" t="s">
        <v>146</v>
      </c>
      <c r="AT151" s="215" t="s">
        <v>142</v>
      </c>
      <c r="AU151" s="215" t="s">
        <v>119</v>
      </c>
      <c r="AY151" s="16" t="s">
        <v>140</v>
      </c>
      <c r="BE151" s="131">
        <f>IF(N151="základná",J151,0)</f>
        <v>0</v>
      </c>
      <c r="BF151" s="131">
        <f>IF(N151="znížená",J151,0)</f>
        <v>0</v>
      </c>
      <c r="BG151" s="131">
        <f>IF(N151="zákl. prenesená",J151,0)</f>
        <v>0</v>
      </c>
      <c r="BH151" s="131">
        <f>IF(N151="zníž. prenesená",J151,0)</f>
        <v>0</v>
      </c>
      <c r="BI151" s="131">
        <f>IF(N151="nulová",J151,0)</f>
        <v>0</v>
      </c>
      <c r="BJ151" s="16" t="s">
        <v>119</v>
      </c>
      <c r="BK151" s="131">
        <f>ROUND(I151*H151,2)</f>
        <v>0</v>
      </c>
      <c r="BL151" s="16" t="s">
        <v>146</v>
      </c>
      <c r="BM151" s="215" t="s">
        <v>202</v>
      </c>
    </row>
    <row r="152" s="2" customFormat="1" ht="16.5" customHeight="1">
      <c r="A152" s="37"/>
      <c r="B152" s="171"/>
      <c r="C152" s="203" t="s">
        <v>175</v>
      </c>
      <c r="D152" s="203" t="s">
        <v>142</v>
      </c>
      <c r="E152" s="204" t="s">
        <v>203</v>
      </c>
      <c r="F152" s="205" t="s">
        <v>204</v>
      </c>
      <c r="G152" s="206" t="s">
        <v>152</v>
      </c>
      <c r="H152" s="207">
        <v>1078.0989999999999</v>
      </c>
      <c r="I152" s="208"/>
      <c r="J152" s="209">
        <f>ROUND(I152*H152,2)</f>
        <v>0</v>
      </c>
      <c r="K152" s="210"/>
      <c r="L152" s="38"/>
      <c r="M152" s="211" t="s">
        <v>1</v>
      </c>
      <c r="N152" s="212" t="s">
        <v>41</v>
      </c>
      <c r="O152" s="81"/>
      <c r="P152" s="213">
        <f>O152*H152</f>
        <v>0</v>
      </c>
      <c r="Q152" s="213">
        <v>0</v>
      </c>
      <c r="R152" s="213">
        <f>Q152*H152</f>
        <v>0</v>
      </c>
      <c r="S152" s="213">
        <v>0</v>
      </c>
      <c r="T152" s="214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15" t="s">
        <v>146</v>
      </c>
      <c r="AT152" s="215" t="s">
        <v>142</v>
      </c>
      <c r="AU152" s="215" t="s">
        <v>119</v>
      </c>
      <c r="AY152" s="16" t="s">
        <v>140</v>
      </c>
      <c r="BE152" s="131">
        <f>IF(N152="základná",J152,0)</f>
        <v>0</v>
      </c>
      <c r="BF152" s="131">
        <f>IF(N152="znížená",J152,0)</f>
        <v>0</v>
      </c>
      <c r="BG152" s="131">
        <f>IF(N152="zákl. prenesená",J152,0)</f>
        <v>0</v>
      </c>
      <c r="BH152" s="131">
        <f>IF(N152="zníž. prenesená",J152,0)</f>
        <v>0</v>
      </c>
      <c r="BI152" s="131">
        <f>IF(N152="nulová",J152,0)</f>
        <v>0</v>
      </c>
      <c r="BJ152" s="16" t="s">
        <v>119</v>
      </c>
      <c r="BK152" s="131">
        <f>ROUND(I152*H152,2)</f>
        <v>0</v>
      </c>
      <c r="BL152" s="16" t="s">
        <v>146</v>
      </c>
      <c r="BM152" s="215" t="s">
        <v>205</v>
      </c>
    </row>
    <row r="153" s="2" customFormat="1" ht="21.75" customHeight="1">
      <c r="A153" s="37"/>
      <c r="B153" s="171"/>
      <c r="C153" s="203" t="s">
        <v>206</v>
      </c>
      <c r="D153" s="203" t="s">
        <v>142</v>
      </c>
      <c r="E153" s="204" t="s">
        <v>207</v>
      </c>
      <c r="F153" s="205" t="s">
        <v>208</v>
      </c>
      <c r="G153" s="206" t="s">
        <v>152</v>
      </c>
      <c r="H153" s="207">
        <v>298.88999999999999</v>
      </c>
      <c r="I153" s="208"/>
      <c r="J153" s="209">
        <f>ROUND(I153*H153,2)</f>
        <v>0</v>
      </c>
      <c r="K153" s="210"/>
      <c r="L153" s="38"/>
      <c r="M153" s="211" t="s">
        <v>1</v>
      </c>
      <c r="N153" s="212" t="s">
        <v>41</v>
      </c>
      <c r="O153" s="81"/>
      <c r="P153" s="213">
        <f>O153*H153</f>
        <v>0</v>
      </c>
      <c r="Q153" s="213">
        <v>0</v>
      </c>
      <c r="R153" s="213">
        <f>Q153*H153</f>
        <v>0</v>
      </c>
      <c r="S153" s="213">
        <v>0</v>
      </c>
      <c r="T153" s="214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15" t="s">
        <v>146</v>
      </c>
      <c r="AT153" s="215" t="s">
        <v>142</v>
      </c>
      <c r="AU153" s="215" t="s">
        <v>119</v>
      </c>
      <c r="AY153" s="16" t="s">
        <v>140</v>
      </c>
      <c r="BE153" s="131">
        <f>IF(N153="základná",J153,0)</f>
        <v>0</v>
      </c>
      <c r="BF153" s="131">
        <f>IF(N153="znížená",J153,0)</f>
        <v>0</v>
      </c>
      <c r="BG153" s="131">
        <f>IF(N153="zákl. prenesená",J153,0)</f>
        <v>0</v>
      </c>
      <c r="BH153" s="131">
        <f>IF(N153="zníž. prenesená",J153,0)</f>
        <v>0</v>
      </c>
      <c r="BI153" s="131">
        <f>IF(N153="nulová",J153,0)</f>
        <v>0</v>
      </c>
      <c r="BJ153" s="16" t="s">
        <v>119</v>
      </c>
      <c r="BK153" s="131">
        <f>ROUND(I153*H153,2)</f>
        <v>0</v>
      </c>
      <c r="BL153" s="16" t="s">
        <v>146</v>
      </c>
      <c r="BM153" s="215" t="s">
        <v>209</v>
      </c>
    </row>
    <row r="154" s="2" customFormat="1" ht="21.75" customHeight="1">
      <c r="A154" s="37"/>
      <c r="B154" s="171"/>
      <c r="C154" s="203" t="s">
        <v>7</v>
      </c>
      <c r="D154" s="203" t="s">
        <v>142</v>
      </c>
      <c r="E154" s="204" t="s">
        <v>210</v>
      </c>
      <c r="F154" s="205" t="s">
        <v>211</v>
      </c>
      <c r="G154" s="206" t="s">
        <v>145</v>
      </c>
      <c r="H154" s="207">
        <v>6796.4939999999997</v>
      </c>
      <c r="I154" s="208"/>
      <c r="J154" s="209">
        <f>ROUND(I154*H154,2)</f>
        <v>0</v>
      </c>
      <c r="K154" s="210"/>
      <c r="L154" s="38"/>
      <c r="M154" s="211" t="s">
        <v>1</v>
      </c>
      <c r="N154" s="212" t="s">
        <v>41</v>
      </c>
      <c r="O154" s="81"/>
      <c r="P154" s="213">
        <f>O154*H154</f>
        <v>0</v>
      </c>
      <c r="Q154" s="213">
        <v>0</v>
      </c>
      <c r="R154" s="213">
        <f>Q154*H154</f>
        <v>0</v>
      </c>
      <c r="S154" s="213">
        <v>0</v>
      </c>
      <c r="T154" s="214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15" t="s">
        <v>146</v>
      </c>
      <c r="AT154" s="215" t="s">
        <v>142</v>
      </c>
      <c r="AU154" s="215" t="s">
        <v>119</v>
      </c>
      <c r="AY154" s="16" t="s">
        <v>140</v>
      </c>
      <c r="BE154" s="131">
        <f>IF(N154="základná",J154,0)</f>
        <v>0</v>
      </c>
      <c r="BF154" s="131">
        <f>IF(N154="znížená",J154,0)</f>
        <v>0</v>
      </c>
      <c r="BG154" s="131">
        <f>IF(N154="zákl. prenesená",J154,0)</f>
        <v>0</v>
      </c>
      <c r="BH154" s="131">
        <f>IF(N154="zníž. prenesená",J154,0)</f>
        <v>0</v>
      </c>
      <c r="BI154" s="131">
        <f>IF(N154="nulová",J154,0)</f>
        <v>0</v>
      </c>
      <c r="BJ154" s="16" t="s">
        <v>119</v>
      </c>
      <c r="BK154" s="131">
        <f>ROUND(I154*H154,2)</f>
        <v>0</v>
      </c>
      <c r="BL154" s="16" t="s">
        <v>146</v>
      </c>
      <c r="BM154" s="215" t="s">
        <v>212</v>
      </c>
    </row>
    <row r="155" s="2" customFormat="1" ht="24.15" customHeight="1">
      <c r="A155" s="37"/>
      <c r="B155" s="171"/>
      <c r="C155" s="203" t="s">
        <v>213</v>
      </c>
      <c r="D155" s="203" t="s">
        <v>142</v>
      </c>
      <c r="E155" s="204" t="s">
        <v>214</v>
      </c>
      <c r="F155" s="205" t="s">
        <v>215</v>
      </c>
      <c r="G155" s="206" t="s">
        <v>145</v>
      </c>
      <c r="H155" s="207">
        <v>160.22999999999999</v>
      </c>
      <c r="I155" s="208"/>
      <c r="J155" s="209">
        <f>ROUND(I155*H155,2)</f>
        <v>0</v>
      </c>
      <c r="K155" s="210"/>
      <c r="L155" s="38"/>
      <c r="M155" s="211" t="s">
        <v>1</v>
      </c>
      <c r="N155" s="212" t="s">
        <v>41</v>
      </c>
      <c r="O155" s="81"/>
      <c r="P155" s="213">
        <f>O155*H155</f>
        <v>0</v>
      </c>
      <c r="Q155" s="213">
        <v>0</v>
      </c>
      <c r="R155" s="213">
        <f>Q155*H155</f>
        <v>0</v>
      </c>
      <c r="S155" s="213">
        <v>0</v>
      </c>
      <c r="T155" s="214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15" t="s">
        <v>146</v>
      </c>
      <c r="AT155" s="215" t="s">
        <v>142</v>
      </c>
      <c r="AU155" s="215" t="s">
        <v>119</v>
      </c>
      <c r="AY155" s="16" t="s">
        <v>140</v>
      </c>
      <c r="BE155" s="131">
        <f>IF(N155="základná",J155,0)</f>
        <v>0</v>
      </c>
      <c r="BF155" s="131">
        <f>IF(N155="znížená",J155,0)</f>
        <v>0</v>
      </c>
      <c r="BG155" s="131">
        <f>IF(N155="zákl. prenesená",J155,0)</f>
        <v>0</v>
      </c>
      <c r="BH155" s="131">
        <f>IF(N155="zníž. prenesená",J155,0)</f>
        <v>0</v>
      </c>
      <c r="BI155" s="131">
        <f>IF(N155="nulová",J155,0)</f>
        <v>0</v>
      </c>
      <c r="BJ155" s="16" t="s">
        <v>119</v>
      </c>
      <c r="BK155" s="131">
        <f>ROUND(I155*H155,2)</f>
        <v>0</v>
      </c>
      <c r="BL155" s="16" t="s">
        <v>146</v>
      </c>
      <c r="BM155" s="215" t="s">
        <v>216</v>
      </c>
    </row>
    <row r="156" s="2" customFormat="1" ht="16.5" customHeight="1">
      <c r="A156" s="37"/>
      <c r="B156" s="171"/>
      <c r="C156" s="203" t="s">
        <v>181</v>
      </c>
      <c r="D156" s="203" t="s">
        <v>142</v>
      </c>
      <c r="E156" s="204" t="s">
        <v>217</v>
      </c>
      <c r="F156" s="205" t="s">
        <v>218</v>
      </c>
      <c r="G156" s="206" t="s">
        <v>145</v>
      </c>
      <c r="H156" s="207">
        <v>882.46000000000004</v>
      </c>
      <c r="I156" s="208"/>
      <c r="J156" s="209">
        <f>ROUND(I156*H156,2)</f>
        <v>0</v>
      </c>
      <c r="K156" s="210"/>
      <c r="L156" s="38"/>
      <c r="M156" s="211" t="s">
        <v>1</v>
      </c>
      <c r="N156" s="212" t="s">
        <v>41</v>
      </c>
      <c r="O156" s="81"/>
      <c r="P156" s="213">
        <f>O156*H156</f>
        <v>0</v>
      </c>
      <c r="Q156" s="213">
        <v>0</v>
      </c>
      <c r="R156" s="213">
        <f>Q156*H156</f>
        <v>0</v>
      </c>
      <c r="S156" s="213">
        <v>0</v>
      </c>
      <c r="T156" s="214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15" t="s">
        <v>146</v>
      </c>
      <c r="AT156" s="215" t="s">
        <v>142</v>
      </c>
      <c r="AU156" s="215" t="s">
        <v>119</v>
      </c>
      <c r="AY156" s="16" t="s">
        <v>140</v>
      </c>
      <c r="BE156" s="131">
        <f>IF(N156="základná",J156,0)</f>
        <v>0</v>
      </c>
      <c r="BF156" s="131">
        <f>IF(N156="znížená",J156,0)</f>
        <v>0</v>
      </c>
      <c r="BG156" s="131">
        <f>IF(N156="zákl. prenesená",J156,0)</f>
        <v>0</v>
      </c>
      <c r="BH156" s="131">
        <f>IF(N156="zníž. prenesená",J156,0)</f>
        <v>0</v>
      </c>
      <c r="BI156" s="131">
        <f>IF(N156="nulová",J156,0)</f>
        <v>0</v>
      </c>
      <c r="BJ156" s="16" t="s">
        <v>119</v>
      </c>
      <c r="BK156" s="131">
        <f>ROUND(I156*H156,2)</f>
        <v>0</v>
      </c>
      <c r="BL156" s="16" t="s">
        <v>146</v>
      </c>
      <c r="BM156" s="215" t="s">
        <v>219</v>
      </c>
    </row>
    <row r="157" s="12" customFormat="1" ht="22.8" customHeight="1">
      <c r="A157" s="12"/>
      <c r="B157" s="190"/>
      <c r="C157" s="12"/>
      <c r="D157" s="191" t="s">
        <v>74</v>
      </c>
      <c r="E157" s="201" t="s">
        <v>158</v>
      </c>
      <c r="F157" s="201" t="s">
        <v>220</v>
      </c>
      <c r="G157" s="12"/>
      <c r="H157" s="12"/>
      <c r="I157" s="193"/>
      <c r="J157" s="202">
        <f>BK157</f>
        <v>0</v>
      </c>
      <c r="K157" s="12"/>
      <c r="L157" s="190"/>
      <c r="M157" s="195"/>
      <c r="N157" s="196"/>
      <c r="O157" s="196"/>
      <c r="P157" s="197">
        <f>SUM(P158:P165)</f>
        <v>0</v>
      </c>
      <c r="Q157" s="196"/>
      <c r="R157" s="197">
        <f>SUM(R158:R165)</f>
        <v>3732.0900622499994</v>
      </c>
      <c r="S157" s="196"/>
      <c r="T157" s="198">
        <f>SUM(T158:T165)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91" t="s">
        <v>83</v>
      </c>
      <c r="AT157" s="199" t="s">
        <v>74</v>
      </c>
      <c r="AU157" s="199" t="s">
        <v>83</v>
      </c>
      <c r="AY157" s="191" t="s">
        <v>140</v>
      </c>
      <c r="BK157" s="200">
        <f>SUM(BK158:BK165)</f>
        <v>0</v>
      </c>
    </row>
    <row r="158" s="2" customFormat="1" ht="16.5" customHeight="1">
      <c r="A158" s="37"/>
      <c r="B158" s="171"/>
      <c r="C158" s="203" t="s">
        <v>184</v>
      </c>
      <c r="D158" s="203" t="s">
        <v>142</v>
      </c>
      <c r="E158" s="204" t="s">
        <v>221</v>
      </c>
      <c r="F158" s="205" t="s">
        <v>222</v>
      </c>
      <c r="G158" s="206" t="s">
        <v>145</v>
      </c>
      <c r="H158" s="207">
        <v>3723.1599999999999</v>
      </c>
      <c r="I158" s="208"/>
      <c r="J158" s="209">
        <f>ROUND(I158*H158,2)</f>
        <v>0</v>
      </c>
      <c r="K158" s="210"/>
      <c r="L158" s="38"/>
      <c r="M158" s="211" t="s">
        <v>1</v>
      </c>
      <c r="N158" s="212" t="s">
        <v>41</v>
      </c>
      <c r="O158" s="81"/>
      <c r="P158" s="213">
        <f>O158*H158</f>
        <v>0</v>
      </c>
      <c r="Q158" s="213">
        <v>0.2024</v>
      </c>
      <c r="R158" s="213">
        <f>Q158*H158</f>
        <v>753.56758400000001</v>
      </c>
      <c r="S158" s="213">
        <v>0</v>
      </c>
      <c r="T158" s="214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15" t="s">
        <v>146</v>
      </c>
      <c r="AT158" s="215" t="s">
        <v>142</v>
      </c>
      <c r="AU158" s="215" t="s">
        <v>119</v>
      </c>
      <c r="AY158" s="16" t="s">
        <v>140</v>
      </c>
      <c r="BE158" s="131">
        <f>IF(N158="základná",J158,0)</f>
        <v>0</v>
      </c>
      <c r="BF158" s="131">
        <f>IF(N158="znížená",J158,0)</f>
        <v>0</v>
      </c>
      <c r="BG158" s="131">
        <f>IF(N158="zákl. prenesená",J158,0)</f>
        <v>0</v>
      </c>
      <c r="BH158" s="131">
        <f>IF(N158="zníž. prenesená",J158,0)</f>
        <v>0</v>
      </c>
      <c r="BI158" s="131">
        <f>IF(N158="nulová",J158,0)</f>
        <v>0</v>
      </c>
      <c r="BJ158" s="16" t="s">
        <v>119</v>
      </c>
      <c r="BK158" s="131">
        <f>ROUND(I158*H158,2)</f>
        <v>0</v>
      </c>
      <c r="BL158" s="16" t="s">
        <v>146</v>
      </c>
      <c r="BM158" s="215" t="s">
        <v>223</v>
      </c>
    </row>
    <row r="159" s="2" customFormat="1" ht="33" customHeight="1">
      <c r="A159" s="37"/>
      <c r="B159" s="171"/>
      <c r="C159" s="203" t="s">
        <v>224</v>
      </c>
      <c r="D159" s="203" t="s">
        <v>142</v>
      </c>
      <c r="E159" s="204" t="s">
        <v>225</v>
      </c>
      <c r="F159" s="205" t="s">
        <v>226</v>
      </c>
      <c r="G159" s="206" t="s">
        <v>145</v>
      </c>
      <c r="H159" s="207">
        <v>4066.1799999999998</v>
      </c>
      <c r="I159" s="208"/>
      <c r="J159" s="209">
        <f>ROUND(I159*H159,2)</f>
        <v>0</v>
      </c>
      <c r="K159" s="210"/>
      <c r="L159" s="38"/>
      <c r="M159" s="211" t="s">
        <v>1</v>
      </c>
      <c r="N159" s="212" t="s">
        <v>41</v>
      </c>
      <c r="O159" s="81"/>
      <c r="P159" s="213">
        <f>O159*H159</f>
        <v>0</v>
      </c>
      <c r="Q159" s="213">
        <v>0.48574000000000001</v>
      </c>
      <c r="R159" s="213">
        <f>Q159*H159</f>
        <v>1975.1062732</v>
      </c>
      <c r="S159" s="213">
        <v>0</v>
      </c>
      <c r="T159" s="214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15" t="s">
        <v>146</v>
      </c>
      <c r="AT159" s="215" t="s">
        <v>142</v>
      </c>
      <c r="AU159" s="215" t="s">
        <v>119</v>
      </c>
      <c r="AY159" s="16" t="s">
        <v>140</v>
      </c>
      <c r="BE159" s="131">
        <f>IF(N159="základná",J159,0)</f>
        <v>0</v>
      </c>
      <c r="BF159" s="131">
        <f>IF(N159="znížená",J159,0)</f>
        <v>0</v>
      </c>
      <c r="BG159" s="131">
        <f>IF(N159="zákl. prenesená",J159,0)</f>
        <v>0</v>
      </c>
      <c r="BH159" s="131">
        <f>IF(N159="zníž. prenesená",J159,0)</f>
        <v>0</v>
      </c>
      <c r="BI159" s="131">
        <f>IF(N159="nulová",J159,0)</f>
        <v>0</v>
      </c>
      <c r="BJ159" s="16" t="s">
        <v>119</v>
      </c>
      <c r="BK159" s="131">
        <f>ROUND(I159*H159,2)</f>
        <v>0</v>
      </c>
      <c r="BL159" s="16" t="s">
        <v>146</v>
      </c>
      <c r="BM159" s="215" t="s">
        <v>227</v>
      </c>
    </row>
    <row r="160" s="2" customFormat="1" ht="24.15" customHeight="1">
      <c r="A160" s="37"/>
      <c r="B160" s="171"/>
      <c r="C160" s="203" t="s">
        <v>188</v>
      </c>
      <c r="D160" s="203" t="s">
        <v>142</v>
      </c>
      <c r="E160" s="204" t="s">
        <v>228</v>
      </c>
      <c r="F160" s="205" t="s">
        <v>229</v>
      </c>
      <c r="G160" s="206" t="s">
        <v>152</v>
      </c>
      <c r="H160" s="207">
        <v>8.9440000000000008</v>
      </c>
      <c r="I160" s="208"/>
      <c r="J160" s="209">
        <f>ROUND(I160*H160,2)</f>
        <v>0</v>
      </c>
      <c r="K160" s="210"/>
      <c r="L160" s="38"/>
      <c r="M160" s="211" t="s">
        <v>1</v>
      </c>
      <c r="N160" s="212" t="s">
        <v>41</v>
      </c>
      <c r="O160" s="81"/>
      <c r="P160" s="213">
        <f>O160*H160</f>
        <v>0</v>
      </c>
      <c r="Q160" s="213">
        <v>1.9312499999999999</v>
      </c>
      <c r="R160" s="213">
        <f>Q160*H160</f>
        <v>17.273099999999999</v>
      </c>
      <c r="S160" s="213">
        <v>0</v>
      </c>
      <c r="T160" s="214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15" t="s">
        <v>146</v>
      </c>
      <c r="AT160" s="215" t="s">
        <v>142</v>
      </c>
      <c r="AU160" s="215" t="s">
        <v>119</v>
      </c>
      <c r="AY160" s="16" t="s">
        <v>140</v>
      </c>
      <c r="BE160" s="131">
        <f>IF(N160="základná",J160,0)</f>
        <v>0</v>
      </c>
      <c r="BF160" s="131">
        <f>IF(N160="znížená",J160,0)</f>
        <v>0</v>
      </c>
      <c r="BG160" s="131">
        <f>IF(N160="zákl. prenesená",J160,0)</f>
        <v>0</v>
      </c>
      <c r="BH160" s="131">
        <f>IF(N160="zníž. prenesená",J160,0)</f>
        <v>0</v>
      </c>
      <c r="BI160" s="131">
        <f>IF(N160="nulová",J160,0)</f>
        <v>0</v>
      </c>
      <c r="BJ160" s="16" t="s">
        <v>119</v>
      </c>
      <c r="BK160" s="131">
        <f>ROUND(I160*H160,2)</f>
        <v>0</v>
      </c>
      <c r="BL160" s="16" t="s">
        <v>146</v>
      </c>
      <c r="BM160" s="215" t="s">
        <v>230</v>
      </c>
    </row>
    <row r="161" s="2" customFormat="1" ht="24.15" customHeight="1">
      <c r="A161" s="37"/>
      <c r="B161" s="171"/>
      <c r="C161" s="203" t="s">
        <v>231</v>
      </c>
      <c r="D161" s="203" t="s">
        <v>142</v>
      </c>
      <c r="E161" s="204" t="s">
        <v>232</v>
      </c>
      <c r="F161" s="205" t="s">
        <v>233</v>
      </c>
      <c r="G161" s="206" t="s">
        <v>152</v>
      </c>
      <c r="H161" s="207">
        <v>779.20899999999995</v>
      </c>
      <c r="I161" s="208"/>
      <c r="J161" s="209">
        <f>ROUND(I161*H161,2)</f>
        <v>0</v>
      </c>
      <c r="K161" s="210"/>
      <c r="L161" s="38"/>
      <c r="M161" s="211" t="s">
        <v>1</v>
      </c>
      <c r="N161" s="212" t="s">
        <v>41</v>
      </c>
      <c r="O161" s="81"/>
      <c r="P161" s="213">
        <f>O161*H161</f>
        <v>0</v>
      </c>
      <c r="Q161" s="213">
        <v>0</v>
      </c>
      <c r="R161" s="213">
        <f>Q161*H161</f>
        <v>0</v>
      </c>
      <c r="S161" s="213">
        <v>0</v>
      </c>
      <c r="T161" s="214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15" t="s">
        <v>146</v>
      </c>
      <c r="AT161" s="215" t="s">
        <v>142</v>
      </c>
      <c r="AU161" s="215" t="s">
        <v>119</v>
      </c>
      <c r="AY161" s="16" t="s">
        <v>140</v>
      </c>
      <c r="BE161" s="131">
        <f>IF(N161="základná",J161,0)</f>
        <v>0</v>
      </c>
      <c r="BF161" s="131">
        <f>IF(N161="znížená",J161,0)</f>
        <v>0</v>
      </c>
      <c r="BG161" s="131">
        <f>IF(N161="zákl. prenesená",J161,0)</f>
        <v>0</v>
      </c>
      <c r="BH161" s="131">
        <f>IF(N161="zníž. prenesená",J161,0)</f>
        <v>0</v>
      </c>
      <c r="BI161" s="131">
        <f>IF(N161="nulová",J161,0)</f>
        <v>0</v>
      </c>
      <c r="BJ161" s="16" t="s">
        <v>119</v>
      </c>
      <c r="BK161" s="131">
        <f>ROUND(I161*H161,2)</f>
        <v>0</v>
      </c>
      <c r="BL161" s="16" t="s">
        <v>146</v>
      </c>
      <c r="BM161" s="215" t="s">
        <v>234</v>
      </c>
    </row>
    <row r="162" s="2" customFormat="1" ht="21.75" customHeight="1">
      <c r="A162" s="37"/>
      <c r="B162" s="171"/>
      <c r="C162" s="203" t="s">
        <v>191</v>
      </c>
      <c r="D162" s="203" t="s">
        <v>142</v>
      </c>
      <c r="E162" s="204" t="s">
        <v>235</v>
      </c>
      <c r="F162" s="205" t="s">
        <v>236</v>
      </c>
      <c r="G162" s="206" t="s">
        <v>145</v>
      </c>
      <c r="H162" s="207">
        <v>3423.6149999999998</v>
      </c>
      <c r="I162" s="208"/>
      <c r="J162" s="209">
        <f>ROUND(I162*H162,2)</f>
        <v>0</v>
      </c>
      <c r="K162" s="210"/>
      <c r="L162" s="38"/>
      <c r="M162" s="211" t="s">
        <v>1</v>
      </c>
      <c r="N162" s="212" t="s">
        <v>41</v>
      </c>
      <c r="O162" s="81"/>
      <c r="P162" s="213">
        <f>O162*H162</f>
        <v>0</v>
      </c>
      <c r="Q162" s="213">
        <v>0.12341000000000001</v>
      </c>
      <c r="R162" s="213">
        <f>Q162*H162</f>
        <v>422.50832715000001</v>
      </c>
      <c r="S162" s="213">
        <v>0</v>
      </c>
      <c r="T162" s="214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15" t="s">
        <v>146</v>
      </c>
      <c r="AT162" s="215" t="s">
        <v>142</v>
      </c>
      <c r="AU162" s="215" t="s">
        <v>119</v>
      </c>
      <c r="AY162" s="16" t="s">
        <v>140</v>
      </c>
      <c r="BE162" s="131">
        <f>IF(N162="základná",J162,0)</f>
        <v>0</v>
      </c>
      <c r="BF162" s="131">
        <f>IF(N162="znížená",J162,0)</f>
        <v>0</v>
      </c>
      <c r="BG162" s="131">
        <f>IF(N162="zákl. prenesená",J162,0)</f>
        <v>0</v>
      </c>
      <c r="BH162" s="131">
        <f>IF(N162="zníž. prenesená",J162,0)</f>
        <v>0</v>
      </c>
      <c r="BI162" s="131">
        <f>IF(N162="nulová",J162,0)</f>
        <v>0</v>
      </c>
      <c r="BJ162" s="16" t="s">
        <v>119</v>
      </c>
      <c r="BK162" s="131">
        <f>ROUND(I162*H162,2)</f>
        <v>0</v>
      </c>
      <c r="BL162" s="16" t="s">
        <v>146</v>
      </c>
      <c r="BM162" s="215" t="s">
        <v>237</v>
      </c>
    </row>
    <row r="163" s="2" customFormat="1" ht="24.15" customHeight="1">
      <c r="A163" s="37"/>
      <c r="B163" s="171"/>
      <c r="C163" s="203" t="s">
        <v>238</v>
      </c>
      <c r="D163" s="203" t="s">
        <v>142</v>
      </c>
      <c r="E163" s="204" t="s">
        <v>239</v>
      </c>
      <c r="F163" s="205" t="s">
        <v>240</v>
      </c>
      <c r="G163" s="206" t="s">
        <v>145</v>
      </c>
      <c r="H163" s="207">
        <v>3515.0100000000002</v>
      </c>
      <c r="I163" s="208"/>
      <c r="J163" s="209">
        <f>ROUND(I163*H163,2)</f>
        <v>0</v>
      </c>
      <c r="K163" s="210"/>
      <c r="L163" s="38"/>
      <c r="M163" s="211" t="s">
        <v>1</v>
      </c>
      <c r="N163" s="212" t="s">
        <v>41</v>
      </c>
      <c r="O163" s="81"/>
      <c r="P163" s="213">
        <f>O163*H163</f>
        <v>0</v>
      </c>
      <c r="Q163" s="213">
        <v>0.12464</v>
      </c>
      <c r="R163" s="213">
        <f>Q163*H163</f>
        <v>438.11084640000001</v>
      </c>
      <c r="S163" s="213">
        <v>0</v>
      </c>
      <c r="T163" s="214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15" t="s">
        <v>146</v>
      </c>
      <c r="AT163" s="215" t="s">
        <v>142</v>
      </c>
      <c r="AU163" s="215" t="s">
        <v>119</v>
      </c>
      <c r="AY163" s="16" t="s">
        <v>140</v>
      </c>
      <c r="BE163" s="131">
        <f>IF(N163="základná",J163,0)</f>
        <v>0</v>
      </c>
      <c r="BF163" s="131">
        <f>IF(N163="znížená",J163,0)</f>
        <v>0</v>
      </c>
      <c r="BG163" s="131">
        <f>IF(N163="zákl. prenesená",J163,0)</f>
        <v>0</v>
      </c>
      <c r="BH163" s="131">
        <f>IF(N163="zníž. prenesená",J163,0)</f>
        <v>0</v>
      </c>
      <c r="BI163" s="131">
        <f>IF(N163="nulová",J163,0)</f>
        <v>0</v>
      </c>
      <c r="BJ163" s="16" t="s">
        <v>119</v>
      </c>
      <c r="BK163" s="131">
        <f>ROUND(I163*H163,2)</f>
        <v>0</v>
      </c>
      <c r="BL163" s="16" t="s">
        <v>146</v>
      </c>
      <c r="BM163" s="215" t="s">
        <v>241</v>
      </c>
    </row>
    <row r="164" s="2" customFormat="1" ht="24.15" customHeight="1">
      <c r="A164" s="37"/>
      <c r="B164" s="171"/>
      <c r="C164" s="203" t="s">
        <v>195</v>
      </c>
      <c r="D164" s="203" t="s">
        <v>142</v>
      </c>
      <c r="E164" s="204" t="s">
        <v>242</v>
      </c>
      <c r="F164" s="205" t="s">
        <v>243</v>
      </c>
      <c r="G164" s="206" t="s">
        <v>145</v>
      </c>
      <c r="H164" s="207">
        <v>202.48500000000001</v>
      </c>
      <c r="I164" s="208"/>
      <c r="J164" s="209">
        <f>ROUND(I164*H164,2)</f>
        <v>0</v>
      </c>
      <c r="K164" s="210"/>
      <c r="L164" s="38"/>
      <c r="M164" s="211" t="s">
        <v>1</v>
      </c>
      <c r="N164" s="212" t="s">
        <v>41</v>
      </c>
      <c r="O164" s="81"/>
      <c r="P164" s="213">
        <f>O164*H164</f>
        <v>0</v>
      </c>
      <c r="Q164" s="213">
        <v>0.38790000000000002</v>
      </c>
      <c r="R164" s="213">
        <f>Q164*H164</f>
        <v>78.543931500000014</v>
      </c>
      <c r="S164" s="213">
        <v>0</v>
      </c>
      <c r="T164" s="214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15" t="s">
        <v>146</v>
      </c>
      <c r="AT164" s="215" t="s">
        <v>142</v>
      </c>
      <c r="AU164" s="215" t="s">
        <v>119</v>
      </c>
      <c r="AY164" s="16" t="s">
        <v>140</v>
      </c>
      <c r="BE164" s="131">
        <f>IF(N164="základná",J164,0)</f>
        <v>0</v>
      </c>
      <c r="BF164" s="131">
        <f>IF(N164="znížená",J164,0)</f>
        <v>0</v>
      </c>
      <c r="BG164" s="131">
        <f>IF(N164="zákl. prenesená",J164,0)</f>
        <v>0</v>
      </c>
      <c r="BH164" s="131">
        <f>IF(N164="zníž. prenesená",J164,0)</f>
        <v>0</v>
      </c>
      <c r="BI164" s="131">
        <f>IF(N164="nulová",J164,0)</f>
        <v>0</v>
      </c>
      <c r="BJ164" s="16" t="s">
        <v>119</v>
      </c>
      <c r="BK164" s="131">
        <f>ROUND(I164*H164,2)</f>
        <v>0</v>
      </c>
      <c r="BL164" s="16" t="s">
        <v>146</v>
      </c>
      <c r="BM164" s="215" t="s">
        <v>244</v>
      </c>
    </row>
    <row r="165" s="2" customFormat="1" ht="16.5" customHeight="1">
      <c r="A165" s="37"/>
      <c r="B165" s="171"/>
      <c r="C165" s="216" t="s">
        <v>245</v>
      </c>
      <c r="D165" s="216" t="s">
        <v>246</v>
      </c>
      <c r="E165" s="217" t="s">
        <v>247</v>
      </c>
      <c r="F165" s="218" t="s">
        <v>248</v>
      </c>
      <c r="G165" s="219" t="s">
        <v>249</v>
      </c>
      <c r="H165" s="220">
        <v>810</v>
      </c>
      <c r="I165" s="221"/>
      <c r="J165" s="222">
        <f>ROUND(I165*H165,2)</f>
        <v>0</v>
      </c>
      <c r="K165" s="223"/>
      <c r="L165" s="224"/>
      <c r="M165" s="225" t="s">
        <v>1</v>
      </c>
      <c r="N165" s="226" t="s">
        <v>41</v>
      </c>
      <c r="O165" s="81"/>
      <c r="P165" s="213">
        <f>O165*H165</f>
        <v>0</v>
      </c>
      <c r="Q165" s="213">
        <v>0.058000000000000003</v>
      </c>
      <c r="R165" s="213">
        <f>Q165*H165</f>
        <v>46.980000000000004</v>
      </c>
      <c r="S165" s="213">
        <v>0</v>
      </c>
      <c r="T165" s="214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15" t="s">
        <v>157</v>
      </c>
      <c r="AT165" s="215" t="s">
        <v>246</v>
      </c>
      <c r="AU165" s="215" t="s">
        <v>119</v>
      </c>
      <c r="AY165" s="16" t="s">
        <v>140</v>
      </c>
      <c r="BE165" s="131">
        <f>IF(N165="základná",J165,0)</f>
        <v>0</v>
      </c>
      <c r="BF165" s="131">
        <f>IF(N165="znížená",J165,0)</f>
        <v>0</v>
      </c>
      <c r="BG165" s="131">
        <f>IF(N165="zákl. prenesená",J165,0)</f>
        <v>0</v>
      </c>
      <c r="BH165" s="131">
        <f>IF(N165="zníž. prenesená",J165,0)</f>
        <v>0</v>
      </c>
      <c r="BI165" s="131">
        <f>IF(N165="nulová",J165,0)</f>
        <v>0</v>
      </c>
      <c r="BJ165" s="16" t="s">
        <v>119</v>
      </c>
      <c r="BK165" s="131">
        <f>ROUND(I165*H165,2)</f>
        <v>0</v>
      </c>
      <c r="BL165" s="16" t="s">
        <v>146</v>
      </c>
      <c r="BM165" s="215" t="s">
        <v>250</v>
      </c>
    </row>
    <row r="166" s="12" customFormat="1" ht="22.8" customHeight="1">
      <c r="A166" s="12"/>
      <c r="B166" s="190"/>
      <c r="C166" s="12"/>
      <c r="D166" s="191" t="s">
        <v>74</v>
      </c>
      <c r="E166" s="201" t="s">
        <v>172</v>
      </c>
      <c r="F166" s="201" t="s">
        <v>251</v>
      </c>
      <c r="G166" s="12"/>
      <c r="H166" s="12"/>
      <c r="I166" s="193"/>
      <c r="J166" s="202">
        <f>BK166</f>
        <v>0</v>
      </c>
      <c r="K166" s="12"/>
      <c r="L166" s="190"/>
      <c r="M166" s="195"/>
      <c r="N166" s="196"/>
      <c r="O166" s="196"/>
      <c r="P166" s="197">
        <f>SUM(P167:P182)</f>
        <v>0</v>
      </c>
      <c r="Q166" s="196"/>
      <c r="R166" s="197">
        <f>SUM(R167:R182)</f>
        <v>286.06889045499997</v>
      </c>
      <c r="S166" s="196"/>
      <c r="T166" s="198">
        <f>SUM(T167:T182)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91" t="s">
        <v>83</v>
      </c>
      <c r="AT166" s="199" t="s">
        <v>74</v>
      </c>
      <c r="AU166" s="199" t="s">
        <v>83</v>
      </c>
      <c r="AY166" s="191" t="s">
        <v>140</v>
      </c>
      <c r="BK166" s="200">
        <f>SUM(BK167:BK182)</f>
        <v>0</v>
      </c>
    </row>
    <row r="167" s="2" customFormat="1" ht="24.15" customHeight="1">
      <c r="A167" s="37"/>
      <c r="B167" s="171"/>
      <c r="C167" s="203" t="s">
        <v>198</v>
      </c>
      <c r="D167" s="203" t="s">
        <v>142</v>
      </c>
      <c r="E167" s="204" t="s">
        <v>252</v>
      </c>
      <c r="F167" s="205" t="s">
        <v>253</v>
      </c>
      <c r="G167" s="206" t="s">
        <v>249</v>
      </c>
      <c r="H167" s="207">
        <v>7</v>
      </c>
      <c r="I167" s="208"/>
      <c r="J167" s="209">
        <f>ROUND(I167*H167,2)</f>
        <v>0</v>
      </c>
      <c r="K167" s="210"/>
      <c r="L167" s="38"/>
      <c r="M167" s="211" t="s">
        <v>1</v>
      </c>
      <c r="N167" s="212" t="s">
        <v>41</v>
      </c>
      <c r="O167" s="81"/>
      <c r="P167" s="213">
        <f>O167*H167</f>
        <v>0</v>
      </c>
      <c r="Q167" s="213">
        <v>0.2457</v>
      </c>
      <c r="R167" s="213">
        <f>Q167*H167</f>
        <v>1.7199</v>
      </c>
      <c r="S167" s="213">
        <v>0</v>
      </c>
      <c r="T167" s="214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15" t="s">
        <v>146</v>
      </c>
      <c r="AT167" s="215" t="s">
        <v>142</v>
      </c>
      <c r="AU167" s="215" t="s">
        <v>119</v>
      </c>
      <c r="AY167" s="16" t="s">
        <v>140</v>
      </c>
      <c r="BE167" s="131">
        <f>IF(N167="základná",J167,0)</f>
        <v>0</v>
      </c>
      <c r="BF167" s="131">
        <f>IF(N167="znížená",J167,0)</f>
        <v>0</v>
      </c>
      <c r="BG167" s="131">
        <f>IF(N167="zákl. prenesená",J167,0)</f>
        <v>0</v>
      </c>
      <c r="BH167" s="131">
        <f>IF(N167="zníž. prenesená",J167,0)</f>
        <v>0</v>
      </c>
      <c r="BI167" s="131">
        <f>IF(N167="nulová",J167,0)</f>
        <v>0</v>
      </c>
      <c r="BJ167" s="16" t="s">
        <v>119</v>
      </c>
      <c r="BK167" s="131">
        <f>ROUND(I167*H167,2)</f>
        <v>0</v>
      </c>
      <c r="BL167" s="16" t="s">
        <v>146</v>
      </c>
      <c r="BM167" s="215" t="s">
        <v>254</v>
      </c>
    </row>
    <row r="168" s="2" customFormat="1" ht="33" customHeight="1">
      <c r="A168" s="37"/>
      <c r="B168" s="171"/>
      <c r="C168" s="216" t="s">
        <v>255</v>
      </c>
      <c r="D168" s="216" t="s">
        <v>246</v>
      </c>
      <c r="E168" s="217" t="s">
        <v>256</v>
      </c>
      <c r="F168" s="218" t="s">
        <v>257</v>
      </c>
      <c r="G168" s="219" t="s">
        <v>249</v>
      </c>
      <c r="H168" s="220">
        <v>3</v>
      </c>
      <c r="I168" s="221"/>
      <c r="J168" s="222">
        <f>ROUND(I168*H168,2)</f>
        <v>0</v>
      </c>
      <c r="K168" s="223"/>
      <c r="L168" s="224"/>
      <c r="M168" s="225" t="s">
        <v>1</v>
      </c>
      <c r="N168" s="226" t="s">
        <v>41</v>
      </c>
      <c r="O168" s="81"/>
      <c r="P168" s="213">
        <f>O168*H168</f>
        <v>0</v>
      </c>
      <c r="Q168" s="213">
        <v>0.0040000000000000001</v>
      </c>
      <c r="R168" s="213">
        <f>Q168*H168</f>
        <v>0.012</v>
      </c>
      <c r="S168" s="213">
        <v>0</v>
      </c>
      <c r="T168" s="214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15" t="s">
        <v>157</v>
      </c>
      <c r="AT168" s="215" t="s">
        <v>246</v>
      </c>
      <c r="AU168" s="215" t="s">
        <v>119</v>
      </c>
      <c r="AY168" s="16" t="s">
        <v>140</v>
      </c>
      <c r="BE168" s="131">
        <f>IF(N168="základná",J168,0)</f>
        <v>0</v>
      </c>
      <c r="BF168" s="131">
        <f>IF(N168="znížená",J168,0)</f>
        <v>0</v>
      </c>
      <c r="BG168" s="131">
        <f>IF(N168="zákl. prenesená",J168,0)</f>
        <v>0</v>
      </c>
      <c r="BH168" s="131">
        <f>IF(N168="zníž. prenesená",J168,0)</f>
        <v>0</v>
      </c>
      <c r="BI168" s="131">
        <f>IF(N168="nulová",J168,0)</f>
        <v>0</v>
      </c>
      <c r="BJ168" s="16" t="s">
        <v>119</v>
      </c>
      <c r="BK168" s="131">
        <f>ROUND(I168*H168,2)</f>
        <v>0</v>
      </c>
      <c r="BL168" s="16" t="s">
        <v>146</v>
      </c>
      <c r="BM168" s="215" t="s">
        <v>258</v>
      </c>
    </row>
    <row r="169" s="2" customFormat="1" ht="24.15" customHeight="1">
      <c r="A169" s="37"/>
      <c r="B169" s="171"/>
      <c r="C169" s="216" t="s">
        <v>202</v>
      </c>
      <c r="D169" s="216" t="s">
        <v>246</v>
      </c>
      <c r="E169" s="217" t="s">
        <v>259</v>
      </c>
      <c r="F169" s="218" t="s">
        <v>260</v>
      </c>
      <c r="G169" s="219" t="s">
        <v>249</v>
      </c>
      <c r="H169" s="220">
        <v>4</v>
      </c>
      <c r="I169" s="221"/>
      <c r="J169" s="222">
        <f>ROUND(I169*H169,2)</f>
        <v>0</v>
      </c>
      <c r="K169" s="223"/>
      <c r="L169" s="224"/>
      <c r="M169" s="225" t="s">
        <v>1</v>
      </c>
      <c r="N169" s="226" t="s">
        <v>41</v>
      </c>
      <c r="O169" s="81"/>
      <c r="P169" s="213">
        <f>O169*H169</f>
        <v>0</v>
      </c>
      <c r="Q169" s="213">
        <v>0.0040000000000000001</v>
      </c>
      <c r="R169" s="213">
        <f>Q169*H169</f>
        <v>0.016</v>
      </c>
      <c r="S169" s="213">
        <v>0</v>
      </c>
      <c r="T169" s="214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15" t="s">
        <v>157</v>
      </c>
      <c r="AT169" s="215" t="s">
        <v>246</v>
      </c>
      <c r="AU169" s="215" t="s">
        <v>119</v>
      </c>
      <c r="AY169" s="16" t="s">
        <v>140</v>
      </c>
      <c r="BE169" s="131">
        <f>IF(N169="základná",J169,0)</f>
        <v>0</v>
      </c>
      <c r="BF169" s="131">
        <f>IF(N169="znížená",J169,0)</f>
        <v>0</v>
      </c>
      <c r="BG169" s="131">
        <f>IF(N169="zákl. prenesená",J169,0)</f>
        <v>0</v>
      </c>
      <c r="BH169" s="131">
        <f>IF(N169="zníž. prenesená",J169,0)</f>
        <v>0</v>
      </c>
      <c r="BI169" s="131">
        <f>IF(N169="nulová",J169,0)</f>
        <v>0</v>
      </c>
      <c r="BJ169" s="16" t="s">
        <v>119</v>
      </c>
      <c r="BK169" s="131">
        <f>ROUND(I169*H169,2)</f>
        <v>0</v>
      </c>
      <c r="BL169" s="16" t="s">
        <v>146</v>
      </c>
      <c r="BM169" s="215" t="s">
        <v>261</v>
      </c>
    </row>
    <row r="170" s="2" customFormat="1" ht="24.15" customHeight="1">
      <c r="A170" s="37"/>
      <c r="B170" s="171"/>
      <c r="C170" s="216" t="s">
        <v>262</v>
      </c>
      <c r="D170" s="216" t="s">
        <v>246</v>
      </c>
      <c r="E170" s="217" t="s">
        <v>263</v>
      </c>
      <c r="F170" s="218" t="s">
        <v>264</v>
      </c>
      <c r="G170" s="219" t="s">
        <v>249</v>
      </c>
      <c r="H170" s="220">
        <v>3</v>
      </c>
      <c r="I170" s="221"/>
      <c r="J170" s="222">
        <f>ROUND(I170*H170,2)</f>
        <v>0</v>
      </c>
      <c r="K170" s="223"/>
      <c r="L170" s="224"/>
      <c r="M170" s="225" t="s">
        <v>1</v>
      </c>
      <c r="N170" s="226" t="s">
        <v>41</v>
      </c>
      <c r="O170" s="81"/>
      <c r="P170" s="213">
        <f>O170*H170</f>
        <v>0</v>
      </c>
      <c r="Q170" s="213">
        <v>0.0030000000000000001</v>
      </c>
      <c r="R170" s="213">
        <f>Q170*H170</f>
        <v>0.0090000000000000011</v>
      </c>
      <c r="S170" s="213">
        <v>0</v>
      </c>
      <c r="T170" s="214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15" t="s">
        <v>157</v>
      </c>
      <c r="AT170" s="215" t="s">
        <v>246</v>
      </c>
      <c r="AU170" s="215" t="s">
        <v>119</v>
      </c>
      <c r="AY170" s="16" t="s">
        <v>140</v>
      </c>
      <c r="BE170" s="131">
        <f>IF(N170="základná",J170,0)</f>
        <v>0</v>
      </c>
      <c r="BF170" s="131">
        <f>IF(N170="znížená",J170,0)</f>
        <v>0</v>
      </c>
      <c r="BG170" s="131">
        <f>IF(N170="zákl. prenesená",J170,0)</f>
        <v>0</v>
      </c>
      <c r="BH170" s="131">
        <f>IF(N170="zníž. prenesená",J170,0)</f>
        <v>0</v>
      </c>
      <c r="BI170" s="131">
        <f>IF(N170="nulová",J170,0)</f>
        <v>0</v>
      </c>
      <c r="BJ170" s="16" t="s">
        <v>119</v>
      </c>
      <c r="BK170" s="131">
        <f>ROUND(I170*H170,2)</f>
        <v>0</v>
      </c>
      <c r="BL170" s="16" t="s">
        <v>146</v>
      </c>
      <c r="BM170" s="215" t="s">
        <v>265</v>
      </c>
    </row>
    <row r="171" s="2" customFormat="1" ht="16.5" customHeight="1">
      <c r="A171" s="37"/>
      <c r="B171" s="171"/>
      <c r="C171" s="216" t="s">
        <v>205</v>
      </c>
      <c r="D171" s="216" t="s">
        <v>246</v>
      </c>
      <c r="E171" s="217" t="s">
        <v>266</v>
      </c>
      <c r="F171" s="218" t="s">
        <v>267</v>
      </c>
      <c r="G171" s="219" t="s">
        <v>268</v>
      </c>
      <c r="H171" s="220">
        <v>17.5</v>
      </c>
      <c r="I171" s="221"/>
      <c r="J171" s="222">
        <f>ROUND(I171*H171,2)</f>
        <v>0</v>
      </c>
      <c r="K171" s="223"/>
      <c r="L171" s="224"/>
      <c r="M171" s="225" t="s">
        <v>1</v>
      </c>
      <c r="N171" s="226" t="s">
        <v>41</v>
      </c>
      <c r="O171" s="81"/>
      <c r="P171" s="213">
        <f>O171*H171</f>
        <v>0</v>
      </c>
      <c r="Q171" s="213">
        <v>0.0012999999999999999</v>
      </c>
      <c r="R171" s="213">
        <f>Q171*H171</f>
        <v>0.022749999999999999</v>
      </c>
      <c r="S171" s="213">
        <v>0</v>
      </c>
      <c r="T171" s="214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15" t="s">
        <v>157</v>
      </c>
      <c r="AT171" s="215" t="s">
        <v>246</v>
      </c>
      <c r="AU171" s="215" t="s">
        <v>119</v>
      </c>
      <c r="AY171" s="16" t="s">
        <v>140</v>
      </c>
      <c r="BE171" s="131">
        <f>IF(N171="základná",J171,0)</f>
        <v>0</v>
      </c>
      <c r="BF171" s="131">
        <f>IF(N171="znížená",J171,0)</f>
        <v>0</v>
      </c>
      <c r="BG171" s="131">
        <f>IF(N171="zákl. prenesená",J171,0)</f>
        <v>0</v>
      </c>
      <c r="BH171" s="131">
        <f>IF(N171="zníž. prenesená",J171,0)</f>
        <v>0</v>
      </c>
      <c r="BI171" s="131">
        <f>IF(N171="nulová",J171,0)</f>
        <v>0</v>
      </c>
      <c r="BJ171" s="16" t="s">
        <v>119</v>
      </c>
      <c r="BK171" s="131">
        <f>ROUND(I171*H171,2)</f>
        <v>0</v>
      </c>
      <c r="BL171" s="16" t="s">
        <v>146</v>
      </c>
      <c r="BM171" s="215" t="s">
        <v>269</v>
      </c>
    </row>
    <row r="172" s="2" customFormat="1" ht="33" customHeight="1">
      <c r="A172" s="37"/>
      <c r="B172" s="171"/>
      <c r="C172" s="203" t="s">
        <v>270</v>
      </c>
      <c r="D172" s="203" t="s">
        <v>142</v>
      </c>
      <c r="E172" s="204" t="s">
        <v>271</v>
      </c>
      <c r="F172" s="205" t="s">
        <v>272</v>
      </c>
      <c r="G172" s="206" t="s">
        <v>268</v>
      </c>
      <c r="H172" s="207">
        <v>405</v>
      </c>
      <c r="I172" s="208"/>
      <c r="J172" s="209">
        <f>ROUND(I172*H172,2)</f>
        <v>0</v>
      </c>
      <c r="K172" s="210"/>
      <c r="L172" s="38"/>
      <c r="M172" s="211" t="s">
        <v>1</v>
      </c>
      <c r="N172" s="212" t="s">
        <v>41</v>
      </c>
      <c r="O172" s="81"/>
      <c r="P172" s="213">
        <f>O172*H172</f>
        <v>0</v>
      </c>
      <c r="Q172" s="213">
        <v>0.1258406</v>
      </c>
      <c r="R172" s="213">
        <f>Q172*H172</f>
        <v>50.965443</v>
      </c>
      <c r="S172" s="213">
        <v>0</v>
      </c>
      <c r="T172" s="214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15" t="s">
        <v>146</v>
      </c>
      <c r="AT172" s="215" t="s">
        <v>142</v>
      </c>
      <c r="AU172" s="215" t="s">
        <v>119</v>
      </c>
      <c r="AY172" s="16" t="s">
        <v>140</v>
      </c>
      <c r="BE172" s="131">
        <f>IF(N172="základná",J172,0)</f>
        <v>0</v>
      </c>
      <c r="BF172" s="131">
        <f>IF(N172="znížená",J172,0)</f>
        <v>0</v>
      </c>
      <c r="BG172" s="131">
        <f>IF(N172="zákl. prenesená",J172,0)</f>
        <v>0</v>
      </c>
      <c r="BH172" s="131">
        <f>IF(N172="zníž. prenesená",J172,0)</f>
        <v>0</v>
      </c>
      <c r="BI172" s="131">
        <f>IF(N172="nulová",J172,0)</f>
        <v>0</v>
      </c>
      <c r="BJ172" s="16" t="s">
        <v>119</v>
      </c>
      <c r="BK172" s="131">
        <f>ROUND(I172*H172,2)</f>
        <v>0</v>
      </c>
      <c r="BL172" s="16" t="s">
        <v>146</v>
      </c>
      <c r="BM172" s="215" t="s">
        <v>273</v>
      </c>
    </row>
    <row r="173" s="2" customFormat="1" ht="16.5" customHeight="1">
      <c r="A173" s="37"/>
      <c r="B173" s="171"/>
      <c r="C173" s="216" t="s">
        <v>209</v>
      </c>
      <c r="D173" s="216" t="s">
        <v>246</v>
      </c>
      <c r="E173" s="217" t="s">
        <v>274</v>
      </c>
      <c r="F173" s="218" t="s">
        <v>275</v>
      </c>
      <c r="G173" s="219" t="s">
        <v>249</v>
      </c>
      <c r="H173" s="220">
        <v>405</v>
      </c>
      <c r="I173" s="221"/>
      <c r="J173" s="222">
        <f>ROUND(I173*H173,2)</f>
        <v>0</v>
      </c>
      <c r="K173" s="223"/>
      <c r="L173" s="224"/>
      <c r="M173" s="225" t="s">
        <v>1</v>
      </c>
      <c r="N173" s="226" t="s">
        <v>41</v>
      </c>
      <c r="O173" s="81"/>
      <c r="P173" s="213">
        <f>O173*H173</f>
        <v>0</v>
      </c>
      <c r="Q173" s="213">
        <v>0.081000000000000003</v>
      </c>
      <c r="R173" s="213">
        <f>Q173*H173</f>
        <v>32.805</v>
      </c>
      <c r="S173" s="213">
        <v>0</v>
      </c>
      <c r="T173" s="214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15" t="s">
        <v>157</v>
      </c>
      <c r="AT173" s="215" t="s">
        <v>246</v>
      </c>
      <c r="AU173" s="215" t="s">
        <v>119</v>
      </c>
      <c r="AY173" s="16" t="s">
        <v>140</v>
      </c>
      <c r="BE173" s="131">
        <f>IF(N173="základná",J173,0)</f>
        <v>0</v>
      </c>
      <c r="BF173" s="131">
        <f>IF(N173="znížená",J173,0)</f>
        <v>0</v>
      </c>
      <c r="BG173" s="131">
        <f>IF(N173="zákl. prenesená",J173,0)</f>
        <v>0</v>
      </c>
      <c r="BH173" s="131">
        <f>IF(N173="zníž. prenesená",J173,0)</f>
        <v>0</v>
      </c>
      <c r="BI173" s="131">
        <f>IF(N173="nulová",J173,0)</f>
        <v>0</v>
      </c>
      <c r="BJ173" s="16" t="s">
        <v>119</v>
      </c>
      <c r="BK173" s="131">
        <f>ROUND(I173*H173,2)</f>
        <v>0</v>
      </c>
      <c r="BL173" s="16" t="s">
        <v>146</v>
      </c>
      <c r="BM173" s="215" t="s">
        <v>276</v>
      </c>
    </row>
    <row r="174" s="2" customFormat="1" ht="33" customHeight="1">
      <c r="A174" s="37"/>
      <c r="B174" s="171"/>
      <c r="C174" s="203" t="s">
        <v>277</v>
      </c>
      <c r="D174" s="203" t="s">
        <v>142</v>
      </c>
      <c r="E174" s="204" t="s">
        <v>278</v>
      </c>
      <c r="F174" s="205" t="s">
        <v>279</v>
      </c>
      <c r="G174" s="206" t="s">
        <v>152</v>
      </c>
      <c r="H174" s="207">
        <v>35.435000000000002</v>
      </c>
      <c r="I174" s="208"/>
      <c r="J174" s="209">
        <f>ROUND(I174*H174,2)</f>
        <v>0</v>
      </c>
      <c r="K174" s="210"/>
      <c r="L174" s="38"/>
      <c r="M174" s="211" t="s">
        <v>1</v>
      </c>
      <c r="N174" s="212" t="s">
        <v>41</v>
      </c>
      <c r="O174" s="81"/>
      <c r="P174" s="213">
        <f>O174*H174</f>
        <v>0</v>
      </c>
      <c r="Q174" s="213">
        <v>2.2010930000000002</v>
      </c>
      <c r="R174" s="213">
        <f>Q174*H174</f>
        <v>77.995730455000015</v>
      </c>
      <c r="S174" s="213">
        <v>0</v>
      </c>
      <c r="T174" s="214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15" t="s">
        <v>146</v>
      </c>
      <c r="AT174" s="215" t="s">
        <v>142</v>
      </c>
      <c r="AU174" s="215" t="s">
        <v>119</v>
      </c>
      <c r="AY174" s="16" t="s">
        <v>140</v>
      </c>
      <c r="BE174" s="131">
        <f>IF(N174="základná",J174,0)</f>
        <v>0</v>
      </c>
      <c r="BF174" s="131">
        <f>IF(N174="znížená",J174,0)</f>
        <v>0</v>
      </c>
      <c r="BG174" s="131">
        <f>IF(N174="zákl. prenesená",J174,0)</f>
        <v>0</v>
      </c>
      <c r="BH174" s="131">
        <f>IF(N174="zníž. prenesená",J174,0)</f>
        <v>0</v>
      </c>
      <c r="BI174" s="131">
        <f>IF(N174="nulová",J174,0)</f>
        <v>0</v>
      </c>
      <c r="BJ174" s="16" t="s">
        <v>119</v>
      </c>
      <c r="BK174" s="131">
        <f>ROUND(I174*H174,2)</f>
        <v>0</v>
      </c>
      <c r="BL174" s="16" t="s">
        <v>146</v>
      </c>
      <c r="BM174" s="215" t="s">
        <v>280</v>
      </c>
    </row>
    <row r="175" s="2" customFormat="1" ht="24.15" customHeight="1">
      <c r="A175" s="37"/>
      <c r="B175" s="171"/>
      <c r="C175" s="203" t="s">
        <v>212</v>
      </c>
      <c r="D175" s="203" t="s">
        <v>142</v>
      </c>
      <c r="E175" s="204" t="s">
        <v>281</v>
      </c>
      <c r="F175" s="205" t="s">
        <v>282</v>
      </c>
      <c r="G175" s="206" t="s">
        <v>249</v>
      </c>
      <c r="H175" s="207">
        <v>4</v>
      </c>
      <c r="I175" s="208"/>
      <c r="J175" s="209">
        <f>ROUND(I175*H175,2)</f>
        <v>0</v>
      </c>
      <c r="K175" s="210"/>
      <c r="L175" s="38"/>
      <c r="M175" s="211" t="s">
        <v>1</v>
      </c>
      <c r="N175" s="212" t="s">
        <v>41</v>
      </c>
      <c r="O175" s="81"/>
      <c r="P175" s="213">
        <f>O175*H175</f>
        <v>0</v>
      </c>
      <c r="Q175" s="213">
        <v>14.14974</v>
      </c>
      <c r="R175" s="213">
        <f>Q175*H175</f>
        <v>56.598959999999998</v>
      </c>
      <c r="S175" s="213">
        <v>0</v>
      </c>
      <c r="T175" s="214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15" t="s">
        <v>146</v>
      </c>
      <c r="AT175" s="215" t="s">
        <v>142</v>
      </c>
      <c r="AU175" s="215" t="s">
        <v>119</v>
      </c>
      <c r="AY175" s="16" t="s">
        <v>140</v>
      </c>
      <c r="BE175" s="131">
        <f>IF(N175="základná",J175,0)</f>
        <v>0</v>
      </c>
      <c r="BF175" s="131">
        <f>IF(N175="znížená",J175,0)</f>
        <v>0</v>
      </c>
      <c r="BG175" s="131">
        <f>IF(N175="zákl. prenesená",J175,0)</f>
        <v>0</v>
      </c>
      <c r="BH175" s="131">
        <f>IF(N175="zníž. prenesená",J175,0)</f>
        <v>0</v>
      </c>
      <c r="BI175" s="131">
        <f>IF(N175="nulová",J175,0)</f>
        <v>0</v>
      </c>
      <c r="BJ175" s="16" t="s">
        <v>119</v>
      </c>
      <c r="BK175" s="131">
        <f>ROUND(I175*H175,2)</f>
        <v>0</v>
      </c>
      <c r="BL175" s="16" t="s">
        <v>146</v>
      </c>
      <c r="BM175" s="215" t="s">
        <v>283</v>
      </c>
    </row>
    <row r="176" s="2" customFormat="1" ht="24.15" customHeight="1">
      <c r="A176" s="37"/>
      <c r="B176" s="171"/>
      <c r="C176" s="203" t="s">
        <v>284</v>
      </c>
      <c r="D176" s="203" t="s">
        <v>142</v>
      </c>
      <c r="E176" s="204" t="s">
        <v>285</v>
      </c>
      <c r="F176" s="205" t="s">
        <v>286</v>
      </c>
      <c r="G176" s="206" t="s">
        <v>249</v>
      </c>
      <c r="H176" s="207">
        <v>4</v>
      </c>
      <c r="I176" s="208"/>
      <c r="J176" s="209">
        <f>ROUND(I176*H176,2)</f>
        <v>0</v>
      </c>
      <c r="K176" s="210"/>
      <c r="L176" s="38"/>
      <c r="M176" s="211" t="s">
        <v>1</v>
      </c>
      <c r="N176" s="212" t="s">
        <v>41</v>
      </c>
      <c r="O176" s="81"/>
      <c r="P176" s="213">
        <f>O176*H176</f>
        <v>0</v>
      </c>
      <c r="Q176" s="213">
        <v>9.2385400000000004</v>
      </c>
      <c r="R176" s="213">
        <f>Q176*H176</f>
        <v>36.954160000000002</v>
      </c>
      <c r="S176" s="213">
        <v>0</v>
      </c>
      <c r="T176" s="214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15" t="s">
        <v>146</v>
      </c>
      <c r="AT176" s="215" t="s">
        <v>142</v>
      </c>
      <c r="AU176" s="215" t="s">
        <v>119</v>
      </c>
      <c r="AY176" s="16" t="s">
        <v>140</v>
      </c>
      <c r="BE176" s="131">
        <f>IF(N176="základná",J176,0)</f>
        <v>0</v>
      </c>
      <c r="BF176" s="131">
        <f>IF(N176="znížená",J176,0)</f>
        <v>0</v>
      </c>
      <c r="BG176" s="131">
        <f>IF(N176="zákl. prenesená",J176,0)</f>
        <v>0</v>
      </c>
      <c r="BH176" s="131">
        <f>IF(N176="zníž. prenesená",J176,0)</f>
        <v>0</v>
      </c>
      <c r="BI176" s="131">
        <f>IF(N176="nulová",J176,0)</f>
        <v>0</v>
      </c>
      <c r="BJ176" s="16" t="s">
        <v>119</v>
      </c>
      <c r="BK176" s="131">
        <f>ROUND(I176*H176,2)</f>
        <v>0</v>
      </c>
      <c r="BL176" s="16" t="s">
        <v>146</v>
      </c>
      <c r="BM176" s="215" t="s">
        <v>287</v>
      </c>
    </row>
    <row r="177" s="2" customFormat="1" ht="24.15" customHeight="1">
      <c r="A177" s="37"/>
      <c r="B177" s="171"/>
      <c r="C177" s="203" t="s">
        <v>216</v>
      </c>
      <c r="D177" s="203" t="s">
        <v>142</v>
      </c>
      <c r="E177" s="204" t="s">
        <v>288</v>
      </c>
      <c r="F177" s="205" t="s">
        <v>289</v>
      </c>
      <c r="G177" s="206" t="s">
        <v>268</v>
      </c>
      <c r="H177" s="207">
        <v>20</v>
      </c>
      <c r="I177" s="208"/>
      <c r="J177" s="209">
        <f>ROUND(I177*H177,2)</f>
        <v>0</v>
      </c>
      <c r="K177" s="210"/>
      <c r="L177" s="38"/>
      <c r="M177" s="211" t="s">
        <v>1</v>
      </c>
      <c r="N177" s="212" t="s">
        <v>41</v>
      </c>
      <c r="O177" s="81"/>
      <c r="P177" s="213">
        <f>O177*H177</f>
        <v>0</v>
      </c>
      <c r="Q177" s="213">
        <v>0.94732000000000005</v>
      </c>
      <c r="R177" s="213">
        <f>Q177*H177</f>
        <v>18.946400000000001</v>
      </c>
      <c r="S177" s="213">
        <v>0</v>
      </c>
      <c r="T177" s="214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15" t="s">
        <v>146</v>
      </c>
      <c r="AT177" s="215" t="s">
        <v>142</v>
      </c>
      <c r="AU177" s="215" t="s">
        <v>119</v>
      </c>
      <c r="AY177" s="16" t="s">
        <v>140</v>
      </c>
      <c r="BE177" s="131">
        <f>IF(N177="základná",J177,0)</f>
        <v>0</v>
      </c>
      <c r="BF177" s="131">
        <f>IF(N177="znížená",J177,0)</f>
        <v>0</v>
      </c>
      <c r="BG177" s="131">
        <f>IF(N177="zákl. prenesená",J177,0)</f>
        <v>0</v>
      </c>
      <c r="BH177" s="131">
        <f>IF(N177="zníž. prenesená",J177,0)</f>
        <v>0</v>
      </c>
      <c r="BI177" s="131">
        <f>IF(N177="nulová",J177,0)</f>
        <v>0</v>
      </c>
      <c r="BJ177" s="16" t="s">
        <v>119</v>
      </c>
      <c r="BK177" s="131">
        <f>ROUND(I177*H177,2)</f>
        <v>0</v>
      </c>
      <c r="BL177" s="16" t="s">
        <v>146</v>
      </c>
      <c r="BM177" s="215" t="s">
        <v>290</v>
      </c>
    </row>
    <row r="178" s="2" customFormat="1" ht="16.5" customHeight="1">
      <c r="A178" s="37"/>
      <c r="B178" s="171"/>
      <c r="C178" s="216" t="s">
        <v>291</v>
      </c>
      <c r="D178" s="216" t="s">
        <v>246</v>
      </c>
      <c r="E178" s="217" t="s">
        <v>292</v>
      </c>
      <c r="F178" s="218" t="s">
        <v>293</v>
      </c>
      <c r="G178" s="219" t="s">
        <v>249</v>
      </c>
      <c r="H178" s="220">
        <v>20</v>
      </c>
      <c r="I178" s="221"/>
      <c r="J178" s="222">
        <f>ROUND(I178*H178,2)</f>
        <v>0</v>
      </c>
      <c r="K178" s="223"/>
      <c r="L178" s="224"/>
      <c r="M178" s="225" t="s">
        <v>1</v>
      </c>
      <c r="N178" s="226" t="s">
        <v>41</v>
      </c>
      <c r="O178" s="81"/>
      <c r="P178" s="213">
        <f>O178*H178</f>
        <v>0</v>
      </c>
      <c r="Q178" s="213">
        <v>0.46999999999999997</v>
      </c>
      <c r="R178" s="213">
        <f>Q178*H178</f>
        <v>9.3999999999999986</v>
      </c>
      <c r="S178" s="213">
        <v>0</v>
      </c>
      <c r="T178" s="214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15" t="s">
        <v>157</v>
      </c>
      <c r="AT178" s="215" t="s">
        <v>246</v>
      </c>
      <c r="AU178" s="215" t="s">
        <v>119</v>
      </c>
      <c r="AY178" s="16" t="s">
        <v>140</v>
      </c>
      <c r="BE178" s="131">
        <f>IF(N178="základná",J178,0)</f>
        <v>0</v>
      </c>
      <c r="BF178" s="131">
        <f>IF(N178="znížená",J178,0)</f>
        <v>0</v>
      </c>
      <c r="BG178" s="131">
        <f>IF(N178="zákl. prenesená",J178,0)</f>
        <v>0</v>
      </c>
      <c r="BH178" s="131">
        <f>IF(N178="zníž. prenesená",J178,0)</f>
        <v>0</v>
      </c>
      <c r="BI178" s="131">
        <f>IF(N178="nulová",J178,0)</f>
        <v>0</v>
      </c>
      <c r="BJ178" s="16" t="s">
        <v>119</v>
      </c>
      <c r="BK178" s="131">
        <f>ROUND(I178*H178,2)</f>
        <v>0</v>
      </c>
      <c r="BL178" s="16" t="s">
        <v>146</v>
      </c>
      <c r="BM178" s="215" t="s">
        <v>294</v>
      </c>
    </row>
    <row r="179" s="2" customFormat="1" ht="24.15" customHeight="1">
      <c r="A179" s="37"/>
      <c r="B179" s="171"/>
      <c r="C179" s="203" t="s">
        <v>219</v>
      </c>
      <c r="D179" s="203" t="s">
        <v>142</v>
      </c>
      <c r="E179" s="204" t="s">
        <v>295</v>
      </c>
      <c r="F179" s="205" t="s">
        <v>296</v>
      </c>
      <c r="G179" s="206" t="s">
        <v>249</v>
      </c>
      <c r="H179" s="207">
        <v>3</v>
      </c>
      <c r="I179" s="208"/>
      <c r="J179" s="209">
        <f>ROUND(I179*H179,2)</f>
        <v>0</v>
      </c>
      <c r="K179" s="210"/>
      <c r="L179" s="38"/>
      <c r="M179" s="211" t="s">
        <v>1</v>
      </c>
      <c r="N179" s="212" t="s">
        <v>41</v>
      </c>
      <c r="O179" s="81"/>
      <c r="P179" s="213">
        <f>O179*H179</f>
        <v>0</v>
      </c>
      <c r="Q179" s="213">
        <v>0.075950000000000004</v>
      </c>
      <c r="R179" s="213">
        <f>Q179*H179</f>
        <v>0.22785</v>
      </c>
      <c r="S179" s="213">
        <v>0</v>
      </c>
      <c r="T179" s="214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15" t="s">
        <v>146</v>
      </c>
      <c r="AT179" s="215" t="s">
        <v>142</v>
      </c>
      <c r="AU179" s="215" t="s">
        <v>119</v>
      </c>
      <c r="AY179" s="16" t="s">
        <v>140</v>
      </c>
      <c r="BE179" s="131">
        <f>IF(N179="základná",J179,0)</f>
        <v>0</v>
      </c>
      <c r="BF179" s="131">
        <f>IF(N179="znížená",J179,0)</f>
        <v>0</v>
      </c>
      <c r="BG179" s="131">
        <f>IF(N179="zákl. prenesená",J179,0)</f>
        <v>0</v>
      </c>
      <c r="BH179" s="131">
        <f>IF(N179="zníž. prenesená",J179,0)</f>
        <v>0</v>
      </c>
      <c r="BI179" s="131">
        <f>IF(N179="nulová",J179,0)</f>
        <v>0</v>
      </c>
      <c r="BJ179" s="16" t="s">
        <v>119</v>
      </c>
      <c r="BK179" s="131">
        <f>ROUND(I179*H179,2)</f>
        <v>0</v>
      </c>
      <c r="BL179" s="16" t="s">
        <v>146</v>
      </c>
      <c r="BM179" s="215" t="s">
        <v>297</v>
      </c>
    </row>
    <row r="180" s="2" customFormat="1" ht="21.75" customHeight="1">
      <c r="A180" s="37"/>
      <c r="B180" s="171"/>
      <c r="C180" s="216" t="s">
        <v>298</v>
      </c>
      <c r="D180" s="216" t="s">
        <v>246</v>
      </c>
      <c r="E180" s="217" t="s">
        <v>299</v>
      </c>
      <c r="F180" s="218" t="s">
        <v>300</v>
      </c>
      <c r="G180" s="219" t="s">
        <v>301</v>
      </c>
      <c r="H180" s="220">
        <v>395.697</v>
      </c>
      <c r="I180" s="221"/>
      <c r="J180" s="222">
        <f>ROUND(I180*H180,2)</f>
        <v>0</v>
      </c>
      <c r="K180" s="223"/>
      <c r="L180" s="224"/>
      <c r="M180" s="225" t="s">
        <v>1</v>
      </c>
      <c r="N180" s="226" t="s">
        <v>41</v>
      </c>
      <c r="O180" s="81"/>
      <c r="P180" s="213">
        <f>O180*H180</f>
        <v>0</v>
      </c>
      <c r="Q180" s="213">
        <v>0.001</v>
      </c>
      <c r="R180" s="213">
        <f>Q180*H180</f>
        <v>0.39569700000000002</v>
      </c>
      <c r="S180" s="213">
        <v>0</v>
      </c>
      <c r="T180" s="214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15" t="s">
        <v>157</v>
      </c>
      <c r="AT180" s="215" t="s">
        <v>246</v>
      </c>
      <c r="AU180" s="215" t="s">
        <v>119</v>
      </c>
      <c r="AY180" s="16" t="s">
        <v>140</v>
      </c>
      <c r="BE180" s="131">
        <f>IF(N180="základná",J180,0)</f>
        <v>0</v>
      </c>
      <c r="BF180" s="131">
        <f>IF(N180="znížená",J180,0)</f>
        <v>0</v>
      </c>
      <c r="BG180" s="131">
        <f>IF(N180="zákl. prenesená",J180,0)</f>
        <v>0</v>
      </c>
      <c r="BH180" s="131">
        <f>IF(N180="zníž. prenesená",J180,0)</f>
        <v>0</v>
      </c>
      <c r="BI180" s="131">
        <f>IF(N180="nulová",J180,0)</f>
        <v>0</v>
      </c>
      <c r="BJ180" s="16" t="s">
        <v>119</v>
      </c>
      <c r="BK180" s="131">
        <f>ROUND(I180*H180,2)</f>
        <v>0</v>
      </c>
      <c r="BL180" s="16" t="s">
        <v>146</v>
      </c>
      <c r="BM180" s="215" t="s">
        <v>302</v>
      </c>
    </row>
    <row r="181" s="2" customFormat="1" ht="24.15" customHeight="1">
      <c r="A181" s="37"/>
      <c r="B181" s="171"/>
      <c r="C181" s="203" t="s">
        <v>303</v>
      </c>
      <c r="D181" s="203" t="s">
        <v>142</v>
      </c>
      <c r="E181" s="204" t="s">
        <v>304</v>
      </c>
      <c r="F181" s="205" t="s">
        <v>305</v>
      </c>
      <c r="G181" s="206" t="s">
        <v>306</v>
      </c>
      <c r="H181" s="207">
        <v>329.06</v>
      </c>
      <c r="I181" s="208"/>
      <c r="J181" s="209">
        <f>ROUND(I181*H181,2)</f>
        <v>0</v>
      </c>
      <c r="K181" s="210"/>
      <c r="L181" s="38"/>
      <c r="M181" s="211" t="s">
        <v>1</v>
      </c>
      <c r="N181" s="212" t="s">
        <v>41</v>
      </c>
      <c r="O181" s="81"/>
      <c r="P181" s="213">
        <f>O181*H181</f>
        <v>0</v>
      </c>
      <c r="Q181" s="213">
        <v>0</v>
      </c>
      <c r="R181" s="213">
        <f>Q181*H181</f>
        <v>0</v>
      </c>
      <c r="S181" s="213">
        <v>0</v>
      </c>
      <c r="T181" s="214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15" t="s">
        <v>146</v>
      </c>
      <c r="AT181" s="215" t="s">
        <v>142</v>
      </c>
      <c r="AU181" s="215" t="s">
        <v>119</v>
      </c>
      <c r="AY181" s="16" t="s">
        <v>140</v>
      </c>
      <c r="BE181" s="131">
        <f>IF(N181="základná",J181,0)</f>
        <v>0</v>
      </c>
      <c r="BF181" s="131">
        <f>IF(N181="znížená",J181,0)</f>
        <v>0</v>
      </c>
      <c r="BG181" s="131">
        <f>IF(N181="zákl. prenesená",J181,0)</f>
        <v>0</v>
      </c>
      <c r="BH181" s="131">
        <f>IF(N181="zníž. prenesená",J181,0)</f>
        <v>0</v>
      </c>
      <c r="BI181" s="131">
        <f>IF(N181="nulová",J181,0)</f>
        <v>0</v>
      </c>
      <c r="BJ181" s="16" t="s">
        <v>119</v>
      </c>
      <c r="BK181" s="131">
        <f>ROUND(I181*H181,2)</f>
        <v>0</v>
      </c>
      <c r="BL181" s="16" t="s">
        <v>146</v>
      </c>
      <c r="BM181" s="215" t="s">
        <v>307</v>
      </c>
    </row>
    <row r="182" s="2" customFormat="1" ht="24.15" customHeight="1">
      <c r="A182" s="37"/>
      <c r="B182" s="171"/>
      <c r="C182" s="203" t="s">
        <v>308</v>
      </c>
      <c r="D182" s="203" t="s">
        <v>142</v>
      </c>
      <c r="E182" s="204" t="s">
        <v>309</v>
      </c>
      <c r="F182" s="205" t="s">
        <v>310</v>
      </c>
      <c r="G182" s="206" t="s">
        <v>306</v>
      </c>
      <c r="H182" s="207">
        <v>4044.0410000000002</v>
      </c>
      <c r="I182" s="208"/>
      <c r="J182" s="209">
        <f>ROUND(I182*H182,2)</f>
        <v>0</v>
      </c>
      <c r="K182" s="210"/>
      <c r="L182" s="38"/>
      <c r="M182" s="211" t="s">
        <v>1</v>
      </c>
      <c r="N182" s="212" t="s">
        <v>41</v>
      </c>
      <c r="O182" s="81"/>
      <c r="P182" s="213">
        <f>O182*H182</f>
        <v>0</v>
      </c>
      <c r="Q182" s="213">
        <v>0</v>
      </c>
      <c r="R182" s="213">
        <f>Q182*H182</f>
        <v>0</v>
      </c>
      <c r="S182" s="213">
        <v>0</v>
      </c>
      <c r="T182" s="214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15" t="s">
        <v>146</v>
      </c>
      <c r="AT182" s="215" t="s">
        <v>142</v>
      </c>
      <c r="AU182" s="215" t="s">
        <v>119</v>
      </c>
      <c r="AY182" s="16" t="s">
        <v>140</v>
      </c>
      <c r="BE182" s="131">
        <f>IF(N182="základná",J182,0)</f>
        <v>0</v>
      </c>
      <c r="BF182" s="131">
        <f>IF(N182="znížená",J182,0)</f>
        <v>0</v>
      </c>
      <c r="BG182" s="131">
        <f>IF(N182="zákl. prenesená",J182,0)</f>
        <v>0</v>
      </c>
      <c r="BH182" s="131">
        <f>IF(N182="zníž. prenesená",J182,0)</f>
        <v>0</v>
      </c>
      <c r="BI182" s="131">
        <f>IF(N182="nulová",J182,0)</f>
        <v>0</v>
      </c>
      <c r="BJ182" s="16" t="s">
        <v>119</v>
      </c>
      <c r="BK182" s="131">
        <f>ROUND(I182*H182,2)</f>
        <v>0</v>
      </c>
      <c r="BL182" s="16" t="s">
        <v>146</v>
      </c>
      <c r="BM182" s="215" t="s">
        <v>311</v>
      </c>
    </row>
    <row r="183" s="12" customFormat="1" ht="25.92" customHeight="1">
      <c r="A183" s="12"/>
      <c r="B183" s="190"/>
      <c r="C183" s="12"/>
      <c r="D183" s="191" t="s">
        <v>74</v>
      </c>
      <c r="E183" s="192" t="s">
        <v>312</v>
      </c>
      <c r="F183" s="192" t="s">
        <v>313</v>
      </c>
      <c r="G183" s="12"/>
      <c r="H183" s="12"/>
      <c r="I183" s="193"/>
      <c r="J183" s="194">
        <f>BK183</f>
        <v>0</v>
      </c>
      <c r="K183" s="12"/>
      <c r="L183" s="190"/>
      <c r="M183" s="195"/>
      <c r="N183" s="196"/>
      <c r="O183" s="196"/>
      <c r="P183" s="197">
        <f>P184</f>
        <v>0</v>
      </c>
      <c r="Q183" s="196"/>
      <c r="R183" s="197">
        <f>R184</f>
        <v>0.12139014000000001</v>
      </c>
      <c r="S183" s="196"/>
      <c r="T183" s="198">
        <f>T184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91" t="s">
        <v>83</v>
      </c>
      <c r="AT183" s="199" t="s">
        <v>74</v>
      </c>
      <c r="AU183" s="199" t="s">
        <v>75</v>
      </c>
      <c r="AY183" s="191" t="s">
        <v>140</v>
      </c>
      <c r="BK183" s="200">
        <f>BK184</f>
        <v>0</v>
      </c>
    </row>
    <row r="184" s="12" customFormat="1" ht="22.8" customHeight="1">
      <c r="A184" s="12"/>
      <c r="B184" s="190"/>
      <c r="C184" s="12"/>
      <c r="D184" s="191" t="s">
        <v>74</v>
      </c>
      <c r="E184" s="201" t="s">
        <v>314</v>
      </c>
      <c r="F184" s="201" t="s">
        <v>315</v>
      </c>
      <c r="G184" s="12"/>
      <c r="H184" s="12"/>
      <c r="I184" s="193"/>
      <c r="J184" s="202">
        <f>BK184</f>
        <v>0</v>
      </c>
      <c r="K184" s="12"/>
      <c r="L184" s="190"/>
      <c r="M184" s="195"/>
      <c r="N184" s="196"/>
      <c r="O184" s="196"/>
      <c r="P184" s="197">
        <f>SUM(P185:P186)</f>
        <v>0</v>
      </c>
      <c r="Q184" s="196"/>
      <c r="R184" s="197">
        <f>SUM(R185:R186)</f>
        <v>0.12139014000000001</v>
      </c>
      <c r="S184" s="196"/>
      <c r="T184" s="198">
        <f>SUM(T185:T186)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91" t="s">
        <v>119</v>
      </c>
      <c r="AT184" s="199" t="s">
        <v>74</v>
      </c>
      <c r="AU184" s="199" t="s">
        <v>83</v>
      </c>
      <c r="AY184" s="191" t="s">
        <v>140</v>
      </c>
      <c r="BK184" s="200">
        <f>SUM(BK185:BK186)</f>
        <v>0</v>
      </c>
    </row>
    <row r="185" s="2" customFormat="1" ht="24.15" customHeight="1">
      <c r="A185" s="37"/>
      <c r="B185" s="171"/>
      <c r="C185" s="203" t="s">
        <v>223</v>
      </c>
      <c r="D185" s="203" t="s">
        <v>142</v>
      </c>
      <c r="E185" s="204" t="s">
        <v>316</v>
      </c>
      <c r="F185" s="205" t="s">
        <v>317</v>
      </c>
      <c r="G185" s="206" t="s">
        <v>145</v>
      </c>
      <c r="H185" s="207">
        <v>229.03800000000001</v>
      </c>
      <c r="I185" s="208"/>
      <c r="J185" s="209">
        <f>ROUND(I185*H185,2)</f>
        <v>0</v>
      </c>
      <c r="K185" s="210"/>
      <c r="L185" s="38"/>
      <c r="M185" s="211" t="s">
        <v>1</v>
      </c>
      <c r="N185" s="212" t="s">
        <v>41</v>
      </c>
      <c r="O185" s="81"/>
      <c r="P185" s="213">
        <f>O185*H185</f>
        <v>0</v>
      </c>
      <c r="Q185" s="213">
        <v>0.00038000000000000002</v>
      </c>
      <c r="R185" s="213">
        <f>Q185*H185</f>
        <v>0.087034440000000005</v>
      </c>
      <c r="S185" s="213">
        <v>0</v>
      </c>
      <c r="T185" s="214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15" t="s">
        <v>171</v>
      </c>
      <c r="AT185" s="215" t="s">
        <v>142</v>
      </c>
      <c r="AU185" s="215" t="s">
        <v>119</v>
      </c>
      <c r="AY185" s="16" t="s">
        <v>140</v>
      </c>
      <c r="BE185" s="131">
        <f>IF(N185="základná",J185,0)</f>
        <v>0</v>
      </c>
      <c r="BF185" s="131">
        <f>IF(N185="znížená",J185,0)</f>
        <v>0</v>
      </c>
      <c r="BG185" s="131">
        <f>IF(N185="zákl. prenesená",J185,0)</f>
        <v>0</v>
      </c>
      <c r="BH185" s="131">
        <f>IF(N185="zníž. prenesená",J185,0)</f>
        <v>0</v>
      </c>
      <c r="BI185" s="131">
        <f>IF(N185="nulová",J185,0)</f>
        <v>0</v>
      </c>
      <c r="BJ185" s="16" t="s">
        <v>119</v>
      </c>
      <c r="BK185" s="131">
        <f>ROUND(I185*H185,2)</f>
        <v>0</v>
      </c>
      <c r="BL185" s="16" t="s">
        <v>171</v>
      </c>
      <c r="BM185" s="215" t="s">
        <v>318</v>
      </c>
    </row>
    <row r="186" s="2" customFormat="1" ht="21.75" customHeight="1">
      <c r="A186" s="37"/>
      <c r="B186" s="171"/>
      <c r="C186" s="203" t="s">
        <v>319</v>
      </c>
      <c r="D186" s="203" t="s">
        <v>142</v>
      </c>
      <c r="E186" s="204" t="s">
        <v>320</v>
      </c>
      <c r="F186" s="205" t="s">
        <v>321</v>
      </c>
      <c r="G186" s="206" t="s">
        <v>145</v>
      </c>
      <c r="H186" s="207">
        <v>229.03800000000001</v>
      </c>
      <c r="I186" s="208"/>
      <c r="J186" s="209">
        <f>ROUND(I186*H186,2)</f>
        <v>0</v>
      </c>
      <c r="K186" s="210"/>
      <c r="L186" s="38"/>
      <c r="M186" s="227" t="s">
        <v>1</v>
      </c>
      <c r="N186" s="228" t="s">
        <v>41</v>
      </c>
      <c r="O186" s="229"/>
      <c r="P186" s="230">
        <f>O186*H186</f>
        <v>0</v>
      </c>
      <c r="Q186" s="230">
        <v>0.00014999999999999999</v>
      </c>
      <c r="R186" s="230">
        <f>Q186*H186</f>
        <v>0.034355699999999996</v>
      </c>
      <c r="S186" s="230">
        <v>0</v>
      </c>
      <c r="T186" s="23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15" t="s">
        <v>171</v>
      </c>
      <c r="AT186" s="215" t="s">
        <v>142</v>
      </c>
      <c r="AU186" s="215" t="s">
        <v>119</v>
      </c>
      <c r="AY186" s="16" t="s">
        <v>140</v>
      </c>
      <c r="BE186" s="131">
        <f>IF(N186="základná",J186,0)</f>
        <v>0</v>
      </c>
      <c r="BF186" s="131">
        <f>IF(N186="znížená",J186,0)</f>
        <v>0</v>
      </c>
      <c r="BG186" s="131">
        <f>IF(N186="zákl. prenesená",J186,0)</f>
        <v>0</v>
      </c>
      <c r="BH186" s="131">
        <f>IF(N186="zníž. prenesená",J186,0)</f>
        <v>0</v>
      </c>
      <c r="BI186" s="131">
        <f>IF(N186="nulová",J186,0)</f>
        <v>0</v>
      </c>
      <c r="BJ186" s="16" t="s">
        <v>119</v>
      </c>
      <c r="BK186" s="131">
        <f>ROUND(I186*H186,2)</f>
        <v>0</v>
      </c>
      <c r="BL186" s="16" t="s">
        <v>171</v>
      </c>
      <c r="BM186" s="215" t="s">
        <v>322</v>
      </c>
    </row>
    <row r="187" s="2" customFormat="1" ht="6.96" customHeight="1">
      <c r="A187" s="37"/>
      <c r="B187" s="64"/>
      <c r="C187" s="65"/>
      <c r="D187" s="65"/>
      <c r="E187" s="65"/>
      <c r="F187" s="65"/>
      <c r="G187" s="65"/>
      <c r="H187" s="65"/>
      <c r="I187" s="65"/>
      <c r="J187" s="65"/>
      <c r="K187" s="65"/>
      <c r="L187" s="38"/>
      <c r="M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</row>
  </sheetData>
  <autoFilter ref="C131:K186"/>
  <mergeCells count="14">
    <mergeCell ref="E7:H7"/>
    <mergeCell ref="E9:H9"/>
    <mergeCell ref="E18:H18"/>
    <mergeCell ref="E27:H27"/>
    <mergeCell ref="E85:H85"/>
    <mergeCell ref="E87:H87"/>
    <mergeCell ref="D106:F106"/>
    <mergeCell ref="D107:F107"/>
    <mergeCell ref="D108:F108"/>
    <mergeCell ref="D109:F109"/>
    <mergeCell ref="D110:F11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="1" customFormat="1" ht="24.96" customHeight="1">
      <c r="B4" s="19"/>
      <c r="D4" s="20" t="s">
        <v>100</v>
      </c>
      <c r="L4" s="19"/>
      <c r="M4" s="139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15</v>
      </c>
      <c r="L6" s="19"/>
    </row>
    <row r="7" s="1" customFormat="1" ht="16.5" customHeight="1">
      <c r="B7" s="19"/>
      <c r="E7" s="140" t="str">
        <f>'Rekapitulácia stavby'!K6</f>
        <v>Cyklotrasa - Diel</v>
      </c>
      <c r="F7" s="29"/>
      <c r="G7" s="29"/>
      <c r="H7" s="29"/>
      <c r="L7" s="19"/>
    </row>
    <row r="8" s="2" customFormat="1" ht="12" customHeight="1">
      <c r="A8" s="37"/>
      <c r="B8" s="38"/>
      <c r="C8" s="37"/>
      <c r="D8" s="29" t="s">
        <v>101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323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29" t="s">
        <v>17</v>
      </c>
      <c r="E11" s="37"/>
      <c r="F11" s="24" t="s">
        <v>1</v>
      </c>
      <c r="G11" s="37"/>
      <c r="H11" s="37"/>
      <c r="I11" s="29" t="s">
        <v>18</v>
      </c>
      <c r="J11" s="24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29" t="s">
        <v>19</v>
      </c>
      <c r="E12" s="37"/>
      <c r="F12" s="24" t="s">
        <v>20</v>
      </c>
      <c r="G12" s="37"/>
      <c r="H12" s="37"/>
      <c r="I12" s="29" t="s">
        <v>21</v>
      </c>
      <c r="J12" s="73" t="str">
        <f>'Rekapitulácia stavby'!AN8</f>
        <v>16. 6. 2024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29" t="s">
        <v>23</v>
      </c>
      <c r="E14" s="37"/>
      <c r="F14" s="37"/>
      <c r="G14" s="37"/>
      <c r="H14" s="37"/>
      <c r="I14" s="29" t="s">
        <v>24</v>
      </c>
      <c r="J14" s="24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4" t="s">
        <v>25</v>
      </c>
      <c r="F15" s="37"/>
      <c r="G15" s="37"/>
      <c r="H15" s="37"/>
      <c r="I15" s="29" t="s">
        <v>26</v>
      </c>
      <c r="J15" s="24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29" t="s">
        <v>27</v>
      </c>
      <c r="E17" s="37"/>
      <c r="F17" s="37"/>
      <c r="G17" s="37"/>
      <c r="H17" s="37"/>
      <c r="I17" s="29" t="s">
        <v>24</v>
      </c>
      <c r="J17" s="30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0" t="str">
        <f>'Rekapitulácia stavby'!E14</f>
        <v>Vyplň údaj</v>
      </c>
      <c r="F18" s="24"/>
      <c r="G18" s="24"/>
      <c r="H18" s="24"/>
      <c r="I18" s="29" t="s">
        <v>26</v>
      </c>
      <c r="J18" s="30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29" t="s">
        <v>29</v>
      </c>
      <c r="E20" s="37"/>
      <c r="F20" s="37"/>
      <c r="G20" s="37"/>
      <c r="H20" s="37"/>
      <c r="I20" s="29" t="s">
        <v>24</v>
      </c>
      <c r="J20" s="24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4" t="s">
        <v>103</v>
      </c>
      <c r="F21" s="37"/>
      <c r="G21" s="37"/>
      <c r="H21" s="37"/>
      <c r="I21" s="29" t="s">
        <v>26</v>
      </c>
      <c r="J21" s="24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29" t="s">
        <v>31</v>
      </c>
      <c r="E23" s="37"/>
      <c r="F23" s="37"/>
      <c r="G23" s="37"/>
      <c r="H23" s="37"/>
      <c r="I23" s="29" t="s">
        <v>24</v>
      </c>
      <c r="J23" s="24" t="str">
        <f>IF('Rekapitulácia stavby'!AN19="","",'Rekapitulácia stavby'!AN19)</f>
        <v/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4" t="str">
        <f>IF('Rekapitulácia stavby'!E20="","",'Rekapitulácia stavby'!E20)</f>
        <v xml:space="preserve"> </v>
      </c>
      <c r="F24" s="37"/>
      <c r="G24" s="37"/>
      <c r="H24" s="37"/>
      <c r="I24" s="29" t="s">
        <v>26</v>
      </c>
      <c r="J24" s="24" t="str">
        <f>IF('Rekapitulácia stavby'!AN20="","",'Rekapitulácia stavby'!AN20)</f>
        <v/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29" t="s">
        <v>32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1"/>
      <c r="B27" s="142"/>
      <c r="C27" s="141"/>
      <c r="D27" s="141"/>
      <c r="E27" s="33" t="s">
        <v>1</v>
      </c>
      <c r="F27" s="33"/>
      <c r="G27" s="33"/>
      <c r="H27" s="33"/>
      <c r="I27" s="141"/>
      <c r="J27" s="141"/>
      <c r="K27" s="141"/>
      <c r="L27" s="143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38"/>
      <c r="C30" s="37"/>
      <c r="D30" s="24" t="s">
        <v>104</v>
      </c>
      <c r="E30" s="37"/>
      <c r="F30" s="37"/>
      <c r="G30" s="37"/>
      <c r="H30" s="37"/>
      <c r="I30" s="37"/>
      <c r="J30" s="36">
        <f>J96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38"/>
      <c r="C31" s="37"/>
      <c r="D31" s="35" t="s">
        <v>94</v>
      </c>
      <c r="E31" s="37"/>
      <c r="F31" s="37"/>
      <c r="G31" s="37"/>
      <c r="H31" s="37"/>
      <c r="I31" s="37"/>
      <c r="J31" s="36">
        <f>J103</f>
        <v>0</v>
      </c>
      <c r="K31" s="37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44" t="s">
        <v>35</v>
      </c>
      <c r="E32" s="37"/>
      <c r="F32" s="37"/>
      <c r="G32" s="37"/>
      <c r="H32" s="37"/>
      <c r="I32" s="37"/>
      <c r="J32" s="100">
        <f>ROUND(J30 + J31, 2)</f>
        <v>0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94"/>
      <c r="E33" s="94"/>
      <c r="F33" s="94"/>
      <c r="G33" s="94"/>
      <c r="H33" s="94"/>
      <c r="I33" s="94"/>
      <c r="J33" s="94"/>
      <c r="K33" s="94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37</v>
      </c>
      <c r="G34" s="37"/>
      <c r="H34" s="37"/>
      <c r="I34" s="42" t="s">
        <v>36</v>
      </c>
      <c r="J34" s="42" t="s">
        <v>38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45" t="s">
        <v>39</v>
      </c>
      <c r="E35" s="44" t="s">
        <v>40</v>
      </c>
      <c r="F35" s="146">
        <f>ROUND((SUM(BE103:BE110) + SUM(BE130:BE148)),  2)</f>
        <v>0</v>
      </c>
      <c r="G35" s="147"/>
      <c r="H35" s="147"/>
      <c r="I35" s="148">
        <v>0.20000000000000001</v>
      </c>
      <c r="J35" s="146">
        <f>ROUND(((SUM(BE103:BE110) + SUM(BE130:BE148))*I35),  2)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44" t="s">
        <v>41</v>
      </c>
      <c r="F36" s="146">
        <f>ROUND((SUM(BF103:BF110) + SUM(BF130:BF148)),  2)</f>
        <v>0</v>
      </c>
      <c r="G36" s="147"/>
      <c r="H36" s="147"/>
      <c r="I36" s="148">
        <v>0.20000000000000001</v>
      </c>
      <c r="J36" s="146">
        <f>ROUND(((SUM(BF103:BF110) + SUM(BF130:BF148))*I36),  2)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29" t="s">
        <v>42</v>
      </c>
      <c r="F37" s="149">
        <f>ROUND((SUM(BG103:BG110) + SUM(BG130:BG148)),  2)</f>
        <v>0</v>
      </c>
      <c r="G37" s="37"/>
      <c r="H37" s="37"/>
      <c r="I37" s="150">
        <v>0.20000000000000001</v>
      </c>
      <c r="J37" s="149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29" t="s">
        <v>43</v>
      </c>
      <c r="F38" s="149">
        <f>ROUND((SUM(BH103:BH110) + SUM(BH130:BH148)),  2)</f>
        <v>0</v>
      </c>
      <c r="G38" s="37"/>
      <c r="H38" s="37"/>
      <c r="I38" s="150">
        <v>0.20000000000000001</v>
      </c>
      <c r="J38" s="149">
        <f>0</f>
        <v>0</v>
      </c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44" t="s">
        <v>44</v>
      </c>
      <c r="F39" s="146">
        <f>ROUND((SUM(BI103:BI110) + SUM(BI130:BI148)),  2)</f>
        <v>0</v>
      </c>
      <c r="G39" s="147"/>
      <c r="H39" s="147"/>
      <c r="I39" s="148">
        <v>0</v>
      </c>
      <c r="J39" s="146">
        <f>0</f>
        <v>0</v>
      </c>
      <c r="K39" s="37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7"/>
      <c r="D41" s="151" t="s">
        <v>45</v>
      </c>
      <c r="E41" s="85"/>
      <c r="F41" s="85"/>
      <c r="G41" s="152" t="s">
        <v>46</v>
      </c>
      <c r="H41" s="153" t="s">
        <v>47</v>
      </c>
      <c r="I41" s="85"/>
      <c r="J41" s="154">
        <f>SUM(J32:J39)</f>
        <v>0</v>
      </c>
      <c r="K41" s="155"/>
      <c r="L41" s="59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9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9"/>
      <c r="D50" s="60" t="s">
        <v>48</v>
      </c>
      <c r="E50" s="61"/>
      <c r="F50" s="61"/>
      <c r="G50" s="60" t="s">
        <v>49</v>
      </c>
      <c r="H50" s="61"/>
      <c r="I50" s="61"/>
      <c r="J50" s="61"/>
      <c r="K50" s="61"/>
      <c r="L50" s="59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38"/>
      <c r="C61" s="37"/>
      <c r="D61" s="62" t="s">
        <v>50</v>
      </c>
      <c r="E61" s="40"/>
      <c r="F61" s="156" t="s">
        <v>51</v>
      </c>
      <c r="G61" s="62" t="s">
        <v>50</v>
      </c>
      <c r="H61" s="40"/>
      <c r="I61" s="40"/>
      <c r="J61" s="157" t="s">
        <v>51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38"/>
      <c r="C65" s="37"/>
      <c r="D65" s="60" t="s">
        <v>52</v>
      </c>
      <c r="E65" s="63"/>
      <c r="F65" s="63"/>
      <c r="G65" s="60" t="s">
        <v>53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38"/>
      <c r="C76" s="37"/>
      <c r="D76" s="62" t="s">
        <v>50</v>
      </c>
      <c r="E76" s="40"/>
      <c r="F76" s="156" t="s">
        <v>51</v>
      </c>
      <c r="G76" s="62" t="s">
        <v>50</v>
      </c>
      <c r="H76" s="40"/>
      <c r="I76" s="40"/>
      <c r="J76" s="157" t="s">
        <v>51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105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40" t="str">
        <f>E7</f>
        <v>Cyklotrasa - Diel</v>
      </c>
      <c r="F85" s="29"/>
      <c r="G85" s="29"/>
      <c r="H85" s="29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101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>Objekt02 - Altánok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73" t="str">
        <f>IF(J12="","",J12)</f>
        <v>16. 6. 2024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29" t="s">
        <v>23</v>
      </c>
      <c r="D91" s="37"/>
      <c r="E91" s="37"/>
      <c r="F91" s="24" t="str">
        <f>E15</f>
        <v>PS Komposesorátu a Urbariátu Šalková</v>
      </c>
      <c r="G91" s="37"/>
      <c r="H91" s="37"/>
      <c r="I91" s="29" t="s">
        <v>29</v>
      </c>
      <c r="J91" s="33" t="str">
        <f>E21</f>
        <v xml:space="preserve">Milan Hlinka 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58" t="s">
        <v>106</v>
      </c>
      <c r="D94" s="137"/>
      <c r="E94" s="137"/>
      <c r="F94" s="137"/>
      <c r="G94" s="137"/>
      <c r="H94" s="137"/>
      <c r="I94" s="137"/>
      <c r="J94" s="159" t="s">
        <v>107</v>
      </c>
      <c r="K94" s="137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60" t="s">
        <v>108</v>
      </c>
      <c r="D96" s="37"/>
      <c r="E96" s="37"/>
      <c r="F96" s="37"/>
      <c r="G96" s="37"/>
      <c r="H96" s="37"/>
      <c r="I96" s="37"/>
      <c r="J96" s="100">
        <f>J130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109</v>
      </c>
    </row>
    <row r="97" s="9" customFormat="1" ht="24.96" customHeight="1">
      <c r="A97" s="9"/>
      <c r="B97" s="161"/>
      <c r="C97" s="9"/>
      <c r="D97" s="162" t="s">
        <v>324</v>
      </c>
      <c r="E97" s="163"/>
      <c r="F97" s="163"/>
      <c r="G97" s="163"/>
      <c r="H97" s="163"/>
      <c r="I97" s="163"/>
      <c r="J97" s="164">
        <f>J131</f>
        <v>0</v>
      </c>
      <c r="K97" s="9"/>
      <c r="L97" s="16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65"/>
      <c r="C98" s="10"/>
      <c r="D98" s="166" t="s">
        <v>325</v>
      </c>
      <c r="E98" s="167"/>
      <c r="F98" s="167"/>
      <c r="G98" s="167"/>
      <c r="H98" s="167"/>
      <c r="I98" s="167"/>
      <c r="J98" s="168">
        <f>J132</f>
        <v>0</v>
      </c>
      <c r="K98" s="10"/>
      <c r="L98" s="16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65"/>
      <c r="C99" s="10"/>
      <c r="D99" s="166" t="s">
        <v>326</v>
      </c>
      <c r="E99" s="167"/>
      <c r="F99" s="167"/>
      <c r="G99" s="167"/>
      <c r="H99" s="167"/>
      <c r="I99" s="167"/>
      <c r="J99" s="168">
        <f>J144</f>
        <v>0</v>
      </c>
      <c r="K99" s="10"/>
      <c r="L99" s="16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65"/>
      <c r="C100" s="10"/>
      <c r="D100" s="166" t="s">
        <v>115</v>
      </c>
      <c r="E100" s="167"/>
      <c r="F100" s="167"/>
      <c r="G100" s="167"/>
      <c r="H100" s="167"/>
      <c r="I100" s="167"/>
      <c r="J100" s="168">
        <f>J147</f>
        <v>0</v>
      </c>
      <c r="K100" s="10"/>
      <c r="L100" s="16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9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38"/>
      <c r="C102" s="37"/>
      <c r="D102" s="37"/>
      <c r="E102" s="37"/>
      <c r="F102" s="37"/>
      <c r="G102" s="37"/>
      <c r="H102" s="37"/>
      <c r="I102" s="37"/>
      <c r="J102" s="37"/>
      <c r="K102" s="37"/>
      <c r="L102" s="59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29.28" customHeight="1">
      <c r="A103" s="37"/>
      <c r="B103" s="38"/>
      <c r="C103" s="160" t="s">
        <v>116</v>
      </c>
      <c r="D103" s="37"/>
      <c r="E103" s="37"/>
      <c r="F103" s="37"/>
      <c r="G103" s="37"/>
      <c r="H103" s="37"/>
      <c r="I103" s="37"/>
      <c r="J103" s="169">
        <f>ROUND(J104 + J105 + J106 + J107 + J108 + J109,2)</f>
        <v>0</v>
      </c>
      <c r="K103" s="37"/>
      <c r="L103" s="59"/>
      <c r="N103" s="170" t="s">
        <v>39</v>
      </c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18" customHeight="1">
      <c r="A104" s="37"/>
      <c r="B104" s="171"/>
      <c r="C104" s="172"/>
      <c r="D104" s="132" t="s">
        <v>117</v>
      </c>
      <c r="E104" s="173"/>
      <c r="F104" s="173"/>
      <c r="G104" s="172"/>
      <c r="H104" s="172"/>
      <c r="I104" s="172"/>
      <c r="J104" s="126">
        <v>0</v>
      </c>
      <c r="K104" s="172"/>
      <c r="L104" s="174"/>
      <c r="M104" s="175"/>
      <c r="N104" s="176" t="s">
        <v>41</v>
      </c>
      <c r="O104" s="175"/>
      <c r="P104" s="175"/>
      <c r="Q104" s="175"/>
      <c r="R104" s="175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5"/>
      <c r="AQ104" s="175"/>
      <c r="AR104" s="175"/>
      <c r="AS104" s="175"/>
      <c r="AT104" s="175"/>
      <c r="AU104" s="175"/>
      <c r="AV104" s="175"/>
      <c r="AW104" s="175"/>
      <c r="AX104" s="175"/>
      <c r="AY104" s="177" t="s">
        <v>118</v>
      </c>
      <c r="AZ104" s="175"/>
      <c r="BA104" s="175"/>
      <c r="BB104" s="175"/>
      <c r="BC104" s="175"/>
      <c r="BD104" s="175"/>
      <c r="BE104" s="178">
        <f>IF(N104="základná",J104,0)</f>
        <v>0</v>
      </c>
      <c r="BF104" s="178">
        <f>IF(N104="znížená",J104,0)</f>
        <v>0</v>
      </c>
      <c r="BG104" s="178">
        <f>IF(N104="zákl. prenesená",J104,0)</f>
        <v>0</v>
      </c>
      <c r="BH104" s="178">
        <f>IF(N104="zníž. prenesená",J104,0)</f>
        <v>0</v>
      </c>
      <c r="BI104" s="178">
        <f>IF(N104="nulová",J104,0)</f>
        <v>0</v>
      </c>
      <c r="BJ104" s="177" t="s">
        <v>119</v>
      </c>
      <c r="BK104" s="175"/>
      <c r="BL104" s="175"/>
      <c r="BM104" s="175"/>
    </row>
    <row r="105" s="2" customFormat="1" ht="18" customHeight="1">
      <c r="A105" s="37"/>
      <c r="B105" s="171"/>
      <c r="C105" s="172"/>
      <c r="D105" s="132" t="s">
        <v>120</v>
      </c>
      <c r="E105" s="173"/>
      <c r="F105" s="173"/>
      <c r="G105" s="172"/>
      <c r="H105" s="172"/>
      <c r="I105" s="172"/>
      <c r="J105" s="126">
        <v>0</v>
      </c>
      <c r="K105" s="172"/>
      <c r="L105" s="174"/>
      <c r="M105" s="175"/>
      <c r="N105" s="176" t="s">
        <v>41</v>
      </c>
      <c r="O105" s="175"/>
      <c r="P105" s="175"/>
      <c r="Q105" s="175"/>
      <c r="R105" s="175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5"/>
      <c r="AG105" s="175"/>
      <c r="AH105" s="175"/>
      <c r="AI105" s="175"/>
      <c r="AJ105" s="175"/>
      <c r="AK105" s="175"/>
      <c r="AL105" s="175"/>
      <c r="AM105" s="175"/>
      <c r="AN105" s="175"/>
      <c r="AO105" s="175"/>
      <c r="AP105" s="175"/>
      <c r="AQ105" s="175"/>
      <c r="AR105" s="175"/>
      <c r="AS105" s="175"/>
      <c r="AT105" s="175"/>
      <c r="AU105" s="175"/>
      <c r="AV105" s="175"/>
      <c r="AW105" s="175"/>
      <c r="AX105" s="175"/>
      <c r="AY105" s="177" t="s">
        <v>118</v>
      </c>
      <c r="AZ105" s="175"/>
      <c r="BA105" s="175"/>
      <c r="BB105" s="175"/>
      <c r="BC105" s="175"/>
      <c r="BD105" s="175"/>
      <c r="BE105" s="178">
        <f>IF(N105="základná",J105,0)</f>
        <v>0</v>
      </c>
      <c r="BF105" s="178">
        <f>IF(N105="znížená",J105,0)</f>
        <v>0</v>
      </c>
      <c r="BG105" s="178">
        <f>IF(N105="zákl. prenesená",J105,0)</f>
        <v>0</v>
      </c>
      <c r="BH105" s="178">
        <f>IF(N105="zníž. prenesená",J105,0)</f>
        <v>0</v>
      </c>
      <c r="BI105" s="178">
        <f>IF(N105="nulová",J105,0)</f>
        <v>0</v>
      </c>
      <c r="BJ105" s="177" t="s">
        <v>119</v>
      </c>
      <c r="BK105" s="175"/>
      <c r="BL105" s="175"/>
      <c r="BM105" s="175"/>
    </row>
    <row r="106" s="2" customFormat="1" ht="18" customHeight="1">
      <c r="A106" s="37"/>
      <c r="B106" s="171"/>
      <c r="C106" s="172"/>
      <c r="D106" s="132" t="s">
        <v>121</v>
      </c>
      <c r="E106" s="173"/>
      <c r="F106" s="173"/>
      <c r="G106" s="172"/>
      <c r="H106" s="172"/>
      <c r="I106" s="172"/>
      <c r="J106" s="126">
        <v>0</v>
      </c>
      <c r="K106" s="172"/>
      <c r="L106" s="174"/>
      <c r="M106" s="175"/>
      <c r="N106" s="176" t="s">
        <v>41</v>
      </c>
      <c r="O106" s="175"/>
      <c r="P106" s="175"/>
      <c r="Q106" s="175"/>
      <c r="R106" s="175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  <c r="AE106" s="172"/>
      <c r="AF106" s="175"/>
      <c r="AG106" s="175"/>
      <c r="AH106" s="175"/>
      <c r="AI106" s="175"/>
      <c r="AJ106" s="175"/>
      <c r="AK106" s="175"/>
      <c r="AL106" s="175"/>
      <c r="AM106" s="175"/>
      <c r="AN106" s="175"/>
      <c r="AO106" s="175"/>
      <c r="AP106" s="175"/>
      <c r="AQ106" s="175"/>
      <c r="AR106" s="175"/>
      <c r="AS106" s="175"/>
      <c r="AT106" s="175"/>
      <c r="AU106" s="175"/>
      <c r="AV106" s="175"/>
      <c r="AW106" s="175"/>
      <c r="AX106" s="175"/>
      <c r="AY106" s="177" t="s">
        <v>118</v>
      </c>
      <c r="AZ106" s="175"/>
      <c r="BA106" s="175"/>
      <c r="BB106" s="175"/>
      <c r="BC106" s="175"/>
      <c r="BD106" s="175"/>
      <c r="BE106" s="178">
        <f>IF(N106="základná",J106,0)</f>
        <v>0</v>
      </c>
      <c r="BF106" s="178">
        <f>IF(N106="znížená",J106,0)</f>
        <v>0</v>
      </c>
      <c r="BG106" s="178">
        <f>IF(N106="zákl. prenesená",J106,0)</f>
        <v>0</v>
      </c>
      <c r="BH106" s="178">
        <f>IF(N106="zníž. prenesená",J106,0)</f>
        <v>0</v>
      </c>
      <c r="BI106" s="178">
        <f>IF(N106="nulová",J106,0)</f>
        <v>0</v>
      </c>
      <c r="BJ106" s="177" t="s">
        <v>119</v>
      </c>
      <c r="BK106" s="175"/>
      <c r="BL106" s="175"/>
      <c r="BM106" s="175"/>
    </row>
    <row r="107" s="2" customFormat="1" ht="18" customHeight="1">
      <c r="A107" s="37"/>
      <c r="B107" s="171"/>
      <c r="C107" s="172"/>
      <c r="D107" s="132" t="s">
        <v>122</v>
      </c>
      <c r="E107" s="173"/>
      <c r="F107" s="173"/>
      <c r="G107" s="172"/>
      <c r="H107" s="172"/>
      <c r="I107" s="172"/>
      <c r="J107" s="126">
        <v>0</v>
      </c>
      <c r="K107" s="172"/>
      <c r="L107" s="174"/>
      <c r="M107" s="175"/>
      <c r="N107" s="176" t="s">
        <v>41</v>
      </c>
      <c r="O107" s="175"/>
      <c r="P107" s="175"/>
      <c r="Q107" s="175"/>
      <c r="R107" s="175"/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  <c r="AE107" s="172"/>
      <c r="AF107" s="175"/>
      <c r="AG107" s="175"/>
      <c r="AH107" s="175"/>
      <c r="AI107" s="175"/>
      <c r="AJ107" s="175"/>
      <c r="AK107" s="175"/>
      <c r="AL107" s="175"/>
      <c r="AM107" s="175"/>
      <c r="AN107" s="175"/>
      <c r="AO107" s="175"/>
      <c r="AP107" s="175"/>
      <c r="AQ107" s="175"/>
      <c r="AR107" s="175"/>
      <c r="AS107" s="175"/>
      <c r="AT107" s="175"/>
      <c r="AU107" s="175"/>
      <c r="AV107" s="175"/>
      <c r="AW107" s="175"/>
      <c r="AX107" s="175"/>
      <c r="AY107" s="177" t="s">
        <v>118</v>
      </c>
      <c r="AZ107" s="175"/>
      <c r="BA107" s="175"/>
      <c r="BB107" s="175"/>
      <c r="BC107" s="175"/>
      <c r="BD107" s="175"/>
      <c r="BE107" s="178">
        <f>IF(N107="základná",J107,0)</f>
        <v>0</v>
      </c>
      <c r="BF107" s="178">
        <f>IF(N107="znížená",J107,0)</f>
        <v>0</v>
      </c>
      <c r="BG107" s="178">
        <f>IF(N107="zákl. prenesená",J107,0)</f>
        <v>0</v>
      </c>
      <c r="BH107" s="178">
        <f>IF(N107="zníž. prenesená",J107,0)</f>
        <v>0</v>
      </c>
      <c r="BI107" s="178">
        <f>IF(N107="nulová",J107,0)</f>
        <v>0</v>
      </c>
      <c r="BJ107" s="177" t="s">
        <v>119</v>
      </c>
      <c r="BK107" s="175"/>
      <c r="BL107" s="175"/>
      <c r="BM107" s="175"/>
    </row>
    <row r="108" s="2" customFormat="1" ht="18" customHeight="1">
      <c r="A108" s="37"/>
      <c r="B108" s="171"/>
      <c r="C108" s="172"/>
      <c r="D108" s="132" t="s">
        <v>123</v>
      </c>
      <c r="E108" s="173"/>
      <c r="F108" s="173"/>
      <c r="G108" s="172"/>
      <c r="H108" s="172"/>
      <c r="I108" s="172"/>
      <c r="J108" s="126">
        <v>0</v>
      </c>
      <c r="K108" s="172"/>
      <c r="L108" s="174"/>
      <c r="M108" s="175"/>
      <c r="N108" s="176" t="s">
        <v>41</v>
      </c>
      <c r="O108" s="175"/>
      <c r="P108" s="175"/>
      <c r="Q108" s="175"/>
      <c r="R108" s="175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5"/>
      <c r="AQ108" s="175"/>
      <c r="AR108" s="175"/>
      <c r="AS108" s="175"/>
      <c r="AT108" s="175"/>
      <c r="AU108" s="175"/>
      <c r="AV108" s="175"/>
      <c r="AW108" s="175"/>
      <c r="AX108" s="175"/>
      <c r="AY108" s="177" t="s">
        <v>118</v>
      </c>
      <c r="AZ108" s="175"/>
      <c r="BA108" s="175"/>
      <c r="BB108" s="175"/>
      <c r="BC108" s="175"/>
      <c r="BD108" s="175"/>
      <c r="BE108" s="178">
        <f>IF(N108="základná",J108,0)</f>
        <v>0</v>
      </c>
      <c r="BF108" s="178">
        <f>IF(N108="znížená",J108,0)</f>
        <v>0</v>
      </c>
      <c r="BG108" s="178">
        <f>IF(N108="zákl. prenesená",J108,0)</f>
        <v>0</v>
      </c>
      <c r="BH108" s="178">
        <f>IF(N108="zníž. prenesená",J108,0)</f>
        <v>0</v>
      </c>
      <c r="BI108" s="178">
        <f>IF(N108="nulová",J108,0)</f>
        <v>0</v>
      </c>
      <c r="BJ108" s="177" t="s">
        <v>119</v>
      </c>
      <c r="BK108" s="175"/>
      <c r="BL108" s="175"/>
      <c r="BM108" s="175"/>
    </row>
    <row r="109" s="2" customFormat="1" ht="18" customHeight="1">
      <c r="A109" s="37"/>
      <c r="B109" s="171"/>
      <c r="C109" s="172"/>
      <c r="D109" s="173" t="s">
        <v>124</v>
      </c>
      <c r="E109" s="172"/>
      <c r="F109" s="172"/>
      <c r="G109" s="172"/>
      <c r="H109" s="172"/>
      <c r="I109" s="172"/>
      <c r="J109" s="126">
        <f>ROUND(J30*T109,2)</f>
        <v>0</v>
      </c>
      <c r="K109" s="172"/>
      <c r="L109" s="174"/>
      <c r="M109" s="175"/>
      <c r="N109" s="176" t="s">
        <v>41</v>
      </c>
      <c r="O109" s="175"/>
      <c r="P109" s="175"/>
      <c r="Q109" s="175"/>
      <c r="R109" s="175"/>
      <c r="S109" s="172"/>
      <c r="T109" s="172"/>
      <c r="U109" s="172"/>
      <c r="V109" s="172"/>
      <c r="W109" s="172"/>
      <c r="X109" s="172"/>
      <c r="Y109" s="172"/>
      <c r="Z109" s="172"/>
      <c r="AA109" s="172"/>
      <c r="AB109" s="172"/>
      <c r="AC109" s="172"/>
      <c r="AD109" s="172"/>
      <c r="AE109" s="172"/>
      <c r="AF109" s="175"/>
      <c r="AG109" s="175"/>
      <c r="AH109" s="175"/>
      <c r="AI109" s="175"/>
      <c r="AJ109" s="175"/>
      <c r="AK109" s="175"/>
      <c r="AL109" s="175"/>
      <c r="AM109" s="175"/>
      <c r="AN109" s="175"/>
      <c r="AO109" s="175"/>
      <c r="AP109" s="175"/>
      <c r="AQ109" s="175"/>
      <c r="AR109" s="175"/>
      <c r="AS109" s="175"/>
      <c r="AT109" s="175"/>
      <c r="AU109" s="175"/>
      <c r="AV109" s="175"/>
      <c r="AW109" s="175"/>
      <c r="AX109" s="175"/>
      <c r="AY109" s="177" t="s">
        <v>125</v>
      </c>
      <c r="AZ109" s="175"/>
      <c r="BA109" s="175"/>
      <c r="BB109" s="175"/>
      <c r="BC109" s="175"/>
      <c r="BD109" s="175"/>
      <c r="BE109" s="178">
        <f>IF(N109="základná",J109,0)</f>
        <v>0</v>
      </c>
      <c r="BF109" s="178">
        <f>IF(N109="znížená",J109,0)</f>
        <v>0</v>
      </c>
      <c r="BG109" s="178">
        <f>IF(N109="zákl. prenesená",J109,0)</f>
        <v>0</v>
      </c>
      <c r="BH109" s="178">
        <f>IF(N109="zníž. prenesená",J109,0)</f>
        <v>0</v>
      </c>
      <c r="BI109" s="178">
        <f>IF(N109="nulová",J109,0)</f>
        <v>0</v>
      </c>
      <c r="BJ109" s="177" t="s">
        <v>119</v>
      </c>
      <c r="BK109" s="175"/>
      <c r="BL109" s="175"/>
      <c r="BM109" s="175"/>
    </row>
    <row r="110" s="2" customForma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9.28" customHeight="1">
      <c r="A111" s="37"/>
      <c r="B111" s="38"/>
      <c r="C111" s="136" t="s">
        <v>99</v>
      </c>
      <c r="D111" s="137"/>
      <c r="E111" s="137"/>
      <c r="F111" s="137"/>
      <c r="G111" s="137"/>
      <c r="H111" s="137"/>
      <c r="I111" s="137"/>
      <c r="J111" s="138">
        <f>ROUND(J96+J103,2)</f>
        <v>0</v>
      </c>
      <c r="K111" s="1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64"/>
      <c r="C112" s="65"/>
      <c r="D112" s="65"/>
      <c r="E112" s="65"/>
      <c r="F112" s="65"/>
      <c r="G112" s="65"/>
      <c r="H112" s="65"/>
      <c r="I112" s="65"/>
      <c r="J112" s="65"/>
      <c r="K112" s="65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6" s="2" customFormat="1" ht="6.96" customHeight="1">
      <c r="A116" s="37"/>
      <c r="B116" s="66"/>
      <c r="C116" s="67"/>
      <c r="D116" s="67"/>
      <c r="E116" s="67"/>
      <c r="F116" s="67"/>
      <c r="G116" s="67"/>
      <c r="H116" s="67"/>
      <c r="I116" s="67"/>
      <c r="J116" s="67"/>
      <c r="K116" s="6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0" t="s">
        <v>126</v>
      </c>
      <c r="D117" s="37"/>
      <c r="E117" s="37"/>
      <c r="F117" s="37"/>
      <c r="G117" s="37"/>
      <c r="H117" s="37"/>
      <c r="I117" s="37"/>
      <c r="J117" s="37"/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29" t="s">
        <v>15</v>
      </c>
      <c r="D119" s="37"/>
      <c r="E119" s="37"/>
      <c r="F119" s="37"/>
      <c r="G119" s="37"/>
      <c r="H119" s="37"/>
      <c r="I119" s="37"/>
      <c r="J119" s="37"/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7"/>
      <c r="D120" s="37"/>
      <c r="E120" s="140" t="str">
        <f>E7</f>
        <v>Cyklotrasa - Diel</v>
      </c>
      <c r="F120" s="29"/>
      <c r="G120" s="29"/>
      <c r="H120" s="29"/>
      <c r="I120" s="37"/>
      <c r="J120" s="37"/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29" t="s">
        <v>101</v>
      </c>
      <c r="D121" s="37"/>
      <c r="E121" s="37"/>
      <c r="F121" s="37"/>
      <c r="G121" s="37"/>
      <c r="H121" s="37"/>
      <c r="I121" s="37"/>
      <c r="J121" s="37"/>
      <c r="K121" s="37"/>
      <c r="L121" s="5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6.5" customHeight="1">
      <c r="A122" s="37"/>
      <c r="B122" s="38"/>
      <c r="C122" s="37"/>
      <c r="D122" s="37"/>
      <c r="E122" s="71" t="str">
        <f>E9</f>
        <v>Objekt02 - Altánok</v>
      </c>
      <c r="F122" s="37"/>
      <c r="G122" s="37"/>
      <c r="H122" s="37"/>
      <c r="I122" s="37"/>
      <c r="J122" s="37"/>
      <c r="K122" s="37"/>
      <c r="L122" s="5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9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29" t="s">
        <v>19</v>
      </c>
      <c r="D124" s="37"/>
      <c r="E124" s="37"/>
      <c r="F124" s="24" t="str">
        <f>F12</f>
        <v xml:space="preserve"> </v>
      </c>
      <c r="G124" s="37"/>
      <c r="H124" s="37"/>
      <c r="I124" s="29" t="s">
        <v>21</v>
      </c>
      <c r="J124" s="73" t="str">
        <f>IF(J12="","",J12)</f>
        <v>16. 6. 2024</v>
      </c>
      <c r="K124" s="37"/>
      <c r="L124" s="59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9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29" t="s">
        <v>23</v>
      </c>
      <c r="D126" s="37"/>
      <c r="E126" s="37"/>
      <c r="F126" s="24" t="str">
        <f>E15</f>
        <v>PS Komposesorátu a Urbariátu Šalková</v>
      </c>
      <c r="G126" s="37"/>
      <c r="H126" s="37"/>
      <c r="I126" s="29" t="s">
        <v>29</v>
      </c>
      <c r="J126" s="33" t="str">
        <f>E21</f>
        <v xml:space="preserve">Milan Hlinka </v>
      </c>
      <c r="K126" s="37"/>
      <c r="L126" s="59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29" t="s">
        <v>27</v>
      </c>
      <c r="D127" s="37"/>
      <c r="E127" s="37"/>
      <c r="F127" s="24" t="str">
        <f>IF(E18="","",E18)</f>
        <v>Vyplň údaj</v>
      </c>
      <c r="G127" s="37"/>
      <c r="H127" s="37"/>
      <c r="I127" s="29" t="s">
        <v>31</v>
      </c>
      <c r="J127" s="33" t="str">
        <f>E24</f>
        <v xml:space="preserve"> </v>
      </c>
      <c r="K127" s="37"/>
      <c r="L127" s="59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7"/>
      <c r="D128" s="37"/>
      <c r="E128" s="37"/>
      <c r="F128" s="37"/>
      <c r="G128" s="37"/>
      <c r="H128" s="37"/>
      <c r="I128" s="37"/>
      <c r="J128" s="37"/>
      <c r="K128" s="37"/>
      <c r="L128" s="59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1" customFormat="1" ht="29.28" customHeight="1">
      <c r="A129" s="179"/>
      <c r="B129" s="180"/>
      <c r="C129" s="181" t="s">
        <v>127</v>
      </c>
      <c r="D129" s="182" t="s">
        <v>60</v>
      </c>
      <c r="E129" s="182" t="s">
        <v>56</v>
      </c>
      <c r="F129" s="182" t="s">
        <v>57</v>
      </c>
      <c r="G129" s="182" t="s">
        <v>128</v>
      </c>
      <c r="H129" s="182" t="s">
        <v>129</v>
      </c>
      <c r="I129" s="182" t="s">
        <v>130</v>
      </c>
      <c r="J129" s="183" t="s">
        <v>107</v>
      </c>
      <c r="K129" s="184" t="s">
        <v>131</v>
      </c>
      <c r="L129" s="185"/>
      <c r="M129" s="90" t="s">
        <v>1</v>
      </c>
      <c r="N129" s="91" t="s">
        <v>39</v>
      </c>
      <c r="O129" s="91" t="s">
        <v>132</v>
      </c>
      <c r="P129" s="91" t="s">
        <v>133</v>
      </c>
      <c r="Q129" s="91" t="s">
        <v>134</v>
      </c>
      <c r="R129" s="91" t="s">
        <v>135</v>
      </c>
      <c r="S129" s="91" t="s">
        <v>136</v>
      </c>
      <c r="T129" s="92" t="s">
        <v>137</v>
      </c>
      <c r="U129" s="179"/>
      <c r="V129" s="179"/>
      <c r="W129" s="179"/>
      <c r="X129" s="179"/>
      <c r="Y129" s="179"/>
      <c r="Z129" s="179"/>
      <c r="AA129" s="179"/>
      <c r="AB129" s="179"/>
      <c r="AC129" s="179"/>
      <c r="AD129" s="179"/>
      <c r="AE129" s="179"/>
    </row>
    <row r="130" s="2" customFormat="1" ht="22.8" customHeight="1">
      <c r="A130" s="37"/>
      <c r="B130" s="38"/>
      <c r="C130" s="97" t="s">
        <v>104</v>
      </c>
      <c r="D130" s="37"/>
      <c r="E130" s="37"/>
      <c r="F130" s="37"/>
      <c r="G130" s="37"/>
      <c r="H130" s="37"/>
      <c r="I130" s="37"/>
      <c r="J130" s="186">
        <f>BK130</f>
        <v>0</v>
      </c>
      <c r="K130" s="37"/>
      <c r="L130" s="38"/>
      <c r="M130" s="93"/>
      <c r="N130" s="77"/>
      <c r="O130" s="94"/>
      <c r="P130" s="187">
        <f>P131</f>
        <v>0</v>
      </c>
      <c r="Q130" s="94"/>
      <c r="R130" s="187">
        <f>R131</f>
        <v>1.1953879867200001</v>
      </c>
      <c r="S130" s="94"/>
      <c r="T130" s="188">
        <f>T131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74</v>
      </c>
      <c r="AU130" s="16" t="s">
        <v>109</v>
      </c>
      <c r="BK130" s="189">
        <f>BK131</f>
        <v>0</v>
      </c>
    </row>
    <row r="131" s="12" customFormat="1" ht="25.92" customHeight="1">
      <c r="A131" s="12"/>
      <c r="B131" s="190"/>
      <c r="C131" s="12"/>
      <c r="D131" s="191" t="s">
        <v>74</v>
      </c>
      <c r="E131" s="192" t="s">
        <v>327</v>
      </c>
      <c r="F131" s="192" t="s">
        <v>328</v>
      </c>
      <c r="G131" s="12"/>
      <c r="H131" s="12"/>
      <c r="I131" s="193"/>
      <c r="J131" s="194">
        <f>BK131</f>
        <v>0</v>
      </c>
      <c r="K131" s="12"/>
      <c r="L131" s="190"/>
      <c r="M131" s="195"/>
      <c r="N131" s="196"/>
      <c r="O131" s="196"/>
      <c r="P131" s="197">
        <f>P132+P144+P147</f>
        <v>0</v>
      </c>
      <c r="Q131" s="196"/>
      <c r="R131" s="197">
        <f>R132+R144+R147</f>
        <v>1.1953879867200001</v>
      </c>
      <c r="S131" s="196"/>
      <c r="T131" s="198">
        <f>T132+T144+T147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91" t="s">
        <v>119</v>
      </c>
      <c r="AT131" s="199" t="s">
        <v>74</v>
      </c>
      <c r="AU131" s="199" t="s">
        <v>75</v>
      </c>
      <c r="AY131" s="191" t="s">
        <v>140</v>
      </c>
      <c r="BK131" s="200">
        <f>BK132+BK144+BK147</f>
        <v>0</v>
      </c>
    </row>
    <row r="132" s="12" customFormat="1" ht="22.8" customHeight="1">
      <c r="A132" s="12"/>
      <c r="B132" s="190"/>
      <c r="C132" s="12"/>
      <c r="D132" s="191" t="s">
        <v>74</v>
      </c>
      <c r="E132" s="201" t="s">
        <v>329</v>
      </c>
      <c r="F132" s="201" t="s">
        <v>330</v>
      </c>
      <c r="G132" s="12"/>
      <c r="H132" s="12"/>
      <c r="I132" s="193"/>
      <c r="J132" s="202">
        <f>BK132</f>
        <v>0</v>
      </c>
      <c r="K132" s="12"/>
      <c r="L132" s="190"/>
      <c r="M132" s="195"/>
      <c r="N132" s="196"/>
      <c r="O132" s="196"/>
      <c r="P132" s="197">
        <f>SUM(P133:P143)</f>
        <v>0</v>
      </c>
      <c r="Q132" s="196"/>
      <c r="R132" s="197">
        <f>SUM(R133:R143)</f>
        <v>1.1461819560000002</v>
      </c>
      <c r="S132" s="196"/>
      <c r="T132" s="198">
        <f>SUM(T133:T143)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91" t="s">
        <v>119</v>
      </c>
      <c r="AT132" s="199" t="s">
        <v>74</v>
      </c>
      <c r="AU132" s="199" t="s">
        <v>83</v>
      </c>
      <c r="AY132" s="191" t="s">
        <v>140</v>
      </c>
      <c r="BK132" s="200">
        <f>SUM(BK133:BK143)</f>
        <v>0</v>
      </c>
    </row>
    <row r="133" s="2" customFormat="1" ht="24.15" customHeight="1">
      <c r="A133" s="37"/>
      <c r="B133" s="171"/>
      <c r="C133" s="203" t="s">
        <v>83</v>
      </c>
      <c r="D133" s="203" t="s">
        <v>142</v>
      </c>
      <c r="E133" s="204" t="s">
        <v>331</v>
      </c>
      <c r="F133" s="205" t="s">
        <v>332</v>
      </c>
      <c r="G133" s="206" t="s">
        <v>156</v>
      </c>
      <c r="H133" s="207">
        <v>6</v>
      </c>
      <c r="I133" s="208"/>
      <c r="J133" s="209">
        <f>ROUND(I133*H133,2)</f>
        <v>0</v>
      </c>
      <c r="K133" s="210"/>
      <c r="L133" s="38"/>
      <c r="M133" s="211" t="s">
        <v>1</v>
      </c>
      <c r="N133" s="212" t="s">
        <v>41</v>
      </c>
      <c r="O133" s="81"/>
      <c r="P133" s="213">
        <f>O133*H133</f>
        <v>0</v>
      </c>
      <c r="Q133" s="213">
        <v>0.00021000000000000001</v>
      </c>
      <c r="R133" s="213">
        <f>Q133*H133</f>
        <v>0.0012600000000000001</v>
      </c>
      <c r="S133" s="213">
        <v>0</v>
      </c>
      <c r="T133" s="214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15" t="s">
        <v>171</v>
      </c>
      <c r="AT133" s="215" t="s">
        <v>142</v>
      </c>
      <c r="AU133" s="215" t="s">
        <v>119</v>
      </c>
      <c r="AY133" s="16" t="s">
        <v>140</v>
      </c>
      <c r="BE133" s="131">
        <f>IF(N133="základná",J133,0)</f>
        <v>0</v>
      </c>
      <c r="BF133" s="131">
        <f>IF(N133="znížená",J133,0)</f>
        <v>0</v>
      </c>
      <c r="BG133" s="131">
        <f>IF(N133="zákl. prenesená",J133,0)</f>
        <v>0</v>
      </c>
      <c r="BH133" s="131">
        <f>IF(N133="zníž. prenesená",J133,0)</f>
        <v>0</v>
      </c>
      <c r="BI133" s="131">
        <f>IF(N133="nulová",J133,0)</f>
        <v>0</v>
      </c>
      <c r="BJ133" s="16" t="s">
        <v>119</v>
      </c>
      <c r="BK133" s="131">
        <f>ROUND(I133*H133,2)</f>
        <v>0</v>
      </c>
      <c r="BL133" s="16" t="s">
        <v>171</v>
      </c>
      <c r="BM133" s="215" t="s">
        <v>333</v>
      </c>
    </row>
    <row r="134" s="2" customFormat="1" ht="37.8" customHeight="1">
      <c r="A134" s="37"/>
      <c r="B134" s="171"/>
      <c r="C134" s="216" t="s">
        <v>119</v>
      </c>
      <c r="D134" s="216" t="s">
        <v>246</v>
      </c>
      <c r="E134" s="217" t="s">
        <v>334</v>
      </c>
      <c r="F134" s="218" t="s">
        <v>335</v>
      </c>
      <c r="G134" s="219" t="s">
        <v>156</v>
      </c>
      <c r="H134" s="220">
        <v>6</v>
      </c>
      <c r="I134" s="221"/>
      <c r="J134" s="222">
        <f>ROUND(I134*H134,2)</f>
        <v>0</v>
      </c>
      <c r="K134" s="223"/>
      <c r="L134" s="224"/>
      <c r="M134" s="225" t="s">
        <v>1</v>
      </c>
      <c r="N134" s="226" t="s">
        <v>41</v>
      </c>
      <c r="O134" s="81"/>
      <c r="P134" s="213">
        <f>O134*H134</f>
        <v>0</v>
      </c>
      <c r="Q134" s="213">
        <v>0</v>
      </c>
      <c r="R134" s="213">
        <f>Q134*H134</f>
        <v>0</v>
      </c>
      <c r="S134" s="213">
        <v>0</v>
      </c>
      <c r="T134" s="214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15" t="s">
        <v>198</v>
      </c>
      <c r="AT134" s="215" t="s">
        <v>246</v>
      </c>
      <c r="AU134" s="215" t="s">
        <v>119</v>
      </c>
      <c r="AY134" s="16" t="s">
        <v>140</v>
      </c>
      <c r="BE134" s="131">
        <f>IF(N134="základná",J134,0)</f>
        <v>0</v>
      </c>
      <c r="BF134" s="131">
        <f>IF(N134="znížená",J134,0)</f>
        <v>0</v>
      </c>
      <c r="BG134" s="131">
        <f>IF(N134="zákl. prenesená",J134,0)</f>
        <v>0</v>
      </c>
      <c r="BH134" s="131">
        <f>IF(N134="zníž. prenesená",J134,0)</f>
        <v>0</v>
      </c>
      <c r="BI134" s="131">
        <f>IF(N134="nulová",J134,0)</f>
        <v>0</v>
      </c>
      <c r="BJ134" s="16" t="s">
        <v>119</v>
      </c>
      <c r="BK134" s="131">
        <f>ROUND(I134*H134,2)</f>
        <v>0</v>
      </c>
      <c r="BL134" s="16" t="s">
        <v>171</v>
      </c>
      <c r="BM134" s="215" t="s">
        <v>336</v>
      </c>
    </row>
    <row r="135" s="2" customFormat="1" ht="33" customHeight="1">
      <c r="A135" s="37"/>
      <c r="B135" s="171"/>
      <c r="C135" s="203" t="s">
        <v>149</v>
      </c>
      <c r="D135" s="203" t="s">
        <v>142</v>
      </c>
      <c r="E135" s="204" t="s">
        <v>337</v>
      </c>
      <c r="F135" s="205" t="s">
        <v>338</v>
      </c>
      <c r="G135" s="206" t="s">
        <v>145</v>
      </c>
      <c r="H135" s="207">
        <v>32.969999999999999</v>
      </c>
      <c r="I135" s="208"/>
      <c r="J135" s="209">
        <f>ROUND(I135*H135,2)</f>
        <v>0</v>
      </c>
      <c r="K135" s="210"/>
      <c r="L135" s="38"/>
      <c r="M135" s="211" t="s">
        <v>1</v>
      </c>
      <c r="N135" s="212" t="s">
        <v>41</v>
      </c>
      <c r="O135" s="81"/>
      <c r="P135" s="213">
        <f>O135*H135</f>
        <v>0</v>
      </c>
      <c r="Q135" s="213">
        <v>0.013089999999999999</v>
      </c>
      <c r="R135" s="213">
        <f>Q135*H135</f>
        <v>0.43157729999999994</v>
      </c>
      <c r="S135" s="213">
        <v>0</v>
      </c>
      <c r="T135" s="214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15" t="s">
        <v>171</v>
      </c>
      <c r="AT135" s="215" t="s">
        <v>142</v>
      </c>
      <c r="AU135" s="215" t="s">
        <v>119</v>
      </c>
      <c r="AY135" s="16" t="s">
        <v>140</v>
      </c>
      <c r="BE135" s="131">
        <f>IF(N135="základná",J135,0)</f>
        <v>0</v>
      </c>
      <c r="BF135" s="131">
        <f>IF(N135="znížená",J135,0)</f>
        <v>0</v>
      </c>
      <c r="BG135" s="131">
        <f>IF(N135="zákl. prenesená",J135,0)</f>
        <v>0</v>
      </c>
      <c r="BH135" s="131">
        <f>IF(N135="zníž. prenesená",J135,0)</f>
        <v>0</v>
      </c>
      <c r="BI135" s="131">
        <f>IF(N135="nulová",J135,0)</f>
        <v>0</v>
      </c>
      <c r="BJ135" s="16" t="s">
        <v>119</v>
      </c>
      <c r="BK135" s="131">
        <f>ROUND(I135*H135,2)</f>
        <v>0</v>
      </c>
      <c r="BL135" s="16" t="s">
        <v>171</v>
      </c>
      <c r="BM135" s="215" t="s">
        <v>339</v>
      </c>
    </row>
    <row r="136" s="2" customFormat="1" ht="16.5" customHeight="1">
      <c r="A136" s="37"/>
      <c r="B136" s="171"/>
      <c r="C136" s="216" t="s">
        <v>146</v>
      </c>
      <c r="D136" s="216" t="s">
        <v>246</v>
      </c>
      <c r="E136" s="217" t="s">
        <v>340</v>
      </c>
      <c r="F136" s="218" t="s">
        <v>341</v>
      </c>
      <c r="G136" s="219" t="s">
        <v>152</v>
      </c>
      <c r="H136" s="220">
        <v>1.0549999999999999</v>
      </c>
      <c r="I136" s="221"/>
      <c r="J136" s="222">
        <f>ROUND(I136*H136,2)</f>
        <v>0</v>
      </c>
      <c r="K136" s="223"/>
      <c r="L136" s="224"/>
      <c r="M136" s="225" t="s">
        <v>1</v>
      </c>
      <c r="N136" s="226" t="s">
        <v>41</v>
      </c>
      <c r="O136" s="81"/>
      <c r="P136" s="213">
        <f>O136*H136</f>
        <v>0</v>
      </c>
      <c r="Q136" s="213">
        <v>0.55000000000000004</v>
      </c>
      <c r="R136" s="213">
        <f>Q136*H136</f>
        <v>0.58025000000000004</v>
      </c>
      <c r="S136" s="213">
        <v>0</v>
      </c>
      <c r="T136" s="214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15" t="s">
        <v>198</v>
      </c>
      <c r="AT136" s="215" t="s">
        <v>246</v>
      </c>
      <c r="AU136" s="215" t="s">
        <v>119</v>
      </c>
      <c r="AY136" s="16" t="s">
        <v>140</v>
      </c>
      <c r="BE136" s="131">
        <f>IF(N136="základná",J136,0)</f>
        <v>0</v>
      </c>
      <c r="BF136" s="131">
        <f>IF(N136="znížená",J136,0)</f>
        <v>0</v>
      </c>
      <c r="BG136" s="131">
        <f>IF(N136="zákl. prenesená",J136,0)</f>
        <v>0</v>
      </c>
      <c r="BH136" s="131">
        <f>IF(N136="zníž. prenesená",J136,0)</f>
        <v>0</v>
      </c>
      <c r="BI136" s="131">
        <f>IF(N136="nulová",J136,0)</f>
        <v>0</v>
      </c>
      <c r="BJ136" s="16" t="s">
        <v>119</v>
      </c>
      <c r="BK136" s="131">
        <f>ROUND(I136*H136,2)</f>
        <v>0</v>
      </c>
      <c r="BL136" s="16" t="s">
        <v>171</v>
      </c>
      <c r="BM136" s="215" t="s">
        <v>342</v>
      </c>
    </row>
    <row r="137" s="2" customFormat="1" ht="33" customHeight="1">
      <c r="A137" s="37"/>
      <c r="B137" s="171"/>
      <c r="C137" s="203" t="s">
        <v>158</v>
      </c>
      <c r="D137" s="203" t="s">
        <v>142</v>
      </c>
      <c r="E137" s="204" t="s">
        <v>343</v>
      </c>
      <c r="F137" s="205" t="s">
        <v>344</v>
      </c>
      <c r="G137" s="206" t="s">
        <v>268</v>
      </c>
      <c r="H137" s="207">
        <v>94</v>
      </c>
      <c r="I137" s="208"/>
      <c r="J137" s="209">
        <f>ROUND(I137*H137,2)</f>
        <v>0</v>
      </c>
      <c r="K137" s="210"/>
      <c r="L137" s="38"/>
      <c r="M137" s="211" t="s">
        <v>1</v>
      </c>
      <c r="N137" s="212" t="s">
        <v>41</v>
      </c>
      <c r="O137" s="81"/>
      <c r="P137" s="213">
        <f>O137*H137</f>
        <v>0</v>
      </c>
      <c r="Q137" s="213">
        <v>0.00021000000000000001</v>
      </c>
      <c r="R137" s="213">
        <f>Q137*H137</f>
        <v>0.019740000000000001</v>
      </c>
      <c r="S137" s="213">
        <v>0</v>
      </c>
      <c r="T137" s="214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15" t="s">
        <v>171</v>
      </c>
      <c r="AT137" s="215" t="s">
        <v>142</v>
      </c>
      <c r="AU137" s="215" t="s">
        <v>119</v>
      </c>
      <c r="AY137" s="16" t="s">
        <v>140</v>
      </c>
      <c r="BE137" s="131">
        <f>IF(N137="základná",J137,0)</f>
        <v>0</v>
      </c>
      <c r="BF137" s="131">
        <f>IF(N137="znížená",J137,0)</f>
        <v>0</v>
      </c>
      <c r="BG137" s="131">
        <f>IF(N137="zákl. prenesená",J137,0)</f>
        <v>0</v>
      </c>
      <c r="BH137" s="131">
        <f>IF(N137="zníž. prenesená",J137,0)</f>
        <v>0</v>
      </c>
      <c r="BI137" s="131">
        <f>IF(N137="nulová",J137,0)</f>
        <v>0</v>
      </c>
      <c r="BJ137" s="16" t="s">
        <v>119</v>
      </c>
      <c r="BK137" s="131">
        <f>ROUND(I137*H137,2)</f>
        <v>0</v>
      </c>
      <c r="BL137" s="16" t="s">
        <v>171</v>
      </c>
      <c r="BM137" s="215" t="s">
        <v>345</v>
      </c>
    </row>
    <row r="138" s="2" customFormat="1" ht="16.5" customHeight="1">
      <c r="A138" s="37"/>
      <c r="B138" s="171"/>
      <c r="C138" s="216" t="s">
        <v>153</v>
      </c>
      <c r="D138" s="216" t="s">
        <v>246</v>
      </c>
      <c r="E138" s="217" t="s">
        <v>346</v>
      </c>
      <c r="F138" s="218" t="s">
        <v>347</v>
      </c>
      <c r="G138" s="219" t="s">
        <v>268</v>
      </c>
      <c r="H138" s="220">
        <v>94</v>
      </c>
      <c r="I138" s="221"/>
      <c r="J138" s="222">
        <f>ROUND(I138*H138,2)</f>
        <v>0</v>
      </c>
      <c r="K138" s="223"/>
      <c r="L138" s="224"/>
      <c r="M138" s="225" t="s">
        <v>1</v>
      </c>
      <c r="N138" s="226" t="s">
        <v>41</v>
      </c>
      <c r="O138" s="81"/>
      <c r="P138" s="213">
        <f>O138*H138</f>
        <v>0</v>
      </c>
      <c r="Q138" s="213">
        <v>0</v>
      </c>
      <c r="R138" s="213">
        <f>Q138*H138</f>
        <v>0</v>
      </c>
      <c r="S138" s="213">
        <v>0</v>
      </c>
      <c r="T138" s="214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15" t="s">
        <v>198</v>
      </c>
      <c r="AT138" s="215" t="s">
        <v>246</v>
      </c>
      <c r="AU138" s="215" t="s">
        <v>119</v>
      </c>
      <c r="AY138" s="16" t="s">
        <v>140</v>
      </c>
      <c r="BE138" s="131">
        <f>IF(N138="základná",J138,0)</f>
        <v>0</v>
      </c>
      <c r="BF138" s="131">
        <f>IF(N138="znížená",J138,0)</f>
        <v>0</v>
      </c>
      <c r="BG138" s="131">
        <f>IF(N138="zákl. prenesená",J138,0)</f>
        <v>0</v>
      </c>
      <c r="BH138" s="131">
        <f>IF(N138="zníž. prenesená",J138,0)</f>
        <v>0</v>
      </c>
      <c r="BI138" s="131">
        <f>IF(N138="nulová",J138,0)</f>
        <v>0</v>
      </c>
      <c r="BJ138" s="16" t="s">
        <v>119</v>
      </c>
      <c r="BK138" s="131">
        <f>ROUND(I138*H138,2)</f>
        <v>0</v>
      </c>
      <c r="BL138" s="16" t="s">
        <v>171</v>
      </c>
      <c r="BM138" s="215" t="s">
        <v>348</v>
      </c>
    </row>
    <row r="139" s="2" customFormat="1" ht="21.75" customHeight="1">
      <c r="A139" s="37"/>
      <c r="B139" s="171"/>
      <c r="C139" s="203" t="s">
        <v>165</v>
      </c>
      <c r="D139" s="203" t="s">
        <v>142</v>
      </c>
      <c r="E139" s="204" t="s">
        <v>349</v>
      </c>
      <c r="F139" s="205" t="s">
        <v>350</v>
      </c>
      <c r="G139" s="206" t="s">
        <v>145</v>
      </c>
      <c r="H139" s="207">
        <v>35</v>
      </c>
      <c r="I139" s="208"/>
      <c r="J139" s="209">
        <f>ROUND(I139*H139,2)</f>
        <v>0</v>
      </c>
      <c r="K139" s="210"/>
      <c r="L139" s="38"/>
      <c r="M139" s="211" t="s">
        <v>1</v>
      </c>
      <c r="N139" s="212" t="s">
        <v>41</v>
      </c>
      <c r="O139" s="81"/>
      <c r="P139" s="213">
        <f>O139*H139</f>
        <v>0</v>
      </c>
      <c r="Q139" s="213">
        <v>1.9999999999999999E-06</v>
      </c>
      <c r="R139" s="213">
        <f>Q139*H139</f>
        <v>6.9999999999999994E-05</v>
      </c>
      <c r="S139" s="213">
        <v>0</v>
      </c>
      <c r="T139" s="214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15" t="s">
        <v>171</v>
      </c>
      <c r="AT139" s="215" t="s">
        <v>142</v>
      </c>
      <c r="AU139" s="215" t="s">
        <v>119</v>
      </c>
      <c r="AY139" s="16" t="s">
        <v>140</v>
      </c>
      <c r="BE139" s="131">
        <f>IF(N139="základná",J139,0)</f>
        <v>0</v>
      </c>
      <c r="BF139" s="131">
        <f>IF(N139="znížená",J139,0)</f>
        <v>0</v>
      </c>
      <c r="BG139" s="131">
        <f>IF(N139="zákl. prenesená",J139,0)</f>
        <v>0</v>
      </c>
      <c r="BH139" s="131">
        <f>IF(N139="zníž. prenesená",J139,0)</f>
        <v>0</v>
      </c>
      <c r="BI139" s="131">
        <f>IF(N139="nulová",J139,0)</f>
        <v>0</v>
      </c>
      <c r="BJ139" s="16" t="s">
        <v>119</v>
      </c>
      <c r="BK139" s="131">
        <f>ROUND(I139*H139,2)</f>
        <v>0</v>
      </c>
      <c r="BL139" s="16" t="s">
        <v>171</v>
      </c>
      <c r="BM139" s="215" t="s">
        <v>351</v>
      </c>
    </row>
    <row r="140" s="2" customFormat="1" ht="16.5" customHeight="1">
      <c r="A140" s="37"/>
      <c r="B140" s="171"/>
      <c r="C140" s="216" t="s">
        <v>157</v>
      </c>
      <c r="D140" s="216" t="s">
        <v>246</v>
      </c>
      <c r="E140" s="217" t="s">
        <v>352</v>
      </c>
      <c r="F140" s="218" t="s">
        <v>353</v>
      </c>
      <c r="G140" s="219" t="s">
        <v>145</v>
      </c>
      <c r="H140" s="220">
        <v>37.799999999999997</v>
      </c>
      <c r="I140" s="221"/>
      <c r="J140" s="222">
        <f>ROUND(I140*H140,2)</f>
        <v>0</v>
      </c>
      <c r="K140" s="223"/>
      <c r="L140" s="224"/>
      <c r="M140" s="225" t="s">
        <v>1</v>
      </c>
      <c r="N140" s="226" t="s">
        <v>41</v>
      </c>
      <c r="O140" s="81"/>
      <c r="P140" s="213">
        <f>O140*H140</f>
        <v>0</v>
      </c>
      <c r="Q140" s="213">
        <v>0.00018000000000000001</v>
      </c>
      <c r="R140" s="213">
        <f>Q140*H140</f>
        <v>0.0068040000000000002</v>
      </c>
      <c r="S140" s="213">
        <v>0</v>
      </c>
      <c r="T140" s="214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15" t="s">
        <v>198</v>
      </c>
      <c r="AT140" s="215" t="s">
        <v>246</v>
      </c>
      <c r="AU140" s="215" t="s">
        <v>119</v>
      </c>
      <c r="AY140" s="16" t="s">
        <v>140</v>
      </c>
      <c r="BE140" s="131">
        <f>IF(N140="základná",J140,0)</f>
        <v>0</v>
      </c>
      <c r="BF140" s="131">
        <f>IF(N140="znížená",J140,0)</f>
        <v>0</v>
      </c>
      <c r="BG140" s="131">
        <f>IF(N140="zákl. prenesená",J140,0)</f>
        <v>0</v>
      </c>
      <c r="BH140" s="131">
        <f>IF(N140="zníž. prenesená",J140,0)</f>
        <v>0</v>
      </c>
      <c r="BI140" s="131">
        <f>IF(N140="nulová",J140,0)</f>
        <v>0</v>
      </c>
      <c r="BJ140" s="16" t="s">
        <v>119</v>
      </c>
      <c r="BK140" s="131">
        <f>ROUND(I140*H140,2)</f>
        <v>0</v>
      </c>
      <c r="BL140" s="16" t="s">
        <v>171</v>
      </c>
      <c r="BM140" s="215" t="s">
        <v>354</v>
      </c>
    </row>
    <row r="141" s="13" customFormat="1">
      <c r="A141" s="13"/>
      <c r="B141" s="232"/>
      <c r="C141" s="13"/>
      <c r="D141" s="233" t="s">
        <v>355</v>
      </c>
      <c r="E141" s="13"/>
      <c r="F141" s="234" t="s">
        <v>356</v>
      </c>
      <c r="G141" s="13"/>
      <c r="H141" s="235">
        <v>37.799999999999997</v>
      </c>
      <c r="I141" s="236"/>
      <c r="J141" s="13"/>
      <c r="K141" s="13"/>
      <c r="L141" s="232"/>
      <c r="M141" s="237"/>
      <c r="N141" s="238"/>
      <c r="O141" s="238"/>
      <c r="P141" s="238"/>
      <c r="Q141" s="238"/>
      <c r="R141" s="238"/>
      <c r="S141" s="238"/>
      <c r="T141" s="23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0" t="s">
        <v>355</v>
      </c>
      <c r="AU141" s="240" t="s">
        <v>119</v>
      </c>
      <c r="AV141" s="13" t="s">
        <v>119</v>
      </c>
      <c r="AW141" s="13" t="s">
        <v>3</v>
      </c>
      <c r="AX141" s="13" t="s">
        <v>83</v>
      </c>
      <c r="AY141" s="240" t="s">
        <v>140</v>
      </c>
    </row>
    <row r="142" s="2" customFormat="1" ht="24.15" customHeight="1">
      <c r="A142" s="37"/>
      <c r="B142" s="171"/>
      <c r="C142" s="203" t="s">
        <v>172</v>
      </c>
      <c r="D142" s="203" t="s">
        <v>142</v>
      </c>
      <c r="E142" s="204" t="s">
        <v>357</v>
      </c>
      <c r="F142" s="205" t="s">
        <v>358</v>
      </c>
      <c r="G142" s="206" t="s">
        <v>152</v>
      </c>
      <c r="H142" s="207">
        <v>4.1310000000000002</v>
      </c>
      <c r="I142" s="208"/>
      <c r="J142" s="209">
        <f>ROUND(I142*H142,2)</f>
        <v>0</v>
      </c>
      <c r="K142" s="210"/>
      <c r="L142" s="38"/>
      <c r="M142" s="211" t="s">
        <v>1</v>
      </c>
      <c r="N142" s="212" t="s">
        <v>41</v>
      </c>
      <c r="O142" s="81"/>
      <c r="P142" s="213">
        <f>O142*H142</f>
        <v>0</v>
      </c>
      <c r="Q142" s="213">
        <v>0.025776</v>
      </c>
      <c r="R142" s="213">
        <f>Q142*H142</f>
        <v>0.10648065600000001</v>
      </c>
      <c r="S142" s="213">
        <v>0</v>
      </c>
      <c r="T142" s="214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15" t="s">
        <v>171</v>
      </c>
      <c r="AT142" s="215" t="s">
        <v>142</v>
      </c>
      <c r="AU142" s="215" t="s">
        <v>119</v>
      </c>
      <c r="AY142" s="16" t="s">
        <v>140</v>
      </c>
      <c r="BE142" s="131">
        <f>IF(N142="základná",J142,0)</f>
        <v>0</v>
      </c>
      <c r="BF142" s="131">
        <f>IF(N142="znížená",J142,0)</f>
        <v>0</v>
      </c>
      <c r="BG142" s="131">
        <f>IF(N142="zákl. prenesená",J142,0)</f>
        <v>0</v>
      </c>
      <c r="BH142" s="131">
        <f>IF(N142="zníž. prenesená",J142,0)</f>
        <v>0</v>
      </c>
      <c r="BI142" s="131">
        <f>IF(N142="nulová",J142,0)</f>
        <v>0</v>
      </c>
      <c r="BJ142" s="16" t="s">
        <v>119</v>
      </c>
      <c r="BK142" s="131">
        <f>ROUND(I142*H142,2)</f>
        <v>0</v>
      </c>
      <c r="BL142" s="16" t="s">
        <v>171</v>
      </c>
      <c r="BM142" s="215" t="s">
        <v>359</v>
      </c>
    </row>
    <row r="143" s="2" customFormat="1" ht="24.15" customHeight="1">
      <c r="A143" s="37"/>
      <c r="B143" s="171"/>
      <c r="C143" s="203" t="s">
        <v>161</v>
      </c>
      <c r="D143" s="203" t="s">
        <v>142</v>
      </c>
      <c r="E143" s="204" t="s">
        <v>360</v>
      </c>
      <c r="F143" s="205" t="s">
        <v>361</v>
      </c>
      <c r="G143" s="206" t="s">
        <v>306</v>
      </c>
      <c r="H143" s="207">
        <v>0.58299999999999996</v>
      </c>
      <c r="I143" s="208"/>
      <c r="J143" s="209">
        <f>ROUND(I143*H143,2)</f>
        <v>0</v>
      </c>
      <c r="K143" s="210"/>
      <c r="L143" s="38"/>
      <c r="M143" s="211" t="s">
        <v>1</v>
      </c>
      <c r="N143" s="212" t="s">
        <v>41</v>
      </c>
      <c r="O143" s="81"/>
      <c r="P143" s="213">
        <f>O143*H143</f>
        <v>0</v>
      </c>
      <c r="Q143" s="213">
        <v>0</v>
      </c>
      <c r="R143" s="213">
        <f>Q143*H143</f>
        <v>0</v>
      </c>
      <c r="S143" s="213">
        <v>0</v>
      </c>
      <c r="T143" s="214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15" t="s">
        <v>171</v>
      </c>
      <c r="AT143" s="215" t="s">
        <v>142</v>
      </c>
      <c r="AU143" s="215" t="s">
        <v>119</v>
      </c>
      <c r="AY143" s="16" t="s">
        <v>140</v>
      </c>
      <c r="BE143" s="131">
        <f>IF(N143="základná",J143,0)</f>
        <v>0</v>
      </c>
      <c r="BF143" s="131">
        <f>IF(N143="znížená",J143,0)</f>
        <v>0</v>
      </c>
      <c r="BG143" s="131">
        <f>IF(N143="zákl. prenesená",J143,0)</f>
        <v>0</v>
      </c>
      <c r="BH143" s="131">
        <f>IF(N143="zníž. prenesená",J143,0)</f>
        <v>0</v>
      </c>
      <c r="BI143" s="131">
        <f>IF(N143="nulová",J143,0)</f>
        <v>0</v>
      </c>
      <c r="BJ143" s="16" t="s">
        <v>119</v>
      </c>
      <c r="BK143" s="131">
        <f>ROUND(I143*H143,2)</f>
        <v>0</v>
      </c>
      <c r="BL143" s="16" t="s">
        <v>171</v>
      </c>
      <c r="BM143" s="215" t="s">
        <v>362</v>
      </c>
    </row>
    <row r="144" s="12" customFormat="1" ht="22.8" customHeight="1">
      <c r="A144" s="12"/>
      <c r="B144" s="190"/>
      <c r="C144" s="12"/>
      <c r="D144" s="191" t="s">
        <v>74</v>
      </c>
      <c r="E144" s="201" t="s">
        <v>363</v>
      </c>
      <c r="F144" s="201" t="s">
        <v>364</v>
      </c>
      <c r="G144" s="12"/>
      <c r="H144" s="12"/>
      <c r="I144" s="193"/>
      <c r="J144" s="202">
        <f>BK144</f>
        <v>0</v>
      </c>
      <c r="K144" s="12"/>
      <c r="L144" s="190"/>
      <c r="M144" s="195"/>
      <c r="N144" s="196"/>
      <c r="O144" s="196"/>
      <c r="P144" s="197">
        <f>SUM(P145:P146)</f>
        <v>0</v>
      </c>
      <c r="Q144" s="196"/>
      <c r="R144" s="197">
        <f>SUM(R145:R146)</f>
        <v>0</v>
      </c>
      <c r="S144" s="196"/>
      <c r="T144" s="198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91" t="s">
        <v>119</v>
      </c>
      <c r="AT144" s="199" t="s">
        <v>74</v>
      </c>
      <c r="AU144" s="199" t="s">
        <v>83</v>
      </c>
      <c r="AY144" s="191" t="s">
        <v>140</v>
      </c>
      <c r="BK144" s="200">
        <f>SUM(BK145:BK146)</f>
        <v>0</v>
      </c>
    </row>
    <row r="145" s="2" customFormat="1" ht="24.15" customHeight="1">
      <c r="A145" s="37"/>
      <c r="B145" s="171"/>
      <c r="C145" s="203" t="s">
        <v>178</v>
      </c>
      <c r="D145" s="203" t="s">
        <v>142</v>
      </c>
      <c r="E145" s="204" t="s">
        <v>365</v>
      </c>
      <c r="F145" s="205" t="s">
        <v>366</v>
      </c>
      <c r="G145" s="206" t="s">
        <v>367</v>
      </c>
      <c r="H145" s="207">
        <v>30</v>
      </c>
      <c r="I145" s="208"/>
      <c r="J145" s="209">
        <f>ROUND(I145*H145,2)</f>
        <v>0</v>
      </c>
      <c r="K145" s="210"/>
      <c r="L145" s="38"/>
      <c r="M145" s="211" t="s">
        <v>1</v>
      </c>
      <c r="N145" s="212" t="s">
        <v>41</v>
      </c>
      <c r="O145" s="81"/>
      <c r="P145" s="213">
        <f>O145*H145</f>
        <v>0</v>
      </c>
      <c r="Q145" s="213">
        <v>0</v>
      </c>
      <c r="R145" s="213">
        <f>Q145*H145</f>
        <v>0</v>
      </c>
      <c r="S145" s="213">
        <v>0</v>
      </c>
      <c r="T145" s="214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15" t="s">
        <v>171</v>
      </c>
      <c r="AT145" s="215" t="s">
        <v>142</v>
      </c>
      <c r="AU145" s="215" t="s">
        <v>119</v>
      </c>
      <c r="AY145" s="16" t="s">
        <v>140</v>
      </c>
      <c r="BE145" s="131">
        <f>IF(N145="základná",J145,0)</f>
        <v>0</v>
      </c>
      <c r="BF145" s="131">
        <f>IF(N145="znížená",J145,0)</f>
        <v>0</v>
      </c>
      <c r="BG145" s="131">
        <f>IF(N145="zákl. prenesená",J145,0)</f>
        <v>0</v>
      </c>
      <c r="BH145" s="131">
        <f>IF(N145="zníž. prenesená",J145,0)</f>
        <v>0</v>
      </c>
      <c r="BI145" s="131">
        <f>IF(N145="nulová",J145,0)</f>
        <v>0</v>
      </c>
      <c r="BJ145" s="16" t="s">
        <v>119</v>
      </c>
      <c r="BK145" s="131">
        <f>ROUND(I145*H145,2)</f>
        <v>0</v>
      </c>
      <c r="BL145" s="16" t="s">
        <v>171</v>
      </c>
      <c r="BM145" s="215" t="s">
        <v>368</v>
      </c>
    </row>
    <row r="146" s="2" customFormat="1" ht="24.15" customHeight="1">
      <c r="A146" s="37"/>
      <c r="B146" s="171"/>
      <c r="C146" s="216" t="s">
        <v>164</v>
      </c>
      <c r="D146" s="216" t="s">
        <v>246</v>
      </c>
      <c r="E146" s="217" t="s">
        <v>369</v>
      </c>
      <c r="F146" s="218" t="s">
        <v>370</v>
      </c>
      <c r="G146" s="219" t="s">
        <v>145</v>
      </c>
      <c r="H146" s="220">
        <v>45</v>
      </c>
      <c r="I146" s="221"/>
      <c r="J146" s="222">
        <f>ROUND(I146*H146,2)</f>
        <v>0</v>
      </c>
      <c r="K146" s="223"/>
      <c r="L146" s="224"/>
      <c r="M146" s="225" t="s">
        <v>1</v>
      </c>
      <c r="N146" s="226" t="s">
        <v>41</v>
      </c>
      <c r="O146" s="81"/>
      <c r="P146" s="213">
        <f>O146*H146</f>
        <v>0</v>
      </c>
      <c r="Q146" s="213">
        <v>0</v>
      </c>
      <c r="R146" s="213">
        <f>Q146*H146</f>
        <v>0</v>
      </c>
      <c r="S146" s="213">
        <v>0</v>
      </c>
      <c r="T146" s="214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15" t="s">
        <v>198</v>
      </c>
      <c r="AT146" s="215" t="s">
        <v>246</v>
      </c>
      <c r="AU146" s="215" t="s">
        <v>119</v>
      </c>
      <c r="AY146" s="16" t="s">
        <v>140</v>
      </c>
      <c r="BE146" s="131">
        <f>IF(N146="základná",J146,0)</f>
        <v>0</v>
      </c>
      <c r="BF146" s="131">
        <f>IF(N146="znížená",J146,0)</f>
        <v>0</v>
      </c>
      <c r="BG146" s="131">
        <f>IF(N146="zákl. prenesená",J146,0)</f>
        <v>0</v>
      </c>
      <c r="BH146" s="131">
        <f>IF(N146="zníž. prenesená",J146,0)</f>
        <v>0</v>
      </c>
      <c r="BI146" s="131">
        <f>IF(N146="nulová",J146,0)</f>
        <v>0</v>
      </c>
      <c r="BJ146" s="16" t="s">
        <v>119</v>
      </c>
      <c r="BK146" s="131">
        <f>ROUND(I146*H146,2)</f>
        <v>0</v>
      </c>
      <c r="BL146" s="16" t="s">
        <v>171</v>
      </c>
      <c r="BM146" s="215" t="s">
        <v>371</v>
      </c>
    </row>
    <row r="147" s="12" customFormat="1" ht="22.8" customHeight="1">
      <c r="A147" s="12"/>
      <c r="B147" s="190"/>
      <c r="C147" s="12"/>
      <c r="D147" s="191" t="s">
        <v>74</v>
      </c>
      <c r="E147" s="201" t="s">
        <v>314</v>
      </c>
      <c r="F147" s="201" t="s">
        <v>315</v>
      </c>
      <c r="G147" s="12"/>
      <c r="H147" s="12"/>
      <c r="I147" s="193"/>
      <c r="J147" s="202">
        <f>BK147</f>
        <v>0</v>
      </c>
      <c r="K147" s="12"/>
      <c r="L147" s="190"/>
      <c r="M147" s="195"/>
      <c r="N147" s="196"/>
      <c r="O147" s="196"/>
      <c r="P147" s="197">
        <f>P148</f>
        <v>0</v>
      </c>
      <c r="Q147" s="196"/>
      <c r="R147" s="197">
        <f>R148</f>
        <v>0.049206030720000002</v>
      </c>
      <c r="S147" s="196"/>
      <c r="T147" s="198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91" t="s">
        <v>119</v>
      </c>
      <c r="AT147" s="199" t="s">
        <v>74</v>
      </c>
      <c r="AU147" s="199" t="s">
        <v>83</v>
      </c>
      <c r="AY147" s="191" t="s">
        <v>140</v>
      </c>
      <c r="BK147" s="200">
        <f>BK148</f>
        <v>0</v>
      </c>
    </row>
    <row r="148" s="2" customFormat="1" ht="37.8" customHeight="1">
      <c r="A148" s="37"/>
      <c r="B148" s="171"/>
      <c r="C148" s="203" t="s">
        <v>185</v>
      </c>
      <c r="D148" s="203" t="s">
        <v>142</v>
      </c>
      <c r="E148" s="204" t="s">
        <v>372</v>
      </c>
      <c r="F148" s="205" t="s">
        <v>373</v>
      </c>
      <c r="G148" s="206" t="s">
        <v>145</v>
      </c>
      <c r="H148" s="207">
        <v>111.776</v>
      </c>
      <c r="I148" s="208"/>
      <c r="J148" s="209">
        <f>ROUND(I148*H148,2)</f>
        <v>0</v>
      </c>
      <c r="K148" s="210"/>
      <c r="L148" s="38"/>
      <c r="M148" s="227" t="s">
        <v>1</v>
      </c>
      <c r="N148" s="228" t="s">
        <v>41</v>
      </c>
      <c r="O148" s="229"/>
      <c r="P148" s="230">
        <f>O148*H148</f>
        <v>0</v>
      </c>
      <c r="Q148" s="230">
        <v>0.00044022000000000001</v>
      </c>
      <c r="R148" s="230">
        <f>Q148*H148</f>
        <v>0.049206030720000002</v>
      </c>
      <c r="S148" s="230">
        <v>0</v>
      </c>
      <c r="T148" s="23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15" t="s">
        <v>171</v>
      </c>
      <c r="AT148" s="215" t="s">
        <v>142</v>
      </c>
      <c r="AU148" s="215" t="s">
        <v>119</v>
      </c>
      <c r="AY148" s="16" t="s">
        <v>140</v>
      </c>
      <c r="BE148" s="131">
        <f>IF(N148="základná",J148,0)</f>
        <v>0</v>
      </c>
      <c r="BF148" s="131">
        <f>IF(N148="znížená",J148,0)</f>
        <v>0</v>
      </c>
      <c r="BG148" s="131">
        <f>IF(N148="zákl. prenesená",J148,0)</f>
        <v>0</v>
      </c>
      <c r="BH148" s="131">
        <f>IF(N148="zníž. prenesená",J148,0)</f>
        <v>0</v>
      </c>
      <c r="BI148" s="131">
        <f>IF(N148="nulová",J148,0)</f>
        <v>0</v>
      </c>
      <c r="BJ148" s="16" t="s">
        <v>119</v>
      </c>
      <c r="BK148" s="131">
        <f>ROUND(I148*H148,2)</f>
        <v>0</v>
      </c>
      <c r="BL148" s="16" t="s">
        <v>171</v>
      </c>
      <c r="BM148" s="215" t="s">
        <v>374</v>
      </c>
    </row>
    <row r="149" s="2" customFormat="1" ht="6.96" customHeight="1">
      <c r="A149" s="37"/>
      <c r="B149" s="64"/>
      <c r="C149" s="65"/>
      <c r="D149" s="65"/>
      <c r="E149" s="65"/>
      <c r="F149" s="65"/>
      <c r="G149" s="65"/>
      <c r="H149" s="65"/>
      <c r="I149" s="65"/>
      <c r="J149" s="65"/>
      <c r="K149" s="65"/>
      <c r="L149" s="38"/>
      <c r="M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</row>
  </sheetData>
  <autoFilter ref="C129:K148"/>
  <mergeCells count="14">
    <mergeCell ref="E7:H7"/>
    <mergeCell ref="E9:H9"/>
    <mergeCell ref="E18:H18"/>
    <mergeCell ref="E27:H27"/>
    <mergeCell ref="E85:H85"/>
    <mergeCell ref="E87:H87"/>
    <mergeCell ref="D104:F104"/>
    <mergeCell ref="D105:F105"/>
    <mergeCell ref="D106:F106"/>
    <mergeCell ref="D107:F107"/>
    <mergeCell ref="D108:F10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90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="1" customFormat="1" ht="24.96" customHeight="1">
      <c r="B4" s="19"/>
      <c r="D4" s="20" t="s">
        <v>100</v>
      </c>
      <c r="L4" s="19"/>
      <c r="M4" s="139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15</v>
      </c>
      <c r="L6" s="19"/>
    </row>
    <row r="7" s="1" customFormat="1" ht="16.5" customHeight="1">
      <c r="B7" s="19"/>
      <c r="E7" s="140" t="str">
        <f>'Rekapitulácia stavby'!K6</f>
        <v>Cyklotrasa - Diel</v>
      </c>
      <c r="F7" s="29"/>
      <c r="G7" s="29"/>
      <c r="H7" s="29"/>
      <c r="L7" s="19"/>
    </row>
    <row r="8" s="2" customFormat="1" ht="12" customHeight="1">
      <c r="A8" s="37"/>
      <c r="B8" s="38"/>
      <c r="C8" s="37"/>
      <c r="D8" s="29" t="s">
        <v>101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375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29" t="s">
        <v>17</v>
      </c>
      <c r="E11" s="37"/>
      <c r="F11" s="24" t="s">
        <v>1</v>
      </c>
      <c r="G11" s="37"/>
      <c r="H11" s="37"/>
      <c r="I11" s="29" t="s">
        <v>18</v>
      </c>
      <c r="J11" s="24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29" t="s">
        <v>19</v>
      </c>
      <c r="E12" s="37"/>
      <c r="F12" s="24" t="s">
        <v>20</v>
      </c>
      <c r="G12" s="37"/>
      <c r="H12" s="37"/>
      <c r="I12" s="29" t="s">
        <v>21</v>
      </c>
      <c r="J12" s="73" t="str">
        <f>'Rekapitulácia stavby'!AN8</f>
        <v>16. 6. 2024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29" t="s">
        <v>23</v>
      </c>
      <c r="E14" s="37"/>
      <c r="F14" s="37"/>
      <c r="G14" s="37"/>
      <c r="H14" s="37"/>
      <c r="I14" s="29" t="s">
        <v>24</v>
      </c>
      <c r="J14" s="24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4" t="s">
        <v>25</v>
      </c>
      <c r="F15" s="37"/>
      <c r="G15" s="37"/>
      <c r="H15" s="37"/>
      <c r="I15" s="29" t="s">
        <v>26</v>
      </c>
      <c r="J15" s="24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29" t="s">
        <v>27</v>
      </c>
      <c r="E17" s="37"/>
      <c r="F17" s="37"/>
      <c r="G17" s="37"/>
      <c r="H17" s="37"/>
      <c r="I17" s="29" t="s">
        <v>24</v>
      </c>
      <c r="J17" s="30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0" t="str">
        <f>'Rekapitulácia stavby'!E14</f>
        <v>Vyplň údaj</v>
      </c>
      <c r="F18" s="24"/>
      <c r="G18" s="24"/>
      <c r="H18" s="24"/>
      <c r="I18" s="29" t="s">
        <v>26</v>
      </c>
      <c r="J18" s="30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29" t="s">
        <v>29</v>
      </c>
      <c r="E20" s="37"/>
      <c r="F20" s="37"/>
      <c r="G20" s="37"/>
      <c r="H20" s="37"/>
      <c r="I20" s="29" t="s">
        <v>24</v>
      </c>
      <c r="J20" s="24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4" t="s">
        <v>103</v>
      </c>
      <c r="F21" s="37"/>
      <c r="G21" s="37"/>
      <c r="H21" s="37"/>
      <c r="I21" s="29" t="s">
        <v>26</v>
      </c>
      <c r="J21" s="24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29" t="s">
        <v>31</v>
      </c>
      <c r="E23" s="37"/>
      <c r="F23" s="37"/>
      <c r="G23" s="37"/>
      <c r="H23" s="37"/>
      <c r="I23" s="29" t="s">
        <v>24</v>
      </c>
      <c r="J23" s="24" t="str">
        <f>IF('Rekapitulácia stavby'!AN19="","",'Rekapitulácia stavby'!AN19)</f>
        <v/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4" t="str">
        <f>IF('Rekapitulácia stavby'!E20="","",'Rekapitulácia stavby'!E20)</f>
        <v xml:space="preserve"> </v>
      </c>
      <c r="F24" s="37"/>
      <c r="G24" s="37"/>
      <c r="H24" s="37"/>
      <c r="I24" s="29" t="s">
        <v>26</v>
      </c>
      <c r="J24" s="24" t="str">
        <f>IF('Rekapitulácia stavby'!AN20="","",'Rekapitulácia stavby'!AN20)</f>
        <v/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29" t="s">
        <v>32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1"/>
      <c r="B27" s="142"/>
      <c r="C27" s="141"/>
      <c r="D27" s="141"/>
      <c r="E27" s="33" t="s">
        <v>1</v>
      </c>
      <c r="F27" s="33"/>
      <c r="G27" s="33"/>
      <c r="H27" s="33"/>
      <c r="I27" s="141"/>
      <c r="J27" s="141"/>
      <c r="K27" s="141"/>
      <c r="L27" s="143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38"/>
      <c r="C30" s="37"/>
      <c r="D30" s="24" t="s">
        <v>104</v>
      </c>
      <c r="E30" s="37"/>
      <c r="F30" s="37"/>
      <c r="G30" s="37"/>
      <c r="H30" s="37"/>
      <c r="I30" s="37"/>
      <c r="J30" s="36">
        <f>J96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38"/>
      <c r="C31" s="37"/>
      <c r="D31" s="35" t="s">
        <v>94</v>
      </c>
      <c r="E31" s="37"/>
      <c r="F31" s="37"/>
      <c r="G31" s="37"/>
      <c r="H31" s="37"/>
      <c r="I31" s="37"/>
      <c r="J31" s="36">
        <f>J106</f>
        <v>0</v>
      </c>
      <c r="K31" s="37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44" t="s">
        <v>35</v>
      </c>
      <c r="E32" s="37"/>
      <c r="F32" s="37"/>
      <c r="G32" s="37"/>
      <c r="H32" s="37"/>
      <c r="I32" s="37"/>
      <c r="J32" s="100">
        <f>ROUND(J30 + J31, 2)</f>
        <v>0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94"/>
      <c r="E33" s="94"/>
      <c r="F33" s="94"/>
      <c r="G33" s="94"/>
      <c r="H33" s="94"/>
      <c r="I33" s="94"/>
      <c r="J33" s="94"/>
      <c r="K33" s="94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37</v>
      </c>
      <c r="G34" s="37"/>
      <c r="H34" s="37"/>
      <c r="I34" s="42" t="s">
        <v>36</v>
      </c>
      <c r="J34" s="42" t="s">
        <v>38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45" t="s">
        <v>39</v>
      </c>
      <c r="E35" s="44" t="s">
        <v>40</v>
      </c>
      <c r="F35" s="146">
        <f>ROUND((SUM(BE106:BE113) + SUM(BE133:BE146)),  2)</f>
        <v>0</v>
      </c>
      <c r="G35" s="147"/>
      <c r="H35" s="147"/>
      <c r="I35" s="148">
        <v>0.20000000000000001</v>
      </c>
      <c r="J35" s="146">
        <f>ROUND(((SUM(BE106:BE113) + SUM(BE133:BE146))*I35),  2)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44" t="s">
        <v>41</v>
      </c>
      <c r="F36" s="146">
        <f>ROUND((SUM(BF106:BF113) + SUM(BF133:BF146)),  2)</f>
        <v>0</v>
      </c>
      <c r="G36" s="147"/>
      <c r="H36" s="147"/>
      <c r="I36" s="148">
        <v>0.20000000000000001</v>
      </c>
      <c r="J36" s="146">
        <f>ROUND(((SUM(BF106:BF113) + SUM(BF133:BF146))*I36),  2)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29" t="s">
        <v>42</v>
      </c>
      <c r="F37" s="149">
        <f>ROUND((SUM(BG106:BG113) + SUM(BG133:BG146)),  2)</f>
        <v>0</v>
      </c>
      <c r="G37" s="37"/>
      <c r="H37" s="37"/>
      <c r="I37" s="150">
        <v>0.20000000000000001</v>
      </c>
      <c r="J37" s="149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29" t="s">
        <v>43</v>
      </c>
      <c r="F38" s="149">
        <f>ROUND((SUM(BH106:BH113) + SUM(BH133:BH146)),  2)</f>
        <v>0</v>
      </c>
      <c r="G38" s="37"/>
      <c r="H38" s="37"/>
      <c r="I38" s="150">
        <v>0.20000000000000001</v>
      </c>
      <c r="J38" s="149">
        <f>0</f>
        <v>0</v>
      </c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44" t="s">
        <v>44</v>
      </c>
      <c r="F39" s="146">
        <f>ROUND((SUM(BI106:BI113) + SUM(BI133:BI146)),  2)</f>
        <v>0</v>
      </c>
      <c r="G39" s="147"/>
      <c r="H39" s="147"/>
      <c r="I39" s="148">
        <v>0</v>
      </c>
      <c r="J39" s="146">
        <f>0</f>
        <v>0</v>
      </c>
      <c r="K39" s="37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7"/>
      <c r="D41" s="151" t="s">
        <v>45</v>
      </c>
      <c r="E41" s="85"/>
      <c r="F41" s="85"/>
      <c r="G41" s="152" t="s">
        <v>46</v>
      </c>
      <c r="H41" s="153" t="s">
        <v>47</v>
      </c>
      <c r="I41" s="85"/>
      <c r="J41" s="154">
        <f>SUM(J32:J39)</f>
        <v>0</v>
      </c>
      <c r="K41" s="155"/>
      <c r="L41" s="59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9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9"/>
      <c r="D50" s="60" t="s">
        <v>48</v>
      </c>
      <c r="E50" s="61"/>
      <c r="F50" s="61"/>
      <c r="G50" s="60" t="s">
        <v>49</v>
      </c>
      <c r="H50" s="61"/>
      <c r="I50" s="61"/>
      <c r="J50" s="61"/>
      <c r="K50" s="61"/>
      <c r="L50" s="59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38"/>
      <c r="C61" s="37"/>
      <c r="D61" s="62" t="s">
        <v>50</v>
      </c>
      <c r="E61" s="40"/>
      <c r="F61" s="156" t="s">
        <v>51</v>
      </c>
      <c r="G61" s="62" t="s">
        <v>50</v>
      </c>
      <c r="H61" s="40"/>
      <c r="I61" s="40"/>
      <c r="J61" s="157" t="s">
        <v>51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38"/>
      <c r="C65" s="37"/>
      <c r="D65" s="60" t="s">
        <v>52</v>
      </c>
      <c r="E65" s="63"/>
      <c r="F65" s="63"/>
      <c r="G65" s="60" t="s">
        <v>53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38"/>
      <c r="C76" s="37"/>
      <c r="D76" s="62" t="s">
        <v>50</v>
      </c>
      <c r="E76" s="40"/>
      <c r="F76" s="156" t="s">
        <v>51</v>
      </c>
      <c r="G76" s="62" t="s">
        <v>50</v>
      </c>
      <c r="H76" s="40"/>
      <c r="I76" s="40"/>
      <c r="J76" s="157" t="s">
        <v>51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105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40" t="str">
        <f>E7</f>
        <v>Cyklotrasa - Diel</v>
      </c>
      <c r="F85" s="29"/>
      <c r="G85" s="29"/>
      <c r="H85" s="29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101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>Objekt03 - Infotabule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73" t="str">
        <f>IF(J12="","",J12)</f>
        <v>16. 6. 2024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29" t="s">
        <v>23</v>
      </c>
      <c r="D91" s="37"/>
      <c r="E91" s="37"/>
      <c r="F91" s="24" t="str">
        <f>E15</f>
        <v>PS Komposesorátu a Urbariátu Šalková</v>
      </c>
      <c r="G91" s="37"/>
      <c r="H91" s="37"/>
      <c r="I91" s="29" t="s">
        <v>29</v>
      </c>
      <c r="J91" s="33" t="str">
        <f>E21</f>
        <v xml:space="preserve">Milan Hlinka 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58" t="s">
        <v>106</v>
      </c>
      <c r="D94" s="137"/>
      <c r="E94" s="137"/>
      <c r="F94" s="137"/>
      <c r="G94" s="137"/>
      <c r="H94" s="137"/>
      <c r="I94" s="137"/>
      <c r="J94" s="159" t="s">
        <v>107</v>
      </c>
      <c r="K94" s="137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60" t="s">
        <v>108</v>
      </c>
      <c r="D96" s="37"/>
      <c r="E96" s="37"/>
      <c r="F96" s="37"/>
      <c r="G96" s="37"/>
      <c r="H96" s="37"/>
      <c r="I96" s="37"/>
      <c r="J96" s="100">
        <f>J133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109</v>
      </c>
    </row>
    <row r="97" s="9" customFormat="1" ht="24.96" customHeight="1">
      <c r="A97" s="9"/>
      <c r="B97" s="161"/>
      <c r="C97" s="9"/>
      <c r="D97" s="162" t="s">
        <v>376</v>
      </c>
      <c r="E97" s="163"/>
      <c r="F97" s="163"/>
      <c r="G97" s="163"/>
      <c r="H97" s="163"/>
      <c r="I97" s="163"/>
      <c r="J97" s="164">
        <f>J134</f>
        <v>0</v>
      </c>
      <c r="K97" s="9"/>
      <c r="L97" s="16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65"/>
      <c r="C98" s="10"/>
      <c r="D98" s="166" t="s">
        <v>111</v>
      </c>
      <c r="E98" s="167"/>
      <c r="F98" s="167"/>
      <c r="G98" s="167"/>
      <c r="H98" s="167"/>
      <c r="I98" s="167"/>
      <c r="J98" s="168">
        <f>J135</f>
        <v>0</v>
      </c>
      <c r="K98" s="10"/>
      <c r="L98" s="16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65"/>
      <c r="C99" s="10"/>
      <c r="D99" s="166" t="s">
        <v>377</v>
      </c>
      <c r="E99" s="167"/>
      <c r="F99" s="167"/>
      <c r="G99" s="167"/>
      <c r="H99" s="167"/>
      <c r="I99" s="167"/>
      <c r="J99" s="168">
        <f>J137</f>
        <v>0</v>
      </c>
      <c r="K99" s="10"/>
      <c r="L99" s="16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61"/>
      <c r="C100" s="9"/>
      <c r="D100" s="162" t="s">
        <v>324</v>
      </c>
      <c r="E100" s="163"/>
      <c r="F100" s="163"/>
      <c r="G100" s="163"/>
      <c r="H100" s="163"/>
      <c r="I100" s="163"/>
      <c r="J100" s="164">
        <f>J139</f>
        <v>0</v>
      </c>
      <c r="K100" s="9"/>
      <c r="L100" s="16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65"/>
      <c r="C101" s="10"/>
      <c r="D101" s="166" t="s">
        <v>325</v>
      </c>
      <c r="E101" s="167"/>
      <c r="F101" s="167"/>
      <c r="G101" s="167"/>
      <c r="H101" s="167"/>
      <c r="I101" s="167"/>
      <c r="J101" s="168">
        <f>J140</f>
        <v>0</v>
      </c>
      <c r="K101" s="10"/>
      <c r="L101" s="16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65"/>
      <c r="C102" s="10"/>
      <c r="D102" s="166" t="s">
        <v>378</v>
      </c>
      <c r="E102" s="167"/>
      <c r="F102" s="167"/>
      <c r="G102" s="167"/>
      <c r="H102" s="167"/>
      <c r="I102" s="167"/>
      <c r="J102" s="168">
        <f>J142</f>
        <v>0</v>
      </c>
      <c r="K102" s="10"/>
      <c r="L102" s="16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65"/>
      <c r="C103" s="10"/>
      <c r="D103" s="166" t="s">
        <v>115</v>
      </c>
      <c r="E103" s="167"/>
      <c r="F103" s="167"/>
      <c r="G103" s="167"/>
      <c r="H103" s="167"/>
      <c r="I103" s="167"/>
      <c r="J103" s="168">
        <f>J145</f>
        <v>0</v>
      </c>
      <c r="K103" s="10"/>
      <c r="L103" s="16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59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9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9.28" customHeight="1">
      <c r="A106" s="37"/>
      <c r="B106" s="38"/>
      <c r="C106" s="160" t="s">
        <v>116</v>
      </c>
      <c r="D106" s="37"/>
      <c r="E106" s="37"/>
      <c r="F106" s="37"/>
      <c r="G106" s="37"/>
      <c r="H106" s="37"/>
      <c r="I106" s="37"/>
      <c r="J106" s="169">
        <f>ROUND(J107 + J108 + J109 + J110 + J111 + J112,2)</f>
        <v>0</v>
      </c>
      <c r="K106" s="37"/>
      <c r="L106" s="59"/>
      <c r="N106" s="170" t="s">
        <v>39</v>
      </c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8" customHeight="1">
      <c r="A107" s="37"/>
      <c r="B107" s="171"/>
      <c r="C107" s="172"/>
      <c r="D107" s="132" t="s">
        <v>117</v>
      </c>
      <c r="E107" s="173"/>
      <c r="F107" s="173"/>
      <c r="G107" s="172"/>
      <c r="H107" s="172"/>
      <c r="I107" s="172"/>
      <c r="J107" s="126">
        <v>0</v>
      </c>
      <c r="K107" s="172"/>
      <c r="L107" s="174"/>
      <c r="M107" s="175"/>
      <c r="N107" s="176" t="s">
        <v>41</v>
      </c>
      <c r="O107" s="175"/>
      <c r="P107" s="175"/>
      <c r="Q107" s="175"/>
      <c r="R107" s="175"/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  <c r="AE107" s="172"/>
      <c r="AF107" s="175"/>
      <c r="AG107" s="175"/>
      <c r="AH107" s="175"/>
      <c r="AI107" s="175"/>
      <c r="AJ107" s="175"/>
      <c r="AK107" s="175"/>
      <c r="AL107" s="175"/>
      <c r="AM107" s="175"/>
      <c r="AN107" s="175"/>
      <c r="AO107" s="175"/>
      <c r="AP107" s="175"/>
      <c r="AQ107" s="175"/>
      <c r="AR107" s="175"/>
      <c r="AS107" s="175"/>
      <c r="AT107" s="175"/>
      <c r="AU107" s="175"/>
      <c r="AV107" s="175"/>
      <c r="AW107" s="175"/>
      <c r="AX107" s="175"/>
      <c r="AY107" s="177" t="s">
        <v>118</v>
      </c>
      <c r="AZ107" s="175"/>
      <c r="BA107" s="175"/>
      <c r="BB107" s="175"/>
      <c r="BC107" s="175"/>
      <c r="BD107" s="175"/>
      <c r="BE107" s="178">
        <f>IF(N107="základná",J107,0)</f>
        <v>0</v>
      </c>
      <c r="BF107" s="178">
        <f>IF(N107="znížená",J107,0)</f>
        <v>0</v>
      </c>
      <c r="BG107" s="178">
        <f>IF(N107="zákl. prenesená",J107,0)</f>
        <v>0</v>
      </c>
      <c r="BH107" s="178">
        <f>IF(N107="zníž. prenesená",J107,0)</f>
        <v>0</v>
      </c>
      <c r="BI107" s="178">
        <f>IF(N107="nulová",J107,0)</f>
        <v>0</v>
      </c>
      <c r="BJ107" s="177" t="s">
        <v>119</v>
      </c>
      <c r="BK107" s="175"/>
      <c r="BL107" s="175"/>
      <c r="BM107" s="175"/>
    </row>
    <row r="108" s="2" customFormat="1" ht="18" customHeight="1">
      <c r="A108" s="37"/>
      <c r="B108" s="171"/>
      <c r="C108" s="172"/>
      <c r="D108" s="132" t="s">
        <v>120</v>
      </c>
      <c r="E108" s="173"/>
      <c r="F108" s="173"/>
      <c r="G108" s="172"/>
      <c r="H108" s="172"/>
      <c r="I108" s="172"/>
      <c r="J108" s="126">
        <v>0</v>
      </c>
      <c r="K108" s="172"/>
      <c r="L108" s="174"/>
      <c r="M108" s="175"/>
      <c r="N108" s="176" t="s">
        <v>41</v>
      </c>
      <c r="O108" s="175"/>
      <c r="P108" s="175"/>
      <c r="Q108" s="175"/>
      <c r="R108" s="175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5"/>
      <c r="AQ108" s="175"/>
      <c r="AR108" s="175"/>
      <c r="AS108" s="175"/>
      <c r="AT108" s="175"/>
      <c r="AU108" s="175"/>
      <c r="AV108" s="175"/>
      <c r="AW108" s="175"/>
      <c r="AX108" s="175"/>
      <c r="AY108" s="177" t="s">
        <v>118</v>
      </c>
      <c r="AZ108" s="175"/>
      <c r="BA108" s="175"/>
      <c r="BB108" s="175"/>
      <c r="BC108" s="175"/>
      <c r="BD108" s="175"/>
      <c r="BE108" s="178">
        <f>IF(N108="základná",J108,0)</f>
        <v>0</v>
      </c>
      <c r="BF108" s="178">
        <f>IF(N108="znížená",J108,0)</f>
        <v>0</v>
      </c>
      <c r="BG108" s="178">
        <f>IF(N108="zákl. prenesená",J108,0)</f>
        <v>0</v>
      </c>
      <c r="BH108" s="178">
        <f>IF(N108="zníž. prenesená",J108,0)</f>
        <v>0</v>
      </c>
      <c r="BI108" s="178">
        <f>IF(N108="nulová",J108,0)</f>
        <v>0</v>
      </c>
      <c r="BJ108" s="177" t="s">
        <v>119</v>
      </c>
      <c r="BK108" s="175"/>
      <c r="BL108" s="175"/>
      <c r="BM108" s="175"/>
    </row>
    <row r="109" s="2" customFormat="1" ht="18" customHeight="1">
      <c r="A109" s="37"/>
      <c r="B109" s="171"/>
      <c r="C109" s="172"/>
      <c r="D109" s="132" t="s">
        <v>121</v>
      </c>
      <c r="E109" s="173"/>
      <c r="F109" s="173"/>
      <c r="G109" s="172"/>
      <c r="H109" s="172"/>
      <c r="I109" s="172"/>
      <c r="J109" s="126">
        <v>0</v>
      </c>
      <c r="K109" s="172"/>
      <c r="L109" s="174"/>
      <c r="M109" s="175"/>
      <c r="N109" s="176" t="s">
        <v>41</v>
      </c>
      <c r="O109" s="175"/>
      <c r="P109" s="175"/>
      <c r="Q109" s="175"/>
      <c r="R109" s="175"/>
      <c r="S109" s="172"/>
      <c r="T109" s="172"/>
      <c r="U109" s="172"/>
      <c r="V109" s="172"/>
      <c r="W109" s="172"/>
      <c r="X109" s="172"/>
      <c r="Y109" s="172"/>
      <c r="Z109" s="172"/>
      <c r="AA109" s="172"/>
      <c r="AB109" s="172"/>
      <c r="AC109" s="172"/>
      <c r="AD109" s="172"/>
      <c r="AE109" s="172"/>
      <c r="AF109" s="175"/>
      <c r="AG109" s="175"/>
      <c r="AH109" s="175"/>
      <c r="AI109" s="175"/>
      <c r="AJ109" s="175"/>
      <c r="AK109" s="175"/>
      <c r="AL109" s="175"/>
      <c r="AM109" s="175"/>
      <c r="AN109" s="175"/>
      <c r="AO109" s="175"/>
      <c r="AP109" s="175"/>
      <c r="AQ109" s="175"/>
      <c r="AR109" s="175"/>
      <c r="AS109" s="175"/>
      <c r="AT109" s="175"/>
      <c r="AU109" s="175"/>
      <c r="AV109" s="175"/>
      <c r="AW109" s="175"/>
      <c r="AX109" s="175"/>
      <c r="AY109" s="177" t="s">
        <v>118</v>
      </c>
      <c r="AZ109" s="175"/>
      <c r="BA109" s="175"/>
      <c r="BB109" s="175"/>
      <c r="BC109" s="175"/>
      <c r="BD109" s="175"/>
      <c r="BE109" s="178">
        <f>IF(N109="základná",J109,0)</f>
        <v>0</v>
      </c>
      <c r="BF109" s="178">
        <f>IF(N109="znížená",J109,0)</f>
        <v>0</v>
      </c>
      <c r="BG109" s="178">
        <f>IF(N109="zákl. prenesená",J109,0)</f>
        <v>0</v>
      </c>
      <c r="BH109" s="178">
        <f>IF(N109="zníž. prenesená",J109,0)</f>
        <v>0</v>
      </c>
      <c r="BI109" s="178">
        <f>IF(N109="nulová",J109,0)</f>
        <v>0</v>
      </c>
      <c r="BJ109" s="177" t="s">
        <v>119</v>
      </c>
      <c r="BK109" s="175"/>
      <c r="BL109" s="175"/>
      <c r="BM109" s="175"/>
    </row>
    <row r="110" s="2" customFormat="1" ht="18" customHeight="1">
      <c r="A110" s="37"/>
      <c r="B110" s="171"/>
      <c r="C110" s="172"/>
      <c r="D110" s="132" t="s">
        <v>122</v>
      </c>
      <c r="E110" s="173"/>
      <c r="F110" s="173"/>
      <c r="G110" s="172"/>
      <c r="H110" s="172"/>
      <c r="I110" s="172"/>
      <c r="J110" s="126">
        <v>0</v>
      </c>
      <c r="K110" s="172"/>
      <c r="L110" s="174"/>
      <c r="M110" s="175"/>
      <c r="N110" s="176" t="s">
        <v>41</v>
      </c>
      <c r="O110" s="175"/>
      <c r="P110" s="175"/>
      <c r="Q110" s="175"/>
      <c r="R110" s="175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  <c r="AE110" s="172"/>
      <c r="AF110" s="175"/>
      <c r="AG110" s="175"/>
      <c r="AH110" s="175"/>
      <c r="AI110" s="175"/>
      <c r="AJ110" s="175"/>
      <c r="AK110" s="175"/>
      <c r="AL110" s="175"/>
      <c r="AM110" s="175"/>
      <c r="AN110" s="175"/>
      <c r="AO110" s="175"/>
      <c r="AP110" s="175"/>
      <c r="AQ110" s="175"/>
      <c r="AR110" s="175"/>
      <c r="AS110" s="175"/>
      <c r="AT110" s="175"/>
      <c r="AU110" s="175"/>
      <c r="AV110" s="175"/>
      <c r="AW110" s="175"/>
      <c r="AX110" s="175"/>
      <c r="AY110" s="177" t="s">
        <v>118</v>
      </c>
      <c r="AZ110" s="175"/>
      <c r="BA110" s="175"/>
      <c r="BB110" s="175"/>
      <c r="BC110" s="175"/>
      <c r="BD110" s="175"/>
      <c r="BE110" s="178">
        <f>IF(N110="základná",J110,0)</f>
        <v>0</v>
      </c>
      <c r="BF110" s="178">
        <f>IF(N110="znížená",J110,0)</f>
        <v>0</v>
      </c>
      <c r="BG110" s="178">
        <f>IF(N110="zákl. prenesená",J110,0)</f>
        <v>0</v>
      </c>
      <c r="BH110" s="178">
        <f>IF(N110="zníž. prenesená",J110,0)</f>
        <v>0</v>
      </c>
      <c r="BI110" s="178">
        <f>IF(N110="nulová",J110,0)</f>
        <v>0</v>
      </c>
      <c r="BJ110" s="177" t="s">
        <v>119</v>
      </c>
      <c r="BK110" s="175"/>
      <c r="BL110" s="175"/>
      <c r="BM110" s="175"/>
    </row>
    <row r="111" s="2" customFormat="1" ht="18" customHeight="1">
      <c r="A111" s="37"/>
      <c r="B111" s="171"/>
      <c r="C111" s="172"/>
      <c r="D111" s="132" t="s">
        <v>123</v>
      </c>
      <c r="E111" s="173"/>
      <c r="F111" s="173"/>
      <c r="G111" s="172"/>
      <c r="H111" s="172"/>
      <c r="I111" s="172"/>
      <c r="J111" s="126">
        <v>0</v>
      </c>
      <c r="K111" s="172"/>
      <c r="L111" s="174"/>
      <c r="M111" s="175"/>
      <c r="N111" s="176" t="s">
        <v>41</v>
      </c>
      <c r="O111" s="175"/>
      <c r="P111" s="175"/>
      <c r="Q111" s="175"/>
      <c r="R111" s="175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  <c r="AE111" s="172"/>
      <c r="AF111" s="175"/>
      <c r="AG111" s="175"/>
      <c r="AH111" s="175"/>
      <c r="AI111" s="175"/>
      <c r="AJ111" s="175"/>
      <c r="AK111" s="175"/>
      <c r="AL111" s="175"/>
      <c r="AM111" s="175"/>
      <c r="AN111" s="175"/>
      <c r="AO111" s="175"/>
      <c r="AP111" s="175"/>
      <c r="AQ111" s="175"/>
      <c r="AR111" s="175"/>
      <c r="AS111" s="175"/>
      <c r="AT111" s="175"/>
      <c r="AU111" s="175"/>
      <c r="AV111" s="175"/>
      <c r="AW111" s="175"/>
      <c r="AX111" s="175"/>
      <c r="AY111" s="177" t="s">
        <v>118</v>
      </c>
      <c r="AZ111" s="175"/>
      <c r="BA111" s="175"/>
      <c r="BB111" s="175"/>
      <c r="BC111" s="175"/>
      <c r="BD111" s="175"/>
      <c r="BE111" s="178">
        <f>IF(N111="základná",J111,0)</f>
        <v>0</v>
      </c>
      <c r="BF111" s="178">
        <f>IF(N111="znížená",J111,0)</f>
        <v>0</v>
      </c>
      <c r="BG111" s="178">
        <f>IF(N111="zákl. prenesená",J111,0)</f>
        <v>0</v>
      </c>
      <c r="BH111" s="178">
        <f>IF(N111="zníž. prenesená",J111,0)</f>
        <v>0</v>
      </c>
      <c r="BI111" s="178">
        <f>IF(N111="nulová",J111,0)</f>
        <v>0</v>
      </c>
      <c r="BJ111" s="177" t="s">
        <v>119</v>
      </c>
      <c r="BK111" s="175"/>
      <c r="BL111" s="175"/>
      <c r="BM111" s="175"/>
    </row>
    <row r="112" s="2" customFormat="1" ht="18" customHeight="1">
      <c r="A112" s="37"/>
      <c r="B112" s="171"/>
      <c r="C112" s="172"/>
      <c r="D112" s="173" t="s">
        <v>124</v>
      </c>
      <c r="E112" s="172"/>
      <c r="F112" s="172"/>
      <c r="G112" s="172"/>
      <c r="H112" s="172"/>
      <c r="I112" s="172"/>
      <c r="J112" s="126">
        <f>ROUND(J30*T112,2)</f>
        <v>0</v>
      </c>
      <c r="K112" s="172"/>
      <c r="L112" s="174"/>
      <c r="M112" s="175"/>
      <c r="N112" s="176" t="s">
        <v>41</v>
      </c>
      <c r="O112" s="175"/>
      <c r="P112" s="175"/>
      <c r="Q112" s="175"/>
      <c r="R112" s="175"/>
      <c r="S112" s="172"/>
      <c r="T112" s="172"/>
      <c r="U112" s="172"/>
      <c r="V112" s="172"/>
      <c r="W112" s="172"/>
      <c r="X112" s="172"/>
      <c r="Y112" s="172"/>
      <c r="Z112" s="172"/>
      <c r="AA112" s="172"/>
      <c r="AB112" s="172"/>
      <c r="AC112" s="172"/>
      <c r="AD112" s="172"/>
      <c r="AE112" s="172"/>
      <c r="AF112" s="175"/>
      <c r="AG112" s="175"/>
      <c r="AH112" s="175"/>
      <c r="AI112" s="175"/>
      <c r="AJ112" s="175"/>
      <c r="AK112" s="175"/>
      <c r="AL112" s="175"/>
      <c r="AM112" s="175"/>
      <c r="AN112" s="175"/>
      <c r="AO112" s="175"/>
      <c r="AP112" s="175"/>
      <c r="AQ112" s="175"/>
      <c r="AR112" s="175"/>
      <c r="AS112" s="175"/>
      <c r="AT112" s="175"/>
      <c r="AU112" s="175"/>
      <c r="AV112" s="175"/>
      <c r="AW112" s="175"/>
      <c r="AX112" s="175"/>
      <c r="AY112" s="177" t="s">
        <v>125</v>
      </c>
      <c r="AZ112" s="175"/>
      <c r="BA112" s="175"/>
      <c r="BB112" s="175"/>
      <c r="BC112" s="175"/>
      <c r="BD112" s="175"/>
      <c r="BE112" s="178">
        <f>IF(N112="základná",J112,0)</f>
        <v>0</v>
      </c>
      <c r="BF112" s="178">
        <f>IF(N112="znížená",J112,0)</f>
        <v>0</v>
      </c>
      <c r="BG112" s="178">
        <f>IF(N112="zákl. prenesená",J112,0)</f>
        <v>0</v>
      </c>
      <c r="BH112" s="178">
        <f>IF(N112="zníž. prenesená",J112,0)</f>
        <v>0</v>
      </c>
      <c r="BI112" s="178">
        <f>IF(N112="nulová",J112,0)</f>
        <v>0</v>
      </c>
      <c r="BJ112" s="177" t="s">
        <v>119</v>
      </c>
      <c r="BK112" s="175"/>
      <c r="BL112" s="175"/>
      <c r="BM112" s="175"/>
    </row>
    <row r="113" s="2" customForma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9.28" customHeight="1">
      <c r="A114" s="37"/>
      <c r="B114" s="38"/>
      <c r="C114" s="136" t="s">
        <v>99</v>
      </c>
      <c r="D114" s="137"/>
      <c r="E114" s="137"/>
      <c r="F114" s="137"/>
      <c r="G114" s="137"/>
      <c r="H114" s="137"/>
      <c r="I114" s="137"/>
      <c r="J114" s="138">
        <f>ROUND(J96+J106,2)</f>
        <v>0</v>
      </c>
      <c r="K114" s="1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64"/>
      <c r="C115" s="65"/>
      <c r="D115" s="65"/>
      <c r="E115" s="65"/>
      <c r="F115" s="65"/>
      <c r="G115" s="65"/>
      <c r="H115" s="65"/>
      <c r="I115" s="65"/>
      <c r="J115" s="65"/>
      <c r="K115" s="65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9" s="2" customFormat="1" ht="6.96" customHeight="1">
      <c r="A119" s="37"/>
      <c r="B119" s="66"/>
      <c r="C119" s="67"/>
      <c r="D119" s="67"/>
      <c r="E119" s="67"/>
      <c r="F119" s="67"/>
      <c r="G119" s="67"/>
      <c r="H119" s="67"/>
      <c r="I119" s="67"/>
      <c r="J119" s="67"/>
      <c r="K119" s="6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4.96" customHeight="1">
      <c r="A120" s="37"/>
      <c r="B120" s="38"/>
      <c r="C120" s="20" t="s">
        <v>126</v>
      </c>
      <c r="D120" s="37"/>
      <c r="E120" s="37"/>
      <c r="F120" s="37"/>
      <c r="G120" s="37"/>
      <c r="H120" s="37"/>
      <c r="I120" s="37"/>
      <c r="J120" s="37"/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29" t="s">
        <v>15</v>
      </c>
      <c r="D122" s="37"/>
      <c r="E122" s="37"/>
      <c r="F122" s="37"/>
      <c r="G122" s="37"/>
      <c r="H122" s="37"/>
      <c r="I122" s="37"/>
      <c r="J122" s="37"/>
      <c r="K122" s="37"/>
      <c r="L122" s="5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6.5" customHeight="1">
      <c r="A123" s="37"/>
      <c r="B123" s="38"/>
      <c r="C123" s="37"/>
      <c r="D123" s="37"/>
      <c r="E123" s="140" t="str">
        <f>E7</f>
        <v>Cyklotrasa - Diel</v>
      </c>
      <c r="F123" s="29"/>
      <c r="G123" s="29"/>
      <c r="H123" s="29"/>
      <c r="I123" s="37"/>
      <c r="J123" s="37"/>
      <c r="K123" s="37"/>
      <c r="L123" s="59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29" t="s">
        <v>101</v>
      </c>
      <c r="D124" s="37"/>
      <c r="E124" s="37"/>
      <c r="F124" s="37"/>
      <c r="G124" s="37"/>
      <c r="H124" s="37"/>
      <c r="I124" s="37"/>
      <c r="J124" s="37"/>
      <c r="K124" s="37"/>
      <c r="L124" s="59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7"/>
      <c r="D125" s="37"/>
      <c r="E125" s="71" t="str">
        <f>E9</f>
        <v>Objekt03 - Infotabule</v>
      </c>
      <c r="F125" s="37"/>
      <c r="G125" s="37"/>
      <c r="H125" s="37"/>
      <c r="I125" s="37"/>
      <c r="J125" s="37"/>
      <c r="K125" s="37"/>
      <c r="L125" s="59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9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29" t="s">
        <v>19</v>
      </c>
      <c r="D127" s="37"/>
      <c r="E127" s="37"/>
      <c r="F127" s="24" t="str">
        <f>F12</f>
        <v xml:space="preserve"> </v>
      </c>
      <c r="G127" s="37"/>
      <c r="H127" s="37"/>
      <c r="I127" s="29" t="s">
        <v>21</v>
      </c>
      <c r="J127" s="73" t="str">
        <f>IF(J12="","",J12)</f>
        <v>16. 6. 2024</v>
      </c>
      <c r="K127" s="37"/>
      <c r="L127" s="59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7"/>
      <c r="D128" s="37"/>
      <c r="E128" s="37"/>
      <c r="F128" s="37"/>
      <c r="G128" s="37"/>
      <c r="H128" s="37"/>
      <c r="I128" s="37"/>
      <c r="J128" s="37"/>
      <c r="K128" s="37"/>
      <c r="L128" s="59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5.15" customHeight="1">
      <c r="A129" s="37"/>
      <c r="B129" s="38"/>
      <c r="C129" s="29" t="s">
        <v>23</v>
      </c>
      <c r="D129" s="37"/>
      <c r="E129" s="37"/>
      <c r="F129" s="24" t="str">
        <f>E15</f>
        <v>PS Komposesorátu a Urbariátu Šalková</v>
      </c>
      <c r="G129" s="37"/>
      <c r="H129" s="37"/>
      <c r="I129" s="29" t="s">
        <v>29</v>
      </c>
      <c r="J129" s="33" t="str">
        <f>E21</f>
        <v xml:space="preserve">Milan Hlinka </v>
      </c>
      <c r="K129" s="37"/>
      <c r="L129" s="59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29" t="s">
        <v>27</v>
      </c>
      <c r="D130" s="37"/>
      <c r="E130" s="37"/>
      <c r="F130" s="24" t="str">
        <f>IF(E18="","",E18)</f>
        <v>Vyplň údaj</v>
      </c>
      <c r="G130" s="37"/>
      <c r="H130" s="37"/>
      <c r="I130" s="29" t="s">
        <v>31</v>
      </c>
      <c r="J130" s="33" t="str">
        <f>E24</f>
        <v xml:space="preserve"> </v>
      </c>
      <c r="K130" s="37"/>
      <c r="L130" s="59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0.32" customHeight="1">
      <c r="A131" s="37"/>
      <c r="B131" s="38"/>
      <c r="C131" s="37"/>
      <c r="D131" s="37"/>
      <c r="E131" s="37"/>
      <c r="F131" s="37"/>
      <c r="G131" s="37"/>
      <c r="H131" s="37"/>
      <c r="I131" s="37"/>
      <c r="J131" s="37"/>
      <c r="K131" s="37"/>
      <c r="L131" s="59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11" customFormat="1" ht="29.28" customHeight="1">
      <c r="A132" s="179"/>
      <c r="B132" s="180"/>
      <c r="C132" s="181" t="s">
        <v>127</v>
      </c>
      <c r="D132" s="182" t="s">
        <v>60</v>
      </c>
      <c r="E132" s="182" t="s">
        <v>56</v>
      </c>
      <c r="F132" s="182" t="s">
        <v>57</v>
      </c>
      <c r="G132" s="182" t="s">
        <v>128</v>
      </c>
      <c r="H132" s="182" t="s">
        <v>129</v>
      </c>
      <c r="I132" s="182" t="s">
        <v>130</v>
      </c>
      <c r="J132" s="183" t="s">
        <v>107</v>
      </c>
      <c r="K132" s="184" t="s">
        <v>131</v>
      </c>
      <c r="L132" s="185"/>
      <c r="M132" s="90" t="s">
        <v>1</v>
      </c>
      <c r="N132" s="91" t="s">
        <v>39</v>
      </c>
      <c r="O132" s="91" t="s">
        <v>132</v>
      </c>
      <c r="P132" s="91" t="s">
        <v>133</v>
      </c>
      <c r="Q132" s="91" t="s">
        <v>134</v>
      </c>
      <c r="R132" s="91" t="s">
        <v>135</v>
      </c>
      <c r="S132" s="91" t="s">
        <v>136</v>
      </c>
      <c r="T132" s="92" t="s">
        <v>137</v>
      </c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</row>
    <row r="133" s="2" customFormat="1" ht="22.8" customHeight="1">
      <c r="A133" s="37"/>
      <c r="B133" s="38"/>
      <c r="C133" s="97" t="s">
        <v>104</v>
      </c>
      <c r="D133" s="37"/>
      <c r="E133" s="37"/>
      <c r="F133" s="37"/>
      <c r="G133" s="37"/>
      <c r="H133" s="37"/>
      <c r="I133" s="37"/>
      <c r="J133" s="186">
        <f>BK133</f>
        <v>0</v>
      </c>
      <c r="K133" s="37"/>
      <c r="L133" s="38"/>
      <c r="M133" s="93"/>
      <c r="N133" s="77"/>
      <c r="O133" s="94"/>
      <c r="P133" s="187">
        <f>P134+P139</f>
        <v>0</v>
      </c>
      <c r="Q133" s="94"/>
      <c r="R133" s="187">
        <f>R134+R139</f>
        <v>1.0785514404000001</v>
      </c>
      <c r="S133" s="94"/>
      <c r="T133" s="188">
        <f>T134+T139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74</v>
      </c>
      <c r="AU133" s="16" t="s">
        <v>109</v>
      </c>
      <c r="BK133" s="189">
        <f>BK134+BK139</f>
        <v>0</v>
      </c>
    </row>
    <row r="134" s="12" customFormat="1" ht="25.92" customHeight="1">
      <c r="A134" s="12"/>
      <c r="B134" s="190"/>
      <c r="C134" s="12"/>
      <c r="D134" s="191" t="s">
        <v>74</v>
      </c>
      <c r="E134" s="192" t="s">
        <v>379</v>
      </c>
      <c r="F134" s="192" t="s">
        <v>380</v>
      </c>
      <c r="G134" s="12"/>
      <c r="H134" s="12"/>
      <c r="I134" s="193"/>
      <c r="J134" s="194">
        <f>BK134</f>
        <v>0</v>
      </c>
      <c r="K134" s="12"/>
      <c r="L134" s="190"/>
      <c r="M134" s="195"/>
      <c r="N134" s="196"/>
      <c r="O134" s="196"/>
      <c r="P134" s="197">
        <f>P135+P137</f>
        <v>0</v>
      </c>
      <c r="Q134" s="196"/>
      <c r="R134" s="197">
        <f>R135+R137</f>
        <v>1.07070672</v>
      </c>
      <c r="S134" s="196"/>
      <c r="T134" s="198">
        <f>T135+T137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91" t="s">
        <v>83</v>
      </c>
      <c r="AT134" s="199" t="s">
        <v>74</v>
      </c>
      <c r="AU134" s="199" t="s">
        <v>75</v>
      </c>
      <c r="AY134" s="191" t="s">
        <v>140</v>
      </c>
      <c r="BK134" s="200">
        <f>BK135+BK137</f>
        <v>0</v>
      </c>
    </row>
    <row r="135" s="12" customFormat="1" ht="22.8" customHeight="1">
      <c r="A135" s="12"/>
      <c r="B135" s="190"/>
      <c r="C135" s="12"/>
      <c r="D135" s="191" t="s">
        <v>74</v>
      </c>
      <c r="E135" s="201" t="s">
        <v>83</v>
      </c>
      <c r="F135" s="201" t="s">
        <v>141</v>
      </c>
      <c r="G135" s="12"/>
      <c r="H135" s="12"/>
      <c r="I135" s="193"/>
      <c r="J135" s="202">
        <f>BK135</f>
        <v>0</v>
      </c>
      <c r="K135" s="12"/>
      <c r="L135" s="190"/>
      <c r="M135" s="195"/>
      <c r="N135" s="196"/>
      <c r="O135" s="196"/>
      <c r="P135" s="197">
        <f>P136</f>
        <v>0</v>
      </c>
      <c r="Q135" s="196"/>
      <c r="R135" s="197">
        <f>R136</f>
        <v>0</v>
      </c>
      <c r="S135" s="196"/>
      <c r="T135" s="198">
        <f>T136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91" t="s">
        <v>83</v>
      </c>
      <c r="AT135" s="199" t="s">
        <v>74</v>
      </c>
      <c r="AU135" s="199" t="s">
        <v>83</v>
      </c>
      <c r="AY135" s="191" t="s">
        <v>140</v>
      </c>
      <c r="BK135" s="200">
        <f>BK136</f>
        <v>0</v>
      </c>
    </row>
    <row r="136" s="2" customFormat="1" ht="24.15" customHeight="1">
      <c r="A136" s="37"/>
      <c r="B136" s="171"/>
      <c r="C136" s="203" t="s">
        <v>83</v>
      </c>
      <c r="D136" s="203" t="s">
        <v>142</v>
      </c>
      <c r="E136" s="204" t="s">
        <v>381</v>
      </c>
      <c r="F136" s="205" t="s">
        <v>382</v>
      </c>
      <c r="G136" s="206" t="s">
        <v>152</v>
      </c>
      <c r="H136" s="207">
        <v>1</v>
      </c>
      <c r="I136" s="208"/>
      <c r="J136" s="209">
        <f>ROUND(I136*H136,2)</f>
        <v>0</v>
      </c>
      <c r="K136" s="210"/>
      <c r="L136" s="38"/>
      <c r="M136" s="211" t="s">
        <v>1</v>
      </c>
      <c r="N136" s="212" t="s">
        <v>41</v>
      </c>
      <c r="O136" s="81"/>
      <c r="P136" s="213">
        <f>O136*H136</f>
        <v>0</v>
      </c>
      <c r="Q136" s="213">
        <v>0</v>
      </c>
      <c r="R136" s="213">
        <f>Q136*H136</f>
        <v>0</v>
      </c>
      <c r="S136" s="213">
        <v>0</v>
      </c>
      <c r="T136" s="214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15" t="s">
        <v>146</v>
      </c>
      <c r="AT136" s="215" t="s">
        <v>142</v>
      </c>
      <c r="AU136" s="215" t="s">
        <v>119</v>
      </c>
      <c r="AY136" s="16" t="s">
        <v>140</v>
      </c>
      <c r="BE136" s="131">
        <f>IF(N136="základná",J136,0)</f>
        <v>0</v>
      </c>
      <c r="BF136" s="131">
        <f>IF(N136="znížená",J136,0)</f>
        <v>0</v>
      </c>
      <c r="BG136" s="131">
        <f>IF(N136="zákl. prenesená",J136,0)</f>
        <v>0</v>
      </c>
      <c r="BH136" s="131">
        <f>IF(N136="zníž. prenesená",J136,0)</f>
        <v>0</v>
      </c>
      <c r="BI136" s="131">
        <f>IF(N136="nulová",J136,0)</f>
        <v>0</v>
      </c>
      <c r="BJ136" s="16" t="s">
        <v>119</v>
      </c>
      <c r="BK136" s="131">
        <f>ROUND(I136*H136,2)</f>
        <v>0</v>
      </c>
      <c r="BL136" s="16" t="s">
        <v>146</v>
      </c>
      <c r="BM136" s="215" t="s">
        <v>383</v>
      </c>
    </row>
    <row r="137" s="12" customFormat="1" ht="22.8" customHeight="1">
      <c r="A137" s="12"/>
      <c r="B137" s="190"/>
      <c r="C137" s="12"/>
      <c r="D137" s="191" t="s">
        <v>74</v>
      </c>
      <c r="E137" s="201" t="s">
        <v>149</v>
      </c>
      <c r="F137" s="201" t="s">
        <v>384</v>
      </c>
      <c r="G137" s="12"/>
      <c r="H137" s="12"/>
      <c r="I137" s="193"/>
      <c r="J137" s="202">
        <f>BK137</f>
        <v>0</v>
      </c>
      <c r="K137" s="12"/>
      <c r="L137" s="190"/>
      <c r="M137" s="195"/>
      <c r="N137" s="196"/>
      <c r="O137" s="196"/>
      <c r="P137" s="197">
        <f>P138</f>
        <v>0</v>
      </c>
      <c r="Q137" s="196"/>
      <c r="R137" s="197">
        <f>R138</f>
        <v>1.07070672</v>
      </c>
      <c r="S137" s="196"/>
      <c r="T137" s="198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91" t="s">
        <v>83</v>
      </c>
      <c r="AT137" s="199" t="s">
        <v>74</v>
      </c>
      <c r="AU137" s="199" t="s">
        <v>83</v>
      </c>
      <c r="AY137" s="191" t="s">
        <v>140</v>
      </c>
      <c r="BK137" s="200">
        <f>BK138</f>
        <v>0</v>
      </c>
    </row>
    <row r="138" s="2" customFormat="1" ht="24.15" customHeight="1">
      <c r="A138" s="37"/>
      <c r="B138" s="171"/>
      <c r="C138" s="203" t="s">
        <v>119</v>
      </c>
      <c r="D138" s="203" t="s">
        <v>142</v>
      </c>
      <c r="E138" s="204" t="s">
        <v>385</v>
      </c>
      <c r="F138" s="205" t="s">
        <v>386</v>
      </c>
      <c r="G138" s="206" t="s">
        <v>156</v>
      </c>
      <c r="H138" s="207">
        <v>4</v>
      </c>
      <c r="I138" s="208"/>
      <c r="J138" s="209">
        <f>ROUND(I138*H138,2)</f>
        <v>0</v>
      </c>
      <c r="K138" s="210"/>
      <c r="L138" s="38"/>
      <c r="M138" s="211" t="s">
        <v>1</v>
      </c>
      <c r="N138" s="212" t="s">
        <v>41</v>
      </c>
      <c r="O138" s="81"/>
      <c r="P138" s="213">
        <f>O138*H138</f>
        <v>0</v>
      </c>
      <c r="Q138" s="213">
        <v>0.26767668</v>
      </c>
      <c r="R138" s="213">
        <f>Q138*H138</f>
        <v>1.07070672</v>
      </c>
      <c r="S138" s="213">
        <v>0</v>
      </c>
      <c r="T138" s="214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15" t="s">
        <v>146</v>
      </c>
      <c r="AT138" s="215" t="s">
        <v>142</v>
      </c>
      <c r="AU138" s="215" t="s">
        <v>119</v>
      </c>
      <c r="AY138" s="16" t="s">
        <v>140</v>
      </c>
      <c r="BE138" s="131">
        <f>IF(N138="základná",J138,0)</f>
        <v>0</v>
      </c>
      <c r="BF138" s="131">
        <f>IF(N138="znížená",J138,0)</f>
        <v>0</v>
      </c>
      <c r="BG138" s="131">
        <f>IF(N138="zákl. prenesená",J138,0)</f>
        <v>0</v>
      </c>
      <c r="BH138" s="131">
        <f>IF(N138="zníž. prenesená",J138,0)</f>
        <v>0</v>
      </c>
      <c r="BI138" s="131">
        <f>IF(N138="nulová",J138,0)</f>
        <v>0</v>
      </c>
      <c r="BJ138" s="16" t="s">
        <v>119</v>
      </c>
      <c r="BK138" s="131">
        <f>ROUND(I138*H138,2)</f>
        <v>0</v>
      </c>
      <c r="BL138" s="16" t="s">
        <v>146</v>
      </c>
      <c r="BM138" s="215" t="s">
        <v>387</v>
      </c>
    </row>
    <row r="139" s="12" customFormat="1" ht="25.92" customHeight="1">
      <c r="A139" s="12"/>
      <c r="B139" s="190"/>
      <c r="C139" s="12"/>
      <c r="D139" s="191" t="s">
        <v>74</v>
      </c>
      <c r="E139" s="192" t="s">
        <v>327</v>
      </c>
      <c r="F139" s="192" t="s">
        <v>328</v>
      </c>
      <c r="G139" s="12"/>
      <c r="H139" s="12"/>
      <c r="I139" s="193"/>
      <c r="J139" s="194">
        <f>BK139</f>
        <v>0</v>
      </c>
      <c r="K139" s="12"/>
      <c r="L139" s="190"/>
      <c r="M139" s="195"/>
      <c r="N139" s="196"/>
      <c r="O139" s="196"/>
      <c r="P139" s="197">
        <f>P140+P142+P145</f>
        <v>0</v>
      </c>
      <c r="Q139" s="196"/>
      <c r="R139" s="197">
        <f>R140+R142+R145</f>
        <v>0.0078447203999999996</v>
      </c>
      <c r="S139" s="196"/>
      <c r="T139" s="198">
        <f>T140+T142+T145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91" t="s">
        <v>119</v>
      </c>
      <c r="AT139" s="199" t="s">
        <v>74</v>
      </c>
      <c r="AU139" s="199" t="s">
        <v>75</v>
      </c>
      <c r="AY139" s="191" t="s">
        <v>140</v>
      </c>
      <c r="BK139" s="200">
        <f>BK140+BK142+BK145</f>
        <v>0</v>
      </c>
    </row>
    <row r="140" s="12" customFormat="1" ht="22.8" customHeight="1">
      <c r="A140" s="12"/>
      <c r="B140" s="190"/>
      <c r="C140" s="12"/>
      <c r="D140" s="191" t="s">
        <v>74</v>
      </c>
      <c r="E140" s="201" t="s">
        <v>329</v>
      </c>
      <c r="F140" s="201" t="s">
        <v>330</v>
      </c>
      <c r="G140" s="12"/>
      <c r="H140" s="12"/>
      <c r="I140" s="193"/>
      <c r="J140" s="202">
        <f>BK140</f>
        <v>0</v>
      </c>
      <c r="K140" s="12"/>
      <c r="L140" s="190"/>
      <c r="M140" s="195"/>
      <c r="N140" s="196"/>
      <c r="O140" s="196"/>
      <c r="P140" s="197">
        <f>P141</f>
        <v>0</v>
      </c>
      <c r="Q140" s="196"/>
      <c r="R140" s="197">
        <f>R141</f>
        <v>0</v>
      </c>
      <c r="S140" s="196"/>
      <c r="T140" s="198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91" t="s">
        <v>119</v>
      </c>
      <c r="AT140" s="199" t="s">
        <v>74</v>
      </c>
      <c r="AU140" s="199" t="s">
        <v>83</v>
      </c>
      <c r="AY140" s="191" t="s">
        <v>140</v>
      </c>
      <c r="BK140" s="200">
        <f>BK141</f>
        <v>0</v>
      </c>
    </row>
    <row r="141" s="2" customFormat="1" ht="16.5" customHeight="1">
      <c r="A141" s="37"/>
      <c r="B141" s="171"/>
      <c r="C141" s="216" t="s">
        <v>149</v>
      </c>
      <c r="D141" s="216" t="s">
        <v>246</v>
      </c>
      <c r="E141" s="217" t="s">
        <v>346</v>
      </c>
      <c r="F141" s="218" t="s">
        <v>388</v>
      </c>
      <c r="G141" s="219" t="s">
        <v>268</v>
      </c>
      <c r="H141" s="220">
        <v>62.75</v>
      </c>
      <c r="I141" s="221"/>
      <c r="J141" s="222">
        <f>ROUND(I141*H141,2)</f>
        <v>0</v>
      </c>
      <c r="K141" s="223"/>
      <c r="L141" s="224"/>
      <c r="M141" s="225" t="s">
        <v>1</v>
      </c>
      <c r="N141" s="226" t="s">
        <v>41</v>
      </c>
      <c r="O141" s="81"/>
      <c r="P141" s="213">
        <f>O141*H141</f>
        <v>0</v>
      </c>
      <c r="Q141" s="213">
        <v>0</v>
      </c>
      <c r="R141" s="213">
        <f>Q141*H141</f>
        <v>0</v>
      </c>
      <c r="S141" s="213">
        <v>0</v>
      </c>
      <c r="T141" s="214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15" t="s">
        <v>198</v>
      </c>
      <c r="AT141" s="215" t="s">
        <v>246</v>
      </c>
      <c r="AU141" s="215" t="s">
        <v>119</v>
      </c>
      <c r="AY141" s="16" t="s">
        <v>140</v>
      </c>
      <c r="BE141" s="131">
        <f>IF(N141="základná",J141,0)</f>
        <v>0</v>
      </c>
      <c r="BF141" s="131">
        <f>IF(N141="znížená",J141,0)</f>
        <v>0</v>
      </c>
      <c r="BG141" s="131">
        <f>IF(N141="zákl. prenesená",J141,0)</f>
        <v>0</v>
      </c>
      <c r="BH141" s="131">
        <f>IF(N141="zníž. prenesená",J141,0)</f>
        <v>0</v>
      </c>
      <c r="BI141" s="131">
        <f>IF(N141="nulová",J141,0)</f>
        <v>0</v>
      </c>
      <c r="BJ141" s="16" t="s">
        <v>119</v>
      </c>
      <c r="BK141" s="131">
        <f>ROUND(I141*H141,2)</f>
        <v>0</v>
      </c>
      <c r="BL141" s="16" t="s">
        <v>171</v>
      </c>
      <c r="BM141" s="215" t="s">
        <v>389</v>
      </c>
    </row>
    <row r="142" s="12" customFormat="1" ht="22.8" customHeight="1">
      <c r="A142" s="12"/>
      <c r="B142" s="190"/>
      <c r="C142" s="12"/>
      <c r="D142" s="191" t="s">
        <v>74</v>
      </c>
      <c r="E142" s="201" t="s">
        <v>390</v>
      </c>
      <c r="F142" s="201" t="s">
        <v>391</v>
      </c>
      <c r="G142" s="12"/>
      <c r="H142" s="12"/>
      <c r="I142" s="193"/>
      <c r="J142" s="202">
        <f>BK142</f>
        <v>0</v>
      </c>
      <c r="K142" s="12"/>
      <c r="L142" s="190"/>
      <c r="M142" s="195"/>
      <c r="N142" s="196"/>
      <c r="O142" s="196"/>
      <c r="P142" s="197">
        <f>SUM(P143:P144)</f>
        <v>0</v>
      </c>
      <c r="Q142" s="196"/>
      <c r="R142" s="197">
        <f>SUM(R143:R144)</f>
        <v>0</v>
      </c>
      <c r="S142" s="196"/>
      <c r="T142" s="198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91" t="s">
        <v>119</v>
      </c>
      <c r="AT142" s="199" t="s">
        <v>74</v>
      </c>
      <c r="AU142" s="199" t="s">
        <v>83</v>
      </c>
      <c r="AY142" s="191" t="s">
        <v>140</v>
      </c>
      <c r="BK142" s="200">
        <f>SUM(BK143:BK144)</f>
        <v>0</v>
      </c>
    </row>
    <row r="143" s="2" customFormat="1" ht="24.15" customHeight="1">
      <c r="A143" s="37"/>
      <c r="B143" s="171"/>
      <c r="C143" s="203" t="s">
        <v>146</v>
      </c>
      <c r="D143" s="203" t="s">
        <v>142</v>
      </c>
      <c r="E143" s="204" t="s">
        <v>392</v>
      </c>
      <c r="F143" s="205" t="s">
        <v>393</v>
      </c>
      <c r="G143" s="206" t="s">
        <v>268</v>
      </c>
      <c r="H143" s="207">
        <v>10</v>
      </c>
      <c r="I143" s="208"/>
      <c r="J143" s="209">
        <f>ROUND(I143*H143,2)</f>
        <v>0</v>
      </c>
      <c r="K143" s="210"/>
      <c r="L143" s="38"/>
      <c r="M143" s="211" t="s">
        <v>1</v>
      </c>
      <c r="N143" s="212" t="s">
        <v>41</v>
      </c>
      <c r="O143" s="81"/>
      <c r="P143" s="213">
        <f>O143*H143</f>
        <v>0</v>
      </c>
      <c r="Q143" s="213">
        <v>0</v>
      </c>
      <c r="R143" s="213">
        <f>Q143*H143</f>
        <v>0</v>
      </c>
      <c r="S143" s="213">
        <v>0</v>
      </c>
      <c r="T143" s="214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15" t="s">
        <v>171</v>
      </c>
      <c r="AT143" s="215" t="s">
        <v>142</v>
      </c>
      <c r="AU143" s="215" t="s">
        <v>119</v>
      </c>
      <c r="AY143" s="16" t="s">
        <v>140</v>
      </c>
      <c r="BE143" s="131">
        <f>IF(N143="základná",J143,0)</f>
        <v>0</v>
      </c>
      <c r="BF143" s="131">
        <f>IF(N143="znížená",J143,0)</f>
        <v>0</v>
      </c>
      <c r="BG143" s="131">
        <f>IF(N143="zákl. prenesená",J143,0)</f>
        <v>0</v>
      </c>
      <c r="BH143" s="131">
        <f>IF(N143="zníž. prenesená",J143,0)</f>
        <v>0</v>
      </c>
      <c r="BI143" s="131">
        <f>IF(N143="nulová",J143,0)</f>
        <v>0</v>
      </c>
      <c r="BJ143" s="16" t="s">
        <v>119</v>
      </c>
      <c r="BK143" s="131">
        <f>ROUND(I143*H143,2)</f>
        <v>0</v>
      </c>
      <c r="BL143" s="16" t="s">
        <v>171</v>
      </c>
      <c r="BM143" s="215" t="s">
        <v>394</v>
      </c>
    </row>
    <row r="144" s="2" customFormat="1" ht="16.5" customHeight="1">
      <c r="A144" s="37"/>
      <c r="B144" s="171"/>
      <c r="C144" s="216" t="s">
        <v>158</v>
      </c>
      <c r="D144" s="216" t="s">
        <v>246</v>
      </c>
      <c r="E144" s="217" t="s">
        <v>395</v>
      </c>
      <c r="F144" s="218" t="s">
        <v>396</v>
      </c>
      <c r="G144" s="219" t="s">
        <v>152</v>
      </c>
      <c r="H144" s="220">
        <v>0.70699999999999996</v>
      </c>
      <c r="I144" s="221"/>
      <c r="J144" s="222">
        <f>ROUND(I144*H144,2)</f>
        <v>0</v>
      </c>
      <c r="K144" s="223"/>
      <c r="L144" s="224"/>
      <c r="M144" s="225" t="s">
        <v>1</v>
      </c>
      <c r="N144" s="226" t="s">
        <v>41</v>
      </c>
      <c r="O144" s="81"/>
      <c r="P144" s="213">
        <f>O144*H144</f>
        <v>0</v>
      </c>
      <c r="Q144" s="213">
        <v>0</v>
      </c>
      <c r="R144" s="213">
        <f>Q144*H144</f>
        <v>0</v>
      </c>
      <c r="S144" s="213">
        <v>0</v>
      </c>
      <c r="T144" s="214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15" t="s">
        <v>198</v>
      </c>
      <c r="AT144" s="215" t="s">
        <v>246</v>
      </c>
      <c r="AU144" s="215" t="s">
        <v>119</v>
      </c>
      <c r="AY144" s="16" t="s">
        <v>140</v>
      </c>
      <c r="BE144" s="131">
        <f>IF(N144="základná",J144,0)</f>
        <v>0</v>
      </c>
      <c r="BF144" s="131">
        <f>IF(N144="znížená",J144,0)</f>
        <v>0</v>
      </c>
      <c r="BG144" s="131">
        <f>IF(N144="zákl. prenesená",J144,0)</f>
        <v>0</v>
      </c>
      <c r="BH144" s="131">
        <f>IF(N144="zníž. prenesená",J144,0)</f>
        <v>0</v>
      </c>
      <c r="BI144" s="131">
        <f>IF(N144="nulová",J144,0)</f>
        <v>0</v>
      </c>
      <c r="BJ144" s="16" t="s">
        <v>119</v>
      </c>
      <c r="BK144" s="131">
        <f>ROUND(I144*H144,2)</f>
        <v>0</v>
      </c>
      <c r="BL144" s="16" t="s">
        <v>171</v>
      </c>
      <c r="BM144" s="215" t="s">
        <v>397</v>
      </c>
    </row>
    <row r="145" s="12" customFormat="1" ht="22.8" customHeight="1">
      <c r="A145" s="12"/>
      <c r="B145" s="190"/>
      <c r="C145" s="12"/>
      <c r="D145" s="191" t="s">
        <v>74</v>
      </c>
      <c r="E145" s="201" t="s">
        <v>314</v>
      </c>
      <c r="F145" s="201" t="s">
        <v>315</v>
      </c>
      <c r="G145" s="12"/>
      <c r="H145" s="12"/>
      <c r="I145" s="193"/>
      <c r="J145" s="202">
        <f>BK145</f>
        <v>0</v>
      </c>
      <c r="K145" s="12"/>
      <c r="L145" s="190"/>
      <c r="M145" s="195"/>
      <c r="N145" s="196"/>
      <c r="O145" s="196"/>
      <c r="P145" s="197">
        <f>P146</f>
        <v>0</v>
      </c>
      <c r="Q145" s="196"/>
      <c r="R145" s="197">
        <f>R146</f>
        <v>0.0078447203999999996</v>
      </c>
      <c r="S145" s="196"/>
      <c r="T145" s="198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91" t="s">
        <v>119</v>
      </c>
      <c r="AT145" s="199" t="s">
        <v>74</v>
      </c>
      <c r="AU145" s="199" t="s">
        <v>83</v>
      </c>
      <c r="AY145" s="191" t="s">
        <v>140</v>
      </c>
      <c r="BK145" s="200">
        <f>BK146</f>
        <v>0</v>
      </c>
    </row>
    <row r="146" s="2" customFormat="1" ht="37.8" customHeight="1">
      <c r="A146" s="37"/>
      <c r="B146" s="171"/>
      <c r="C146" s="203" t="s">
        <v>153</v>
      </c>
      <c r="D146" s="203" t="s">
        <v>142</v>
      </c>
      <c r="E146" s="204" t="s">
        <v>372</v>
      </c>
      <c r="F146" s="205" t="s">
        <v>373</v>
      </c>
      <c r="G146" s="206" t="s">
        <v>145</v>
      </c>
      <c r="H146" s="207">
        <v>17.82</v>
      </c>
      <c r="I146" s="208"/>
      <c r="J146" s="209">
        <f>ROUND(I146*H146,2)</f>
        <v>0</v>
      </c>
      <c r="K146" s="210"/>
      <c r="L146" s="38"/>
      <c r="M146" s="227" t="s">
        <v>1</v>
      </c>
      <c r="N146" s="228" t="s">
        <v>41</v>
      </c>
      <c r="O146" s="229"/>
      <c r="P146" s="230">
        <f>O146*H146</f>
        <v>0</v>
      </c>
      <c r="Q146" s="230">
        <v>0.00044022000000000001</v>
      </c>
      <c r="R146" s="230">
        <f>Q146*H146</f>
        <v>0.0078447203999999996</v>
      </c>
      <c r="S146" s="230">
        <v>0</v>
      </c>
      <c r="T146" s="23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15" t="s">
        <v>171</v>
      </c>
      <c r="AT146" s="215" t="s">
        <v>142</v>
      </c>
      <c r="AU146" s="215" t="s">
        <v>119</v>
      </c>
      <c r="AY146" s="16" t="s">
        <v>140</v>
      </c>
      <c r="BE146" s="131">
        <f>IF(N146="základná",J146,0)</f>
        <v>0</v>
      </c>
      <c r="BF146" s="131">
        <f>IF(N146="znížená",J146,0)</f>
        <v>0</v>
      </c>
      <c r="BG146" s="131">
        <f>IF(N146="zákl. prenesená",J146,0)</f>
        <v>0</v>
      </c>
      <c r="BH146" s="131">
        <f>IF(N146="zníž. prenesená",J146,0)</f>
        <v>0</v>
      </c>
      <c r="BI146" s="131">
        <f>IF(N146="nulová",J146,0)</f>
        <v>0</v>
      </c>
      <c r="BJ146" s="16" t="s">
        <v>119</v>
      </c>
      <c r="BK146" s="131">
        <f>ROUND(I146*H146,2)</f>
        <v>0</v>
      </c>
      <c r="BL146" s="16" t="s">
        <v>171</v>
      </c>
      <c r="BM146" s="215" t="s">
        <v>398</v>
      </c>
    </row>
    <row r="147" s="2" customFormat="1" ht="6.96" customHeight="1">
      <c r="A147" s="37"/>
      <c r="B147" s="64"/>
      <c r="C147" s="65"/>
      <c r="D147" s="65"/>
      <c r="E147" s="65"/>
      <c r="F147" s="65"/>
      <c r="G147" s="65"/>
      <c r="H147" s="65"/>
      <c r="I147" s="65"/>
      <c r="J147" s="65"/>
      <c r="K147" s="65"/>
      <c r="L147" s="38"/>
      <c r="M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</row>
  </sheetData>
  <autoFilter ref="C132:K146"/>
  <mergeCells count="14">
    <mergeCell ref="E7:H7"/>
    <mergeCell ref="E9:H9"/>
    <mergeCell ref="E18:H18"/>
    <mergeCell ref="E27:H27"/>
    <mergeCell ref="E85:H85"/>
    <mergeCell ref="E87:H87"/>
    <mergeCell ref="D107:F107"/>
    <mergeCell ref="D108:F108"/>
    <mergeCell ref="D109:F109"/>
    <mergeCell ref="D110:F110"/>
    <mergeCell ref="D111:F11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DESKTOP-J3ADN3A\Peter</dc:creator>
  <cp:lastModifiedBy>DESKTOP-J3ADN3A\Peter</cp:lastModifiedBy>
  <dcterms:created xsi:type="dcterms:W3CDTF">2024-06-18T08:00:48Z</dcterms:created>
  <dcterms:modified xsi:type="dcterms:W3CDTF">2024-06-18T08:00:50Z</dcterms:modified>
</cp:coreProperties>
</file>