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0" windowHeight="0"/>
  </bookViews>
  <sheets>
    <sheet name="Rekapitulácia stavby" sheetId="1" r:id="rId1"/>
    <sheet name="SO 01 - Prístavba Pálenice" sheetId="2" r:id="rId2"/>
    <sheet name="SO 02 - Rekonštrukcia spe..." sheetId="3" r:id="rId3"/>
  </sheets>
  <definedNames>
    <definedName name="_xlnm.Print_Area" localSheetId="0">'Rekapitulácia stavby'!$D$4:$AO$76,'Rekapitulácia stavby'!$C$82:$AQ$97</definedName>
    <definedName name="_xlnm.Print_Titles" localSheetId="0">'Rekapitulácia stavby'!$92:$92</definedName>
    <definedName name="_xlnm._FilterDatabase" localSheetId="1" hidden="1">'SO 01 - Prístavba Pálenice'!$C$130:$K$232</definedName>
    <definedName name="_xlnm.Print_Area" localSheetId="1">'SO 01 - Prístavba Pálenice'!$C$4:$J$76,'SO 01 - Prístavba Pálenice'!$C$82:$J$112,'SO 01 - Prístavba Pálenice'!$C$118:$J$232</definedName>
    <definedName name="_xlnm.Print_Titles" localSheetId="1">'SO 01 - Prístavba Pálenice'!$130:$130</definedName>
    <definedName name="_xlnm._FilterDatabase" localSheetId="2" hidden="1">'SO 02 - Rekonštrukcia spe...'!$C$118:$K$126</definedName>
    <definedName name="_xlnm.Print_Area" localSheetId="2">'SO 02 - Rekonštrukcia spe...'!$C$4:$J$76,'SO 02 - Rekonštrukcia spe...'!$C$82:$J$100,'SO 02 - Rekonštrukcia spe...'!$C$106:$J$126</definedName>
    <definedName name="_xlnm.Print_Titles" localSheetId="2">'SO 02 - Rekonštrukcia spe...'!$118:$118</definedName>
  </definedNames>
  <calcPr/>
</workbook>
</file>

<file path=xl/calcChain.xml><?xml version="1.0" encoding="utf-8"?>
<calcChain xmlns="http://schemas.openxmlformats.org/spreadsheetml/2006/main">
  <c i="3" l="1" r="J37"/>
  <c r="J36"/>
  <c i="1" r="AY96"/>
  <c i="3" r="J35"/>
  <c i="1" r="AX96"/>
  <c i="3" r="BI126"/>
  <c r="BH126"/>
  <c r="BG126"/>
  <c r="BE126"/>
  <c r="T126"/>
  <c r="T125"/>
  <c r="R126"/>
  <c r="R125"/>
  <c r="P126"/>
  <c r="P125"/>
  <c r="BI124"/>
  <c r="BH124"/>
  <c r="BG124"/>
  <c r="BE124"/>
  <c r="T124"/>
  <c r="R124"/>
  <c r="P124"/>
  <c r="BI123"/>
  <c r="BH123"/>
  <c r="BG123"/>
  <c r="BE123"/>
  <c r="T123"/>
  <c r="R123"/>
  <c r="P123"/>
  <c r="BI122"/>
  <c r="BH122"/>
  <c r="BG122"/>
  <c r="BE122"/>
  <c r="T122"/>
  <c r="R122"/>
  <c r="P122"/>
  <c r="J115"/>
  <c r="F115"/>
  <c r="F113"/>
  <c r="E111"/>
  <c r="J91"/>
  <c r="F91"/>
  <c r="F89"/>
  <c r="E87"/>
  <c r="J24"/>
  <c r="E24"/>
  <c r="J92"/>
  <c r="J23"/>
  <c r="J18"/>
  <c r="E18"/>
  <c r="F116"/>
  <c r="J17"/>
  <c r="J12"/>
  <c r="J89"/>
  <c r="E7"/>
  <c r="E85"/>
  <c i="2" r="J37"/>
  <c r="J36"/>
  <c i="1" r="AY95"/>
  <c i="2" r="J35"/>
  <c i="1" r="AX95"/>
  <c i="2" r="BI232"/>
  <c r="BH232"/>
  <c r="BG232"/>
  <c r="BE232"/>
  <c r="T232"/>
  <c r="R232"/>
  <c r="P232"/>
  <c r="BI231"/>
  <c r="BH231"/>
  <c r="BG231"/>
  <c r="BE231"/>
  <c r="T231"/>
  <c r="R231"/>
  <c r="P231"/>
  <c r="BI230"/>
  <c r="BH230"/>
  <c r="BG230"/>
  <c r="BE230"/>
  <c r="T230"/>
  <c r="R230"/>
  <c r="P230"/>
  <c r="BI229"/>
  <c r="BH229"/>
  <c r="BG229"/>
  <c r="BE229"/>
  <c r="T229"/>
  <c r="R229"/>
  <c r="P229"/>
  <c r="BI228"/>
  <c r="BH228"/>
  <c r="BG228"/>
  <c r="BE228"/>
  <c r="T228"/>
  <c r="R228"/>
  <c r="P228"/>
  <c r="BI227"/>
  <c r="BH227"/>
  <c r="BG227"/>
  <c r="BE227"/>
  <c r="T227"/>
  <c r="R227"/>
  <c r="P227"/>
  <c r="BI226"/>
  <c r="BH226"/>
  <c r="BG226"/>
  <c r="BE226"/>
  <c r="T226"/>
  <c r="R226"/>
  <c r="P226"/>
  <c r="BI223"/>
  <c r="BH223"/>
  <c r="BG223"/>
  <c r="BE223"/>
  <c r="T223"/>
  <c r="T222"/>
  <c r="R223"/>
  <c r="R222"/>
  <c r="P223"/>
  <c r="P222"/>
  <c r="BI221"/>
  <c r="BH221"/>
  <c r="BG221"/>
  <c r="BE221"/>
  <c r="T221"/>
  <c r="R221"/>
  <c r="P221"/>
  <c r="BI220"/>
  <c r="BH220"/>
  <c r="BG220"/>
  <c r="BE220"/>
  <c r="T220"/>
  <c r="R220"/>
  <c r="P220"/>
  <c r="BI218"/>
  <c r="BH218"/>
  <c r="BG218"/>
  <c r="BE218"/>
  <c r="T218"/>
  <c r="R218"/>
  <c r="P218"/>
  <c r="BI217"/>
  <c r="BH217"/>
  <c r="BG217"/>
  <c r="BE217"/>
  <c r="T217"/>
  <c r="R217"/>
  <c r="P217"/>
  <c r="BI216"/>
  <c r="BH216"/>
  <c r="BG216"/>
  <c r="BE216"/>
  <c r="T216"/>
  <c r="R216"/>
  <c r="P216"/>
  <c r="BI215"/>
  <c r="BH215"/>
  <c r="BG215"/>
  <c r="BE215"/>
  <c r="T215"/>
  <c r="R215"/>
  <c r="P215"/>
  <c r="BI214"/>
  <c r="BH214"/>
  <c r="BG214"/>
  <c r="BE214"/>
  <c r="T214"/>
  <c r="R214"/>
  <c r="P214"/>
  <c r="BI213"/>
  <c r="BH213"/>
  <c r="BG213"/>
  <c r="BE213"/>
  <c r="T213"/>
  <c r="R213"/>
  <c r="P213"/>
  <c r="BI212"/>
  <c r="BH212"/>
  <c r="BG212"/>
  <c r="BE212"/>
  <c r="T212"/>
  <c r="R212"/>
  <c r="P212"/>
  <c r="BI210"/>
  <c r="BH210"/>
  <c r="BG210"/>
  <c r="BE210"/>
  <c r="T210"/>
  <c r="R210"/>
  <c r="P210"/>
  <c r="BI209"/>
  <c r="BH209"/>
  <c r="BG209"/>
  <c r="BE209"/>
  <c r="T209"/>
  <c r="R209"/>
  <c r="P209"/>
  <c r="BI208"/>
  <c r="BH208"/>
  <c r="BG208"/>
  <c r="BE208"/>
  <c r="T208"/>
  <c r="R208"/>
  <c r="P208"/>
  <c r="BI207"/>
  <c r="BH207"/>
  <c r="BG207"/>
  <c r="BE207"/>
  <c r="T207"/>
  <c r="R207"/>
  <c r="P207"/>
  <c r="BI206"/>
  <c r="BH206"/>
  <c r="BG206"/>
  <c r="BE206"/>
  <c r="T206"/>
  <c r="R206"/>
  <c r="P206"/>
  <c r="BI204"/>
  <c r="BH204"/>
  <c r="BG204"/>
  <c r="BE204"/>
  <c r="T204"/>
  <c r="R204"/>
  <c r="P204"/>
  <c r="BI203"/>
  <c r="BH203"/>
  <c r="BG203"/>
  <c r="BE203"/>
  <c r="T203"/>
  <c r="R203"/>
  <c r="P203"/>
  <c r="BI202"/>
  <c r="BH202"/>
  <c r="BG202"/>
  <c r="BE202"/>
  <c r="T202"/>
  <c r="R202"/>
  <c r="P202"/>
  <c r="BI201"/>
  <c r="BH201"/>
  <c r="BG201"/>
  <c r="BE201"/>
  <c r="T201"/>
  <c r="R201"/>
  <c r="P201"/>
  <c r="BI200"/>
  <c r="BH200"/>
  <c r="BG200"/>
  <c r="BE200"/>
  <c r="T200"/>
  <c r="R200"/>
  <c r="P200"/>
  <c r="BI199"/>
  <c r="BH199"/>
  <c r="BG199"/>
  <c r="BE199"/>
  <c r="T199"/>
  <c r="R199"/>
  <c r="P199"/>
  <c r="BI198"/>
  <c r="BH198"/>
  <c r="BG198"/>
  <c r="BE198"/>
  <c r="T198"/>
  <c r="R198"/>
  <c r="P198"/>
  <c r="BI196"/>
  <c r="BH196"/>
  <c r="BG196"/>
  <c r="BE196"/>
  <c r="T196"/>
  <c r="R196"/>
  <c r="P196"/>
  <c r="BI195"/>
  <c r="BH195"/>
  <c r="BG195"/>
  <c r="BE195"/>
  <c r="T195"/>
  <c r="R195"/>
  <c r="P195"/>
  <c r="BI194"/>
  <c r="BH194"/>
  <c r="BG194"/>
  <c r="BE194"/>
  <c r="T194"/>
  <c r="R194"/>
  <c r="P194"/>
  <c r="BI193"/>
  <c r="BH193"/>
  <c r="BG193"/>
  <c r="BE193"/>
  <c r="T193"/>
  <c r="R193"/>
  <c r="P193"/>
  <c r="BI192"/>
  <c r="BH192"/>
  <c r="BG192"/>
  <c r="BE192"/>
  <c r="T192"/>
  <c r="R192"/>
  <c r="P192"/>
  <c r="BI190"/>
  <c r="BH190"/>
  <c r="BG190"/>
  <c r="BE190"/>
  <c r="T190"/>
  <c r="R190"/>
  <c r="P190"/>
  <c r="BI189"/>
  <c r="BH189"/>
  <c r="BG189"/>
  <c r="BE189"/>
  <c r="T189"/>
  <c r="R189"/>
  <c r="P189"/>
  <c r="BI188"/>
  <c r="BH188"/>
  <c r="BG188"/>
  <c r="BE188"/>
  <c r="T188"/>
  <c r="R188"/>
  <c r="P188"/>
  <c r="BI187"/>
  <c r="BH187"/>
  <c r="BG187"/>
  <c r="BE187"/>
  <c r="T187"/>
  <c r="R187"/>
  <c r="P187"/>
  <c r="BI186"/>
  <c r="BH186"/>
  <c r="BG186"/>
  <c r="BE186"/>
  <c r="T186"/>
  <c r="R186"/>
  <c r="P186"/>
  <c r="BI185"/>
  <c r="BH185"/>
  <c r="BG185"/>
  <c r="BE185"/>
  <c r="T185"/>
  <c r="R185"/>
  <c r="P185"/>
  <c r="BI184"/>
  <c r="BH184"/>
  <c r="BG184"/>
  <c r="BE184"/>
  <c r="T184"/>
  <c r="R184"/>
  <c r="P184"/>
  <c r="BI183"/>
  <c r="BH183"/>
  <c r="BG183"/>
  <c r="BE183"/>
  <c r="T183"/>
  <c r="R183"/>
  <c r="P183"/>
  <c r="BI182"/>
  <c r="BH182"/>
  <c r="BG182"/>
  <c r="BE182"/>
  <c r="T182"/>
  <c r="R182"/>
  <c r="P182"/>
  <c r="BI180"/>
  <c r="BH180"/>
  <c r="BG180"/>
  <c r="BE180"/>
  <c r="T180"/>
  <c r="T179"/>
  <c r="R180"/>
  <c r="R179"/>
  <c r="P180"/>
  <c r="P179"/>
  <c r="BI178"/>
  <c r="BH178"/>
  <c r="BG178"/>
  <c r="BE178"/>
  <c r="T178"/>
  <c r="R178"/>
  <c r="P178"/>
  <c r="BI177"/>
  <c r="BH177"/>
  <c r="BG177"/>
  <c r="BE177"/>
  <c r="T177"/>
  <c r="R177"/>
  <c r="P177"/>
  <c r="BI176"/>
  <c r="BH176"/>
  <c r="BG176"/>
  <c r="BE176"/>
  <c r="T176"/>
  <c r="R176"/>
  <c r="P176"/>
  <c r="BI175"/>
  <c r="BH175"/>
  <c r="BG175"/>
  <c r="BE175"/>
  <c r="T175"/>
  <c r="R175"/>
  <c r="P175"/>
  <c r="BI174"/>
  <c r="BH174"/>
  <c r="BG174"/>
  <c r="BE174"/>
  <c r="T174"/>
  <c r="R174"/>
  <c r="P174"/>
  <c r="BI173"/>
  <c r="BH173"/>
  <c r="BG173"/>
  <c r="BE173"/>
  <c r="T173"/>
  <c r="R173"/>
  <c r="P173"/>
  <c r="BI172"/>
  <c r="BH172"/>
  <c r="BG172"/>
  <c r="BE172"/>
  <c r="T172"/>
  <c r="R172"/>
  <c r="P172"/>
  <c r="BI171"/>
  <c r="BH171"/>
  <c r="BG171"/>
  <c r="BE171"/>
  <c r="T171"/>
  <c r="R171"/>
  <c r="P171"/>
  <c r="BI170"/>
  <c r="BH170"/>
  <c r="BG170"/>
  <c r="BE170"/>
  <c r="T170"/>
  <c r="R170"/>
  <c r="P170"/>
  <c r="BI169"/>
  <c r="BH169"/>
  <c r="BG169"/>
  <c r="BE169"/>
  <c r="T169"/>
  <c r="R169"/>
  <c r="P169"/>
  <c r="BI168"/>
  <c r="BH168"/>
  <c r="BG168"/>
  <c r="BE168"/>
  <c r="T168"/>
  <c r="R168"/>
  <c r="P168"/>
  <c r="BI167"/>
  <c r="BH167"/>
  <c r="BG167"/>
  <c r="BE167"/>
  <c r="T167"/>
  <c r="R167"/>
  <c r="P167"/>
  <c r="BI165"/>
  <c r="BH165"/>
  <c r="BG165"/>
  <c r="BE165"/>
  <c r="T165"/>
  <c r="R165"/>
  <c r="P165"/>
  <c r="BI164"/>
  <c r="BH164"/>
  <c r="BG164"/>
  <c r="BE164"/>
  <c r="T164"/>
  <c r="R164"/>
  <c r="P164"/>
  <c r="BI163"/>
  <c r="BH163"/>
  <c r="BG163"/>
  <c r="BE163"/>
  <c r="T163"/>
  <c r="R163"/>
  <c r="P163"/>
  <c r="BI162"/>
  <c r="BH162"/>
  <c r="BG162"/>
  <c r="BE162"/>
  <c r="T162"/>
  <c r="R162"/>
  <c r="P162"/>
  <c r="BI161"/>
  <c r="BH161"/>
  <c r="BG161"/>
  <c r="BE161"/>
  <c r="T161"/>
  <c r="R161"/>
  <c r="P161"/>
  <c r="BI160"/>
  <c r="BH160"/>
  <c r="BG160"/>
  <c r="BE160"/>
  <c r="T160"/>
  <c r="R160"/>
  <c r="P160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BI136"/>
  <c r="BH136"/>
  <c r="BG136"/>
  <c r="BE136"/>
  <c r="T136"/>
  <c r="R136"/>
  <c r="P136"/>
  <c r="BI135"/>
  <c r="BH135"/>
  <c r="BG135"/>
  <c r="BE135"/>
  <c r="T135"/>
  <c r="R135"/>
  <c r="P135"/>
  <c r="BI134"/>
  <c r="BH134"/>
  <c r="BG134"/>
  <c r="BE134"/>
  <c r="T134"/>
  <c r="R134"/>
  <c r="P134"/>
  <c r="J127"/>
  <c r="F127"/>
  <c r="F125"/>
  <c r="E123"/>
  <c r="J91"/>
  <c r="F91"/>
  <c r="F89"/>
  <c r="E87"/>
  <c r="J24"/>
  <c r="E24"/>
  <c r="J128"/>
  <c r="J23"/>
  <c r="J18"/>
  <c r="E18"/>
  <c r="F128"/>
  <c r="J17"/>
  <c r="J12"/>
  <c r="J125"/>
  <c r="E7"/>
  <c r="E85"/>
  <c i="1" r="L90"/>
  <c r="AM90"/>
  <c r="AM89"/>
  <c r="L89"/>
  <c r="AM87"/>
  <c r="L87"/>
  <c r="L85"/>
  <c r="L84"/>
  <c i="2" r="J228"/>
  <c r="J216"/>
  <c r="BK210"/>
  <c r="BK200"/>
  <c r="J193"/>
  <c r="J182"/>
  <c r="J171"/>
  <c r="J167"/>
  <c r="BK154"/>
  <c r="J150"/>
  <c r="BK142"/>
  <c r="BK137"/>
  <c r="J232"/>
  <c r="BK227"/>
  <c r="BK223"/>
  <c r="BK212"/>
  <c r="BK192"/>
  <c r="J185"/>
  <c r="J177"/>
  <c r="J174"/>
  <c r="J165"/>
  <c r="BK156"/>
  <c r="BK147"/>
  <c r="BK136"/>
  <c r="BK231"/>
  <c r="BK218"/>
  <c r="BK209"/>
  <c r="BK201"/>
  <c r="BK193"/>
  <c r="J184"/>
  <c r="J169"/>
  <c r="J163"/>
  <c r="J152"/>
  <c r="J148"/>
  <c r="BK140"/>
  <c r="J134"/>
  <c r="J218"/>
  <c r="J208"/>
  <c r="J202"/>
  <c r="J195"/>
  <c r="J186"/>
  <c r="BK162"/>
  <c r="BK153"/>
  <c r="J137"/>
  <c i="3" r="BK123"/>
  <c r="BK126"/>
  <c i="2" r="J229"/>
  <c r="J215"/>
  <c r="J209"/>
  <c r="J198"/>
  <c r="J194"/>
  <c r="BK183"/>
  <c r="J175"/>
  <c r="BK168"/>
  <c r="BK157"/>
  <c r="J145"/>
  <c r="J140"/>
  <c r="J231"/>
  <c r="BK226"/>
  <c r="BK216"/>
  <c r="BK203"/>
  <c r="BK189"/>
  <c r="J183"/>
  <c r="BK178"/>
  <c r="J173"/>
  <c r="BK163"/>
  <c r="BK155"/>
  <c r="J146"/>
  <c r="J135"/>
  <c r="BK229"/>
  <c r="BK217"/>
  <c r="BK208"/>
  <c r="BK199"/>
  <c r="J192"/>
  <c r="BK185"/>
  <c r="BK173"/>
  <c r="BK167"/>
  <c r="BK158"/>
  <c r="J154"/>
  <c r="BK146"/>
  <c r="J139"/>
  <c r="J221"/>
  <c r="J210"/>
  <c r="BK198"/>
  <c r="BK187"/>
  <c r="J168"/>
  <c r="J157"/>
  <c r="BK138"/>
  <c i="3" r="J123"/>
  <c r="J126"/>
  <c i="2" r="J227"/>
  <c r="J217"/>
  <c r="J206"/>
  <c r="J199"/>
  <c r="BK195"/>
  <c r="BK184"/>
  <c r="BK177"/>
  <c r="J170"/>
  <c r="BK161"/>
  <c r="BK152"/>
  <c r="J147"/>
  <c r="J141"/>
  <c r="J136"/>
  <c r="BK230"/>
  <c r="J226"/>
  <c r="BK213"/>
  <c r="J204"/>
  <c r="J200"/>
  <c r="J187"/>
  <c r="J180"/>
  <c r="BK175"/>
  <c r="BK169"/>
  <c r="J160"/>
  <c r="BK148"/>
  <c r="BK141"/>
  <c r="BK232"/>
  <c r="J220"/>
  <c r="J213"/>
  <c r="J207"/>
  <c r="BK196"/>
  <c r="J188"/>
  <c r="J176"/>
  <c r="BK165"/>
  <c r="BK160"/>
  <c r="J155"/>
  <c r="BK150"/>
  <c r="J142"/>
  <c r="J223"/>
  <c r="BK215"/>
  <c r="BK204"/>
  <c r="J201"/>
  <c r="J189"/>
  <c r="BK170"/>
  <c r="J158"/>
  <c r="BK145"/>
  <c i="3" r="BK124"/>
  <c r="J122"/>
  <c i="2" r="J230"/>
  <c r="BK221"/>
  <c r="J212"/>
  <c r="J203"/>
  <c r="J196"/>
  <c r="J190"/>
  <c r="J178"/>
  <c r="BK174"/>
  <c r="BK164"/>
  <c r="J153"/>
  <c r="J149"/>
  <c r="J144"/>
  <c r="BK139"/>
  <c i="1" r="AS94"/>
  <c i="2" r="BK202"/>
  <c r="BK188"/>
  <c r="BK182"/>
  <c r="BK176"/>
  <c r="J172"/>
  <c r="J162"/>
  <c r="BK149"/>
  <c r="J138"/>
  <c r="BK134"/>
  <c r="BK228"/>
  <c r="BK214"/>
  <c r="BK206"/>
  <c r="BK194"/>
  <c r="BK186"/>
  <c r="BK180"/>
  <c r="BK171"/>
  <c r="J164"/>
  <c r="J156"/>
  <c r="J151"/>
  <c r="BK144"/>
  <c r="BK135"/>
  <c r="BK220"/>
  <c r="J214"/>
  <c r="BK207"/>
  <c r="BK190"/>
  <c r="BK172"/>
  <c r="J161"/>
  <c r="BK151"/>
  <c i="3" r="J124"/>
  <c r="BK122"/>
  <c i="2" l="1" r="BK133"/>
  <c r="J133"/>
  <c r="J98"/>
  <c r="T133"/>
  <c r="P143"/>
  <c r="BK159"/>
  <c r="J159"/>
  <c r="J100"/>
  <c r="R159"/>
  <c r="P166"/>
  <c r="BK181"/>
  <c r="J181"/>
  <c r="J103"/>
  <c r="T181"/>
  <c r="T191"/>
  <c r="R197"/>
  <c r="P205"/>
  <c r="T205"/>
  <c r="R211"/>
  <c r="BK219"/>
  <c r="J219"/>
  <c r="J108"/>
  <c r="R219"/>
  <c r="BK225"/>
  <c r="J225"/>
  <c r="J111"/>
  <c r="T225"/>
  <c r="T224"/>
  <c r="R133"/>
  <c r="R143"/>
  <c r="P159"/>
  <c r="T159"/>
  <c r="T166"/>
  <c r="R181"/>
  <c r="P191"/>
  <c r="BK197"/>
  <c r="J197"/>
  <c r="J105"/>
  <c r="T197"/>
  <c r="BK211"/>
  <c r="J211"/>
  <c r="J107"/>
  <c r="P133"/>
  <c r="BK143"/>
  <c r="J143"/>
  <c r="J99"/>
  <c r="T143"/>
  <c r="BK166"/>
  <c r="J166"/>
  <c r="J101"/>
  <c r="R166"/>
  <c r="P181"/>
  <c r="BK191"/>
  <c r="J191"/>
  <c r="J104"/>
  <c r="R191"/>
  <c r="P197"/>
  <c r="BK205"/>
  <c r="J205"/>
  <c r="J106"/>
  <c r="R205"/>
  <c r="P211"/>
  <c r="T211"/>
  <c r="P219"/>
  <c r="T219"/>
  <c r="P225"/>
  <c r="P224"/>
  <c r="R225"/>
  <c r="R224"/>
  <c i="3" r="BK121"/>
  <c r="J121"/>
  <c r="J98"/>
  <c r="P121"/>
  <c r="P120"/>
  <c r="P119"/>
  <c i="1" r="AU96"/>
  <c i="3" r="R121"/>
  <c r="R120"/>
  <c r="R119"/>
  <c r="T121"/>
  <c r="T120"/>
  <c r="T119"/>
  <c i="2" r="BK179"/>
  <c r="J179"/>
  <c r="J102"/>
  <c r="BK222"/>
  <c r="J222"/>
  <c r="J109"/>
  <c i="3" r="BK125"/>
  <c r="J125"/>
  <c r="J99"/>
  <c r="F92"/>
  <c r="J113"/>
  <c r="J116"/>
  <c r="BF124"/>
  <c r="E109"/>
  <c r="BF122"/>
  <c r="BF126"/>
  <c r="BF123"/>
  <c i="2" r="J89"/>
  <c r="E121"/>
  <c r="BF136"/>
  <c r="BF161"/>
  <c r="BF163"/>
  <c r="BF167"/>
  <c r="BF173"/>
  <c r="BF185"/>
  <c r="BF194"/>
  <c r="BF195"/>
  <c r="BF200"/>
  <c r="BF201"/>
  <c r="BF207"/>
  <c r="BF209"/>
  <c r="BF212"/>
  <c r="BF216"/>
  <c r="F92"/>
  <c r="BF137"/>
  <c r="BF138"/>
  <c r="BF139"/>
  <c r="BF141"/>
  <c r="BF142"/>
  <c r="BF144"/>
  <c r="BF145"/>
  <c r="BF147"/>
  <c r="BF148"/>
  <c r="BF151"/>
  <c r="BF152"/>
  <c r="BF154"/>
  <c r="BF155"/>
  <c r="BF157"/>
  <c r="BF158"/>
  <c r="BF160"/>
  <c r="BF162"/>
  <c r="BF168"/>
  <c r="BF174"/>
  <c r="BF175"/>
  <c r="BF187"/>
  <c r="BF203"/>
  <c r="BF210"/>
  <c r="BF213"/>
  <c r="BF214"/>
  <c r="BF217"/>
  <c r="BF218"/>
  <c r="BF221"/>
  <c r="BF230"/>
  <c r="BF231"/>
  <c r="BF134"/>
  <c r="BF135"/>
  <c r="BF153"/>
  <c r="BF164"/>
  <c r="BF172"/>
  <c r="BF178"/>
  <c r="BF184"/>
  <c r="BF186"/>
  <c r="BF188"/>
  <c r="BF193"/>
  <c r="BF215"/>
  <c r="BF220"/>
  <c r="BF223"/>
  <c r="BF226"/>
  <c r="BF227"/>
  <c r="BF228"/>
  <c r="BF229"/>
  <c r="BF232"/>
  <c r="J92"/>
  <c r="BF140"/>
  <c r="BF146"/>
  <c r="BF149"/>
  <c r="BF150"/>
  <c r="BF156"/>
  <c r="BF165"/>
  <c r="BF169"/>
  <c r="BF170"/>
  <c r="BF171"/>
  <c r="BF176"/>
  <c r="BF177"/>
  <c r="BF180"/>
  <c r="BF182"/>
  <c r="BF183"/>
  <c r="BF189"/>
  <c r="BF190"/>
  <c r="BF192"/>
  <c r="BF196"/>
  <c r="BF198"/>
  <c r="BF199"/>
  <c r="BF202"/>
  <c r="BF204"/>
  <c r="BF206"/>
  <c r="BF208"/>
  <c r="F36"/>
  <c i="1" r="BC95"/>
  <c i="3" r="J33"/>
  <c i="1" r="AV96"/>
  <c i="2" r="J33"/>
  <c i="1" r="AV95"/>
  <c i="3" r="F33"/>
  <c i="1" r="AZ96"/>
  <c i="3" r="F35"/>
  <c i="1" r="BB96"/>
  <c i="2" r="F33"/>
  <c i="1" r="AZ95"/>
  <c i="3" r="F36"/>
  <c i="1" r="BC96"/>
  <c i="3" r="F37"/>
  <c i="1" r="BD96"/>
  <c i="2" r="F35"/>
  <c i="1" r="BB95"/>
  <c i="2" r="F37"/>
  <c i="1" r="BD95"/>
  <c i="2" l="1" r="P132"/>
  <c r="P131"/>
  <c i="1" r="AU95"/>
  <c i="2" r="R132"/>
  <c r="R131"/>
  <c r="T132"/>
  <c r="T131"/>
  <c r="BK132"/>
  <c r="J132"/>
  <c r="J97"/>
  <c r="BK224"/>
  <c r="J224"/>
  <c r="J110"/>
  <c i="3" r="BK120"/>
  <c r="J120"/>
  <c r="J97"/>
  <c i="1" r="AU94"/>
  <c i="2" r="J34"/>
  <c i="1" r="AW95"/>
  <c r="AT95"/>
  <c i="2" r="F34"/>
  <c i="1" r="BA95"/>
  <c r="BC94"/>
  <c r="W32"/>
  <c r="BD94"/>
  <c r="W33"/>
  <c r="AZ94"/>
  <c r="W29"/>
  <c r="BB94"/>
  <c r="W31"/>
  <c i="3" r="J34"/>
  <c i="1" r="AW96"/>
  <c r="AT96"/>
  <c i="3" r="F34"/>
  <c i="1" r="BA96"/>
  <c i="2" l="1" r="BK131"/>
  <c r="J131"/>
  <c r="J96"/>
  <c i="3" r="BK119"/>
  <c r="J119"/>
  <c r="J96"/>
  <c i="1" r="AY94"/>
  <c r="AV94"/>
  <c r="AK29"/>
  <c r="BA94"/>
  <c r="W30"/>
  <c r="AX94"/>
  <c i="3" l="1" r="J30"/>
  <c i="1" r="AG96"/>
  <c i="2" r="J30"/>
  <c i="1" r="AG95"/>
  <c r="AG94"/>
  <c r="AK26"/>
  <c r="AW94"/>
  <c r="AK30"/>
  <c r="AK35"/>
  <c l="1" r="AN95"/>
  <c i="2" r="J39"/>
  <c i="3" r="J39"/>
  <c i="1" r="AN96"/>
  <c r="AT94"/>
  <c r="AN94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<sst xmlns="http://schemas.openxmlformats.org/spreadsheetml/2006/main">
  <si>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</si>
  <si>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</si>
  <si>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</si>
  <si>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</si>
  <si>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</si>
  <si>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{c7d906b5-750c-4c1e-95ba-bfb94752adbc}</t>
  </si>
  <si>
    <t>0,01</t>
  </si>
  <si>
    <t>20</t>
  </si>
  <si>
    <t>REKAPITULÁCIA STAVBY</t>
  </si>
  <si>
    <t xml:space="preserve">v ---  nižšie sa nachádzajú doplnkové a pomocné údaje k zostavám  --- v</t>
  </si>
  <si>
    <t>Návod na vyplnenie</t>
  </si>
  <si>
    <t>Kód:</t>
  </si>
  <si>
    <t>001-2024</t>
  </si>
  <si>
    <t xml:space="preserve"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</si>
  <si>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</si>
  <si>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Prístavba pálenice č.d. 155</t>
  </si>
  <si>
    <t>JKSO:</t>
  </si>
  <si>
    <t>811 72</t>
  </si>
  <si>
    <t>KS:</t>
  </si>
  <si>
    <t>1251</t>
  </si>
  <si>
    <t>Miesto:</t>
  </si>
  <si>
    <t>Dolná Mariková</t>
  </si>
  <si>
    <t>Dátum:</t>
  </si>
  <si>
    <t>22. 5. 2024</t>
  </si>
  <si>
    <t>CPV:</t>
  </si>
  <si>
    <t>45213000-3</t>
  </si>
  <si>
    <t>CPA:</t>
  </si>
  <si>
    <t>41.00.22</t>
  </si>
  <si>
    <t>Objednávateľ:</t>
  </si>
  <si>
    <t>IČO:</t>
  </si>
  <si>
    <t>46659757</t>
  </si>
  <si>
    <t>GeoID s.r.o.</t>
  </si>
  <si>
    <t>IČ DPH:</t>
  </si>
  <si>
    <t>Zhotoviteľ:</t>
  </si>
  <si>
    <t>Vyplň údaj</t>
  </si>
  <si>
    <t>Projektant:</t>
  </si>
  <si>
    <t>IngEN</t>
  </si>
  <si>
    <t>True</t>
  </si>
  <si>
    <t>Spracovateľ:</t>
  </si>
  <si>
    <t xml:space="preserve"> 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</si>
  <si>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</si>
  <si>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</si>
  <si>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</si>
  <si>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</si>
  <si>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</si>
  <si>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</si>
  <si>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</si>
  <si>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</si>
  <si>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</si>
  <si>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</si>
  <si>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</si>
  <si>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</si>
  <si>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</si>
  <si>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</si>
  <si>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</si>
  <si>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</si>
  <si>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</si>
  <si>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</si>
  <si>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</si>
  <si>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</si>
  <si>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</si>
  <si>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</si>
  <si>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</si>
  <si>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</si>
  <si>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</si>
  <si>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</si>
  <si>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</si>
  <si>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</si>
  <si>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</si>
  <si>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</si>
  <si>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</si>
  <si>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</si>
  <si>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</si>
  <si>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</si>
  <si>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</si>
  <si>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</si>
  <si>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</si>
  <si>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</si>
  <si>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</si>
  <si>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</si>
  <si>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</si>
  <si>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</si>
  <si>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</si>
  <si>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</si>
  <si>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</si>
  <si>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/</t>
  </si>
  <si>
    <t>SO 01</t>
  </si>
  <si>
    <t>Prístavba Pálenice</t>
  </si>
  <si>
    <t>STA</t>
  </si>
  <si>
    <t>1</t>
  </si>
  <si>
    <t>{ddd01d45-459f-4a8f-a778-0c0d0554a0f0}</t>
  </si>
  <si>
    <t>SO 02</t>
  </si>
  <si>
    <t>Rekonštrukcia spevnených plôch</t>
  </si>
  <si>
    <t>{015b082c-5715-4f64-8cb1-17bf265fe335}</t>
  </si>
  <si>
    <t>KRYCÍ LIST ROZPOČTU</t>
  </si>
  <si>
    <t>Objekt:</t>
  </si>
  <si>
    <t>SO 01 - Prístavba Pálenice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</si>
  <si>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</si>
  <si>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</si>
  <si>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</si>
  <si>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</si>
  <si>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</si>
  <si>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</si>
  <si>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1 - Zemné práce</t>
  </si>
  <si>
    <t xml:space="preserve">    2 - Zakladanie</t>
  </si>
  <si>
    <t xml:space="preserve">    6 - Úpravy povrchov, podlahy, osadenie</t>
  </si>
  <si>
    <t xml:space="preserve">    9 - Ostatné konštrukcie a práce-búranie</t>
  </si>
  <si>
    <t xml:space="preserve">    99 - Presun hmôt HSV</t>
  </si>
  <si>
    <t xml:space="preserve">    711 - Izolácie proti vode a vlhkosti</t>
  </si>
  <si>
    <t xml:space="preserve">    713 - Izolácie tepelné</t>
  </si>
  <si>
    <t xml:space="preserve">    764 - Konštrukcie klampiarske</t>
  </si>
  <si>
    <t xml:space="preserve">    766 - Konštrukcie stolárske</t>
  </si>
  <si>
    <t xml:space="preserve">    767 - Konštrukcie doplnkové kovové</t>
  </si>
  <si>
    <t xml:space="preserve">    777 - Podlahy syntetické</t>
  </si>
  <si>
    <t xml:space="preserve">    783 - Nátery</t>
  </si>
  <si>
    <t>M - Práce a dodávky M</t>
  </si>
  <si>
    <t xml:space="preserve">    43-M - Montáž oceľových konštrukcií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</si>
  <si>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</si>
  <si>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</si>
  <si>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</si>
  <si>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</si>
  <si>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</si>
  <si>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</si>
  <si>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</si>
  <si>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</si>
  <si>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</si>
  <si>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</si>
  <si>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</si>
  <si>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</si>
  <si>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</si>
  <si>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</si>
  <si>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</si>
  <si>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Zemné práce</t>
  </si>
  <si>
    <t>K</t>
  </si>
  <si>
    <t>113107143.S</t>
  </si>
  <si>
    <t xml:space="preserve">Odstránenie krytu asfaltového v ploche do 200 m2, hr. nad 100 do 150 mm,  -0,37500t</t>
  </si>
  <si>
    <t>m2</t>
  </si>
  <si>
    <t>4</t>
  </si>
  <si>
    <t>2</t>
  </si>
  <si>
    <t>152468711</t>
  </si>
  <si>
    <t>132201101.S</t>
  </si>
  <si>
    <t>Výkop ryhy do šírky 600 mm v horn.3 do 100 m3</t>
  </si>
  <si>
    <t>m3</t>
  </si>
  <si>
    <t>1612655900</t>
  </si>
  <si>
    <t>3</t>
  </si>
  <si>
    <t>132201109.S</t>
  </si>
  <si>
    <t>Príplatok k cene za lepivosť pri hĺbení rýh šírky do 600 mm zapažených i nezapažených s urovnaním dna v hornine 3</t>
  </si>
  <si>
    <t>944725367</t>
  </si>
  <si>
    <t>133201101.S</t>
  </si>
  <si>
    <t>Výkop šachty zapaženej, hornina 3 do 100 m3</t>
  </si>
  <si>
    <t>-224838336</t>
  </si>
  <si>
    <t>5</t>
  </si>
  <si>
    <t>133201109.S</t>
  </si>
  <si>
    <t>Príplatok k cenám za lepivosť pri hĺbení šachiet zapažených i nezapažených v hornine 3</t>
  </si>
  <si>
    <t>1906230787</t>
  </si>
  <si>
    <t>6</t>
  </si>
  <si>
    <t>162501102.S</t>
  </si>
  <si>
    <t>Vodorovné premiestnenie výkopku po spevnenej ceste z horniny tr.1-4, do 100 m3 na vzdialenosť do 3000 m</t>
  </si>
  <si>
    <t>-659168595</t>
  </si>
  <si>
    <t>7</t>
  </si>
  <si>
    <t>167101101.S</t>
  </si>
  <si>
    <t>Nakladanie neuľahnutého výkopku z hornín tr.1-4 do 100 m3</t>
  </si>
  <si>
    <t>731383572</t>
  </si>
  <si>
    <t>8</t>
  </si>
  <si>
    <t>174101102.S</t>
  </si>
  <si>
    <t>Zásyp sypaninou v uzavretých priestoroch s urovnaním povrchu zásypu</t>
  </si>
  <si>
    <t>1256890476</t>
  </si>
  <si>
    <t>9</t>
  </si>
  <si>
    <t>M</t>
  </si>
  <si>
    <t>583310003400.S</t>
  </si>
  <si>
    <t>Štrkopiesok frakcia 0-63 mm</t>
  </si>
  <si>
    <t>t</t>
  </si>
  <si>
    <t>-1577052412</t>
  </si>
  <si>
    <t>Zakladanie</t>
  </si>
  <si>
    <t>10</t>
  </si>
  <si>
    <t>273321312.S</t>
  </si>
  <si>
    <t>Betón základových dosiek, železový (bez výstuže), tr. C 20/25</t>
  </si>
  <si>
    <t>2055152061</t>
  </si>
  <si>
    <t>11</t>
  </si>
  <si>
    <t>273351217.S</t>
  </si>
  <si>
    <t>Debnenie stien základových dosiek, zhotovenie-tradičné</t>
  </si>
  <si>
    <t>-1171943661</t>
  </si>
  <si>
    <t>12</t>
  </si>
  <si>
    <t>273351218.S</t>
  </si>
  <si>
    <t>Debnenie stien základových dosiek, odstránenie-tradičné</t>
  </si>
  <si>
    <t>-423553809</t>
  </si>
  <si>
    <t>13</t>
  </si>
  <si>
    <t>273362421.S</t>
  </si>
  <si>
    <t>Výstuž základových dosiek zo zvár. sietí KARI, priemer drôtu 6/6 mm, veľkosť oka 100x100 mm</t>
  </si>
  <si>
    <t>-1153236522</t>
  </si>
  <si>
    <t>14</t>
  </si>
  <si>
    <t>273362510.S</t>
  </si>
  <si>
    <t>Dodatočné vystužovanie betónových konštrukcií betonárskou oceľovou chemickou injektážnou kotvou VME, D 10 mm -0.00001t</t>
  </si>
  <si>
    <t>cm</t>
  </si>
  <si>
    <t>2046267891</t>
  </si>
  <si>
    <t>15</t>
  </si>
  <si>
    <t>589510002300.S</t>
  </si>
  <si>
    <t>Výstuž do betónu z ocele 10 505 (B500) D 10 mm</t>
  </si>
  <si>
    <t>1446971348</t>
  </si>
  <si>
    <t>16</t>
  </si>
  <si>
    <t>274271301</t>
  </si>
  <si>
    <t>Murivo základových pásov (m3) PREMAC 50x20x25 s betónovou výplňou C 16/20 hr. 200 mm</t>
  </si>
  <si>
    <t>1747657706</t>
  </si>
  <si>
    <t>17</t>
  </si>
  <si>
    <t>274271303</t>
  </si>
  <si>
    <t>Murivo základových pásov (m3) PREMAC 50x30x25 s betónovou výplňou C 16/20 hr. 300 mm</t>
  </si>
  <si>
    <t>281694175</t>
  </si>
  <si>
    <t>18</t>
  </si>
  <si>
    <t>274321312.S</t>
  </si>
  <si>
    <t>Betón základových pásov, železový (bez výstuže), tr. C 20/25</t>
  </si>
  <si>
    <t>-1152663984</t>
  </si>
  <si>
    <t>19</t>
  </si>
  <si>
    <t>274361821.S</t>
  </si>
  <si>
    <t>Výstuž základových pásov z ocele B500 (10505)</t>
  </si>
  <si>
    <t>1906853066</t>
  </si>
  <si>
    <t>274361825.S</t>
  </si>
  <si>
    <t>Výstuž pre murivo základových pásov z betónových debniacich tvárnic s betónovou výplňou z ocele B500 (10505)</t>
  </si>
  <si>
    <t>-964661535</t>
  </si>
  <si>
    <t>21</t>
  </si>
  <si>
    <t>275321312.S</t>
  </si>
  <si>
    <t>Betón základových pätiek, železový (bez výstuže), tr. C 20/25</t>
  </si>
  <si>
    <t>-558787195</t>
  </si>
  <si>
    <t>22</t>
  </si>
  <si>
    <t>275361821.S</t>
  </si>
  <si>
    <t>Výstuž základových pätiek z ocele B500 (10505)</t>
  </si>
  <si>
    <t>-291373849</t>
  </si>
  <si>
    <t>23</t>
  </si>
  <si>
    <t>289971211.S</t>
  </si>
  <si>
    <t>Zhotovenie vrstvy z geotextílie na upravenom povrchu sklon do 1 : 5 , šírky od 0 do 3 m</t>
  </si>
  <si>
    <t>608214884</t>
  </si>
  <si>
    <t>24</t>
  </si>
  <si>
    <t>693110004500.S</t>
  </si>
  <si>
    <t>Geotextília polypropylénová netkaná 300 g/m2</t>
  </si>
  <si>
    <t>-1205877792</t>
  </si>
  <si>
    <t>Úpravy povrchov, podlahy, osadenie</t>
  </si>
  <si>
    <t>25</t>
  </si>
  <si>
    <t>622460121.S</t>
  </si>
  <si>
    <t>Príprava vonkajšieho podkladu stien penetráciou základnou</t>
  </si>
  <si>
    <t>717374202</t>
  </si>
  <si>
    <t>26</t>
  </si>
  <si>
    <t>622465112</t>
  </si>
  <si>
    <t>Vonkajšia omietka stien WEBER, mramorové zrná, weber.pas marmolit, strednozrnná, hr. 2 mm</t>
  </si>
  <si>
    <t>2126495727</t>
  </si>
  <si>
    <t>27</t>
  </si>
  <si>
    <t>622481119.S</t>
  </si>
  <si>
    <t>Potiahnutie vonkajších stien sklotextilnou mriežkou s celoplošným prilepením</t>
  </si>
  <si>
    <t>-669537866</t>
  </si>
  <si>
    <t>28</t>
  </si>
  <si>
    <t>631319155.S</t>
  </si>
  <si>
    <t>Príplatok za prehlad. povrchu betónovej mazaniny min. tr.C 8/10 oceľ. hlad. hr. 120-240 mm</t>
  </si>
  <si>
    <t>1276751972</t>
  </si>
  <si>
    <t>29</t>
  </si>
  <si>
    <t>631325711.S</t>
  </si>
  <si>
    <t>Mazanina z betónu vystužená oceľovými vláknami tr.C25/30 hr. nad 120 do 240 mm</t>
  </si>
  <si>
    <t>694498561</t>
  </si>
  <si>
    <t>30</t>
  </si>
  <si>
    <t>631501111.S</t>
  </si>
  <si>
    <t>Násyp s utlačením a urovnaním povrchu z kameniva ťaženého hrubého a drobného</t>
  </si>
  <si>
    <t>1689585321</t>
  </si>
  <si>
    <t>Ostatné konštrukcie a práce-búranie</t>
  </si>
  <si>
    <t>31</t>
  </si>
  <si>
    <t>919735113.S</t>
  </si>
  <si>
    <t>Rezanie existujúceho asfaltového krytu alebo podkladu hĺbky nad 100 do 150 mm</t>
  </si>
  <si>
    <t>m</t>
  </si>
  <si>
    <t>-1834500978</t>
  </si>
  <si>
    <t>84</t>
  </si>
  <si>
    <t>935151122.S</t>
  </si>
  <si>
    <t>Osadenie odvodňovacieho plastového žľabu svetlej šírky 150 mm s roštom pre zaťaženie triedy B 125</t>
  </si>
  <si>
    <t>-2121165400</t>
  </si>
  <si>
    <t>85</t>
  </si>
  <si>
    <t>286630000600</t>
  </si>
  <si>
    <t>Odvodňovací žľab XtraDrain X150S, dĺ. 1,0 m, s ochrannou pozinkovanou hranou, plastový PP, ACO</t>
  </si>
  <si>
    <t>ks</t>
  </si>
  <si>
    <t>32</t>
  </si>
  <si>
    <t>-1624265219</t>
  </si>
  <si>
    <t>86</t>
  </si>
  <si>
    <t>286630002000.S</t>
  </si>
  <si>
    <t>Kombi stena pre začiatok/koniec plastová PP, pre odvodňovacie žľaby plastové svetlej šírky 150 mm</t>
  </si>
  <si>
    <t>-515692792</t>
  </si>
  <si>
    <t>87</t>
  </si>
  <si>
    <t>286630002400.S</t>
  </si>
  <si>
    <t>Čelná stena s nátrubkom DN 160 plastová PP, pre odvodňovacie žľaby plastové svetlej šírky 150 mm</t>
  </si>
  <si>
    <t>-2110346881</t>
  </si>
  <si>
    <t>88</t>
  </si>
  <si>
    <t>286630002800</t>
  </si>
  <si>
    <t>Adaptér pre napojenie zvislého odtoku DN 160, pre odvodňovacie žľaby XtraDrain X150, plastový PP, ACO</t>
  </si>
  <si>
    <t>1671071306</t>
  </si>
  <si>
    <t>89</t>
  </si>
  <si>
    <t>592270066300</t>
  </si>
  <si>
    <t>Mriežkový rošt Q+ Drainlock V/X150 nerezový, dĺ. 1 m, triedy B 125, pre odvodňovacie žľaby Multiline, ACO</t>
  </si>
  <si>
    <t>-1463426509</t>
  </si>
  <si>
    <t>971045802.S</t>
  </si>
  <si>
    <t>Vrty príklepovým vrtákom do D 12 mm do stien alebo smerom dole do betónu -0.00001t</t>
  </si>
  <si>
    <t>-1934264240</t>
  </si>
  <si>
    <t>33</t>
  </si>
  <si>
    <t>979081111.S</t>
  </si>
  <si>
    <t>Odvoz sutiny a vybúraných hmôt na skládku do 1 km</t>
  </si>
  <si>
    <t>-1892317275</t>
  </si>
  <si>
    <t>34</t>
  </si>
  <si>
    <t>979081121.S</t>
  </si>
  <si>
    <t>Odvoz sutiny a vybúraných hmôt na skládku za každý ďalší 1 km</t>
  </si>
  <si>
    <t>1058766818</t>
  </si>
  <si>
    <t>35</t>
  </si>
  <si>
    <t>979082111.S</t>
  </si>
  <si>
    <t>Vnútrostavenisková doprava sutiny a vybúraných hmôt do 10 m</t>
  </si>
  <si>
    <t>-161944850</t>
  </si>
  <si>
    <t>36</t>
  </si>
  <si>
    <t>979089212.S</t>
  </si>
  <si>
    <t>Poplatok za skládku - bitúmenové zmesi, uholný decht, dechtové výrobky (17 03 ), ostatné</t>
  </si>
  <si>
    <t>1899843572</t>
  </si>
  <si>
    <t>99</t>
  </si>
  <si>
    <t>Presun hmôt HSV</t>
  </si>
  <si>
    <t>37</t>
  </si>
  <si>
    <t>998011001.S</t>
  </si>
  <si>
    <t>Presun hmôt pre budovy (801, 803, 812), zvislá konštr. z tehál, tvárnic, z kovu výšky do 6 m</t>
  </si>
  <si>
    <t>-543462089</t>
  </si>
  <si>
    <t>711</t>
  </si>
  <si>
    <t>Izolácie proti vode a vlhkosti</t>
  </si>
  <si>
    <t>38</t>
  </si>
  <si>
    <t>711112001.S</t>
  </si>
  <si>
    <t xml:space="preserve">Zhotovenie  izolácie proti zemnej vlhkosti zvislá penetračným náterom za studena</t>
  </si>
  <si>
    <t>1276679827</t>
  </si>
  <si>
    <t>39</t>
  </si>
  <si>
    <t>246170000900.S</t>
  </si>
  <si>
    <t>Lak asfaltový penetračný</t>
  </si>
  <si>
    <t>1179201598</t>
  </si>
  <si>
    <t>40</t>
  </si>
  <si>
    <t>711131103.S</t>
  </si>
  <si>
    <t xml:space="preserve">Zhotovenie  izolácie proti zemnej vlhkosti vodorovne, separačná fólia na sucho</t>
  </si>
  <si>
    <t>1162261338</t>
  </si>
  <si>
    <t>41</t>
  </si>
  <si>
    <t>283230007500.S</t>
  </si>
  <si>
    <t>Oddeľovacia fólia na potery</t>
  </si>
  <si>
    <t>59197695</t>
  </si>
  <si>
    <t>42</t>
  </si>
  <si>
    <t>711133001.S</t>
  </si>
  <si>
    <t>Zhotovenie izolácie proti zemnej vlhkosti PVC fóliou položenou voľne na vodorovnej ploche so zvarením spoju</t>
  </si>
  <si>
    <t>300806761</t>
  </si>
  <si>
    <t>43</t>
  </si>
  <si>
    <t>283220000400.S</t>
  </si>
  <si>
    <t>Hydroizolačná fólia PVC-P, hr. 2 mm, izolácia základov proti zemnej vlhkosti, tlakovej vode, radónu</t>
  </si>
  <si>
    <t>-2042978229</t>
  </si>
  <si>
    <t>44</t>
  </si>
  <si>
    <t>711142559.S</t>
  </si>
  <si>
    <t xml:space="preserve">Zhotovenie  izolácie proti zemnej vlhkosti a tlakovej vode zvislá NAIP pritavením</t>
  </si>
  <si>
    <t>1761868824</t>
  </si>
  <si>
    <t>45</t>
  </si>
  <si>
    <t>628310001000.S</t>
  </si>
  <si>
    <t>Pás asfaltový s posypom hr. 3,5 mm vystužený sklenenou rohožou</t>
  </si>
  <si>
    <t>-126024739</t>
  </si>
  <si>
    <t>46</t>
  </si>
  <si>
    <t>998711101.S</t>
  </si>
  <si>
    <t>Presun hmôt pre izoláciu proti vode v objektoch výšky do 6 m</t>
  </si>
  <si>
    <t>-340340234</t>
  </si>
  <si>
    <t>713</t>
  </si>
  <si>
    <t>Izolácie tepelné</t>
  </si>
  <si>
    <t>47</t>
  </si>
  <si>
    <t>713122111.S</t>
  </si>
  <si>
    <t>Montáž tepelnej izolácie podláh polystyrénom, kladeným voľne v jednej vrstve</t>
  </si>
  <si>
    <t>-1653618342</t>
  </si>
  <si>
    <t>48</t>
  </si>
  <si>
    <t>283750000700</t>
  </si>
  <si>
    <t>Doska XPS STYRODUR 2800 C hr. 50 mm, zateplenie soklov, suterénov, podláh, ISOVER</t>
  </si>
  <si>
    <t>-1334821239</t>
  </si>
  <si>
    <t>49</t>
  </si>
  <si>
    <t>713132215.S</t>
  </si>
  <si>
    <t>Montáž tepelnej izolácie podzemných stien a základov xps kotvením a lepením</t>
  </si>
  <si>
    <t>-187855076</t>
  </si>
  <si>
    <t>50</t>
  </si>
  <si>
    <t>283750003700</t>
  </si>
  <si>
    <t>Doska XPS STYRODUR 5000 CS hr. 80 mm, pre extrémne zaťaženie, parkoviská, haly, ISOVER</t>
  </si>
  <si>
    <t>-1712286014</t>
  </si>
  <si>
    <t>51</t>
  </si>
  <si>
    <t>998713101.S</t>
  </si>
  <si>
    <t>Presun hmôt pre izolácie tepelné v objektoch výšky do 6 m</t>
  </si>
  <si>
    <t>1102710076</t>
  </si>
  <si>
    <t>764</t>
  </si>
  <si>
    <t>Konštrukcie klampiarske</t>
  </si>
  <si>
    <t>55</t>
  </si>
  <si>
    <t>764327230.S</t>
  </si>
  <si>
    <t>Oplechovanie z pozinkovaného farbeného PZf plechu, odkvapov na strechách s tvrdou krytinou r.š. 400 mm</t>
  </si>
  <si>
    <t>-341217917</t>
  </si>
  <si>
    <t>56</t>
  </si>
  <si>
    <t>764333430.S</t>
  </si>
  <si>
    <t>Lemovanie z pozinkovaného farbeného PZf plechu, múrov na plochých strechách r.š. 330 mm</t>
  </si>
  <si>
    <t>800303194</t>
  </si>
  <si>
    <t>57</t>
  </si>
  <si>
    <t>764352427.S</t>
  </si>
  <si>
    <t>Žľaby z pozinkovaného farbeného PZf plechu, pododkvapové polkruhové r.š. 330 mm</t>
  </si>
  <si>
    <t>-676608086</t>
  </si>
  <si>
    <t>58</t>
  </si>
  <si>
    <t>764410410.S</t>
  </si>
  <si>
    <t>Oplechovanie parapetov z pozinkovaného farbeného PZf plechu, vrátane rohov r.š. 100 mm</t>
  </si>
  <si>
    <t>-1251785730</t>
  </si>
  <si>
    <t>59</t>
  </si>
  <si>
    <t>764454453.S</t>
  </si>
  <si>
    <t>Zvodové rúry z pozinkovaného farbeného PZf plechu, kruhové priemer 100 mm</t>
  </si>
  <si>
    <t>1165119972</t>
  </si>
  <si>
    <t>60</t>
  </si>
  <si>
    <t>764611402.S</t>
  </si>
  <si>
    <t>Oplechovanie dverí z pozinkovaného farbeného PZf plechu, hr. plechu 0,6 mm</t>
  </si>
  <si>
    <t>1537736371</t>
  </si>
  <si>
    <t>61</t>
  </si>
  <si>
    <t>998764101.S</t>
  </si>
  <si>
    <t>Presun hmôt pre konštrukcie klampiarske v objektoch výšky do 6 m</t>
  </si>
  <si>
    <t>789931675</t>
  </si>
  <si>
    <t>766</t>
  </si>
  <si>
    <t>Konštrukcie stolárske</t>
  </si>
  <si>
    <t>62</t>
  </si>
  <si>
    <t>766621081.S</t>
  </si>
  <si>
    <t>Montáž okna plastového na PUR penu</t>
  </si>
  <si>
    <t>-1485323798</t>
  </si>
  <si>
    <t>63</t>
  </si>
  <si>
    <t>611410091070.S</t>
  </si>
  <si>
    <t>Okno plastové jednokrídlové OS, izolačné dvojsklo</t>
  </si>
  <si>
    <t>572427839</t>
  </si>
  <si>
    <t>64</t>
  </si>
  <si>
    <t>766641074.S</t>
  </si>
  <si>
    <t>Montáž dverí balkónových plastových na PUR penu</t>
  </si>
  <si>
    <t>-337332904</t>
  </si>
  <si>
    <t>65</t>
  </si>
  <si>
    <t>611420091050.S</t>
  </si>
  <si>
    <t>Dvere plastové jednokrídlové OS, izolačné dvojsklo</t>
  </si>
  <si>
    <t>-269314101</t>
  </si>
  <si>
    <t>66</t>
  </si>
  <si>
    <t>998766101.S</t>
  </si>
  <si>
    <t>Presun hmot pre konštrukcie stolárske v objektoch výšky do 6 m</t>
  </si>
  <si>
    <t>-239547507</t>
  </si>
  <si>
    <t>767</t>
  </si>
  <si>
    <t>Konštrukcie doplnkové kovové</t>
  </si>
  <si>
    <t>67</t>
  </si>
  <si>
    <t>767397102.S</t>
  </si>
  <si>
    <t>Montáž strešných sendvičových panelov na OK, hrúbky nad 80 do 120 mm</t>
  </si>
  <si>
    <t>1950048863</t>
  </si>
  <si>
    <t>68</t>
  </si>
  <si>
    <t>553260001700.S</t>
  </si>
  <si>
    <t>Panel sendvičový s polyuretánovým jadrom strešný oceľový plášť š. 1000 mm hr. jadra 100 mm</t>
  </si>
  <si>
    <t>-1061128587</t>
  </si>
  <si>
    <t>69</t>
  </si>
  <si>
    <t>767411101.S</t>
  </si>
  <si>
    <t>Montáž opláštenia sendvičovými stenovými panelmi s viditeľným spojom na OK, hrúbky do 100 mm</t>
  </si>
  <si>
    <t>975307003</t>
  </si>
  <si>
    <t>70</t>
  </si>
  <si>
    <t>553250002500.S</t>
  </si>
  <si>
    <t>Panel sendvičový z tvrdej polyuretánovej peny PIR stenový štandardný oceľový plášť š. 1100 mm hr. jadra 100 mm</t>
  </si>
  <si>
    <t>1442657443</t>
  </si>
  <si>
    <t>71</t>
  </si>
  <si>
    <t>767658341.S</t>
  </si>
  <si>
    <t>Montáž sekcionálnej brány pozink farebný plochy do 6 m2</t>
  </si>
  <si>
    <t>-705990630</t>
  </si>
  <si>
    <t>72</t>
  </si>
  <si>
    <t>553410061780.S</t>
  </si>
  <si>
    <t>Brána sekcionálna zateplená pozink farebný s elektrickým pohonom, hrúbka panelu 60 mm, vxš 2000x2500 mm</t>
  </si>
  <si>
    <t>479928120</t>
  </si>
  <si>
    <t>73</t>
  </si>
  <si>
    <t>998767101.S</t>
  </si>
  <si>
    <t>Presun hmôt pre kovové stavebné doplnkové konštrukcie v objektoch výšky do 6 m</t>
  </si>
  <si>
    <t>-1701765716</t>
  </si>
  <si>
    <t>777</t>
  </si>
  <si>
    <t>Podlahy syntetické</t>
  </si>
  <si>
    <t>74</t>
  </si>
  <si>
    <t>777110010.S</t>
  </si>
  <si>
    <t>Dekoratívna protišmyková epoxidová podlaha hr. 3 mm do interiéru, penetrácia, 1x stierka s kremičitým pieskom, uzatvárací náter</t>
  </si>
  <si>
    <t>1028317622</t>
  </si>
  <si>
    <t>75</t>
  </si>
  <si>
    <t>998777101.S</t>
  </si>
  <si>
    <t>Presun hmôt pre podlahy syntetické v objektoch výšky do 6 m</t>
  </si>
  <si>
    <t>944227249</t>
  </si>
  <si>
    <t>783</t>
  </si>
  <si>
    <t>Nátery</t>
  </si>
  <si>
    <t>76</t>
  </si>
  <si>
    <t>783172511.S</t>
  </si>
  <si>
    <t>Nátery oceľ.konštr. polyuretánové ťažkých A dvojnásobné 3x s emailovaním - 175μm</t>
  </si>
  <si>
    <t>402735120</t>
  </si>
  <si>
    <t>Práce a dodávky M</t>
  </si>
  <si>
    <t>43-M</t>
  </si>
  <si>
    <t>Montáž oceľových konštrukcií</t>
  </si>
  <si>
    <t>77</t>
  </si>
  <si>
    <t>430420001.S</t>
  </si>
  <si>
    <t>Priem. budova bez ŽD netyp. vr. hang. a vozov. atď. vzdial. väzn. 3-7, 5 m hm. do 70 kg/m2, rozp. 12-18 m, bez svet.</t>
  </si>
  <si>
    <t>q</t>
  </si>
  <si>
    <t>-1823203193</t>
  </si>
  <si>
    <t>78</t>
  </si>
  <si>
    <t>133880001130.S</t>
  </si>
  <si>
    <t>Oceľový nosník HEA 160, z valcovanej ocele S235JR</t>
  </si>
  <si>
    <t>256</t>
  </si>
  <si>
    <t>393385830</t>
  </si>
  <si>
    <t>79</t>
  </si>
  <si>
    <t>134830000600.S</t>
  </si>
  <si>
    <t>Tyč oceľová prierezu IPE 270 mm, ozn. 11 373, podľa EN ISO S235JRG1</t>
  </si>
  <si>
    <t>1713856182</t>
  </si>
  <si>
    <t>80</t>
  </si>
  <si>
    <t>134830000300.S</t>
  </si>
  <si>
    <t>Tyč oceľová prierezu IPE 200 mm, ozn. 11 373, podľa EN ISO S235JRG1</t>
  </si>
  <si>
    <t>-1512315449</t>
  </si>
  <si>
    <t>81</t>
  </si>
  <si>
    <t>132870000600.S</t>
  </si>
  <si>
    <t>Tyč oceľová rebierková pre výstuž do betónu D 16 mm, ozn. 10 505</t>
  </si>
  <si>
    <t>-657136227</t>
  </si>
  <si>
    <t>82</t>
  </si>
  <si>
    <t>136110001500.S</t>
  </si>
  <si>
    <t>Plech oceľový hrubý hr. 15 mm, ozn. 10 004.0, podľa EN S185</t>
  </si>
  <si>
    <t>634305258</t>
  </si>
  <si>
    <t>83</t>
  </si>
  <si>
    <t>430865010.S</t>
  </si>
  <si>
    <t>Výroba segmentov pre oceľové konštrukcie a prvky, celkovej hmotnosti do 300 kg, stupeň zložitosti opracovania 3</t>
  </si>
  <si>
    <t>kg</t>
  </si>
  <si>
    <t>-1816503659</t>
  </si>
  <si>
    <t>SO 02 - Rekonštrukcia spevnených plôch</t>
  </si>
  <si>
    <t xml:space="preserve">    5 - Komunikácie</t>
  </si>
  <si>
    <t>Komunikácie</t>
  </si>
  <si>
    <t>561951111.S</t>
  </si>
  <si>
    <t>Recyklácia podkladu za studena na mieste - rozpojenie a reprofilácia hr. 150 mm plochy do 1000 m2</t>
  </si>
  <si>
    <t>-462539426</t>
  </si>
  <si>
    <t>573111113.S</t>
  </si>
  <si>
    <t>Postrek asfaltový infiltračný s posypom kamenivom z asfaltu cestného v množstve 1,50 kg/m2</t>
  </si>
  <si>
    <t>-1526473667</t>
  </si>
  <si>
    <t>577164331.S</t>
  </si>
  <si>
    <t>Asfaltový betón vrstva obrusná alebo ložná AC 16 v pruhu š. do 3 m z nemodifik. asfaltu tr. II, po zhutnení hr. 70 mm</t>
  </si>
  <si>
    <t>-1541190990</t>
  </si>
  <si>
    <t>998225111.S</t>
  </si>
  <si>
    <t>Presun hmôt pre pozemnú komunikáciu a letisko s krytom asfaltovým akejkoľvek dĺžky objektu</t>
  </si>
  <si>
    <t>1675624278</t>
  </si>
</sst>
</file>

<file path=xl/styles.xml><?xml version="1.0" encoding="utf-8"?>
<styleSheet xmlns="http://schemas.openxmlformats.org/spreadsheetml/2006/main">
  <numFmts count="3">
    <numFmt numFmtId="164" formatCode="#,##0.00%"/>
    <numFmt numFmtId="165" formatCode="dd\.mm\.yyyy"/>
    <numFmt numFmtId="166" formatCode="#,##0.00000"/>
  </numFmts>
  <fonts count="36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5" fillId="0" borderId="0" applyNumberFormat="0" applyFill="0" applyBorder="0" applyAlignment="0" applyProtection="0"/>
  </cellStyleXfs>
  <cellXfs count="255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0" fillId="0" borderId="0" xfId="0" applyFont="1" applyAlignment="1" applyProtection="1">
      <alignment horizontal="lef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3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3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top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4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4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5" fillId="0" borderId="0" xfId="0" applyFont="1" applyAlignment="1" applyProtection="1">
      <alignment horizontal="left" vertical="center"/>
    </xf>
    <xf numFmtId="164" fontId="15" fillId="0" borderId="0" xfId="0" applyNumberFormat="1" applyFont="1" applyAlignment="1" applyProtection="1">
      <alignment horizontal="left" vertical="center"/>
    </xf>
    <xf numFmtId="0" fontId="15" fillId="0" borderId="0" xfId="0" applyFont="1" applyAlignment="1" applyProtection="1">
      <alignment vertical="center"/>
    </xf>
    <xf numFmtId="4" fontId="16" fillId="0" borderId="0" xfId="0" applyNumberFormat="1" applyFont="1" applyAlignment="1" applyProtection="1">
      <alignment vertical="center"/>
    </xf>
    <xf numFmtId="0" fontId="15" fillId="0" borderId="3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17" fillId="0" borderId="0" xfId="0" applyFont="1" applyAlignment="1">
      <alignment horizontal="left" vertical="center"/>
    </xf>
    <xf numFmtId="164" fontId="1" fillId="0" borderId="0" xfId="0" applyNumberFormat="1" applyFont="1" applyAlignment="1" applyProtection="1">
      <alignment horizontal="left" vertical="center"/>
    </xf>
    <xf numFmtId="4" fontId="17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8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4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0" fillId="0" borderId="14" xfId="0" applyFont="1" applyBorder="1" applyAlignment="1" applyProtection="1">
      <alignment horizontal="left" vertical="center"/>
    </xf>
    <xf numFmtId="0" fontId="20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1" fillId="4" borderId="6" xfId="0" applyFont="1" applyFill="1" applyBorder="1" applyAlignment="1" applyProtection="1">
      <alignment horizontal="center" vertical="center"/>
    </xf>
    <xf numFmtId="0" fontId="21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1" fillId="4" borderId="7" xfId="0" applyFont="1" applyFill="1" applyBorder="1" applyAlignment="1" applyProtection="1">
      <alignment horizontal="center" vertical="center"/>
    </xf>
    <xf numFmtId="0" fontId="21" fillId="4" borderId="7" xfId="0" applyFont="1" applyFill="1" applyBorder="1" applyAlignment="1" applyProtection="1">
      <alignment horizontal="right" vertical="center"/>
    </xf>
    <xf numFmtId="0" fontId="21" fillId="4" borderId="8" xfId="0" applyFont="1" applyFill="1" applyBorder="1" applyAlignment="1" applyProtection="1">
      <alignment horizontal="left" vertical="center"/>
    </xf>
    <xf numFmtId="0" fontId="21" fillId="4" borderId="0" xfId="0" applyFont="1" applyFill="1" applyAlignment="1" applyProtection="1">
      <alignment horizontal="center" vertical="center"/>
    </xf>
    <xf numFmtId="0" fontId="22" fillId="0" borderId="16" xfId="0" applyFont="1" applyBorder="1" applyAlignment="1" applyProtection="1">
      <alignment horizontal="center" vertical="center" wrapText="1"/>
    </xf>
    <xf numFmtId="0" fontId="22" fillId="0" borderId="17" xfId="0" applyFont="1" applyBorder="1" applyAlignment="1" applyProtection="1">
      <alignment horizontal="center" vertical="center" wrapText="1"/>
    </xf>
    <xf numFmtId="0" fontId="22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3" fillId="0" borderId="0" xfId="0" applyFont="1" applyAlignment="1" applyProtection="1">
      <alignment horizontal="left" vertical="center"/>
    </xf>
    <xf numFmtId="0" fontId="23" fillId="0" borderId="0" xfId="0" applyFont="1" applyAlignment="1" applyProtection="1">
      <alignment vertical="center"/>
    </xf>
    <xf numFmtId="4" fontId="23" fillId="0" borderId="0" xfId="0" applyNumberFormat="1" applyFont="1" applyAlignment="1" applyProtection="1">
      <alignment horizontal="right" vertical="center"/>
    </xf>
    <xf numFmtId="4" fontId="23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19" fillId="0" borderId="14" xfId="0" applyNumberFormat="1" applyFont="1" applyBorder="1" applyAlignment="1" applyProtection="1">
      <alignment vertical="center"/>
    </xf>
    <xf numFmtId="4" fontId="19" fillId="0" borderId="0" xfId="0" applyNumberFormat="1" applyFont="1" applyBorder="1" applyAlignment="1" applyProtection="1">
      <alignment vertical="center"/>
    </xf>
    <xf numFmtId="166" fontId="19" fillId="0" borderId="0" xfId="0" applyNumberFormat="1" applyFont="1" applyBorder="1" applyAlignment="1" applyProtection="1">
      <alignment vertical="center"/>
    </xf>
    <xf numFmtId="4" fontId="19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26" fillId="0" borderId="0" xfId="0" applyFont="1" applyAlignment="1" applyProtection="1">
      <alignment horizontal="left" vertical="center" wrapText="1"/>
    </xf>
    <xf numFmtId="0" fontId="27" fillId="0" borderId="0" xfId="0" applyFont="1" applyAlignment="1" applyProtection="1">
      <alignment vertical="center"/>
    </xf>
    <xf numFmtId="4" fontId="27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8" fillId="0" borderId="14" xfId="0" applyNumberFormat="1" applyFont="1" applyBorder="1" applyAlignment="1" applyProtection="1">
      <alignment vertical="center"/>
    </xf>
    <xf numFmtId="4" fontId="28" fillId="0" borderId="0" xfId="0" applyNumberFormat="1" applyFont="1" applyBorder="1" applyAlignment="1" applyProtection="1">
      <alignment vertical="center"/>
    </xf>
    <xf numFmtId="166" fontId="28" fillId="0" borderId="0" xfId="0" applyNumberFormat="1" applyFont="1" applyBorder="1" applyAlignment="1" applyProtection="1">
      <alignment vertical="center"/>
    </xf>
    <xf numFmtId="4" fontId="28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8" fillId="0" borderId="19" xfId="0" applyNumberFormat="1" applyFont="1" applyBorder="1" applyAlignment="1" applyProtection="1">
      <alignment vertical="center"/>
    </xf>
    <xf numFmtId="4" fontId="28" fillId="0" borderId="20" xfId="0" applyNumberFormat="1" applyFont="1" applyBorder="1" applyAlignment="1" applyProtection="1">
      <alignment vertical="center"/>
    </xf>
    <xf numFmtId="166" fontId="28" fillId="0" borderId="20" xfId="0" applyNumberFormat="1" applyFont="1" applyBorder="1" applyAlignment="1" applyProtection="1">
      <alignment vertical="center"/>
    </xf>
    <xf numFmtId="4" fontId="28" fillId="0" borderId="21" xfId="0" applyNumberFormat="1" applyFont="1" applyBorder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0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4" fillId="0" borderId="0" xfId="0" applyFont="1" applyAlignment="1">
      <alignment horizontal="left" vertical="center"/>
    </xf>
    <xf numFmtId="4" fontId="23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0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4" fontId="15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164" fontId="15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8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1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1" fillId="4" borderId="0" xfId="0" applyFont="1" applyFill="1" applyAlignment="1" applyProtection="1">
      <alignment horizontal="right" vertical="center"/>
    </xf>
    <xf numFmtId="0" fontId="30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1" fillId="4" borderId="16" xfId="0" applyFont="1" applyFill="1" applyBorder="1" applyAlignment="1" applyProtection="1">
      <alignment horizontal="center" vertical="center" wrapText="1"/>
    </xf>
    <xf numFmtId="0" fontId="21" fillId="4" borderId="17" xfId="0" applyFont="1" applyFill="1" applyBorder="1" applyAlignment="1" applyProtection="1">
      <alignment horizontal="center" vertical="center" wrapText="1"/>
    </xf>
    <xf numFmtId="0" fontId="21" fillId="4" borderId="18" xfId="0" applyFont="1" applyFill="1" applyBorder="1" applyAlignment="1" applyProtection="1">
      <alignment horizontal="center" vertical="center" wrapText="1"/>
    </xf>
    <xf numFmtId="0" fontId="21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3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1" fillId="0" borderId="12" xfId="0" applyNumberFormat="1" applyFont="1" applyBorder="1" applyAlignment="1" applyProtection="1"/>
    <xf numFmtId="166" fontId="31" fillId="0" borderId="13" xfId="0" applyNumberFormat="1" applyFont="1" applyBorder="1" applyAlignment="1" applyProtection="1"/>
    <xf numFmtId="4" fontId="32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1" fillId="0" borderId="22" xfId="0" applyFont="1" applyBorder="1" applyAlignment="1" applyProtection="1">
      <alignment horizontal="center" vertical="center"/>
    </xf>
    <xf numFmtId="49" fontId="21" fillId="0" borderId="22" xfId="0" applyNumberFormat="1" applyFont="1" applyBorder="1" applyAlignment="1" applyProtection="1">
      <alignment horizontal="left" vertical="center" wrapText="1"/>
    </xf>
    <xf numFmtId="0" fontId="21" fillId="0" borderId="22" xfId="0" applyFont="1" applyBorder="1" applyAlignment="1" applyProtection="1">
      <alignment horizontal="left" vertical="center" wrapText="1"/>
    </xf>
    <xf numFmtId="0" fontId="21" fillId="0" borderId="22" xfId="0" applyFont="1" applyBorder="1" applyAlignment="1" applyProtection="1">
      <alignment horizontal="center" vertical="center" wrapText="1"/>
    </xf>
    <xf numFmtId="4" fontId="21" fillId="0" borderId="22" xfId="0" applyNumberFormat="1" applyFont="1" applyBorder="1" applyAlignment="1" applyProtection="1">
      <alignment vertical="center"/>
    </xf>
    <xf numFmtId="4" fontId="21" fillId="2" borderId="22" xfId="0" applyNumberFormat="1" applyFont="1" applyFill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</xf>
    <xf numFmtId="0" fontId="22" fillId="2" borderId="14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 applyProtection="1">
      <alignment horizontal="center" vertical="center"/>
    </xf>
    <xf numFmtId="166" fontId="22" fillId="0" borderId="0" xfId="0" applyNumberFormat="1" applyFont="1" applyBorder="1" applyAlignment="1" applyProtection="1">
      <alignment vertical="center"/>
    </xf>
    <xf numFmtId="166" fontId="22" fillId="0" borderId="15" xfId="0" applyNumberFormat="1" applyFont="1" applyBorder="1" applyAlignment="1" applyProtection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3" fillId="0" borderId="22" xfId="0" applyFont="1" applyBorder="1" applyAlignment="1" applyProtection="1">
      <alignment horizontal="center" vertical="center"/>
    </xf>
    <xf numFmtId="49" fontId="33" fillId="0" borderId="22" xfId="0" applyNumberFormat="1" applyFont="1" applyBorder="1" applyAlignment="1" applyProtection="1">
      <alignment horizontal="left" vertical="center" wrapText="1"/>
    </xf>
    <xf numFmtId="0" fontId="33" fillId="0" borderId="22" xfId="0" applyFont="1" applyBorder="1" applyAlignment="1" applyProtection="1">
      <alignment horizontal="left" vertical="center" wrapText="1"/>
    </xf>
    <xf numFmtId="0" fontId="33" fillId="0" borderId="22" xfId="0" applyFont="1" applyBorder="1" applyAlignment="1" applyProtection="1">
      <alignment horizontal="center" vertical="center" wrapText="1"/>
    </xf>
    <xf numFmtId="4" fontId="33" fillId="0" borderId="22" xfId="0" applyNumberFormat="1" applyFont="1" applyBorder="1" applyAlignment="1" applyProtection="1">
      <alignment vertical="center"/>
    </xf>
    <xf numFmtId="4" fontId="33" fillId="2" borderId="22" xfId="0" applyNumberFormat="1" applyFont="1" applyFill="1" applyBorder="1" applyAlignment="1" applyProtection="1">
      <alignment vertical="center"/>
      <protection locked="0"/>
    </xf>
    <xf numFmtId="0" fontId="34" fillId="0" borderId="22" xfId="0" applyFont="1" applyBorder="1" applyAlignment="1" applyProtection="1">
      <alignment vertical="center"/>
    </xf>
    <xf numFmtId="0" fontId="34" fillId="0" borderId="3" xfId="0" applyFont="1" applyBorder="1" applyAlignment="1">
      <alignment vertical="center"/>
    </xf>
    <xf numFmtId="0" fontId="33" fillId="2" borderId="14" xfId="0" applyFont="1" applyFill="1" applyBorder="1" applyAlignment="1" applyProtection="1">
      <alignment horizontal="left" vertical="center"/>
      <protection locked="0"/>
    </xf>
    <xf numFmtId="0" fontId="33" fillId="0" borderId="0" xfId="0" applyFont="1" applyBorder="1" applyAlignment="1" applyProtection="1">
      <alignment horizontal="center" vertical="center"/>
    </xf>
    <xf numFmtId="0" fontId="22" fillId="2" borderId="19" xfId="0" applyFont="1" applyFill="1" applyBorder="1" applyAlignment="1" applyProtection="1">
      <alignment horizontal="left" vertical="center"/>
      <protection locked="0"/>
    </xf>
    <xf numFmtId="0" fontId="22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2" fillId="0" borderId="20" xfId="0" applyNumberFormat="1" applyFont="1" applyBorder="1" applyAlignment="1" applyProtection="1">
      <alignment vertical="center"/>
    </xf>
    <xf numFmtId="166" fontId="22" fillId="0" borderId="21" xfId="0" applyNumberFormat="1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styles" Target="styles.xml" /><Relationship Id="rId5" Type="http://schemas.openxmlformats.org/officeDocument/2006/relationships/theme" Target="theme/theme1.xml" /><Relationship Id="rId6" Type="http://schemas.openxmlformats.org/officeDocument/2006/relationships/calcChain" Target="calcChain.xml" /><Relationship Id="rId7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3" t="s">
        <v>0</v>
      </c>
      <c r="AZ1" s="13" t="s">
        <v>1</v>
      </c>
      <c r="BA1" s="13" t="s">
        <v>2</v>
      </c>
      <c r="BB1" s="13" t="s">
        <v>3</v>
      </c>
      <c r="BT1" s="13" t="s">
        <v>4</v>
      </c>
      <c r="BU1" s="13" t="s">
        <v>4</v>
      </c>
      <c r="BV1" s="13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4" t="s">
        <v>6</v>
      </c>
      <c r="BT2" s="14" t="s">
        <v>7</v>
      </c>
    </row>
    <row r="3" s="1" customFormat="1" ht="6.96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14" t="s">
        <v>6</v>
      </c>
      <c r="BT3" s="14" t="s">
        <v>7</v>
      </c>
    </row>
    <row r="4" s="1" customFormat="1" ht="24.96" customHeight="1">
      <c r="B4" s="18"/>
      <c r="C4" s="19"/>
      <c r="D4" s="20" t="s">
        <v>8</v>
      </c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7"/>
      <c r="AS4" s="21" t="s">
        <v>9</v>
      </c>
      <c r="BE4" s="22" t="s">
        <v>10</v>
      </c>
      <c r="BS4" s="14" t="s">
        <v>6</v>
      </c>
    </row>
    <row r="5" s="1" customFormat="1" ht="12" customHeight="1">
      <c r="B5" s="18"/>
      <c r="C5" s="19"/>
      <c r="D5" s="23" t="s">
        <v>11</v>
      </c>
      <c r="E5" s="19"/>
      <c r="F5" s="19"/>
      <c r="G5" s="19"/>
      <c r="H5" s="19"/>
      <c r="I5" s="19"/>
      <c r="J5" s="19"/>
      <c r="K5" s="24" t="s">
        <v>12</v>
      </c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7"/>
      <c r="BE5" s="25" t="s">
        <v>13</v>
      </c>
      <c r="BS5" s="14" t="s">
        <v>6</v>
      </c>
    </row>
    <row r="6" s="1" customFormat="1" ht="36.96" customHeight="1">
      <c r="B6" s="18"/>
      <c r="C6" s="19"/>
      <c r="D6" s="26" t="s">
        <v>14</v>
      </c>
      <c r="E6" s="19"/>
      <c r="F6" s="19"/>
      <c r="G6" s="19"/>
      <c r="H6" s="19"/>
      <c r="I6" s="19"/>
      <c r="J6" s="19"/>
      <c r="K6" s="27" t="s">
        <v>15</v>
      </c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7"/>
      <c r="BE6" s="28"/>
      <c r="BS6" s="14" t="s">
        <v>6</v>
      </c>
    </row>
    <row r="7" s="1" customFormat="1" ht="12" customHeight="1">
      <c r="B7" s="18"/>
      <c r="C7" s="19"/>
      <c r="D7" s="29" t="s">
        <v>16</v>
      </c>
      <c r="E7" s="19"/>
      <c r="F7" s="19"/>
      <c r="G7" s="19"/>
      <c r="H7" s="19"/>
      <c r="I7" s="19"/>
      <c r="J7" s="19"/>
      <c r="K7" s="24" t="s">
        <v>17</v>
      </c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29" t="s">
        <v>18</v>
      </c>
      <c r="AL7" s="19"/>
      <c r="AM7" s="19"/>
      <c r="AN7" s="24" t="s">
        <v>19</v>
      </c>
      <c r="AO7" s="19"/>
      <c r="AP7" s="19"/>
      <c r="AQ7" s="19"/>
      <c r="AR7" s="17"/>
      <c r="BE7" s="28"/>
      <c r="BS7" s="14" t="s">
        <v>6</v>
      </c>
    </row>
    <row r="8" s="1" customFormat="1" ht="12" customHeight="1">
      <c r="B8" s="18"/>
      <c r="C8" s="19"/>
      <c r="D8" s="29" t="s">
        <v>20</v>
      </c>
      <c r="E8" s="19"/>
      <c r="F8" s="19"/>
      <c r="G8" s="19"/>
      <c r="H8" s="19"/>
      <c r="I8" s="19"/>
      <c r="J8" s="19"/>
      <c r="K8" s="24" t="s">
        <v>21</v>
      </c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29" t="s">
        <v>22</v>
      </c>
      <c r="AL8" s="19"/>
      <c r="AM8" s="19"/>
      <c r="AN8" s="30" t="s">
        <v>23</v>
      </c>
      <c r="AO8" s="19"/>
      <c r="AP8" s="19"/>
      <c r="AQ8" s="19"/>
      <c r="AR8" s="17"/>
      <c r="BE8" s="28"/>
      <c r="BS8" s="14" t="s">
        <v>6</v>
      </c>
    </row>
    <row r="9" s="1" customFormat="1" ht="29.28" customHeight="1">
      <c r="B9" s="18"/>
      <c r="C9" s="19"/>
      <c r="D9" s="23" t="s">
        <v>24</v>
      </c>
      <c r="E9" s="19"/>
      <c r="F9" s="19"/>
      <c r="G9" s="19"/>
      <c r="H9" s="19"/>
      <c r="I9" s="19"/>
      <c r="J9" s="19"/>
      <c r="K9" s="31" t="s">
        <v>25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23" t="s">
        <v>26</v>
      </c>
      <c r="AL9" s="19"/>
      <c r="AM9" s="19"/>
      <c r="AN9" s="31" t="s">
        <v>27</v>
      </c>
      <c r="AO9" s="19"/>
      <c r="AP9" s="19"/>
      <c r="AQ9" s="19"/>
      <c r="AR9" s="17"/>
      <c r="BE9" s="28"/>
      <c r="BS9" s="14" t="s">
        <v>6</v>
      </c>
    </row>
    <row r="10" s="1" customFormat="1" ht="12" customHeight="1">
      <c r="B10" s="18"/>
      <c r="C10" s="19"/>
      <c r="D10" s="29" t="s">
        <v>28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29" t="s">
        <v>29</v>
      </c>
      <c r="AL10" s="19"/>
      <c r="AM10" s="19"/>
      <c r="AN10" s="24" t="s">
        <v>30</v>
      </c>
      <c r="AO10" s="19"/>
      <c r="AP10" s="19"/>
      <c r="AQ10" s="19"/>
      <c r="AR10" s="17"/>
      <c r="BE10" s="28"/>
      <c r="BS10" s="14" t="s">
        <v>6</v>
      </c>
    </row>
    <row r="11" s="1" customFormat="1" ht="18.48" customHeight="1">
      <c r="B11" s="18"/>
      <c r="C11" s="19"/>
      <c r="D11" s="19"/>
      <c r="E11" s="24" t="s">
        <v>31</v>
      </c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29" t="s">
        <v>32</v>
      </c>
      <c r="AL11" s="19"/>
      <c r="AM11" s="19"/>
      <c r="AN11" s="24" t="s">
        <v>1</v>
      </c>
      <c r="AO11" s="19"/>
      <c r="AP11" s="19"/>
      <c r="AQ11" s="19"/>
      <c r="AR11" s="17"/>
      <c r="BE11" s="28"/>
      <c r="BS11" s="14" t="s">
        <v>6</v>
      </c>
    </row>
    <row r="12" s="1" customFormat="1" ht="6.96" customHeight="1">
      <c r="B12" s="18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7"/>
      <c r="BE12" s="28"/>
      <c r="BS12" s="14" t="s">
        <v>6</v>
      </c>
    </row>
    <row r="13" s="1" customFormat="1" ht="12" customHeight="1">
      <c r="B13" s="18"/>
      <c r="C13" s="19"/>
      <c r="D13" s="29" t="s">
        <v>33</v>
      </c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29" t="s">
        <v>29</v>
      </c>
      <c r="AL13" s="19"/>
      <c r="AM13" s="19"/>
      <c r="AN13" s="32" t="s">
        <v>34</v>
      </c>
      <c r="AO13" s="19"/>
      <c r="AP13" s="19"/>
      <c r="AQ13" s="19"/>
      <c r="AR13" s="17"/>
      <c r="BE13" s="28"/>
      <c r="BS13" s="14" t="s">
        <v>6</v>
      </c>
    </row>
    <row r="14">
      <c r="B14" s="18"/>
      <c r="C14" s="19"/>
      <c r="D14" s="19"/>
      <c r="E14" s="32" t="s">
        <v>34</v>
      </c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29" t="s">
        <v>32</v>
      </c>
      <c r="AL14" s="19"/>
      <c r="AM14" s="19"/>
      <c r="AN14" s="32" t="s">
        <v>34</v>
      </c>
      <c r="AO14" s="19"/>
      <c r="AP14" s="19"/>
      <c r="AQ14" s="19"/>
      <c r="AR14" s="17"/>
      <c r="BE14" s="28"/>
      <c r="BS14" s="14" t="s">
        <v>6</v>
      </c>
    </row>
    <row r="15" s="1" customFormat="1" ht="6.96" customHeight="1">
      <c r="B15" s="18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7"/>
      <c r="BE15" s="28"/>
      <c r="BS15" s="14" t="s">
        <v>4</v>
      </c>
    </row>
    <row r="16" s="1" customFormat="1" ht="12" customHeight="1">
      <c r="B16" s="18"/>
      <c r="C16" s="19"/>
      <c r="D16" s="29" t="s">
        <v>35</v>
      </c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29" t="s">
        <v>29</v>
      </c>
      <c r="AL16" s="19"/>
      <c r="AM16" s="19"/>
      <c r="AN16" s="24" t="s">
        <v>1</v>
      </c>
      <c r="AO16" s="19"/>
      <c r="AP16" s="19"/>
      <c r="AQ16" s="19"/>
      <c r="AR16" s="17"/>
      <c r="BE16" s="28"/>
      <c r="BS16" s="14" t="s">
        <v>4</v>
      </c>
    </row>
    <row r="17" s="1" customFormat="1" ht="18.48" customHeight="1">
      <c r="B17" s="18"/>
      <c r="C17" s="19"/>
      <c r="D17" s="19"/>
      <c r="E17" s="24" t="s">
        <v>36</v>
      </c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29" t="s">
        <v>32</v>
      </c>
      <c r="AL17" s="19"/>
      <c r="AM17" s="19"/>
      <c r="AN17" s="24" t="s">
        <v>1</v>
      </c>
      <c r="AO17" s="19"/>
      <c r="AP17" s="19"/>
      <c r="AQ17" s="19"/>
      <c r="AR17" s="17"/>
      <c r="BE17" s="28"/>
      <c r="BS17" s="14" t="s">
        <v>37</v>
      </c>
    </row>
    <row r="18" s="1" customFormat="1" ht="6.96" customHeight="1">
      <c r="B18" s="18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7"/>
      <c r="BE18" s="28"/>
      <c r="BS18" s="14" t="s">
        <v>6</v>
      </c>
    </row>
    <row r="19" s="1" customFormat="1" ht="12" customHeight="1">
      <c r="B19" s="18"/>
      <c r="C19" s="19"/>
      <c r="D19" s="29" t="s">
        <v>38</v>
      </c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29" t="s">
        <v>29</v>
      </c>
      <c r="AL19" s="19"/>
      <c r="AM19" s="19"/>
      <c r="AN19" s="24" t="s">
        <v>1</v>
      </c>
      <c r="AO19" s="19"/>
      <c r="AP19" s="19"/>
      <c r="AQ19" s="19"/>
      <c r="AR19" s="17"/>
      <c r="BE19" s="28"/>
      <c r="BS19" s="14" t="s">
        <v>6</v>
      </c>
    </row>
    <row r="20" s="1" customFormat="1" ht="18.48" customHeight="1">
      <c r="B20" s="18"/>
      <c r="C20" s="19"/>
      <c r="D20" s="19"/>
      <c r="E20" s="24" t="s">
        <v>39</v>
      </c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29" t="s">
        <v>32</v>
      </c>
      <c r="AL20" s="19"/>
      <c r="AM20" s="19"/>
      <c r="AN20" s="24" t="s">
        <v>1</v>
      </c>
      <c r="AO20" s="19"/>
      <c r="AP20" s="19"/>
      <c r="AQ20" s="19"/>
      <c r="AR20" s="17"/>
      <c r="BE20" s="28"/>
      <c r="BS20" s="14" t="s">
        <v>37</v>
      </c>
    </row>
    <row r="21" s="1" customFormat="1" ht="6.96" customHeight="1">
      <c r="B21" s="18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7"/>
      <c r="BE21" s="28"/>
    </row>
    <row r="22" s="1" customFormat="1" ht="12" customHeight="1">
      <c r="B22" s="18"/>
      <c r="C22" s="19"/>
      <c r="D22" s="29" t="s">
        <v>40</v>
      </c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7"/>
      <c r="BE22" s="28"/>
    </row>
    <row r="23" s="1" customFormat="1" ht="16.5" customHeight="1">
      <c r="B23" s="18"/>
      <c r="C23" s="19"/>
      <c r="D23" s="19"/>
      <c r="E23" s="34" t="s">
        <v>1</v>
      </c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19"/>
      <c r="AP23" s="19"/>
      <c r="AQ23" s="19"/>
      <c r="AR23" s="17"/>
      <c r="BE23" s="28"/>
    </row>
    <row r="24" s="1" customFormat="1" ht="6.96" customHeight="1">
      <c r="B24" s="18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7"/>
      <c r="BE24" s="28"/>
    </row>
    <row r="25" s="1" customFormat="1" ht="6.96" customHeight="1">
      <c r="B25" s="18"/>
      <c r="C25" s="19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35"/>
      <c r="AM25" s="35"/>
      <c r="AN25" s="35"/>
      <c r="AO25" s="35"/>
      <c r="AP25" s="19"/>
      <c r="AQ25" s="19"/>
      <c r="AR25" s="17"/>
      <c r="BE25" s="28"/>
    </row>
    <row r="26" s="2" customFormat="1" ht="25.92" customHeight="1">
      <c r="A26" s="36"/>
      <c r="B26" s="37"/>
      <c r="C26" s="38"/>
      <c r="D26" s="39" t="s">
        <v>41</v>
      </c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1">
        <f>ROUND(AG94,2)</f>
        <v>0</v>
      </c>
      <c r="AL26" s="40"/>
      <c r="AM26" s="40"/>
      <c r="AN26" s="40"/>
      <c r="AO26" s="40"/>
      <c r="AP26" s="38"/>
      <c r="AQ26" s="38"/>
      <c r="AR26" s="42"/>
      <c r="BE26" s="28"/>
    </row>
    <row r="27" s="2" customFormat="1" ht="6.96" customHeight="1">
      <c r="A27" s="36"/>
      <c r="B27" s="37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42"/>
      <c r="BE27" s="28"/>
    </row>
    <row r="28" s="2" customFormat="1">
      <c r="A28" s="36"/>
      <c r="B28" s="37"/>
      <c r="C28" s="38"/>
      <c r="D28" s="38"/>
      <c r="E28" s="38"/>
      <c r="F28" s="38"/>
      <c r="G28" s="38"/>
      <c r="H28" s="38"/>
      <c r="I28" s="38"/>
      <c r="J28" s="38"/>
      <c r="K28" s="38"/>
      <c r="L28" s="43" t="s">
        <v>42</v>
      </c>
      <c r="M28" s="43"/>
      <c r="N28" s="43"/>
      <c r="O28" s="43"/>
      <c r="P28" s="43"/>
      <c r="Q28" s="38"/>
      <c r="R28" s="38"/>
      <c r="S28" s="38"/>
      <c r="T28" s="38"/>
      <c r="U28" s="38"/>
      <c r="V28" s="38"/>
      <c r="W28" s="43" t="s">
        <v>43</v>
      </c>
      <c r="X28" s="43"/>
      <c r="Y28" s="43"/>
      <c r="Z28" s="43"/>
      <c r="AA28" s="43"/>
      <c r="AB28" s="43"/>
      <c r="AC28" s="43"/>
      <c r="AD28" s="43"/>
      <c r="AE28" s="43"/>
      <c r="AF28" s="38"/>
      <c r="AG28" s="38"/>
      <c r="AH28" s="38"/>
      <c r="AI28" s="38"/>
      <c r="AJ28" s="38"/>
      <c r="AK28" s="43" t="s">
        <v>44</v>
      </c>
      <c r="AL28" s="43"/>
      <c r="AM28" s="43"/>
      <c r="AN28" s="43"/>
      <c r="AO28" s="43"/>
      <c r="AP28" s="38"/>
      <c r="AQ28" s="38"/>
      <c r="AR28" s="42"/>
      <c r="BE28" s="28"/>
    </row>
    <row r="29" s="3" customFormat="1" ht="14.4" customHeight="1">
      <c r="A29" s="3"/>
      <c r="B29" s="44"/>
      <c r="C29" s="45"/>
      <c r="D29" s="29" t="s">
        <v>45</v>
      </c>
      <c r="E29" s="45"/>
      <c r="F29" s="46" t="s">
        <v>46</v>
      </c>
      <c r="G29" s="45"/>
      <c r="H29" s="45"/>
      <c r="I29" s="45"/>
      <c r="J29" s="45"/>
      <c r="K29" s="45"/>
      <c r="L29" s="47">
        <v>0.20000000000000001</v>
      </c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9">
        <f>ROUND(AZ94, 2)</f>
        <v>0</v>
      </c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49">
        <f>ROUND(AV94, 2)</f>
        <v>0</v>
      </c>
      <c r="AL29" s="48"/>
      <c r="AM29" s="48"/>
      <c r="AN29" s="48"/>
      <c r="AO29" s="48"/>
      <c r="AP29" s="48"/>
      <c r="AQ29" s="48"/>
      <c r="AR29" s="50"/>
      <c r="AS29" s="51"/>
      <c r="AT29" s="51"/>
      <c r="AU29" s="51"/>
      <c r="AV29" s="51"/>
      <c r="AW29" s="51"/>
      <c r="AX29" s="51"/>
      <c r="AY29" s="51"/>
      <c r="AZ29" s="51"/>
      <c r="BE29" s="52"/>
    </row>
    <row r="30" s="3" customFormat="1" ht="14.4" customHeight="1">
      <c r="A30" s="3"/>
      <c r="B30" s="44"/>
      <c r="C30" s="45"/>
      <c r="D30" s="45"/>
      <c r="E30" s="45"/>
      <c r="F30" s="46" t="s">
        <v>47</v>
      </c>
      <c r="G30" s="45"/>
      <c r="H30" s="45"/>
      <c r="I30" s="45"/>
      <c r="J30" s="45"/>
      <c r="K30" s="45"/>
      <c r="L30" s="47">
        <v>0.20000000000000001</v>
      </c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9">
        <f>ROUND(BA94, 2)</f>
        <v>0</v>
      </c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49">
        <f>ROUND(AW94, 2)</f>
        <v>0</v>
      </c>
      <c r="AL30" s="48"/>
      <c r="AM30" s="48"/>
      <c r="AN30" s="48"/>
      <c r="AO30" s="48"/>
      <c r="AP30" s="48"/>
      <c r="AQ30" s="48"/>
      <c r="AR30" s="50"/>
      <c r="AS30" s="51"/>
      <c r="AT30" s="51"/>
      <c r="AU30" s="51"/>
      <c r="AV30" s="51"/>
      <c r="AW30" s="51"/>
      <c r="AX30" s="51"/>
      <c r="AY30" s="51"/>
      <c r="AZ30" s="51"/>
      <c r="BE30" s="52"/>
    </row>
    <row r="31" hidden="1" s="3" customFormat="1" ht="14.4" customHeight="1">
      <c r="A31" s="3"/>
      <c r="B31" s="44"/>
      <c r="C31" s="45"/>
      <c r="D31" s="45"/>
      <c r="E31" s="45"/>
      <c r="F31" s="29" t="s">
        <v>48</v>
      </c>
      <c r="G31" s="45"/>
      <c r="H31" s="45"/>
      <c r="I31" s="45"/>
      <c r="J31" s="45"/>
      <c r="K31" s="45"/>
      <c r="L31" s="53">
        <v>0.20000000000000001</v>
      </c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54">
        <f>ROUND(BB94, 2)</f>
        <v>0</v>
      </c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45"/>
      <c r="AI31" s="45"/>
      <c r="AJ31" s="45"/>
      <c r="AK31" s="54">
        <v>0</v>
      </c>
      <c r="AL31" s="45"/>
      <c r="AM31" s="45"/>
      <c r="AN31" s="45"/>
      <c r="AO31" s="45"/>
      <c r="AP31" s="45"/>
      <c r="AQ31" s="45"/>
      <c r="AR31" s="55"/>
      <c r="BE31" s="52"/>
    </row>
    <row r="32" hidden="1" s="3" customFormat="1" ht="14.4" customHeight="1">
      <c r="A32" s="3"/>
      <c r="B32" s="44"/>
      <c r="C32" s="45"/>
      <c r="D32" s="45"/>
      <c r="E32" s="45"/>
      <c r="F32" s="29" t="s">
        <v>49</v>
      </c>
      <c r="G32" s="45"/>
      <c r="H32" s="45"/>
      <c r="I32" s="45"/>
      <c r="J32" s="45"/>
      <c r="K32" s="45"/>
      <c r="L32" s="53">
        <v>0.20000000000000001</v>
      </c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54">
        <f>ROUND(BC94, 2)</f>
        <v>0</v>
      </c>
      <c r="X32" s="45"/>
      <c r="Y32" s="45"/>
      <c r="Z32" s="45"/>
      <c r="AA32" s="45"/>
      <c r="AB32" s="45"/>
      <c r="AC32" s="45"/>
      <c r="AD32" s="45"/>
      <c r="AE32" s="45"/>
      <c r="AF32" s="45"/>
      <c r="AG32" s="45"/>
      <c r="AH32" s="45"/>
      <c r="AI32" s="45"/>
      <c r="AJ32" s="45"/>
      <c r="AK32" s="54">
        <v>0</v>
      </c>
      <c r="AL32" s="45"/>
      <c r="AM32" s="45"/>
      <c r="AN32" s="45"/>
      <c r="AO32" s="45"/>
      <c r="AP32" s="45"/>
      <c r="AQ32" s="45"/>
      <c r="AR32" s="55"/>
      <c r="BE32" s="52"/>
    </row>
    <row r="33" hidden="1" s="3" customFormat="1" ht="14.4" customHeight="1">
      <c r="A33" s="3"/>
      <c r="B33" s="44"/>
      <c r="C33" s="45"/>
      <c r="D33" s="45"/>
      <c r="E33" s="45"/>
      <c r="F33" s="46" t="s">
        <v>50</v>
      </c>
      <c r="G33" s="45"/>
      <c r="H33" s="45"/>
      <c r="I33" s="45"/>
      <c r="J33" s="45"/>
      <c r="K33" s="45"/>
      <c r="L33" s="47">
        <v>0</v>
      </c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9">
        <f>ROUND(BD94, 2)</f>
        <v>0</v>
      </c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48"/>
      <c r="AK33" s="49">
        <v>0</v>
      </c>
      <c r="AL33" s="48"/>
      <c r="AM33" s="48"/>
      <c r="AN33" s="48"/>
      <c r="AO33" s="48"/>
      <c r="AP33" s="48"/>
      <c r="AQ33" s="48"/>
      <c r="AR33" s="50"/>
      <c r="AS33" s="51"/>
      <c r="AT33" s="51"/>
      <c r="AU33" s="51"/>
      <c r="AV33" s="51"/>
      <c r="AW33" s="51"/>
      <c r="AX33" s="51"/>
      <c r="AY33" s="51"/>
      <c r="AZ33" s="51"/>
      <c r="BE33" s="52"/>
    </row>
    <row r="34" s="2" customFormat="1" ht="6.96" customHeight="1">
      <c r="A34" s="36"/>
      <c r="B34" s="37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42"/>
      <c r="BE34" s="28"/>
    </row>
    <row r="35" s="2" customFormat="1" ht="25.92" customHeight="1">
      <c r="A35" s="36"/>
      <c r="B35" s="37"/>
      <c r="C35" s="56"/>
      <c r="D35" s="57" t="s">
        <v>51</v>
      </c>
      <c r="E35" s="58"/>
      <c r="F35" s="58"/>
      <c r="G35" s="58"/>
      <c r="H35" s="58"/>
      <c r="I35" s="58"/>
      <c r="J35" s="58"/>
      <c r="K35" s="58"/>
      <c r="L35" s="58"/>
      <c r="M35" s="58"/>
      <c r="N35" s="58"/>
      <c r="O35" s="58"/>
      <c r="P35" s="58"/>
      <c r="Q35" s="58"/>
      <c r="R35" s="58"/>
      <c r="S35" s="58"/>
      <c r="T35" s="59" t="s">
        <v>52</v>
      </c>
      <c r="U35" s="58"/>
      <c r="V35" s="58"/>
      <c r="W35" s="58"/>
      <c r="X35" s="60" t="s">
        <v>53</v>
      </c>
      <c r="Y35" s="58"/>
      <c r="Z35" s="58"/>
      <c r="AA35" s="58"/>
      <c r="AB35" s="58"/>
      <c r="AC35" s="58"/>
      <c r="AD35" s="58"/>
      <c r="AE35" s="58"/>
      <c r="AF35" s="58"/>
      <c r="AG35" s="58"/>
      <c r="AH35" s="58"/>
      <c r="AI35" s="58"/>
      <c r="AJ35" s="58"/>
      <c r="AK35" s="61">
        <f>SUM(AK26:AK33)</f>
        <v>0</v>
      </c>
      <c r="AL35" s="58"/>
      <c r="AM35" s="58"/>
      <c r="AN35" s="58"/>
      <c r="AO35" s="62"/>
      <c r="AP35" s="56"/>
      <c r="AQ35" s="56"/>
      <c r="AR35" s="42"/>
      <c r="BE35" s="36"/>
    </row>
    <row r="36" s="2" customFormat="1" ht="6.96" customHeight="1">
      <c r="A36" s="36"/>
      <c r="B36" s="37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42"/>
      <c r="BE36" s="36"/>
    </row>
    <row r="37" s="2" customFormat="1" ht="14.4" customHeight="1">
      <c r="A37" s="36"/>
      <c r="B37" s="37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42"/>
      <c r="BE37" s="36"/>
    </row>
    <row r="38" s="1" customFormat="1" ht="14.4" customHeight="1">
      <c r="B38" s="18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  <c r="AR38" s="17"/>
    </row>
    <row r="39" s="1" customFormat="1" ht="14.4" customHeight="1">
      <c r="B39" s="18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7"/>
    </row>
    <row r="40" s="1" customFormat="1" ht="14.4" customHeight="1">
      <c r="B40" s="18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7"/>
    </row>
    <row r="41" s="1" customFormat="1" ht="14.4" customHeight="1">
      <c r="B41" s="18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7"/>
    </row>
    <row r="42" s="1" customFormat="1" ht="14.4" customHeight="1">
      <c r="B42" s="18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  <c r="AR42" s="17"/>
    </row>
    <row r="43" s="1" customFormat="1" ht="14.4" customHeight="1">
      <c r="B43" s="18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7"/>
    </row>
    <row r="44" s="1" customFormat="1" ht="14.4" customHeight="1">
      <c r="B44" s="18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19"/>
      <c r="AR44" s="17"/>
    </row>
    <row r="45" s="1" customFormat="1" ht="14.4" customHeight="1">
      <c r="B45" s="18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7"/>
    </row>
    <row r="46" s="1" customFormat="1" ht="14.4" customHeight="1">
      <c r="B46" s="18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7"/>
    </row>
    <row r="47" s="1" customFormat="1" ht="14.4" customHeight="1">
      <c r="B47" s="18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  <c r="AR47" s="17"/>
    </row>
    <row r="48" s="1" customFormat="1" ht="14.4" customHeight="1">
      <c r="B48" s="18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19"/>
      <c r="AR48" s="17"/>
    </row>
    <row r="49" s="2" customFormat="1" ht="14.4" customHeight="1">
      <c r="B49" s="63"/>
      <c r="C49" s="64"/>
      <c r="D49" s="65" t="s">
        <v>54</v>
      </c>
      <c r="E49" s="66"/>
      <c r="F49" s="66"/>
      <c r="G49" s="66"/>
      <c r="H49" s="66"/>
      <c r="I49" s="66"/>
      <c r="J49" s="66"/>
      <c r="K49" s="66"/>
      <c r="L49" s="66"/>
      <c r="M49" s="66"/>
      <c r="N49" s="66"/>
      <c r="O49" s="66"/>
      <c r="P49" s="66"/>
      <c r="Q49" s="66"/>
      <c r="R49" s="66"/>
      <c r="S49" s="66"/>
      <c r="T49" s="66"/>
      <c r="U49" s="66"/>
      <c r="V49" s="66"/>
      <c r="W49" s="66"/>
      <c r="X49" s="66"/>
      <c r="Y49" s="66"/>
      <c r="Z49" s="66"/>
      <c r="AA49" s="66"/>
      <c r="AB49" s="66"/>
      <c r="AC49" s="66"/>
      <c r="AD49" s="66"/>
      <c r="AE49" s="66"/>
      <c r="AF49" s="66"/>
      <c r="AG49" s="66"/>
      <c r="AH49" s="65" t="s">
        <v>55</v>
      </c>
      <c r="AI49" s="66"/>
      <c r="AJ49" s="66"/>
      <c r="AK49" s="66"/>
      <c r="AL49" s="66"/>
      <c r="AM49" s="66"/>
      <c r="AN49" s="66"/>
      <c r="AO49" s="66"/>
      <c r="AP49" s="64"/>
      <c r="AQ49" s="64"/>
      <c r="AR49" s="67"/>
    </row>
    <row r="50">
      <c r="B50" s="18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  <c r="AP50" s="19"/>
      <c r="AQ50" s="19"/>
      <c r="AR50" s="17"/>
    </row>
    <row r="51">
      <c r="B51" s="18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  <c r="AP51" s="19"/>
      <c r="AQ51" s="19"/>
      <c r="AR51" s="17"/>
    </row>
    <row r="52">
      <c r="B52" s="18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  <c r="AP52" s="19"/>
      <c r="AQ52" s="19"/>
      <c r="AR52" s="17"/>
    </row>
    <row r="53">
      <c r="B53" s="18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  <c r="AP53" s="19"/>
      <c r="AQ53" s="19"/>
      <c r="AR53" s="17"/>
    </row>
    <row r="54">
      <c r="B54" s="18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  <c r="AP54" s="19"/>
      <c r="AQ54" s="19"/>
      <c r="AR54" s="17"/>
    </row>
    <row r="55">
      <c r="B55" s="18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  <c r="AP55" s="19"/>
      <c r="AQ55" s="19"/>
      <c r="AR55" s="17"/>
    </row>
    <row r="56">
      <c r="B56" s="18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7"/>
    </row>
    <row r="57">
      <c r="B57" s="18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7"/>
    </row>
    <row r="58">
      <c r="B58" s="18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  <c r="AP58" s="19"/>
      <c r="AQ58" s="19"/>
      <c r="AR58" s="17"/>
    </row>
    <row r="59">
      <c r="B59" s="18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19"/>
      <c r="AQ59" s="19"/>
      <c r="AR59" s="17"/>
    </row>
    <row r="60" s="2" customFormat="1">
      <c r="A60" s="36"/>
      <c r="B60" s="37"/>
      <c r="C60" s="38"/>
      <c r="D60" s="68" t="s">
        <v>56</v>
      </c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68" t="s">
        <v>57</v>
      </c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68" t="s">
        <v>56</v>
      </c>
      <c r="AI60" s="40"/>
      <c r="AJ60" s="40"/>
      <c r="AK60" s="40"/>
      <c r="AL60" s="40"/>
      <c r="AM60" s="68" t="s">
        <v>57</v>
      </c>
      <c r="AN60" s="40"/>
      <c r="AO60" s="40"/>
      <c r="AP60" s="38"/>
      <c r="AQ60" s="38"/>
      <c r="AR60" s="42"/>
      <c r="BE60" s="36"/>
    </row>
    <row r="61">
      <c r="B61" s="18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  <c r="AP61" s="19"/>
      <c r="AQ61" s="19"/>
      <c r="AR61" s="17"/>
    </row>
    <row r="62">
      <c r="B62" s="18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  <c r="AP62" s="19"/>
      <c r="AQ62" s="19"/>
      <c r="AR62" s="17"/>
    </row>
    <row r="63">
      <c r="B63" s="18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  <c r="AO63" s="19"/>
      <c r="AP63" s="19"/>
      <c r="AQ63" s="19"/>
      <c r="AR63" s="17"/>
    </row>
    <row r="64" s="2" customFormat="1">
      <c r="A64" s="36"/>
      <c r="B64" s="37"/>
      <c r="C64" s="38"/>
      <c r="D64" s="65" t="s">
        <v>58</v>
      </c>
      <c r="E64" s="69"/>
      <c r="F64" s="69"/>
      <c r="G64" s="69"/>
      <c r="H64" s="69"/>
      <c r="I64" s="69"/>
      <c r="J64" s="69"/>
      <c r="K64" s="69"/>
      <c r="L64" s="69"/>
      <c r="M64" s="69"/>
      <c r="N64" s="69"/>
      <c r="O64" s="69"/>
      <c r="P64" s="69"/>
      <c r="Q64" s="69"/>
      <c r="R64" s="69"/>
      <c r="S64" s="69"/>
      <c r="T64" s="69"/>
      <c r="U64" s="69"/>
      <c r="V64" s="69"/>
      <c r="W64" s="69"/>
      <c r="X64" s="69"/>
      <c r="Y64" s="69"/>
      <c r="Z64" s="69"/>
      <c r="AA64" s="69"/>
      <c r="AB64" s="69"/>
      <c r="AC64" s="69"/>
      <c r="AD64" s="69"/>
      <c r="AE64" s="69"/>
      <c r="AF64" s="69"/>
      <c r="AG64" s="69"/>
      <c r="AH64" s="65" t="s">
        <v>59</v>
      </c>
      <c r="AI64" s="69"/>
      <c r="AJ64" s="69"/>
      <c r="AK64" s="69"/>
      <c r="AL64" s="69"/>
      <c r="AM64" s="69"/>
      <c r="AN64" s="69"/>
      <c r="AO64" s="69"/>
      <c r="AP64" s="38"/>
      <c r="AQ64" s="38"/>
      <c r="AR64" s="42"/>
      <c r="BE64" s="36"/>
    </row>
    <row r="65">
      <c r="B65" s="18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  <c r="AP65" s="19"/>
      <c r="AQ65" s="19"/>
      <c r="AR65" s="17"/>
    </row>
    <row r="66">
      <c r="B66" s="18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  <c r="AP66" s="19"/>
      <c r="AQ66" s="19"/>
      <c r="AR66" s="17"/>
    </row>
    <row r="67">
      <c r="B67" s="18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AO67" s="19"/>
      <c r="AP67" s="19"/>
      <c r="AQ67" s="19"/>
      <c r="AR67" s="17"/>
    </row>
    <row r="68">
      <c r="B68" s="18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  <c r="AP68" s="19"/>
      <c r="AQ68" s="19"/>
      <c r="AR68" s="17"/>
    </row>
    <row r="69">
      <c r="B69" s="18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  <c r="AO69" s="19"/>
      <c r="AP69" s="19"/>
      <c r="AQ69" s="19"/>
      <c r="AR69" s="17"/>
    </row>
    <row r="70">
      <c r="B70" s="18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  <c r="AP70" s="19"/>
      <c r="AQ70" s="19"/>
      <c r="AR70" s="17"/>
    </row>
    <row r="71">
      <c r="B71" s="18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  <c r="AP71" s="19"/>
      <c r="AQ71" s="19"/>
      <c r="AR71" s="17"/>
    </row>
    <row r="72">
      <c r="B72" s="18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  <c r="AP72" s="19"/>
      <c r="AQ72" s="19"/>
      <c r="AR72" s="17"/>
    </row>
    <row r="73">
      <c r="B73" s="18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  <c r="AP73" s="19"/>
      <c r="AQ73" s="19"/>
      <c r="AR73" s="17"/>
    </row>
    <row r="74">
      <c r="B74" s="18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  <c r="AP74" s="19"/>
      <c r="AQ74" s="19"/>
      <c r="AR74" s="17"/>
    </row>
    <row r="75" s="2" customFormat="1">
      <c r="A75" s="36"/>
      <c r="B75" s="37"/>
      <c r="C75" s="38"/>
      <c r="D75" s="68" t="s">
        <v>56</v>
      </c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68" t="s">
        <v>57</v>
      </c>
      <c r="W75" s="40"/>
      <c r="X75" s="40"/>
      <c r="Y75" s="40"/>
      <c r="Z75" s="40"/>
      <c r="AA75" s="40"/>
      <c r="AB75" s="40"/>
      <c r="AC75" s="40"/>
      <c r="AD75" s="40"/>
      <c r="AE75" s="40"/>
      <c r="AF75" s="40"/>
      <c r="AG75" s="40"/>
      <c r="AH75" s="68" t="s">
        <v>56</v>
      </c>
      <c r="AI75" s="40"/>
      <c r="AJ75" s="40"/>
      <c r="AK75" s="40"/>
      <c r="AL75" s="40"/>
      <c r="AM75" s="68" t="s">
        <v>57</v>
      </c>
      <c r="AN75" s="40"/>
      <c r="AO75" s="40"/>
      <c r="AP75" s="38"/>
      <c r="AQ75" s="38"/>
      <c r="AR75" s="42"/>
      <c r="BE75" s="36"/>
    </row>
    <row r="76" s="2" customFormat="1">
      <c r="A76" s="36"/>
      <c r="B76" s="37"/>
      <c r="C76" s="38"/>
      <c r="D76" s="38"/>
      <c r="E76" s="38"/>
      <c r="F76" s="38"/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38"/>
      <c r="R76" s="38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  <c r="AF76" s="38"/>
      <c r="AG76" s="38"/>
      <c r="AH76" s="38"/>
      <c r="AI76" s="38"/>
      <c r="AJ76" s="38"/>
      <c r="AK76" s="38"/>
      <c r="AL76" s="38"/>
      <c r="AM76" s="38"/>
      <c r="AN76" s="38"/>
      <c r="AO76" s="38"/>
      <c r="AP76" s="38"/>
      <c r="AQ76" s="38"/>
      <c r="AR76" s="42"/>
      <c r="BE76" s="36"/>
    </row>
    <row r="77" s="2" customFormat="1" ht="6.96" customHeight="1">
      <c r="A77" s="36"/>
      <c r="B77" s="70"/>
      <c r="C77" s="71"/>
      <c r="D77" s="71"/>
      <c r="E77" s="71"/>
      <c r="F77" s="71"/>
      <c r="G77" s="71"/>
      <c r="H77" s="71"/>
      <c r="I77" s="71"/>
      <c r="J77" s="71"/>
      <c r="K77" s="71"/>
      <c r="L77" s="71"/>
      <c r="M77" s="71"/>
      <c r="N77" s="71"/>
      <c r="O77" s="71"/>
      <c r="P77" s="71"/>
      <c r="Q77" s="71"/>
      <c r="R77" s="71"/>
      <c r="S77" s="71"/>
      <c r="T77" s="71"/>
      <c r="U77" s="71"/>
      <c r="V77" s="71"/>
      <c r="W77" s="71"/>
      <c r="X77" s="71"/>
      <c r="Y77" s="71"/>
      <c r="Z77" s="71"/>
      <c r="AA77" s="71"/>
      <c r="AB77" s="71"/>
      <c r="AC77" s="71"/>
      <c r="AD77" s="71"/>
      <c r="AE77" s="71"/>
      <c r="AF77" s="71"/>
      <c r="AG77" s="71"/>
      <c r="AH77" s="71"/>
      <c r="AI77" s="71"/>
      <c r="AJ77" s="71"/>
      <c r="AK77" s="71"/>
      <c r="AL77" s="71"/>
      <c r="AM77" s="71"/>
      <c r="AN77" s="71"/>
      <c r="AO77" s="71"/>
      <c r="AP77" s="71"/>
      <c r="AQ77" s="71"/>
      <c r="AR77" s="42"/>
      <c r="BE77" s="36"/>
    </row>
    <row r="81" s="2" customFormat="1" ht="6.96" customHeight="1">
      <c r="A81" s="36"/>
      <c r="B81" s="72"/>
      <c r="C81" s="73"/>
      <c r="D81" s="73"/>
      <c r="E81" s="73"/>
      <c r="F81" s="73"/>
      <c r="G81" s="73"/>
      <c r="H81" s="73"/>
      <c r="I81" s="73"/>
      <c r="J81" s="73"/>
      <c r="K81" s="73"/>
      <c r="L81" s="73"/>
      <c r="M81" s="73"/>
      <c r="N81" s="73"/>
      <c r="O81" s="73"/>
      <c r="P81" s="73"/>
      <c r="Q81" s="73"/>
      <c r="R81" s="73"/>
      <c r="S81" s="73"/>
      <c r="T81" s="73"/>
      <c r="U81" s="73"/>
      <c r="V81" s="73"/>
      <c r="W81" s="73"/>
      <c r="X81" s="73"/>
      <c r="Y81" s="73"/>
      <c r="Z81" s="73"/>
      <c r="AA81" s="73"/>
      <c r="AB81" s="73"/>
      <c r="AC81" s="73"/>
      <c r="AD81" s="73"/>
      <c r="AE81" s="73"/>
      <c r="AF81" s="73"/>
      <c r="AG81" s="73"/>
      <c r="AH81" s="73"/>
      <c r="AI81" s="73"/>
      <c r="AJ81" s="73"/>
      <c r="AK81" s="73"/>
      <c r="AL81" s="73"/>
      <c r="AM81" s="73"/>
      <c r="AN81" s="73"/>
      <c r="AO81" s="73"/>
      <c r="AP81" s="73"/>
      <c r="AQ81" s="73"/>
      <c r="AR81" s="42"/>
      <c r="BE81" s="36"/>
    </row>
    <row r="82" s="2" customFormat="1" ht="24.96" customHeight="1">
      <c r="A82" s="36"/>
      <c r="B82" s="37"/>
      <c r="C82" s="20" t="s">
        <v>60</v>
      </c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38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38"/>
      <c r="AG82" s="38"/>
      <c r="AH82" s="38"/>
      <c r="AI82" s="38"/>
      <c r="AJ82" s="38"/>
      <c r="AK82" s="38"/>
      <c r="AL82" s="38"/>
      <c r="AM82" s="38"/>
      <c r="AN82" s="38"/>
      <c r="AO82" s="38"/>
      <c r="AP82" s="38"/>
      <c r="AQ82" s="38"/>
      <c r="AR82" s="42"/>
      <c r="BE82" s="36"/>
    </row>
    <row r="83" s="2" customFormat="1" ht="6.96" customHeight="1">
      <c r="A83" s="36"/>
      <c r="B83" s="37"/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38"/>
      <c r="P83" s="38"/>
      <c r="Q83" s="38"/>
      <c r="R83" s="38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38"/>
      <c r="AG83" s="38"/>
      <c r="AH83" s="38"/>
      <c r="AI83" s="38"/>
      <c r="AJ83" s="38"/>
      <c r="AK83" s="38"/>
      <c r="AL83" s="38"/>
      <c r="AM83" s="38"/>
      <c r="AN83" s="38"/>
      <c r="AO83" s="38"/>
      <c r="AP83" s="38"/>
      <c r="AQ83" s="38"/>
      <c r="AR83" s="42"/>
      <c r="BE83" s="36"/>
    </row>
    <row r="84" s="4" customFormat="1" ht="12" customHeight="1">
      <c r="A84" s="4"/>
      <c r="B84" s="74"/>
      <c r="C84" s="29" t="s">
        <v>11</v>
      </c>
      <c r="D84" s="75"/>
      <c r="E84" s="75"/>
      <c r="F84" s="75"/>
      <c r="G84" s="75"/>
      <c r="H84" s="75"/>
      <c r="I84" s="75"/>
      <c r="J84" s="75"/>
      <c r="K84" s="75"/>
      <c r="L84" s="75" t="str">
        <f>K5</f>
        <v>001-2024</v>
      </c>
      <c r="M84" s="75"/>
      <c r="N84" s="75"/>
      <c r="O84" s="75"/>
      <c r="P84" s="75"/>
      <c r="Q84" s="75"/>
      <c r="R84" s="75"/>
      <c r="S84" s="75"/>
      <c r="T84" s="75"/>
      <c r="U84" s="75"/>
      <c r="V84" s="75"/>
      <c r="W84" s="75"/>
      <c r="X84" s="75"/>
      <c r="Y84" s="75"/>
      <c r="Z84" s="75"/>
      <c r="AA84" s="75"/>
      <c r="AB84" s="75"/>
      <c r="AC84" s="75"/>
      <c r="AD84" s="75"/>
      <c r="AE84" s="75"/>
      <c r="AF84" s="75"/>
      <c r="AG84" s="75"/>
      <c r="AH84" s="75"/>
      <c r="AI84" s="75"/>
      <c r="AJ84" s="75"/>
      <c r="AK84" s="75"/>
      <c r="AL84" s="75"/>
      <c r="AM84" s="75"/>
      <c r="AN84" s="75"/>
      <c r="AO84" s="75"/>
      <c r="AP84" s="75"/>
      <c r="AQ84" s="75"/>
      <c r="AR84" s="76"/>
      <c r="BE84" s="4"/>
    </row>
    <row r="85" s="5" customFormat="1" ht="36.96" customHeight="1">
      <c r="A85" s="5"/>
      <c r="B85" s="77"/>
      <c r="C85" s="78" t="s">
        <v>14</v>
      </c>
      <c r="D85" s="79"/>
      <c r="E85" s="79"/>
      <c r="F85" s="79"/>
      <c r="G85" s="79"/>
      <c r="H85" s="79"/>
      <c r="I85" s="79"/>
      <c r="J85" s="79"/>
      <c r="K85" s="79"/>
      <c r="L85" s="80" t="str">
        <f>K6</f>
        <v>Prístavba pálenice č.d. 155</v>
      </c>
      <c r="M85" s="79"/>
      <c r="N85" s="79"/>
      <c r="O85" s="79"/>
      <c r="P85" s="79"/>
      <c r="Q85" s="79"/>
      <c r="R85" s="79"/>
      <c r="S85" s="79"/>
      <c r="T85" s="79"/>
      <c r="U85" s="79"/>
      <c r="V85" s="79"/>
      <c r="W85" s="79"/>
      <c r="X85" s="79"/>
      <c r="Y85" s="79"/>
      <c r="Z85" s="79"/>
      <c r="AA85" s="79"/>
      <c r="AB85" s="79"/>
      <c r="AC85" s="79"/>
      <c r="AD85" s="79"/>
      <c r="AE85" s="79"/>
      <c r="AF85" s="79"/>
      <c r="AG85" s="79"/>
      <c r="AH85" s="79"/>
      <c r="AI85" s="79"/>
      <c r="AJ85" s="79"/>
      <c r="AK85" s="79"/>
      <c r="AL85" s="79"/>
      <c r="AM85" s="79"/>
      <c r="AN85" s="79"/>
      <c r="AO85" s="79"/>
      <c r="AP85" s="79"/>
      <c r="AQ85" s="79"/>
      <c r="AR85" s="81"/>
      <c r="BE85" s="5"/>
    </row>
    <row r="86" s="2" customFormat="1" ht="6.96" customHeight="1">
      <c r="A86" s="36"/>
      <c r="B86" s="37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38"/>
      <c r="AH86" s="38"/>
      <c r="AI86" s="38"/>
      <c r="AJ86" s="38"/>
      <c r="AK86" s="38"/>
      <c r="AL86" s="38"/>
      <c r="AM86" s="38"/>
      <c r="AN86" s="38"/>
      <c r="AO86" s="38"/>
      <c r="AP86" s="38"/>
      <c r="AQ86" s="38"/>
      <c r="AR86" s="42"/>
      <c r="BE86" s="36"/>
    </row>
    <row r="87" s="2" customFormat="1" ht="12" customHeight="1">
      <c r="A87" s="36"/>
      <c r="B87" s="37"/>
      <c r="C87" s="29" t="s">
        <v>20</v>
      </c>
      <c r="D87" s="38"/>
      <c r="E87" s="38"/>
      <c r="F87" s="38"/>
      <c r="G87" s="38"/>
      <c r="H87" s="38"/>
      <c r="I87" s="38"/>
      <c r="J87" s="38"/>
      <c r="K87" s="38"/>
      <c r="L87" s="82" t="str">
        <f>IF(K8="","",K8)</f>
        <v>Dolná Mariková</v>
      </c>
      <c r="M87" s="38"/>
      <c r="N87" s="38"/>
      <c r="O87" s="38"/>
      <c r="P87" s="38"/>
      <c r="Q87" s="38"/>
      <c r="R87" s="38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F87" s="38"/>
      <c r="AG87" s="38"/>
      <c r="AH87" s="38"/>
      <c r="AI87" s="29" t="s">
        <v>22</v>
      </c>
      <c r="AJ87" s="38"/>
      <c r="AK87" s="38"/>
      <c r="AL87" s="38"/>
      <c r="AM87" s="83" t="str">
        <f>IF(AN8= "","",AN8)</f>
        <v>22. 5. 2024</v>
      </c>
      <c r="AN87" s="83"/>
      <c r="AO87" s="38"/>
      <c r="AP87" s="38"/>
      <c r="AQ87" s="38"/>
      <c r="AR87" s="42"/>
      <c r="BE87" s="36"/>
    </row>
    <row r="88" s="2" customFormat="1" ht="6.96" customHeight="1">
      <c r="A88" s="36"/>
      <c r="B88" s="37"/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F88" s="38"/>
      <c r="AG88" s="38"/>
      <c r="AH88" s="38"/>
      <c r="AI88" s="38"/>
      <c r="AJ88" s="38"/>
      <c r="AK88" s="38"/>
      <c r="AL88" s="38"/>
      <c r="AM88" s="38"/>
      <c r="AN88" s="38"/>
      <c r="AO88" s="38"/>
      <c r="AP88" s="38"/>
      <c r="AQ88" s="38"/>
      <c r="AR88" s="42"/>
      <c r="BE88" s="36"/>
    </row>
    <row r="89" s="2" customFormat="1" ht="15.15" customHeight="1">
      <c r="A89" s="36"/>
      <c r="B89" s="37"/>
      <c r="C89" s="29" t="s">
        <v>28</v>
      </c>
      <c r="D89" s="38"/>
      <c r="E89" s="38"/>
      <c r="F89" s="38"/>
      <c r="G89" s="38"/>
      <c r="H89" s="38"/>
      <c r="I89" s="38"/>
      <c r="J89" s="38"/>
      <c r="K89" s="38"/>
      <c r="L89" s="75" t="str">
        <f>IF(E11= "","",E11)</f>
        <v>GeoID s.r.o.</v>
      </c>
      <c r="M89" s="38"/>
      <c r="N89" s="38"/>
      <c r="O89" s="38"/>
      <c r="P89" s="38"/>
      <c r="Q89" s="38"/>
      <c r="R89" s="38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F89" s="38"/>
      <c r="AG89" s="38"/>
      <c r="AH89" s="38"/>
      <c r="AI89" s="29" t="s">
        <v>35</v>
      </c>
      <c r="AJ89" s="38"/>
      <c r="AK89" s="38"/>
      <c r="AL89" s="38"/>
      <c r="AM89" s="84" t="str">
        <f>IF(E17="","",E17)</f>
        <v>IngEN</v>
      </c>
      <c r="AN89" s="75"/>
      <c r="AO89" s="75"/>
      <c r="AP89" s="75"/>
      <c r="AQ89" s="38"/>
      <c r="AR89" s="42"/>
      <c r="AS89" s="85" t="s">
        <v>61</v>
      </c>
      <c r="AT89" s="86"/>
      <c r="AU89" s="87"/>
      <c r="AV89" s="87"/>
      <c r="AW89" s="87"/>
      <c r="AX89" s="87"/>
      <c r="AY89" s="87"/>
      <c r="AZ89" s="87"/>
      <c r="BA89" s="87"/>
      <c r="BB89" s="87"/>
      <c r="BC89" s="87"/>
      <c r="BD89" s="88"/>
      <c r="BE89" s="36"/>
    </row>
    <row r="90" s="2" customFormat="1" ht="15.15" customHeight="1">
      <c r="A90" s="36"/>
      <c r="B90" s="37"/>
      <c r="C90" s="29" t="s">
        <v>33</v>
      </c>
      <c r="D90" s="38"/>
      <c r="E90" s="38"/>
      <c r="F90" s="38"/>
      <c r="G90" s="38"/>
      <c r="H90" s="38"/>
      <c r="I90" s="38"/>
      <c r="J90" s="38"/>
      <c r="K90" s="38"/>
      <c r="L90" s="75" t="str">
        <f>IF(E14= "Vyplň údaj","",E14)</f>
        <v/>
      </c>
      <c r="M90" s="38"/>
      <c r="N90" s="38"/>
      <c r="O90" s="38"/>
      <c r="P90" s="38"/>
      <c r="Q90" s="38"/>
      <c r="R90" s="38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F90" s="38"/>
      <c r="AG90" s="38"/>
      <c r="AH90" s="38"/>
      <c r="AI90" s="29" t="s">
        <v>38</v>
      </c>
      <c r="AJ90" s="38"/>
      <c r="AK90" s="38"/>
      <c r="AL90" s="38"/>
      <c r="AM90" s="84" t="str">
        <f>IF(E20="","",E20)</f>
        <v xml:space="preserve"> </v>
      </c>
      <c r="AN90" s="75"/>
      <c r="AO90" s="75"/>
      <c r="AP90" s="75"/>
      <c r="AQ90" s="38"/>
      <c r="AR90" s="42"/>
      <c r="AS90" s="89"/>
      <c r="AT90" s="90"/>
      <c r="AU90" s="91"/>
      <c r="AV90" s="91"/>
      <c r="AW90" s="91"/>
      <c r="AX90" s="91"/>
      <c r="AY90" s="91"/>
      <c r="AZ90" s="91"/>
      <c r="BA90" s="91"/>
      <c r="BB90" s="91"/>
      <c r="BC90" s="91"/>
      <c r="BD90" s="92"/>
      <c r="BE90" s="36"/>
    </row>
    <row r="91" s="2" customFormat="1" ht="10.8" customHeight="1">
      <c r="A91" s="36"/>
      <c r="B91" s="37"/>
      <c r="C91" s="38"/>
      <c r="D91" s="38"/>
      <c r="E91" s="38"/>
      <c r="F91" s="38"/>
      <c r="G91" s="38"/>
      <c r="H91" s="38"/>
      <c r="I91" s="38"/>
      <c r="J91" s="38"/>
      <c r="K91" s="38"/>
      <c r="L91" s="38"/>
      <c r="M91" s="38"/>
      <c r="N91" s="38"/>
      <c r="O91" s="38"/>
      <c r="P91" s="38"/>
      <c r="Q91" s="38"/>
      <c r="R91" s="38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F91" s="38"/>
      <c r="AG91" s="38"/>
      <c r="AH91" s="38"/>
      <c r="AI91" s="38"/>
      <c r="AJ91" s="38"/>
      <c r="AK91" s="38"/>
      <c r="AL91" s="38"/>
      <c r="AM91" s="38"/>
      <c r="AN91" s="38"/>
      <c r="AO91" s="38"/>
      <c r="AP91" s="38"/>
      <c r="AQ91" s="38"/>
      <c r="AR91" s="42"/>
      <c r="AS91" s="93"/>
      <c r="AT91" s="94"/>
      <c r="AU91" s="95"/>
      <c r="AV91" s="95"/>
      <c r="AW91" s="95"/>
      <c r="AX91" s="95"/>
      <c r="AY91" s="95"/>
      <c r="AZ91" s="95"/>
      <c r="BA91" s="95"/>
      <c r="BB91" s="95"/>
      <c r="BC91" s="95"/>
      <c r="BD91" s="96"/>
      <c r="BE91" s="36"/>
    </row>
    <row r="92" s="2" customFormat="1" ht="29.28" customHeight="1">
      <c r="A92" s="36"/>
      <c r="B92" s="37"/>
      <c r="C92" s="97" t="s">
        <v>62</v>
      </c>
      <c r="D92" s="98"/>
      <c r="E92" s="98"/>
      <c r="F92" s="98"/>
      <c r="G92" s="98"/>
      <c r="H92" s="99"/>
      <c r="I92" s="100" t="s">
        <v>63</v>
      </c>
      <c r="J92" s="98"/>
      <c r="K92" s="98"/>
      <c r="L92" s="98"/>
      <c r="M92" s="98"/>
      <c r="N92" s="98"/>
      <c r="O92" s="98"/>
      <c r="P92" s="98"/>
      <c r="Q92" s="98"/>
      <c r="R92" s="98"/>
      <c r="S92" s="98"/>
      <c r="T92" s="98"/>
      <c r="U92" s="98"/>
      <c r="V92" s="98"/>
      <c r="W92" s="98"/>
      <c r="X92" s="98"/>
      <c r="Y92" s="98"/>
      <c r="Z92" s="98"/>
      <c r="AA92" s="98"/>
      <c r="AB92" s="98"/>
      <c r="AC92" s="98"/>
      <c r="AD92" s="98"/>
      <c r="AE92" s="98"/>
      <c r="AF92" s="98"/>
      <c r="AG92" s="101" t="s">
        <v>64</v>
      </c>
      <c r="AH92" s="98"/>
      <c r="AI92" s="98"/>
      <c r="AJ92" s="98"/>
      <c r="AK92" s="98"/>
      <c r="AL92" s="98"/>
      <c r="AM92" s="98"/>
      <c r="AN92" s="100" t="s">
        <v>65</v>
      </c>
      <c r="AO92" s="98"/>
      <c r="AP92" s="102"/>
      <c r="AQ92" s="103" t="s">
        <v>66</v>
      </c>
      <c r="AR92" s="42"/>
      <c r="AS92" s="104" t="s">
        <v>67</v>
      </c>
      <c r="AT92" s="105" t="s">
        <v>68</v>
      </c>
      <c r="AU92" s="105" t="s">
        <v>69</v>
      </c>
      <c r="AV92" s="105" t="s">
        <v>70</v>
      </c>
      <c r="AW92" s="105" t="s">
        <v>71</v>
      </c>
      <c r="AX92" s="105" t="s">
        <v>72</v>
      </c>
      <c r="AY92" s="105" t="s">
        <v>73</v>
      </c>
      <c r="AZ92" s="105" t="s">
        <v>74</v>
      </c>
      <c r="BA92" s="105" t="s">
        <v>75</v>
      </c>
      <c r="BB92" s="105" t="s">
        <v>76</v>
      </c>
      <c r="BC92" s="105" t="s">
        <v>77</v>
      </c>
      <c r="BD92" s="106" t="s">
        <v>78</v>
      </c>
      <c r="BE92" s="36"/>
    </row>
    <row r="93" s="2" customFormat="1" ht="10.8" customHeight="1">
      <c r="A93" s="36"/>
      <c r="B93" s="37"/>
      <c r="C93" s="38"/>
      <c r="D93" s="38"/>
      <c r="E93" s="38"/>
      <c r="F93" s="38"/>
      <c r="G93" s="38"/>
      <c r="H93" s="38"/>
      <c r="I93" s="38"/>
      <c r="J93" s="38"/>
      <c r="K93" s="38"/>
      <c r="L93" s="38"/>
      <c r="M93" s="38"/>
      <c r="N93" s="38"/>
      <c r="O93" s="38"/>
      <c r="P93" s="38"/>
      <c r="Q93" s="38"/>
      <c r="R93" s="38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F93" s="38"/>
      <c r="AG93" s="38"/>
      <c r="AH93" s="38"/>
      <c r="AI93" s="38"/>
      <c r="AJ93" s="38"/>
      <c r="AK93" s="38"/>
      <c r="AL93" s="38"/>
      <c r="AM93" s="38"/>
      <c r="AN93" s="38"/>
      <c r="AO93" s="38"/>
      <c r="AP93" s="38"/>
      <c r="AQ93" s="38"/>
      <c r="AR93" s="42"/>
      <c r="AS93" s="107"/>
      <c r="AT93" s="108"/>
      <c r="AU93" s="108"/>
      <c r="AV93" s="108"/>
      <c r="AW93" s="108"/>
      <c r="AX93" s="108"/>
      <c r="AY93" s="108"/>
      <c r="AZ93" s="108"/>
      <c r="BA93" s="108"/>
      <c r="BB93" s="108"/>
      <c r="BC93" s="108"/>
      <c r="BD93" s="109"/>
      <c r="BE93" s="36"/>
    </row>
    <row r="94" s="6" customFormat="1" ht="32.4" customHeight="1">
      <c r="A94" s="6"/>
      <c r="B94" s="110"/>
      <c r="C94" s="111" t="s">
        <v>79</v>
      </c>
      <c r="D94" s="112"/>
      <c r="E94" s="112"/>
      <c r="F94" s="112"/>
      <c r="G94" s="112"/>
      <c r="H94" s="112"/>
      <c r="I94" s="112"/>
      <c r="J94" s="112"/>
      <c r="K94" s="112"/>
      <c r="L94" s="112"/>
      <c r="M94" s="112"/>
      <c r="N94" s="112"/>
      <c r="O94" s="112"/>
      <c r="P94" s="112"/>
      <c r="Q94" s="112"/>
      <c r="R94" s="112"/>
      <c r="S94" s="112"/>
      <c r="T94" s="112"/>
      <c r="U94" s="112"/>
      <c r="V94" s="112"/>
      <c r="W94" s="112"/>
      <c r="X94" s="112"/>
      <c r="Y94" s="112"/>
      <c r="Z94" s="112"/>
      <c r="AA94" s="112"/>
      <c r="AB94" s="112"/>
      <c r="AC94" s="112"/>
      <c r="AD94" s="112"/>
      <c r="AE94" s="112"/>
      <c r="AF94" s="112"/>
      <c r="AG94" s="113">
        <f>ROUND(SUM(AG95:AG96),2)</f>
        <v>0</v>
      </c>
      <c r="AH94" s="113"/>
      <c r="AI94" s="113"/>
      <c r="AJ94" s="113"/>
      <c r="AK94" s="113"/>
      <c r="AL94" s="113"/>
      <c r="AM94" s="113"/>
      <c r="AN94" s="114">
        <f>SUM(AG94,AT94)</f>
        <v>0</v>
      </c>
      <c r="AO94" s="114"/>
      <c r="AP94" s="114"/>
      <c r="AQ94" s="115" t="s">
        <v>1</v>
      </c>
      <c r="AR94" s="116"/>
      <c r="AS94" s="117">
        <f>ROUND(SUM(AS95:AS96),2)</f>
        <v>0</v>
      </c>
      <c r="AT94" s="118">
        <f>ROUND(SUM(AV94:AW94),2)</f>
        <v>0</v>
      </c>
      <c r="AU94" s="119">
        <f>ROUND(SUM(AU95:AU96),5)</f>
        <v>0</v>
      </c>
      <c r="AV94" s="118">
        <f>ROUND(AZ94*L29,2)</f>
        <v>0</v>
      </c>
      <c r="AW94" s="118">
        <f>ROUND(BA94*L30,2)</f>
        <v>0</v>
      </c>
      <c r="AX94" s="118">
        <f>ROUND(BB94*L29,2)</f>
        <v>0</v>
      </c>
      <c r="AY94" s="118">
        <f>ROUND(BC94*L30,2)</f>
        <v>0</v>
      </c>
      <c r="AZ94" s="118">
        <f>ROUND(SUM(AZ95:AZ96),2)</f>
        <v>0</v>
      </c>
      <c r="BA94" s="118">
        <f>ROUND(SUM(BA95:BA96),2)</f>
        <v>0</v>
      </c>
      <c r="BB94" s="118">
        <f>ROUND(SUM(BB95:BB96),2)</f>
        <v>0</v>
      </c>
      <c r="BC94" s="118">
        <f>ROUND(SUM(BC95:BC96),2)</f>
        <v>0</v>
      </c>
      <c r="BD94" s="120">
        <f>ROUND(SUM(BD95:BD96),2)</f>
        <v>0</v>
      </c>
      <c r="BE94" s="6"/>
      <c r="BS94" s="121" t="s">
        <v>80</v>
      </c>
      <c r="BT94" s="121" t="s">
        <v>81</v>
      </c>
      <c r="BU94" s="122" t="s">
        <v>82</v>
      </c>
      <c r="BV94" s="121" t="s">
        <v>83</v>
      </c>
      <c r="BW94" s="121" t="s">
        <v>5</v>
      </c>
      <c r="BX94" s="121" t="s">
        <v>84</v>
      </c>
      <c r="CL94" s="121" t="s">
        <v>17</v>
      </c>
    </row>
    <row r="95" s="7" customFormat="1" ht="16.5" customHeight="1">
      <c r="A95" s="123" t="s">
        <v>85</v>
      </c>
      <c r="B95" s="124"/>
      <c r="C95" s="125"/>
      <c r="D95" s="126" t="s">
        <v>86</v>
      </c>
      <c r="E95" s="126"/>
      <c r="F95" s="126"/>
      <c r="G95" s="126"/>
      <c r="H95" s="126"/>
      <c r="I95" s="127"/>
      <c r="J95" s="126" t="s">
        <v>87</v>
      </c>
      <c r="K95" s="126"/>
      <c r="L95" s="126"/>
      <c r="M95" s="126"/>
      <c r="N95" s="126"/>
      <c r="O95" s="126"/>
      <c r="P95" s="126"/>
      <c r="Q95" s="126"/>
      <c r="R95" s="126"/>
      <c r="S95" s="126"/>
      <c r="T95" s="126"/>
      <c r="U95" s="126"/>
      <c r="V95" s="126"/>
      <c r="W95" s="126"/>
      <c r="X95" s="126"/>
      <c r="Y95" s="126"/>
      <c r="Z95" s="126"/>
      <c r="AA95" s="126"/>
      <c r="AB95" s="126"/>
      <c r="AC95" s="126"/>
      <c r="AD95" s="126"/>
      <c r="AE95" s="126"/>
      <c r="AF95" s="126"/>
      <c r="AG95" s="128">
        <f>'SO 01 - Prístavba Pálenice'!J30</f>
        <v>0</v>
      </c>
      <c r="AH95" s="127"/>
      <c r="AI95" s="127"/>
      <c r="AJ95" s="127"/>
      <c r="AK95" s="127"/>
      <c r="AL95" s="127"/>
      <c r="AM95" s="127"/>
      <c r="AN95" s="128">
        <f>SUM(AG95,AT95)</f>
        <v>0</v>
      </c>
      <c r="AO95" s="127"/>
      <c r="AP95" s="127"/>
      <c r="AQ95" s="129" t="s">
        <v>88</v>
      </c>
      <c r="AR95" s="130"/>
      <c r="AS95" s="131">
        <v>0</v>
      </c>
      <c r="AT95" s="132">
        <f>ROUND(SUM(AV95:AW95),2)</f>
        <v>0</v>
      </c>
      <c r="AU95" s="133">
        <f>'SO 01 - Prístavba Pálenice'!P131</f>
        <v>0</v>
      </c>
      <c r="AV95" s="132">
        <f>'SO 01 - Prístavba Pálenice'!J33</f>
        <v>0</v>
      </c>
      <c r="AW95" s="132">
        <f>'SO 01 - Prístavba Pálenice'!J34</f>
        <v>0</v>
      </c>
      <c r="AX95" s="132">
        <f>'SO 01 - Prístavba Pálenice'!J35</f>
        <v>0</v>
      </c>
      <c r="AY95" s="132">
        <f>'SO 01 - Prístavba Pálenice'!J36</f>
        <v>0</v>
      </c>
      <c r="AZ95" s="132">
        <f>'SO 01 - Prístavba Pálenice'!F33</f>
        <v>0</v>
      </c>
      <c r="BA95" s="132">
        <f>'SO 01 - Prístavba Pálenice'!F34</f>
        <v>0</v>
      </c>
      <c r="BB95" s="132">
        <f>'SO 01 - Prístavba Pálenice'!F35</f>
        <v>0</v>
      </c>
      <c r="BC95" s="132">
        <f>'SO 01 - Prístavba Pálenice'!F36</f>
        <v>0</v>
      </c>
      <c r="BD95" s="134">
        <f>'SO 01 - Prístavba Pálenice'!F37</f>
        <v>0</v>
      </c>
      <c r="BE95" s="7"/>
      <c r="BT95" s="135" t="s">
        <v>89</v>
      </c>
      <c r="BV95" s="135" t="s">
        <v>83</v>
      </c>
      <c r="BW95" s="135" t="s">
        <v>90</v>
      </c>
      <c r="BX95" s="135" t="s">
        <v>5</v>
      </c>
      <c r="CL95" s="135" t="s">
        <v>17</v>
      </c>
      <c r="CM95" s="135" t="s">
        <v>81</v>
      </c>
    </row>
    <row r="96" s="7" customFormat="1" ht="16.5" customHeight="1">
      <c r="A96" s="123" t="s">
        <v>85</v>
      </c>
      <c r="B96" s="124"/>
      <c r="C96" s="125"/>
      <c r="D96" s="126" t="s">
        <v>91</v>
      </c>
      <c r="E96" s="126"/>
      <c r="F96" s="126"/>
      <c r="G96" s="126"/>
      <c r="H96" s="126"/>
      <c r="I96" s="127"/>
      <c r="J96" s="126" t="s">
        <v>92</v>
      </c>
      <c r="K96" s="126"/>
      <c r="L96" s="126"/>
      <c r="M96" s="126"/>
      <c r="N96" s="126"/>
      <c r="O96" s="126"/>
      <c r="P96" s="126"/>
      <c r="Q96" s="126"/>
      <c r="R96" s="126"/>
      <c r="S96" s="126"/>
      <c r="T96" s="126"/>
      <c r="U96" s="126"/>
      <c r="V96" s="126"/>
      <c r="W96" s="126"/>
      <c r="X96" s="126"/>
      <c r="Y96" s="126"/>
      <c r="Z96" s="126"/>
      <c r="AA96" s="126"/>
      <c r="AB96" s="126"/>
      <c r="AC96" s="126"/>
      <c r="AD96" s="126"/>
      <c r="AE96" s="126"/>
      <c r="AF96" s="126"/>
      <c r="AG96" s="128">
        <f>'SO 02 - Rekonštrukcia spe...'!J30</f>
        <v>0</v>
      </c>
      <c r="AH96" s="127"/>
      <c r="AI96" s="127"/>
      <c r="AJ96" s="127"/>
      <c r="AK96" s="127"/>
      <c r="AL96" s="127"/>
      <c r="AM96" s="127"/>
      <c r="AN96" s="128">
        <f>SUM(AG96,AT96)</f>
        <v>0</v>
      </c>
      <c r="AO96" s="127"/>
      <c r="AP96" s="127"/>
      <c r="AQ96" s="129" t="s">
        <v>88</v>
      </c>
      <c r="AR96" s="130"/>
      <c r="AS96" s="136">
        <v>0</v>
      </c>
      <c r="AT96" s="137">
        <f>ROUND(SUM(AV96:AW96),2)</f>
        <v>0</v>
      </c>
      <c r="AU96" s="138">
        <f>'SO 02 - Rekonštrukcia spe...'!P119</f>
        <v>0</v>
      </c>
      <c r="AV96" s="137">
        <f>'SO 02 - Rekonštrukcia spe...'!J33</f>
        <v>0</v>
      </c>
      <c r="AW96" s="137">
        <f>'SO 02 - Rekonštrukcia spe...'!J34</f>
        <v>0</v>
      </c>
      <c r="AX96" s="137">
        <f>'SO 02 - Rekonštrukcia spe...'!J35</f>
        <v>0</v>
      </c>
      <c r="AY96" s="137">
        <f>'SO 02 - Rekonštrukcia spe...'!J36</f>
        <v>0</v>
      </c>
      <c r="AZ96" s="137">
        <f>'SO 02 - Rekonštrukcia spe...'!F33</f>
        <v>0</v>
      </c>
      <c r="BA96" s="137">
        <f>'SO 02 - Rekonštrukcia spe...'!F34</f>
        <v>0</v>
      </c>
      <c r="BB96" s="137">
        <f>'SO 02 - Rekonštrukcia spe...'!F35</f>
        <v>0</v>
      </c>
      <c r="BC96" s="137">
        <f>'SO 02 - Rekonštrukcia spe...'!F36</f>
        <v>0</v>
      </c>
      <c r="BD96" s="139">
        <f>'SO 02 - Rekonštrukcia spe...'!F37</f>
        <v>0</v>
      </c>
      <c r="BE96" s="7"/>
      <c r="BT96" s="135" t="s">
        <v>89</v>
      </c>
      <c r="BV96" s="135" t="s">
        <v>83</v>
      </c>
      <c r="BW96" s="135" t="s">
        <v>93</v>
      </c>
      <c r="BX96" s="135" t="s">
        <v>5</v>
      </c>
      <c r="CL96" s="135" t="s">
        <v>17</v>
      </c>
      <c r="CM96" s="135" t="s">
        <v>81</v>
      </c>
    </row>
    <row r="97" s="2" customFormat="1" ht="30" customHeight="1">
      <c r="A97" s="36"/>
      <c r="B97" s="37"/>
      <c r="C97" s="38"/>
      <c r="D97" s="38"/>
      <c r="E97" s="38"/>
      <c r="F97" s="38"/>
      <c r="G97" s="38"/>
      <c r="H97" s="38"/>
      <c r="I97" s="38"/>
      <c r="J97" s="38"/>
      <c r="K97" s="38"/>
      <c r="L97" s="38"/>
      <c r="M97" s="38"/>
      <c r="N97" s="38"/>
      <c r="O97" s="38"/>
      <c r="P97" s="38"/>
      <c r="Q97" s="38"/>
      <c r="R97" s="38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F97" s="38"/>
      <c r="AG97" s="38"/>
      <c r="AH97" s="38"/>
      <c r="AI97" s="38"/>
      <c r="AJ97" s="38"/>
      <c r="AK97" s="38"/>
      <c r="AL97" s="38"/>
      <c r="AM97" s="38"/>
      <c r="AN97" s="38"/>
      <c r="AO97" s="38"/>
      <c r="AP97" s="38"/>
      <c r="AQ97" s="38"/>
      <c r="AR97" s="42"/>
      <c r="AS97" s="36"/>
      <c r="AT97" s="36"/>
      <c r="AU97" s="36"/>
      <c r="AV97" s="36"/>
      <c r="AW97" s="36"/>
      <c r="AX97" s="36"/>
      <c r="AY97" s="36"/>
      <c r="AZ97" s="36"/>
      <c r="BA97" s="36"/>
      <c r="BB97" s="36"/>
      <c r="BC97" s="36"/>
      <c r="BD97" s="36"/>
      <c r="BE97" s="36"/>
    </row>
    <row r="98" s="2" customFormat="1" ht="6.96" customHeight="1">
      <c r="A98" s="36"/>
      <c r="B98" s="70"/>
      <c r="C98" s="71"/>
      <c r="D98" s="71"/>
      <c r="E98" s="71"/>
      <c r="F98" s="71"/>
      <c r="G98" s="71"/>
      <c r="H98" s="71"/>
      <c r="I98" s="71"/>
      <c r="J98" s="71"/>
      <c r="K98" s="71"/>
      <c r="L98" s="71"/>
      <c r="M98" s="71"/>
      <c r="N98" s="71"/>
      <c r="O98" s="71"/>
      <c r="P98" s="71"/>
      <c r="Q98" s="71"/>
      <c r="R98" s="71"/>
      <c r="S98" s="71"/>
      <c r="T98" s="71"/>
      <c r="U98" s="71"/>
      <c r="V98" s="71"/>
      <c r="W98" s="71"/>
      <c r="X98" s="71"/>
      <c r="Y98" s="71"/>
      <c r="Z98" s="71"/>
      <c r="AA98" s="71"/>
      <c r="AB98" s="71"/>
      <c r="AC98" s="71"/>
      <c r="AD98" s="71"/>
      <c r="AE98" s="71"/>
      <c r="AF98" s="71"/>
      <c r="AG98" s="71"/>
      <c r="AH98" s="71"/>
      <c r="AI98" s="71"/>
      <c r="AJ98" s="71"/>
      <c r="AK98" s="71"/>
      <c r="AL98" s="71"/>
      <c r="AM98" s="71"/>
      <c r="AN98" s="71"/>
      <c r="AO98" s="71"/>
      <c r="AP98" s="71"/>
      <c r="AQ98" s="71"/>
      <c r="AR98" s="42"/>
      <c r="AS98" s="36"/>
      <c r="AT98" s="36"/>
      <c r="AU98" s="36"/>
      <c r="AV98" s="36"/>
      <c r="AW98" s="36"/>
      <c r="AX98" s="36"/>
      <c r="AY98" s="36"/>
      <c r="AZ98" s="36"/>
      <c r="BA98" s="36"/>
      <c r="BB98" s="36"/>
      <c r="BC98" s="36"/>
      <c r="BD98" s="36"/>
      <c r="BE98" s="36"/>
    </row>
  </sheetData>
  <sheetProtection sheet="1" formatColumns="0" formatRows="0" objects="1" scenarios="1" spinCount="100000" saltValue="WNsMmvWlWSkJGbKcpEX8GdZUty5X2sAjQc06ltQSQKKmqRZA7+uYmC7/zV2IbsBBN4jUFVe4ijLbbcJdfRaV6A==" hashValue="ohn9qzddHY5r1RdWxzBCHgfSHg/PuK2NbBNv+JFEOJ4kzSF6LjHfjjajpTL8xv+UtZ/6n5v+0zYzMrgWyODnVQ==" algorithmName="SHA-512" password="CC35"/>
  <mergeCells count="46"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85:AO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N96:AP96"/>
    <mergeCell ref="AG96:AM96"/>
    <mergeCell ref="D96:H96"/>
    <mergeCell ref="J96:AF96"/>
    <mergeCell ref="AG94:AM94"/>
    <mergeCell ref="AN94:AP94"/>
    <mergeCell ref="AR2:BE2"/>
  </mergeCells>
  <hyperlinks>
    <hyperlink ref="A95" location="'SO 01 - Prístavba Pálenice'!C2" display="/"/>
    <hyperlink ref="A96" location="'SO 02 - Rekonštrukcia spe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4" t="s">
        <v>90</v>
      </c>
    </row>
    <row r="3" s="1" customFormat="1" ht="6.96" customHeight="1">
      <c r="B3" s="140"/>
      <c r="C3" s="141"/>
      <c r="D3" s="141"/>
      <c r="E3" s="141"/>
      <c r="F3" s="141"/>
      <c r="G3" s="141"/>
      <c r="H3" s="141"/>
      <c r="I3" s="141"/>
      <c r="J3" s="141"/>
      <c r="K3" s="141"/>
      <c r="L3" s="17"/>
      <c r="AT3" s="14" t="s">
        <v>81</v>
      </c>
    </row>
    <row r="4" s="1" customFormat="1" ht="24.96" customHeight="1">
      <c r="B4" s="17"/>
      <c r="D4" s="142" t="s">
        <v>94</v>
      </c>
      <c r="L4" s="17"/>
      <c r="M4" s="143" t="s">
        <v>9</v>
      </c>
      <c r="AT4" s="14" t="s">
        <v>4</v>
      </c>
    </row>
    <row r="5" s="1" customFormat="1" ht="6.96" customHeight="1">
      <c r="B5" s="17"/>
      <c r="L5" s="17"/>
    </row>
    <row r="6" s="1" customFormat="1" ht="12" customHeight="1">
      <c r="B6" s="17"/>
      <c r="D6" s="144" t="s">
        <v>14</v>
      </c>
      <c r="L6" s="17"/>
    </row>
    <row r="7" s="1" customFormat="1" ht="16.5" customHeight="1">
      <c r="B7" s="17"/>
      <c r="E7" s="145" t="str">
        <f>'Rekapitulácia stavby'!K6</f>
        <v>Prístavba pálenice č.d. 155</v>
      </c>
      <c r="F7" s="144"/>
      <c r="G7" s="144"/>
      <c r="H7" s="144"/>
      <c r="L7" s="17"/>
    </row>
    <row r="8" s="2" customFormat="1" ht="12" customHeight="1">
      <c r="A8" s="36"/>
      <c r="B8" s="42"/>
      <c r="C8" s="36"/>
      <c r="D8" s="144" t="s">
        <v>95</v>
      </c>
      <c r="E8" s="36"/>
      <c r="F8" s="36"/>
      <c r="G8" s="36"/>
      <c r="H8" s="36"/>
      <c r="I8" s="36"/>
      <c r="J8" s="36"/>
      <c r="K8" s="36"/>
      <c r="L8" s="67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</row>
    <row r="9" s="2" customFormat="1" ht="16.5" customHeight="1">
      <c r="A9" s="36"/>
      <c r="B9" s="42"/>
      <c r="C9" s="36"/>
      <c r="D9" s="36"/>
      <c r="E9" s="146" t="s">
        <v>96</v>
      </c>
      <c r="F9" s="36"/>
      <c r="G9" s="36"/>
      <c r="H9" s="36"/>
      <c r="I9" s="36"/>
      <c r="J9" s="36"/>
      <c r="K9" s="36"/>
      <c r="L9" s="67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</row>
    <row r="10" s="2" customFormat="1">
      <c r="A10" s="36"/>
      <c r="B10" s="42"/>
      <c r="C10" s="36"/>
      <c r="D10" s="36"/>
      <c r="E10" s="36"/>
      <c r="F10" s="36"/>
      <c r="G10" s="36"/>
      <c r="H10" s="36"/>
      <c r="I10" s="36"/>
      <c r="J10" s="36"/>
      <c r="K10" s="36"/>
      <c r="L10" s="67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</row>
    <row r="11" s="2" customFormat="1" ht="12" customHeight="1">
      <c r="A11" s="36"/>
      <c r="B11" s="42"/>
      <c r="C11" s="36"/>
      <c r="D11" s="144" t="s">
        <v>16</v>
      </c>
      <c r="E11" s="36"/>
      <c r="F11" s="147" t="s">
        <v>17</v>
      </c>
      <c r="G11" s="36"/>
      <c r="H11" s="36"/>
      <c r="I11" s="144" t="s">
        <v>18</v>
      </c>
      <c r="J11" s="147" t="s">
        <v>1</v>
      </c>
      <c r="K11" s="36"/>
      <c r="L11" s="67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s="2" customFormat="1" ht="12" customHeight="1">
      <c r="A12" s="36"/>
      <c r="B12" s="42"/>
      <c r="C12" s="36"/>
      <c r="D12" s="144" t="s">
        <v>20</v>
      </c>
      <c r="E12" s="36"/>
      <c r="F12" s="147" t="s">
        <v>21</v>
      </c>
      <c r="G12" s="36"/>
      <c r="H12" s="36"/>
      <c r="I12" s="144" t="s">
        <v>22</v>
      </c>
      <c r="J12" s="148" t="str">
        <f>'Rekapitulácia stavby'!AN8</f>
        <v>22. 5. 2024</v>
      </c>
      <c r="K12" s="36"/>
      <c r="L12" s="67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s="2" customFormat="1" ht="10.8" customHeight="1">
      <c r="A13" s="36"/>
      <c r="B13" s="42"/>
      <c r="C13" s="36"/>
      <c r="D13" s="36"/>
      <c r="E13" s="36"/>
      <c r="F13" s="36"/>
      <c r="G13" s="36"/>
      <c r="H13" s="36"/>
      <c r="I13" s="36"/>
      <c r="J13" s="36"/>
      <c r="K13" s="36"/>
      <c r="L13" s="67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s="2" customFormat="1" ht="12" customHeight="1">
      <c r="A14" s="36"/>
      <c r="B14" s="42"/>
      <c r="C14" s="36"/>
      <c r="D14" s="144" t="s">
        <v>28</v>
      </c>
      <c r="E14" s="36"/>
      <c r="F14" s="36"/>
      <c r="G14" s="36"/>
      <c r="H14" s="36"/>
      <c r="I14" s="144" t="s">
        <v>29</v>
      </c>
      <c r="J14" s="147" t="s">
        <v>30</v>
      </c>
      <c r="K14" s="36"/>
      <c r="L14" s="67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s="2" customFormat="1" ht="18" customHeight="1">
      <c r="A15" s="36"/>
      <c r="B15" s="42"/>
      <c r="C15" s="36"/>
      <c r="D15" s="36"/>
      <c r="E15" s="147" t="s">
        <v>31</v>
      </c>
      <c r="F15" s="36"/>
      <c r="G15" s="36"/>
      <c r="H15" s="36"/>
      <c r="I15" s="144" t="s">
        <v>32</v>
      </c>
      <c r="J15" s="147" t="s">
        <v>1</v>
      </c>
      <c r="K15" s="36"/>
      <c r="L15" s="67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s="2" customFormat="1" ht="6.96" customHeight="1">
      <c r="A16" s="36"/>
      <c r="B16" s="42"/>
      <c r="C16" s="36"/>
      <c r="D16" s="36"/>
      <c r="E16" s="36"/>
      <c r="F16" s="36"/>
      <c r="G16" s="36"/>
      <c r="H16" s="36"/>
      <c r="I16" s="36"/>
      <c r="J16" s="36"/>
      <c r="K16" s="36"/>
      <c r="L16" s="67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s="2" customFormat="1" ht="12" customHeight="1">
      <c r="A17" s="36"/>
      <c r="B17" s="42"/>
      <c r="C17" s="36"/>
      <c r="D17" s="144" t="s">
        <v>33</v>
      </c>
      <c r="E17" s="36"/>
      <c r="F17" s="36"/>
      <c r="G17" s="36"/>
      <c r="H17" s="36"/>
      <c r="I17" s="144" t="s">
        <v>29</v>
      </c>
      <c r="J17" s="30" t="str">
        <f>'Rekapitulácia stavby'!AN13</f>
        <v>Vyplň údaj</v>
      </c>
      <c r="K17" s="36"/>
      <c r="L17" s="67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s="2" customFormat="1" ht="18" customHeight="1">
      <c r="A18" s="36"/>
      <c r="B18" s="42"/>
      <c r="C18" s="36"/>
      <c r="D18" s="36"/>
      <c r="E18" s="30" t="str">
        <f>'Rekapitulácia stavby'!E14</f>
        <v>Vyplň údaj</v>
      </c>
      <c r="F18" s="147"/>
      <c r="G18" s="147"/>
      <c r="H18" s="147"/>
      <c r="I18" s="144" t="s">
        <v>32</v>
      </c>
      <c r="J18" s="30" t="str">
        <f>'Rekapitulácia stavby'!AN14</f>
        <v>Vyplň údaj</v>
      </c>
      <c r="K18" s="36"/>
      <c r="L18" s="67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s="2" customFormat="1" ht="6.96" customHeight="1">
      <c r="A19" s="36"/>
      <c r="B19" s="42"/>
      <c r="C19" s="36"/>
      <c r="D19" s="36"/>
      <c r="E19" s="36"/>
      <c r="F19" s="36"/>
      <c r="G19" s="36"/>
      <c r="H19" s="36"/>
      <c r="I19" s="36"/>
      <c r="J19" s="36"/>
      <c r="K19" s="36"/>
      <c r="L19" s="67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s="2" customFormat="1" ht="12" customHeight="1">
      <c r="A20" s="36"/>
      <c r="B20" s="42"/>
      <c r="C20" s="36"/>
      <c r="D20" s="144" t="s">
        <v>35</v>
      </c>
      <c r="E20" s="36"/>
      <c r="F20" s="36"/>
      <c r="G20" s="36"/>
      <c r="H20" s="36"/>
      <c r="I20" s="144" t="s">
        <v>29</v>
      </c>
      <c r="J20" s="147" t="s">
        <v>1</v>
      </c>
      <c r="K20" s="36"/>
      <c r="L20" s="67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s="2" customFormat="1" ht="18" customHeight="1">
      <c r="A21" s="36"/>
      <c r="B21" s="42"/>
      <c r="C21" s="36"/>
      <c r="D21" s="36"/>
      <c r="E21" s="147" t="s">
        <v>36</v>
      </c>
      <c r="F21" s="36"/>
      <c r="G21" s="36"/>
      <c r="H21" s="36"/>
      <c r="I21" s="144" t="s">
        <v>32</v>
      </c>
      <c r="J21" s="147" t="s">
        <v>1</v>
      </c>
      <c r="K21" s="36"/>
      <c r="L21" s="67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s="2" customFormat="1" ht="6.96" customHeight="1">
      <c r="A22" s="36"/>
      <c r="B22" s="42"/>
      <c r="C22" s="36"/>
      <c r="D22" s="36"/>
      <c r="E22" s="36"/>
      <c r="F22" s="36"/>
      <c r="G22" s="36"/>
      <c r="H22" s="36"/>
      <c r="I22" s="36"/>
      <c r="J22" s="36"/>
      <c r="K22" s="36"/>
      <c r="L22" s="67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s="2" customFormat="1" ht="12" customHeight="1">
      <c r="A23" s="36"/>
      <c r="B23" s="42"/>
      <c r="C23" s="36"/>
      <c r="D23" s="144" t="s">
        <v>38</v>
      </c>
      <c r="E23" s="36"/>
      <c r="F23" s="36"/>
      <c r="G23" s="36"/>
      <c r="H23" s="36"/>
      <c r="I23" s="144" t="s">
        <v>29</v>
      </c>
      <c r="J23" s="147" t="str">
        <f>IF('Rekapitulácia stavby'!AN19="","",'Rekapitulácia stavby'!AN19)</f>
        <v/>
      </c>
      <c r="K23" s="36"/>
      <c r="L23" s="67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s="2" customFormat="1" ht="18" customHeight="1">
      <c r="A24" s="36"/>
      <c r="B24" s="42"/>
      <c r="C24" s="36"/>
      <c r="D24" s="36"/>
      <c r="E24" s="147" t="str">
        <f>IF('Rekapitulácia stavby'!E20="","",'Rekapitulácia stavby'!E20)</f>
        <v xml:space="preserve"> </v>
      </c>
      <c r="F24" s="36"/>
      <c r="G24" s="36"/>
      <c r="H24" s="36"/>
      <c r="I24" s="144" t="s">
        <v>32</v>
      </c>
      <c r="J24" s="147" t="str">
        <f>IF('Rekapitulácia stavby'!AN20="","",'Rekapitulácia stavby'!AN20)</f>
        <v/>
      </c>
      <c r="K24" s="36"/>
      <c r="L24" s="67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s="2" customFormat="1" ht="6.96" customHeight="1">
      <c r="A25" s="36"/>
      <c r="B25" s="42"/>
      <c r="C25" s="36"/>
      <c r="D25" s="36"/>
      <c r="E25" s="36"/>
      <c r="F25" s="36"/>
      <c r="G25" s="36"/>
      <c r="H25" s="36"/>
      <c r="I25" s="36"/>
      <c r="J25" s="36"/>
      <c r="K25" s="36"/>
      <c r="L25" s="67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</row>
    <row r="26" s="2" customFormat="1" ht="12" customHeight="1">
      <c r="A26" s="36"/>
      <c r="B26" s="42"/>
      <c r="C26" s="36"/>
      <c r="D26" s="144" t="s">
        <v>40</v>
      </c>
      <c r="E26" s="36"/>
      <c r="F26" s="36"/>
      <c r="G26" s="36"/>
      <c r="H26" s="36"/>
      <c r="I26" s="36"/>
      <c r="J26" s="36"/>
      <c r="K26" s="36"/>
      <c r="L26" s="67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s="8" customFormat="1" ht="16.5" customHeight="1">
      <c r="A27" s="149"/>
      <c r="B27" s="150"/>
      <c r="C27" s="149"/>
      <c r="D27" s="149"/>
      <c r="E27" s="151" t="s">
        <v>1</v>
      </c>
      <c r="F27" s="151"/>
      <c r="G27" s="151"/>
      <c r="H27" s="151"/>
      <c r="I27" s="149"/>
      <c r="J27" s="149"/>
      <c r="K27" s="149"/>
      <c r="L27" s="152"/>
      <c r="S27" s="149"/>
      <c r="T27" s="149"/>
      <c r="U27" s="149"/>
      <c r="V27" s="149"/>
      <c r="W27" s="149"/>
      <c r="X27" s="149"/>
      <c r="Y27" s="149"/>
      <c r="Z27" s="149"/>
      <c r="AA27" s="149"/>
      <c r="AB27" s="149"/>
      <c r="AC27" s="149"/>
      <c r="AD27" s="149"/>
      <c r="AE27" s="149"/>
    </row>
    <row r="28" s="2" customFormat="1" ht="6.96" customHeight="1">
      <c r="A28" s="36"/>
      <c r="B28" s="42"/>
      <c r="C28" s="36"/>
      <c r="D28" s="36"/>
      <c r="E28" s="36"/>
      <c r="F28" s="36"/>
      <c r="G28" s="36"/>
      <c r="H28" s="36"/>
      <c r="I28" s="36"/>
      <c r="J28" s="36"/>
      <c r="K28" s="36"/>
      <c r="L28" s="67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s="2" customFormat="1" ht="6.96" customHeight="1">
      <c r="A29" s="36"/>
      <c r="B29" s="42"/>
      <c r="C29" s="36"/>
      <c r="D29" s="153"/>
      <c r="E29" s="153"/>
      <c r="F29" s="153"/>
      <c r="G29" s="153"/>
      <c r="H29" s="153"/>
      <c r="I29" s="153"/>
      <c r="J29" s="153"/>
      <c r="K29" s="153"/>
      <c r="L29" s="67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</row>
    <row r="30" s="2" customFormat="1" ht="25.44" customHeight="1">
      <c r="A30" s="36"/>
      <c r="B30" s="42"/>
      <c r="C30" s="36"/>
      <c r="D30" s="154" t="s">
        <v>41</v>
      </c>
      <c r="E30" s="36"/>
      <c r="F30" s="36"/>
      <c r="G30" s="36"/>
      <c r="H30" s="36"/>
      <c r="I30" s="36"/>
      <c r="J30" s="155">
        <f>ROUND(J131, 2)</f>
        <v>0</v>
      </c>
      <c r="K30" s="36"/>
      <c r="L30" s="67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s="2" customFormat="1" ht="6.96" customHeight="1">
      <c r="A31" s="36"/>
      <c r="B31" s="42"/>
      <c r="C31" s="36"/>
      <c r="D31" s="153"/>
      <c r="E31" s="153"/>
      <c r="F31" s="153"/>
      <c r="G31" s="153"/>
      <c r="H31" s="153"/>
      <c r="I31" s="153"/>
      <c r="J31" s="153"/>
      <c r="K31" s="153"/>
      <c r="L31" s="67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</row>
    <row r="32" s="2" customFormat="1" ht="14.4" customHeight="1">
      <c r="A32" s="36"/>
      <c r="B32" s="42"/>
      <c r="C32" s="36"/>
      <c r="D32" s="36"/>
      <c r="E32" s="36"/>
      <c r="F32" s="156" t="s">
        <v>43</v>
      </c>
      <c r="G32" s="36"/>
      <c r="H32" s="36"/>
      <c r="I32" s="156" t="s">
        <v>42</v>
      </c>
      <c r="J32" s="156" t="s">
        <v>44</v>
      </c>
      <c r="K32" s="36"/>
      <c r="L32" s="67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s="2" customFormat="1" ht="14.4" customHeight="1">
      <c r="A33" s="36"/>
      <c r="B33" s="42"/>
      <c r="C33" s="36"/>
      <c r="D33" s="157" t="s">
        <v>45</v>
      </c>
      <c r="E33" s="158" t="s">
        <v>46</v>
      </c>
      <c r="F33" s="159">
        <f>ROUND((SUM(BE131:BE232)),  2)</f>
        <v>0</v>
      </c>
      <c r="G33" s="160"/>
      <c r="H33" s="160"/>
      <c r="I33" s="161">
        <v>0.20000000000000001</v>
      </c>
      <c r="J33" s="159">
        <f>ROUND(((SUM(BE131:BE232))*I33),  2)</f>
        <v>0</v>
      </c>
      <c r="K33" s="36"/>
      <c r="L33" s="67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s="2" customFormat="1" ht="14.4" customHeight="1">
      <c r="A34" s="36"/>
      <c r="B34" s="42"/>
      <c r="C34" s="36"/>
      <c r="D34" s="36"/>
      <c r="E34" s="158" t="s">
        <v>47</v>
      </c>
      <c r="F34" s="159">
        <f>ROUND((SUM(BF131:BF232)),  2)</f>
        <v>0</v>
      </c>
      <c r="G34" s="160"/>
      <c r="H34" s="160"/>
      <c r="I34" s="161">
        <v>0.20000000000000001</v>
      </c>
      <c r="J34" s="159">
        <f>ROUND(((SUM(BF131:BF232))*I34),  2)</f>
        <v>0</v>
      </c>
      <c r="K34" s="36"/>
      <c r="L34" s="67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hidden="1" s="2" customFormat="1" ht="14.4" customHeight="1">
      <c r="A35" s="36"/>
      <c r="B35" s="42"/>
      <c r="C35" s="36"/>
      <c r="D35" s="36"/>
      <c r="E35" s="144" t="s">
        <v>48</v>
      </c>
      <c r="F35" s="162">
        <f>ROUND((SUM(BG131:BG232)),  2)</f>
        <v>0</v>
      </c>
      <c r="G35" s="36"/>
      <c r="H35" s="36"/>
      <c r="I35" s="163">
        <v>0.20000000000000001</v>
      </c>
      <c r="J35" s="162">
        <f>0</f>
        <v>0</v>
      </c>
      <c r="K35" s="36"/>
      <c r="L35" s="67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hidden="1" s="2" customFormat="1" ht="14.4" customHeight="1">
      <c r="A36" s="36"/>
      <c r="B36" s="42"/>
      <c r="C36" s="36"/>
      <c r="D36" s="36"/>
      <c r="E36" s="144" t="s">
        <v>49</v>
      </c>
      <c r="F36" s="162">
        <f>ROUND((SUM(BH131:BH232)),  2)</f>
        <v>0</v>
      </c>
      <c r="G36" s="36"/>
      <c r="H36" s="36"/>
      <c r="I36" s="163">
        <v>0.20000000000000001</v>
      </c>
      <c r="J36" s="162">
        <f>0</f>
        <v>0</v>
      </c>
      <c r="K36" s="36"/>
      <c r="L36" s="67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hidden="1" s="2" customFormat="1" ht="14.4" customHeight="1">
      <c r="A37" s="36"/>
      <c r="B37" s="42"/>
      <c r="C37" s="36"/>
      <c r="D37" s="36"/>
      <c r="E37" s="158" t="s">
        <v>50</v>
      </c>
      <c r="F37" s="159">
        <f>ROUND((SUM(BI131:BI232)),  2)</f>
        <v>0</v>
      </c>
      <c r="G37" s="160"/>
      <c r="H37" s="160"/>
      <c r="I37" s="161">
        <v>0</v>
      </c>
      <c r="J37" s="159">
        <f>0</f>
        <v>0</v>
      </c>
      <c r="K37" s="36"/>
      <c r="L37" s="67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s="2" customFormat="1" ht="6.96" customHeight="1">
      <c r="A38" s="36"/>
      <c r="B38" s="42"/>
      <c r="C38" s="36"/>
      <c r="D38" s="36"/>
      <c r="E38" s="36"/>
      <c r="F38" s="36"/>
      <c r="G38" s="36"/>
      <c r="H38" s="36"/>
      <c r="I38" s="36"/>
      <c r="J38" s="36"/>
      <c r="K38" s="36"/>
      <c r="L38" s="67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s="2" customFormat="1" ht="25.44" customHeight="1">
      <c r="A39" s="36"/>
      <c r="B39" s="42"/>
      <c r="C39" s="164"/>
      <c r="D39" s="165" t="s">
        <v>51</v>
      </c>
      <c r="E39" s="166"/>
      <c r="F39" s="166"/>
      <c r="G39" s="167" t="s">
        <v>52</v>
      </c>
      <c r="H39" s="168" t="s">
        <v>53</v>
      </c>
      <c r="I39" s="166"/>
      <c r="J39" s="169">
        <f>SUM(J30:J37)</f>
        <v>0</v>
      </c>
      <c r="K39" s="170"/>
      <c r="L39" s="67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</row>
    <row r="40" s="2" customFormat="1" ht="14.4" customHeight="1">
      <c r="A40" s="36"/>
      <c r="B40" s="42"/>
      <c r="C40" s="36"/>
      <c r="D40" s="36"/>
      <c r="E40" s="36"/>
      <c r="F40" s="36"/>
      <c r="G40" s="36"/>
      <c r="H40" s="36"/>
      <c r="I40" s="36"/>
      <c r="J40" s="36"/>
      <c r="K40" s="36"/>
      <c r="L40" s="67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</row>
    <row r="41" s="1" customFormat="1" ht="14.4" customHeight="1">
      <c r="B41" s="17"/>
      <c r="L41" s="17"/>
    </row>
    <row r="42" s="1" customFormat="1" ht="14.4" customHeight="1">
      <c r="B42" s="17"/>
      <c r="L42" s="17"/>
    </row>
    <row r="43" s="1" customFormat="1" ht="14.4" customHeight="1">
      <c r="B43" s="17"/>
      <c r="L43" s="17"/>
    </row>
    <row r="44" s="1" customFormat="1" ht="14.4" customHeight="1">
      <c r="B44" s="17"/>
      <c r="L44" s="17"/>
    </row>
    <row r="45" s="1" customFormat="1" ht="14.4" customHeight="1">
      <c r="B45" s="17"/>
      <c r="L45" s="17"/>
    </row>
    <row r="46" s="1" customFormat="1" ht="14.4" customHeight="1">
      <c r="B46" s="17"/>
      <c r="L46" s="17"/>
    </row>
    <row r="47" s="1" customFormat="1" ht="14.4" customHeight="1">
      <c r="B47" s="17"/>
      <c r="L47" s="17"/>
    </row>
    <row r="48" s="1" customFormat="1" ht="14.4" customHeight="1">
      <c r="B48" s="17"/>
      <c r="L48" s="17"/>
    </row>
    <row r="49" s="1" customFormat="1" ht="14.4" customHeight="1">
      <c r="B49" s="17"/>
      <c r="L49" s="17"/>
    </row>
    <row r="50" s="2" customFormat="1" ht="14.4" customHeight="1">
      <c r="B50" s="67"/>
      <c r="D50" s="171" t="s">
        <v>54</v>
      </c>
      <c r="E50" s="172"/>
      <c r="F50" s="172"/>
      <c r="G50" s="171" t="s">
        <v>55</v>
      </c>
      <c r="H50" s="172"/>
      <c r="I50" s="172"/>
      <c r="J50" s="172"/>
      <c r="K50" s="172"/>
      <c r="L50" s="67"/>
    </row>
    <row r="51">
      <c r="B51" s="17"/>
      <c r="L51" s="17"/>
    </row>
    <row r="52">
      <c r="B52" s="17"/>
      <c r="L52" s="17"/>
    </row>
    <row r="53">
      <c r="B53" s="17"/>
      <c r="L53" s="17"/>
    </row>
    <row r="54">
      <c r="B54" s="17"/>
      <c r="L54" s="17"/>
    </row>
    <row r="55">
      <c r="B55" s="17"/>
      <c r="L55" s="17"/>
    </row>
    <row r="56">
      <c r="B56" s="17"/>
      <c r="L56" s="17"/>
    </row>
    <row r="57">
      <c r="B57" s="17"/>
      <c r="L57" s="17"/>
    </row>
    <row r="58">
      <c r="B58" s="17"/>
      <c r="L58" s="17"/>
    </row>
    <row r="59">
      <c r="B59" s="17"/>
      <c r="L59" s="17"/>
    </row>
    <row r="60">
      <c r="B60" s="17"/>
      <c r="L60" s="17"/>
    </row>
    <row r="61" s="2" customFormat="1">
      <c r="A61" s="36"/>
      <c r="B61" s="42"/>
      <c r="C61" s="36"/>
      <c r="D61" s="173" t="s">
        <v>56</v>
      </c>
      <c r="E61" s="174"/>
      <c r="F61" s="175" t="s">
        <v>57</v>
      </c>
      <c r="G61" s="173" t="s">
        <v>56</v>
      </c>
      <c r="H61" s="174"/>
      <c r="I61" s="174"/>
      <c r="J61" s="176" t="s">
        <v>57</v>
      </c>
      <c r="K61" s="174"/>
      <c r="L61" s="67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</row>
    <row r="62">
      <c r="B62" s="17"/>
      <c r="L62" s="17"/>
    </row>
    <row r="63">
      <c r="B63" s="17"/>
      <c r="L63" s="17"/>
    </row>
    <row r="64">
      <c r="B64" s="17"/>
      <c r="L64" s="17"/>
    </row>
    <row r="65" s="2" customFormat="1">
      <c r="A65" s="36"/>
      <c r="B65" s="42"/>
      <c r="C65" s="36"/>
      <c r="D65" s="171" t="s">
        <v>58</v>
      </c>
      <c r="E65" s="177"/>
      <c r="F65" s="177"/>
      <c r="G65" s="171" t="s">
        <v>59</v>
      </c>
      <c r="H65" s="177"/>
      <c r="I65" s="177"/>
      <c r="J65" s="177"/>
      <c r="K65" s="177"/>
      <c r="L65" s="67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</row>
    <row r="66">
      <c r="B66" s="17"/>
      <c r="L66" s="17"/>
    </row>
    <row r="67">
      <c r="B67" s="17"/>
      <c r="L67" s="17"/>
    </row>
    <row r="68">
      <c r="B68" s="17"/>
      <c r="L68" s="17"/>
    </row>
    <row r="69">
      <c r="B69" s="17"/>
      <c r="L69" s="17"/>
    </row>
    <row r="70">
      <c r="B70" s="17"/>
      <c r="L70" s="17"/>
    </row>
    <row r="71">
      <c r="B71" s="17"/>
      <c r="L71" s="17"/>
    </row>
    <row r="72">
      <c r="B72" s="17"/>
      <c r="L72" s="17"/>
    </row>
    <row r="73">
      <c r="B73" s="17"/>
      <c r="L73" s="17"/>
    </row>
    <row r="74">
      <c r="B74" s="17"/>
      <c r="L74" s="17"/>
    </row>
    <row r="75">
      <c r="B75" s="17"/>
      <c r="L75" s="17"/>
    </row>
    <row r="76" s="2" customFormat="1">
      <c r="A76" s="36"/>
      <c r="B76" s="42"/>
      <c r="C76" s="36"/>
      <c r="D76" s="173" t="s">
        <v>56</v>
      </c>
      <c r="E76" s="174"/>
      <c r="F76" s="175" t="s">
        <v>57</v>
      </c>
      <c r="G76" s="173" t="s">
        <v>56</v>
      </c>
      <c r="H76" s="174"/>
      <c r="I76" s="174"/>
      <c r="J76" s="176" t="s">
        <v>57</v>
      </c>
      <c r="K76" s="174"/>
      <c r="L76" s="67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</row>
    <row r="77" s="2" customFormat="1" ht="14.4" customHeight="1">
      <c r="A77" s="36"/>
      <c r="B77" s="178"/>
      <c r="C77" s="179"/>
      <c r="D77" s="179"/>
      <c r="E77" s="179"/>
      <c r="F77" s="179"/>
      <c r="G77" s="179"/>
      <c r="H77" s="179"/>
      <c r="I77" s="179"/>
      <c r="J77" s="179"/>
      <c r="K77" s="179"/>
      <c r="L77" s="67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</row>
    <row r="81" s="2" customFormat="1" ht="6.96" customHeight="1">
      <c r="A81" s="36"/>
      <c r="B81" s="180"/>
      <c r="C81" s="181"/>
      <c r="D81" s="181"/>
      <c r="E81" s="181"/>
      <c r="F81" s="181"/>
      <c r="G81" s="181"/>
      <c r="H81" s="181"/>
      <c r="I81" s="181"/>
      <c r="J81" s="181"/>
      <c r="K81" s="181"/>
      <c r="L81" s="67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</row>
    <row r="82" s="2" customFormat="1" ht="24.96" customHeight="1">
      <c r="A82" s="36"/>
      <c r="B82" s="37"/>
      <c r="C82" s="20" t="s">
        <v>97</v>
      </c>
      <c r="D82" s="38"/>
      <c r="E82" s="38"/>
      <c r="F82" s="38"/>
      <c r="G82" s="38"/>
      <c r="H82" s="38"/>
      <c r="I82" s="38"/>
      <c r="J82" s="38"/>
      <c r="K82" s="38"/>
      <c r="L82" s="67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</row>
    <row r="83" s="2" customFormat="1" ht="6.96" customHeight="1">
      <c r="A83" s="36"/>
      <c r="B83" s="37"/>
      <c r="C83" s="38"/>
      <c r="D83" s="38"/>
      <c r="E83" s="38"/>
      <c r="F83" s="38"/>
      <c r="G83" s="38"/>
      <c r="H83" s="38"/>
      <c r="I83" s="38"/>
      <c r="J83" s="38"/>
      <c r="K83" s="38"/>
      <c r="L83" s="67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</row>
    <row r="84" s="2" customFormat="1" ht="12" customHeight="1">
      <c r="A84" s="36"/>
      <c r="B84" s="37"/>
      <c r="C84" s="29" t="s">
        <v>14</v>
      </c>
      <c r="D84" s="38"/>
      <c r="E84" s="38"/>
      <c r="F84" s="38"/>
      <c r="G84" s="38"/>
      <c r="H84" s="38"/>
      <c r="I84" s="38"/>
      <c r="J84" s="38"/>
      <c r="K84" s="38"/>
      <c r="L84" s="67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</row>
    <row r="85" s="2" customFormat="1" ht="16.5" customHeight="1">
      <c r="A85" s="36"/>
      <c r="B85" s="37"/>
      <c r="C85" s="38"/>
      <c r="D85" s="38"/>
      <c r="E85" s="182" t="str">
        <f>E7</f>
        <v>Prístavba pálenice č.d. 155</v>
      </c>
      <c r="F85" s="29"/>
      <c r="G85" s="29"/>
      <c r="H85" s="29"/>
      <c r="I85" s="38"/>
      <c r="J85" s="38"/>
      <c r="K85" s="38"/>
      <c r="L85" s="67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</row>
    <row r="86" s="2" customFormat="1" ht="12" customHeight="1">
      <c r="A86" s="36"/>
      <c r="B86" s="37"/>
      <c r="C86" s="29" t="s">
        <v>95</v>
      </c>
      <c r="D86" s="38"/>
      <c r="E86" s="38"/>
      <c r="F86" s="38"/>
      <c r="G86" s="38"/>
      <c r="H86" s="38"/>
      <c r="I86" s="38"/>
      <c r="J86" s="38"/>
      <c r="K86" s="38"/>
      <c r="L86" s="67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</row>
    <row r="87" s="2" customFormat="1" ht="16.5" customHeight="1">
      <c r="A87" s="36"/>
      <c r="B87" s="37"/>
      <c r="C87" s="38"/>
      <c r="D87" s="38"/>
      <c r="E87" s="80" t="str">
        <f>E9</f>
        <v>SO 01 - Prístavba Pálenice</v>
      </c>
      <c r="F87" s="38"/>
      <c r="G87" s="38"/>
      <c r="H87" s="38"/>
      <c r="I87" s="38"/>
      <c r="J87" s="38"/>
      <c r="K87" s="38"/>
      <c r="L87" s="67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</row>
    <row r="88" s="2" customFormat="1" ht="6.96" customHeight="1">
      <c r="A88" s="36"/>
      <c r="B88" s="37"/>
      <c r="C88" s="38"/>
      <c r="D88" s="38"/>
      <c r="E88" s="38"/>
      <c r="F88" s="38"/>
      <c r="G88" s="38"/>
      <c r="H88" s="38"/>
      <c r="I88" s="38"/>
      <c r="J88" s="38"/>
      <c r="K88" s="38"/>
      <c r="L88" s="67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</row>
    <row r="89" s="2" customFormat="1" ht="12" customHeight="1">
      <c r="A89" s="36"/>
      <c r="B89" s="37"/>
      <c r="C89" s="29" t="s">
        <v>20</v>
      </c>
      <c r="D89" s="38"/>
      <c r="E89" s="38"/>
      <c r="F89" s="24" t="str">
        <f>F12</f>
        <v>Dolná Mariková</v>
      </c>
      <c r="G89" s="38"/>
      <c r="H89" s="38"/>
      <c r="I89" s="29" t="s">
        <v>22</v>
      </c>
      <c r="J89" s="83" t="str">
        <f>IF(J12="","",J12)</f>
        <v>22. 5. 2024</v>
      </c>
      <c r="K89" s="38"/>
      <c r="L89" s="67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</row>
    <row r="90" s="2" customFormat="1" ht="6.96" customHeight="1">
      <c r="A90" s="36"/>
      <c r="B90" s="37"/>
      <c r="C90" s="38"/>
      <c r="D90" s="38"/>
      <c r="E90" s="38"/>
      <c r="F90" s="38"/>
      <c r="G90" s="38"/>
      <c r="H90" s="38"/>
      <c r="I90" s="38"/>
      <c r="J90" s="38"/>
      <c r="K90" s="38"/>
      <c r="L90" s="67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</row>
    <row r="91" s="2" customFormat="1" ht="15.15" customHeight="1">
      <c r="A91" s="36"/>
      <c r="B91" s="37"/>
      <c r="C91" s="29" t="s">
        <v>28</v>
      </c>
      <c r="D91" s="38"/>
      <c r="E91" s="38"/>
      <c r="F91" s="24" t="str">
        <f>E15</f>
        <v>GeoID s.r.o.</v>
      </c>
      <c r="G91" s="38"/>
      <c r="H91" s="38"/>
      <c r="I91" s="29" t="s">
        <v>35</v>
      </c>
      <c r="J91" s="34" t="str">
        <f>E21</f>
        <v>IngEN</v>
      </c>
      <c r="K91" s="38"/>
      <c r="L91" s="67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</row>
    <row r="92" s="2" customFormat="1" ht="15.15" customHeight="1">
      <c r="A92" s="36"/>
      <c r="B92" s="37"/>
      <c r="C92" s="29" t="s">
        <v>33</v>
      </c>
      <c r="D92" s="38"/>
      <c r="E92" s="38"/>
      <c r="F92" s="24" t="str">
        <f>IF(E18="","",E18)</f>
        <v>Vyplň údaj</v>
      </c>
      <c r="G92" s="38"/>
      <c r="H92" s="38"/>
      <c r="I92" s="29" t="s">
        <v>38</v>
      </c>
      <c r="J92" s="34" t="str">
        <f>E24</f>
        <v xml:space="preserve"> </v>
      </c>
      <c r="K92" s="38"/>
      <c r="L92" s="67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</row>
    <row r="93" s="2" customFormat="1" ht="10.32" customHeight="1">
      <c r="A93" s="36"/>
      <c r="B93" s="37"/>
      <c r="C93" s="38"/>
      <c r="D93" s="38"/>
      <c r="E93" s="38"/>
      <c r="F93" s="38"/>
      <c r="G93" s="38"/>
      <c r="H93" s="38"/>
      <c r="I93" s="38"/>
      <c r="J93" s="38"/>
      <c r="K93" s="38"/>
      <c r="L93" s="67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</row>
    <row r="94" s="2" customFormat="1" ht="29.28" customHeight="1">
      <c r="A94" s="36"/>
      <c r="B94" s="37"/>
      <c r="C94" s="183" t="s">
        <v>98</v>
      </c>
      <c r="D94" s="184"/>
      <c r="E94" s="184"/>
      <c r="F94" s="184"/>
      <c r="G94" s="184"/>
      <c r="H94" s="184"/>
      <c r="I94" s="184"/>
      <c r="J94" s="185" t="s">
        <v>99</v>
      </c>
      <c r="K94" s="184"/>
      <c r="L94" s="67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</row>
    <row r="95" s="2" customFormat="1" ht="10.32" customHeight="1">
      <c r="A95" s="36"/>
      <c r="B95" s="37"/>
      <c r="C95" s="38"/>
      <c r="D95" s="38"/>
      <c r="E95" s="38"/>
      <c r="F95" s="38"/>
      <c r="G95" s="38"/>
      <c r="H95" s="38"/>
      <c r="I95" s="38"/>
      <c r="J95" s="38"/>
      <c r="K95" s="38"/>
      <c r="L95" s="67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</row>
    <row r="96" s="2" customFormat="1" ht="22.8" customHeight="1">
      <c r="A96" s="36"/>
      <c r="B96" s="37"/>
      <c r="C96" s="186" t="s">
        <v>100</v>
      </c>
      <c r="D96" s="38"/>
      <c r="E96" s="38"/>
      <c r="F96" s="38"/>
      <c r="G96" s="38"/>
      <c r="H96" s="38"/>
      <c r="I96" s="38"/>
      <c r="J96" s="114">
        <f>J131</f>
        <v>0</v>
      </c>
      <c r="K96" s="38"/>
      <c r="L96" s="67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U96" s="14" t="s">
        <v>101</v>
      </c>
    </row>
    <row r="97" s="9" customFormat="1" ht="24.96" customHeight="1">
      <c r="A97" s="9"/>
      <c r="B97" s="187"/>
      <c r="C97" s="188"/>
      <c r="D97" s="189" t="s">
        <v>102</v>
      </c>
      <c r="E97" s="190"/>
      <c r="F97" s="190"/>
      <c r="G97" s="190"/>
      <c r="H97" s="190"/>
      <c r="I97" s="190"/>
      <c r="J97" s="191">
        <f>J132</f>
        <v>0</v>
      </c>
      <c r="K97" s="188"/>
      <c r="L97" s="192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93"/>
      <c r="C98" s="194"/>
      <c r="D98" s="195" t="s">
        <v>103</v>
      </c>
      <c r="E98" s="196"/>
      <c r="F98" s="196"/>
      <c r="G98" s="196"/>
      <c r="H98" s="196"/>
      <c r="I98" s="196"/>
      <c r="J98" s="197">
        <f>J133</f>
        <v>0</v>
      </c>
      <c r="K98" s="194"/>
      <c r="L98" s="198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93"/>
      <c r="C99" s="194"/>
      <c r="D99" s="195" t="s">
        <v>104</v>
      </c>
      <c r="E99" s="196"/>
      <c r="F99" s="196"/>
      <c r="G99" s="196"/>
      <c r="H99" s="196"/>
      <c r="I99" s="196"/>
      <c r="J99" s="197">
        <f>J143</f>
        <v>0</v>
      </c>
      <c r="K99" s="194"/>
      <c r="L99" s="198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93"/>
      <c r="C100" s="194"/>
      <c r="D100" s="195" t="s">
        <v>105</v>
      </c>
      <c r="E100" s="196"/>
      <c r="F100" s="196"/>
      <c r="G100" s="196"/>
      <c r="H100" s="196"/>
      <c r="I100" s="196"/>
      <c r="J100" s="197">
        <f>J159</f>
        <v>0</v>
      </c>
      <c r="K100" s="194"/>
      <c r="L100" s="198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93"/>
      <c r="C101" s="194"/>
      <c r="D101" s="195" t="s">
        <v>106</v>
      </c>
      <c r="E101" s="196"/>
      <c r="F101" s="196"/>
      <c r="G101" s="196"/>
      <c r="H101" s="196"/>
      <c r="I101" s="196"/>
      <c r="J101" s="197">
        <f>J166</f>
        <v>0</v>
      </c>
      <c r="K101" s="194"/>
      <c r="L101" s="198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93"/>
      <c r="C102" s="194"/>
      <c r="D102" s="195" t="s">
        <v>107</v>
      </c>
      <c r="E102" s="196"/>
      <c r="F102" s="196"/>
      <c r="G102" s="196"/>
      <c r="H102" s="196"/>
      <c r="I102" s="196"/>
      <c r="J102" s="197">
        <f>J179</f>
        <v>0</v>
      </c>
      <c r="K102" s="194"/>
      <c r="L102" s="198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93"/>
      <c r="C103" s="194"/>
      <c r="D103" s="195" t="s">
        <v>108</v>
      </c>
      <c r="E103" s="196"/>
      <c r="F103" s="196"/>
      <c r="G103" s="196"/>
      <c r="H103" s="196"/>
      <c r="I103" s="196"/>
      <c r="J103" s="197">
        <f>J181</f>
        <v>0</v>
      </c>
      <c r="K103" s="194"/>
      <c r="L103" s="198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93"/>
      <c r="C104" s="194"/>
      <c r="D104" s="195" t="s">
        <v>109</v>
      </c>
      <c r="E104" s="196"/>
      <c r="F104" s="196"/>
      <c r="G104" s="196"/>
      <c r="H104" s="196"/>
      <c r="I104" s="196"/>
      <c r="J104" s="197">
        <f>J191</f>
        <v>0</v>
      </c>
      <c r="K104" s="194"/>
      <c r="L104" s="198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93"/>
      <c r="C105" s="194"/>
      <c r="D105" s="195" t="s">
        <v>110</v>
      </c>
      <c r="E105" s="196"/>
      <c r="F105" s="196"/>
      <c r="G105" s="196"/>
      <c r="H105" s="196"/>
      <c r="I105" s="196"/>
      <c r="J105" s="197">
        <f>J197</f>
        <v>0</v>
      </c>
      <c r="K105" s="194"/>
      <c r="L105" s="198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93"/>
      <c r="C106" s="194"/>
      <c r="D106" s="195" t="s">
        <v>111</v>
      </c>
      <c r="E106" s="196"/>
      <c r="F106" s="196"/>
      <c r="G106" s="196"/>
      <c r="H106" s="196"/>
      <c r="I106" s="196"/>
      <c r="J106" s="197">
        <f>J205</f>
        <v>0</v>
      </c>
      <c r="K106" s="194"/>
      <c r="L106" s="198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193"/>
      <c r="C107" s="194"/>
      <c r="D107" s="195" t="s">
        <v>112</v>
      </c>
      <c r="E107" s="196"/>
      <c r="F107" s="196"/>
      <c r="G107" s="196"/>
      <c r="H107" s="196"/>
      <c r="I107" s="196"/>
      <c r="J107" s="197">
        <f>J211</f>
        <v>0</v>
      </c>
      <c r="K107" s="194"/>
      <c r="L107" s="198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10" customFormat="1" ht="19.92" customHeight="1">
      <c r="A108" s="10"/>
      <c r="B108" s="193"/>
      <c r="C108" s="194"/>
      <c r="D108" s="195" t="s">
        <v>113</v>
      </c>
      <c r="E108" s="196"/>
      <c r="F108" s="196"/>
      <c r="G108" s="196"/>
      <c r="H108" s="196"/>
      <c r="I108" s="196"/>
      <c r="J108" s="197">
        <f>J219</f>
        <v>0</v>
      </c>
      <c r="K108" s="194"/>
      <c r="L108" s="198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10" customFormat="1" ht="19.92" customHeight="1">
      <c r="A109" s="10"/>
      <c r="B109" s="193"/>
      <c r="C109" s="194"/>
      <c r="D109" s="195" t="s">
        <v>114</v>
      </c>
      <c r="E109" s="196"/>
      <c r="F109" s="196"/>
      <c r="G109" s="196"/>
      <c r="H109" s="196"/>
      <c r="I109" s="196"/>
      <c r="J109" s="197">
        <f>J222</f>
        <v>0</v>
      </c>
      <c r="K109" s="194"/>
      <c r="L109" s="198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9" customFormat="1" ht="24.96" customHeight="1">
      <c r="A110" s="9"/>
      <c r="B110" s="187"/>
      <c r="C110" s="188"/>
      <c r="D110" s="189" t="s">
        <v>115</v>
      </c>
      <c r="E110" s="190"/>
      <c r="F110" s="190"/>
      <c r="G110" s="190"/>
      <c r="H110" s="190"/>
      <c r="I110" s="190"/>
      <c r="J110" s="191">
        <f>J224</f>
        <v>0</v>
      </c>
      <c r="K110" s="188"/>
      <c r="L110" s="192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</row>
    <row r="111" s="10" customFormat="1" ht="19.92" customHeight="1">
      <c r="A111" s="10"/>
      <c r="B111" s="193"/>
      <c r="C111" s="194"/>
      <c r="D111" s="195" t="s">
        <v>116</v>
      </c>
      <c r="E111" s="196"/>
      <c r="F111" s="196"/>
      <c r="G111" s="196"/>
      <c r="H111" s="196"/>
      <c r="I111" s="196"/>
      <c r="J111" s="197">
        <f>J225</f>
        <v>0</v>
      </c>
      <c r="K111" s="194"/>
      <c r="L111" s="198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</row>
    <row r="112" s="2" customFormat="1" ht="21.84" customHeight="1">
      <c r="A112" s="36"/>
      <c r="B112" s="37"/>
      <c r="C112" s="38"/>
      <c r="D112" s="38"/>
      <c r="E112" s="38"/>
      <c r="F112" s="38"/>
      <c r="G112" s="38"/>
      <c r="H112" s="38"/>
      <c r="I112" s="38"/>
      <c r="J112" s="38"/>
      <c r="K112" s="38"/>
      <c r="L112" s="67"/>
      <c r="S112" s="36"/>
      <c r="T112" s="36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</row>
    <row r="113" s="2" customFormat="1" ht="6.96" customHeight="1">
      <c r="A113" s="36"/>
      <c r="B113" s="70"/>
      <c r="C113" s="71"/>
      <c r="D113" s="71"/>
      <c r="E113" s="71"/>
      <c r="F113" s="71"/>
      <c r="G113" s="71"/>
      <c r="H113" s="71"/>
      <c r="I113" s="71"/>
      <c r="J113" s="71"/>
      <c r="K113" s="71"/>
      <c r="L113" s="67"/>
      <c r="S113" s="36"/>
      <c r="T113" s="36"/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</row>
    <row r="117" s="2" customFormat="1" ht="6.96" customHeight="1">
      <c r="A117" s="36"/>
      <c r="B117" s="72"/>
      <c r="C117" s="73"/>
      <c r="D117" s="73"/>
      <c r="E117" s="73"/>
      <c r="F117" s="73"/>
      <c r="G117" s="73"/>
      <c r="H117" s="73"/>
      <c r="I117" s="73"/>
      <c r="J117" s="73"/>
      <c r="K117" s="73"/>
      <c r="L117" s="67"/>
      <c r="S117" s="36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</row>
    <row r="118" s="2" customFormat="1" ht="24.96" customHeight="1">
      <c r="A118" s="36"/>
      <c r="B118" s="37"/>
      <c r="C118" s="20" t="s">
        <v>117</v>
      </c>
      <c r="D118" s="38"/>
      <c r="E118" s="38"/>
      <c r="F118" s="38"/>
      <c r="G118" s="38"/>
      <c r="H118" s="38"/>
      <c r="I118" s="38"/>
      <c r="J118" s="38"/>
      <c r="K118" s="38"/>
      <c r="L118" s="67"/>
      <c r="S118" s="36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</row>
    <row r="119" s="2" customFormat="1" ht="6.96" customHeight="1">
      <c r="A119" s="36"/>
      <c r="B119" s="37"/>
      <c r="C119" s="38"/>
      <c r="D119" s="38"/>
      <c r="E119" s="38"/>
      <c r="F119" s="38"/>
      <c r="G119" s="38"/>
      <c r="H119" s="38"/>
      <c r="I119" s="38"/>
      <c r="J119" s="38"/>
      <c r="K119" s="38"/>
      <c r="L119" s="67"/>
      <c r="S119" s="36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</row>
    <row r="120" s="2" customFormat="1" ht="12" customHeight="1">
      <c r="A120" s="36"/>
      <c r="B120" s="37"/>
      <c r="C120" s="29" t="s">
        <v>14</v>
      </c>
      <c r="D120" s="38"/>
      <c r="E120" s="38"/>
      <c r="F120" s="38"/>
      <c r="G120" s="38"/>
      <c r="H120" s="38"/>
      <c r="I120" s="38"/>
      <c r="J120" s="38"/>
      <c r="K120" s="38"/>
      <c r="L120" s="67"/>
      <c r="S120" s="36"/>
      <c r="T120" s="36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</row>
    <row r="121" s="2" customFormat="1" ht="16.5" customHeight="1">
      <c r="A121" s="36"/>
      <c r="B121" s="37"/>
      <c r="C121" s="38"/>
      <c r="D121" s="38"/>
      <c r="E121" s="182" t="str">
        <f>E7</f>
        <v>Prístavba pálenice č.d. 155</v>
      </c>
      <c r="F121" s="29"/>
      <c r="G121" s="29"/>
      <c r="H121" s="29"/>
      <c r="I121" s="38"/>
      <c r="J121" s="38"/>
      <c r="K121" s="38"/>
      <c r="L121" s="67"/>
      <c r="S121" s="36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</row>
    <row r="122" s="2" customFormat="1" ht="12" customHeight="1">
      <c r="A122" s="36"/>
      <c r="B122" s="37"/>
      <c r="C122" s="29" t="s">
        <v>95</v>
      </c>
      <c r="D122" s="38"/>
      <c r="E122" s="38"/>
      <c r="F122" s="38"/>
      <c r="G122" s="38"/>
      <c r="H122" s="38"/>
      <c r="I122" s="38"/>
      <c r="J122" s="38"/>
      <c r="K122" s="38"/>
      <c r="L122" s="67"/>
      <c r="S122" s="36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</row>
    <row r="123" s="2" customFormat="1" ht="16.5" customHeight="1">
      <c r="A123" s="36"/>
      <c r="B123" s="37"/>
      <c r="C123" s="38"/>
      <c r="D123" s="38"/>
      <c r="E123" s="80" t="str">
        <f>E9</f>
        <v>SO 01 - Prístavba Pálenice</v>
      </c>
      <c r="F123" s="38"/>
      <c r="G123" s="38"/>
      <c r="H123" s="38"/>
      <c r="I123" s="38"/>
      <c r="J123" s="38"/>
      <c r="K123" s="38"/>
      <c r="L123" s="67"/>
      <c r="S123" s="36"/>
      <c r="T123" s="36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</row>
    <row r="124" s="2" customFormat="1" ht="6.96" customHeight="1">
      <c r="A124" s="36"/>
      <c r="B124" s="37"/>
      <c r="C124" s="38"/>
      <c r="D124" s="38"/>
      <c r="E124" s="38"/>
      <c r="F124" s="38"/>
      <c r="G124" s="38"/>
      <c r="H124" s="38"/>
      <c r="I124" s="38"/>
      <c r="J124" s="38"/>
      <c r="K124" s="38"/>
      <c r="L124" s="67"/>
      <c r="S124" s="36"/>
      <c r="T124" s="36"/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</row>
    <row r="125" s="2" customFormat="1" ht="12" customHeight="1">
      <c r="A125" s="36"/>
      <c r="B125" s="37"/>
      <c r="C125" s="29" t="s">
        <v>20</v>
      </c>
      <c r="D125" s="38"/>
      <c r="E125" s="38"/>
      <c r="F125" s="24" t="str">
        <f>F12</f>
        <v>Dolná Mariková</v>
      </c>
      <c r="G125" s="38"/>
      <c r="H125" s="38"/>
      <c r="I125" s="29" t="s">
        <v>22</v>
      </c>
      <c r="J125" s="83" t="str">
        <f>IF(J12="","",J12)</f>
        <v>22. 5. 2024</v>
      </c>
      <c r="K125" s="38"/>
      <c r="L125" s="67"/>
      <c r="S125" s="36"/>
      <c r="T125" s="36"/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</row>
    <row r="126" s="2" customFormat="1" ht="6.96" customHeight="1">
      <c r="A126" s="36"/>
      <c r="B126" s="37"/>
      <c r="C126" s="38"/>
      <c r="D126" s="38"/>
      <c r="E126" s="38"/>
      <c r="F126" s="38"/>
      <c r="G126" s="38"/>
      <c r="H126" s="38"/>
      <c r="I126" s="38"/>
      <c r="J126" s="38"/>
      <c r="K126" s="38"/>
      <c r="L126" s="67"/>
      <c r="S126" s="36"/>
      <c r="T126" s="36"/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</row>
    <row r="127" s="2" customFormat="1" ht="15.15" customHeight="1">
      <c r="A127" s="36"/>
      <c r="B127" s="37"/>
      <c r="C127" s="29" t="s">
        <v>28</v>
      </c>
      <c r="D127" s="38"/>
      <c r="E127" s="38"/>
      <c r="F127" s="24" t="str">
        <f>E15</f>
        <v>GeoID s.r.o.</v>
      </c>
      <c r="G127" s="38"/>
      <c r="H127" s="38"/>
      <c r="I127" s="29" t="s">
        <v>35</v>
      </c>
      <c r="J127" s="34" t="str">
        <f>E21</f>
        <v>IngEN</v>
      </c>
      <c r="K127" s="38"/>
      <c r="L127" s="67"/>
      <c r="S127" s="36"/>
      <c r="T127" s="36"/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</row>
    <row r="128" s="2" customFormat="1" ht="15.15" customHeight="1">
      <c r="A128" s="36"/>
      <c r="B128" s="37"/>
      <c r="C128" s="29" t="s">
        <v>33</v>
      </c>
      <c r="D128" s="38"/>
      <c r="E128" s="38"/>
      <c r="F128" s="24" t="str">
        <f>IF(E18="","",E18)</f>
        <v>Vyplň údaj</v>
      </c>
      <c r="G128" s="38"/>
      <c r="H128" s="38"/>
      <c r="I128" s="29" t="s">
        <v>38</v>
      </c>
      <c r="J128" s="34" t="str">
        <f>E24</f>
        <v xml:space="preserve"> </v>
      </c>
      <c r="K128" s="38"/>
      <c r="L128" s="67"/>
      <c r="S128" s="36"/>
      <c r="T128" s="36"/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</row>
    <row r="129" s="2" customFormat="1" ht="10.32" customHeight="1">
      <c r="A129" s="36"/>
      <c r="B129" s="37"/>
      <c r="C129" s="38"/>
      <c r="D129" s="38"/>
      <c r="E129" s="38"/>
      <c r="F129" s="38"/>
      <c r="G129" s="38"/>
      <c r="H129" s="38"/>
      <c r="I129" s="38"/>
      <c r="J129" s="38"/>
      <c r="K129" s="38"/>
      <c r="L129" s="67"/>
      <c r="S129" s="36"/>
      <c r="T129" s="36"/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</row>
    <row r="130" s="11" customFormat="1" ht="29.28" customHeight="1">
      <c r="A130" s="199"/>
      <c r="B130" s="200"/>
      <c r="C130" s="201" t="s">
        <v>118</v>
      </c>
      <c r="D130" s="202" t="s">
        <v>66</v>
      </c>
      <c r="E130" s="202" t="s">
        <v>62</v>
      </c>
      <c r="F130" s="202" t="s">
        <v>63</v>
      </c>
      <c r="G130" s="202" t="s">
        <v>119</v>
      </c>
      <c r="H130" s="202" t="s">
        <v>120</v>
      </c>
      <c r="I130" s="202" t="s">
        <v>121</v>
      </c>
      <c r="J130" s="203" t="s">
        <v>99</v>
      </c>
      <c r="K130" s="204" t="s">
        <v>122</v>
      </c>
      <c r="L130" s="205"/>
      <c r="M130" s="104" t="s">
        <v>1</v>
      </c>
      <c r="N130" s="105" t="s">
        <v>45</v>
      </c>
      <c r="O130" s="105" t="s">
        <v>123</v>
      </c>
      <c r="P130" s="105" t="s">
        <v>124</v>
      </c>
      <c r="Q130" s="105" t="s">
        <v>125</v>
      </c>
      <c r="R130" s="105" t="s">
        <v>126</v>
      </c>
      <c r="S130" s="105" t="s">
        <v>127</v>
      </c>
      <c r="T130" s="106" t="s">
        <v>128</v>
      </c>
      <c r="U130" s="199"/>
      <c r="V130" s="199"/>
      <c r="W130" s="199"/>
      <c r="X130" s="199"/>
      <c r="Y130" s="199"/>
      <c r="Z130" s="199"/>
      <c r="AA130" s="199"/>
      <c r="AB130" s="199"/>
      <c r="AC130" s="199"/>
      <c r="AD130" s="199"/>
      <c r="AE130" s="199"/>
    </row>
    <row r="131" s="2" customFormat="1" ht="22.8" customHeight="1">
      <c r="A131" s="36"/>
      <c r="B131" s="37"/>
      <c r="C131" s="111" t="s">
        <v>100</v>
      </c>
      <c r="D131" s="38"/>
      <c r="E131" s="38"/>
      <c r="F131" s="38"/>
      <c r="G131" s="38"/>
      <c r="H131" s="38"/>
      <c r="I131" s="38"/>
      <c r="J131" s="206">
        <f>BK131</f>
        <v>0</v>
      </c>
      <c r="K131" s="38"/>
      <c r="L131" s="42"/>
      <c r="M131" s="107"/>
      <c r="N131" s="207"/>
      <c r="O131" s="108"/>
      <c r="P131" s="208">
        <f>P132+P224</f>
        <v>0</v>
      </c>
      <c r="Q131" s="108"/>
      <c r="R131" s="208">
        <f>R132+R224</f>
        <v>125.39025063273998</v>
      </c>
      <c r="S131" s="108"/>
      <c r="T131" s="209">
        <f>T132+T224</f>
        <v>5.75075</v>
      </c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  <c r="AT131" s="14" t="s">
        <v>80</v>
      </c>
      <c r="AU131" s="14" t="s">
        <v>101</v>
      </c>
      <c r="BK131" s="210">
        <f>BK132+BK224</f>
        <v>0</v>
      </c>
    </row>
    <row r="132" s="12" customFormat="1" ht="25.92" customHeight="1">
      <c r="A132" s="12"/>
      <c r="B132" s="211"/>
      <c r="C132" s="212"/>
      <c r="D132" s="213" t="s">
        <v>80</v>
      </c>
      <c r="E132" s="214" t="s">
        <v>129</v>
      </c>
      <c r="F132" s="214" t="s">
        <v>130</v>
      </c>
      <c r="G132" s="212"/>
      <c r="H132" s="212"/>
      <c r="I132" s="215"/>
      <c r="J132" s="216">
        <f>BK132</f>
        <v>0</v>
      </c>
      <c r="K132" s="212"/>
      <c r="L132" s="217"/>
      <c r="M132" s="218"/>
      <c r="N132" s="219"/>
      <c r="O132" s="219"/>
      <c r="P132" s="220">
        <f>P133+P143+P159+P166+P179+P181+P191+P197+P205+P211+P219+P222</f>
        <v>0</v>
      </c>
      <c r="Q132" s="219"/>
      <c r="R132" s="220">
        <f>R133+R143+R159+R166+R179+R181+R191+R197+R205+R211+R219+R222</f>
        <v>121.47823463273998</v>
      </c>
      <c r="S132" s="219"/>
      <c r="T132" s="221">
        <f>T133+T143+T159+T166+T179+T181+T191+T197+T205+T211+T219+T222</f>
        <v>5.75075</v>
      </c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R132" s="222" t="s">
        <v>89</v>
      </c>
      <c r="AT132" s="223" t="s">
        <v>80</v>
      </c>
      <c r="AU132" s="223" t="s">
        <v>81</v>
      </c>
      <c r="AY132" s="222" t="s">
        <v>131</v>
      </c>
      <c r="BK132" s="224">
        <f>BK133+BK143+BK159+BK166+BK179+BK181+BK191+BK197+BK205+BK211+BK219+BK222</f>
        <v>0</v>
      </c>
    </row>
    <row r="133" s="12" customFormat="1" ht="22.8" customHeight="1">
      <c r="A133" s="12"/>
      <c r="B133" s="211"/>
      <c r="C133" s="212"/>
      <c r="D133" s="213" t="s">
        <v>80</v>
      </c>
      <c r="E133" s="225" t="s">
        <v>89</v>
      </c>
      <c r="F133" s="225" t="s">
        <v>132</v>
      </c>
      <c r="G133" s="212"/>
      <c r="H133" s="212"/>
      <c r="I133" s="215"/>
      <c r="J133" s="226">
        <f>BK133</f>
        <v>0</v>
      </c>
      <c r="K133" s="212"/>
      <c r="L133" s="217"/>
      <c r="M133" s="218"/>
      <c r="N133" s="219"/>
      <c r="O133" s="219"/>
      <c r="P133" s="220">
        <f>SUM(P134:P142)</f>
        <v>0</v>
      </c>
      <c r="Q133" s="219"/>
      <c r="R133" s="220">
        <f>SUM(R134:R142)</f>
        <v>32.43</v>
      </c>
      <c r="S133" s="219"/>
      <c r="T133" s="221">
        <f>SUM(T134:T142)</f>
        <v>5.7487500000000002</v>
      </c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R133" s="222" t="s">
        <v>89</v>
      </c>
      <c r="AT133" s="223" t="s">
        <v>80</v>
      </c>
      <c r="AU133" s="223" t="s">
        <v>89</v>
      </c>
      <c r="AY133" s="222" t="s">
        <v>131</v>
      </c>
      <c r="BK133" s="224">
        <f>SUM(BK134:BK142)</f>
        <v>0</v>
      </c>
    </row>
    <row r="134" s="2" customFormat="1" ht="24.15" customHeight="1">
      <c r="A134" s="36"/>
      <c r="B134" s="37"/>
      <c r="C134" s="227" t="s">
        <v>89</v>
      </c>
      <c r="D134" s="227" t="s">
        <v>133</v>
      </c>
      <c r="E134" s="228" t="s">
        <v>134</v>
      </c>
      <c r="F134" s="229" t="s">
        <v>135</v>
      </c>
      <c r="G134" s="230" t="s">
        <v>136</v>
      </c>
      <c r="H134" s="231">
        <v>15.33</v>
      </c>
      <c r="I134" s="232"/>
      <c r="J134" s="231">
        <f>ROUND(I134*H134,2)</f>
        <v>0</v>
      </c>
      <c r="K134" s="233"/>
      <c r="L134" s="42"/>
      <c r="M134" s="234" t="s">
        <v>1</v>
      </c>
      <c r="N134" s="235" t="s">
        <v>47</v>
      </c>
      <c r="O134" s="95"/>
      <c r="P134" s="236">
        <f>O134*H134</f>
        <v>0</v>
      </c>
      <c r="Q134" s="236">
        <v>0</v>
      </c>
      <c r="R134" s="236">
        <f>Q134*H134</f>
        <v>0</v>
      </c>
      <c r="S134" s="236">
        <v>0.375</v>
      </c>
      <c r="T134" s="237">
        <f>S134*H134</f>
        <v>5.7487500000000002</v>
      </c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  <c r="AR134" s="238" t="s">
        <v>137</v>
      </c>
      <c r="AT134" s="238" t="s">
        <v>133</v>
      </c>
      <c r="AU134" s="238" t="s">
        <v>138</v>
      </c>
      <c r="AY134" s="14" t="s">
        <v>131</v>
      </c>
      <c r="BE134" s="239">
        <f>IF(N134="základná",J134,0)</f>
        <v>0</v>
      </c>
      <c r="BF134" s="239">
        <f>IF(N134="znížená",J134,0)</f>
        <v>0</v>
      </c>
      <c r="BG134" s="239">
        <f>IF(N134="zákl. prenesená",J134,0)</f>
        <v>0</v>
      </c>
      <c r="BH134" s="239">
        <f>IF(N134="zníž. prenesená",J134,0)</f>
        <v>0</v>
      </c>
      <c r="BI134" s="239">
        <f>IF(N134="nulová",J134,0)</f>
        <v>0</v>
      </c>
      <c r="BJ134" s="14" t="s">
        <v>138</v>
      </c>
      <c r="BK134" s="239">
        <f>ROUND(I134*H134,2)</f>
        <v>0</v>
      </c>
      <c r="BL134" s="14" t="s">
        <v>137</v>
      </c>
      <c r="BM134" s="238" t="s">
        <v>139</v>
      </c>
    </row>
    <row r="135" s="2" customFormat="1" ht="21.75" customHeight="1">
      <c r="A135" s="36"/>
      <c r="B135" s="37"/>
      <c r="C135" s="227" t="s">
        <v>138</v>
      </c>
      <c r="D135" s="227" t="s">
        <v>133</v>
      </c>
      <c r="E135" s="228" t="s">
        <v>140</v>
      </c>
      <c r="F135" s="229" t="s">
        <v>141</v>
      </c>
      <c r="G135" s="230" t="s">
        <v>142</v>
      </c>
      <c r="H135" s="231">
        <v>11.380000000000001</v>
      </c>
      <c r="I135" s="232"/>
      <c r="J135" s="231">
        <f>ROUND(I135*H135,2)</f>
        <v>0</v>
      </c>
      <c r="K135" s="233"/>
      <c r="L135" s="42"/>
      <c r="M135" s="234" t="s">
        <v>1</v>
      </c>
      <c r="N135" s="235" t="s">
        <v>47</v>
      </c>
      <c r="O135" s="95"/>
      <c r="P135" s="236">
        <f>O135*H135</f>
        <v>0</v>
      </c>
      <c r="Q135" s="236">
        <v>0</v>
      </c>
      <c r="R135" s="236">
        <f>Q135*H135</f>
        <v>0</v>
      </c>
      <c r="S135" s="236">
        <v>0</v>
      </c>
      <c r="T135" s="237">
        <f>S135*H135</f>
        <v>0</v>
      </c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R135" s="238" t="s">
        <v>137</v>
      </c>
      <c r="AT135" s="238" t="s">
        <v>133</v>
      </c>
      <c r="AU135" s="238" t="s">
        <v>138</v>
      </c>
      <c r="AY135" s="14" t="s">
        <v>131</v>
      </c>
      <c r="BE135" s="239">
        <f>IF(N135="základná",J135,0)</f>
        <v>0</v>
      </c>
      <c r="BF135" s="239">
        <f>IF(N135="znížená",J135,0)</f>
        <v>0</v>
      </c>
      <c r="BG135" s="239">
        <f>IF(N135="zákl. prenesená",J135,0)</f>
        <v>0</v>
      </c>
      <c r="BH135" s="239">
        <f>IF(N135="zníž. prenesená",J135,0)</f>
        <v>0</v>
      </c>
      <c r="BI135" s="239">
        <f>IF(N135="nulová",J135,0)</f>
        <v>0</v>
      </c>
      <c r="BJ135" s="14" t="s">
        <v>138</v>
      </c>
      <c r="BK135" s="239">
        <f>ROUND(I135*H135,2)</f>
        <v>0</v>
      </c>
      <c r="BL135" s="14" t="s">
        <v>137</v>
      </c>
      <c r="BM135" s="238" t="s">
        <v>143</v>
      </c>
    </row>
    <row r="136" s="2" customFormat="1" ht="37.8" customHeight="1">
      <c r="A136" s="36"/>
      <c r="B136" s="37"/>
      <c r="C136" s="227" t="s">
        <v>144</v>
      </c>
      <c r="D136" s="227" t="s">
        <v>133</v>
      </c>
      <c r="E136" s="228" t="s">
        <v>145</v>
      </c>
      <c r="F136" s="229" t="s">
        <v>146</v>
      </c>
      <c r="G136" s="230" t="s">
        <v>142</v>
      </c>
      <c r="H136" s="231">
        <v>11.380000000000001</v>
      </c>
      <c r="I136" s="232"/>
      <c r="J136" s="231">
        <f>ROUND(I136*H136,2)</f>
        <v>0</v>
      </c>
      <c r="K136" s="233"/>
      <c r="L136" s="42"/>
      <c r="M136" s="234" t="s">
        <v>1</v>
      </c>
      <c r="N136" s="235" t="s">
        <v>47</v>
      </c>
      <c r="O136" s="95"/>
      <c r="P136" s="236">
        <f>O136*H136</f>
        <v>0</v>
      </c>
      <c r="Q136" s="236">
        <v>0</v>
      </c>
      <c r="R136" s="236">
        <f>Q136*H136</f>
        <v>0</v>
      </c>
      <c r="S136" s="236">
        <v>0</v>
      </c>
      <c r="T136" s="237">
        <f>S136*H136</f>
        <v>0</v>
      </c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R136" s="238" t="s">
        <v>137</v>
      </c>
      <c r="AT136" s="238" t="s">
        <v>133</v>
      </c>
      <c r="AU136" s="238" t="s">
        <v>138</v>
      </c>
      <c r="AY136" s="14" t="s">
        <v>131</v>
      </c>
      <c r="BE136" s="239">
        <f>IF(N136="základná",J136,0)</f>
        <v>0</v>
      </c>
      <c r="BF136" s="239">
        <f>IF(N136="znížená",J136,0)</f>
        <v>0</v>
      </c>
      <c r="BG136" s="239">
        <f>IF(N136="zákl. prenesená",J136,0)</f>
        <v>0</v>
      </c>
      <c r="BH136" s="239">
        <f>IF(N136="zníž. prenesená",J136,0)</f>
        <v>0</v>
      </c>
      <c r="BI136" s="239">
        <f>IF(N136="nulová",J136,0)</f>
        <v>0</v>
      </c>
      <c r="BJ136" s="14" t="s">
        <v>138</v>
      </c>
      <c r="BK136" s="239">
        <f>ROUND(I136*H136,2)</f>
        <v>0</v>
      </c>
      <c r="BL136" s="14" t="s">
        <v>137</v>
      </c>
      <c r="BM136" s="238" t="s">
        <v>147</v>
      </c>
    </row>
    <row r="137" s="2" customFormat="1" ht="16.5" customHeight="1">
      <c r="A137" s="36"/>
      <c r="B137" s="37"/>
      <c r="C137" s="227" t="s">
        <v>137</v>
      </c>
      <c r="D137" s="227" t="s">
        <v>133</v>
      </c>
      <c r="E137" s="228" t="s">
        <v>148</v>
      </c>
      <c r="F137" s="229" t="s">
        <v>149</v>
      </c>
      <c r="G137" s="230" t="s">
        <v>142</v>
      </c>
      <c r="H137" s="231">
        <v>1.03</v>
      </c>
      <c r="I137" s="232"/>
      <c r="J137" s="231">
        <f>ROUND(I137*H137,2)</f>
        <v>0</v>
      </c>
      <c r="K137" s="233"/>
      <c r="L137" s="42"/>
      <c r="M137" s="234" t="s">
        <v>1</v>
      </c>
      <c r="N137" s="235" t="s">
        <v>47</v>
      </c>
      <c r="O137" s="95"/>
      <c r="P137" s="236">
        <f>O137*H137</f>
        <v>0</v>
      </c>
      <c r="Q137" s="236">
        <v>0</v>
      </c>
      <c r="R137" s="236">
        <f>Q137*H137</f>
        <v>0</v>
      </c>
      <c r="S137" s="236">
        <v>0</v>
      </c>
      <c r="T137" s="237">
        <f>S137*H137</f>
        <v>0</v>
      </c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R137" s="238" t="s">
        <v>137</v>
      </c>
      <c r="AT137" s="238" t="s">
        <v>133</v>
      </c>
      <c r="AU137" s="238" t="s">
        <v>138</v>
      </c>
      <c r="AY137" s="14" t="s">
        <v>131</v>
      </c>
      <c r="BE137" s="239">
        <f>IF(N137="základná",J137,0)</f>
        <v>0</v>
      </c>
      <c r="BF137" s="239">
        <f>IF(N137="znížená",J137,0)</f>
        <v>0</v>
      </c>
      <c r="BG137" s="239">
        <f>IF(N137="zákl. prenesená",J137,0)</f>
        <v>0</v>
      </c>
      <c r="BH137" s="239">
        <f>IF(N137="zníž. prenesená",J137,0)</f>
        <v>0</v>
      </c>
      <c r="BI137" s="239">
        <f>IF(N137="nulová",J137,0)</f>
        <v>0</v>
      </c>
      <c r="BJ137" s="14" t="s">
        <v>138</v>
      </c>
      <c r="BK137" s="239">
        <f>ROUND(I137*H137,2)</f>
        <v>0</v>
      </c>
      <c r="BL137" s="14" t="s">
        <v>137</v>
      </c>
      <c r="BM137" s="238" t="s">
        <v>150</v>
      </c>
    </row>
    <row r="138" s="2" customFormat="1" ht="24.15" customHeight="1">
      <c r="A138" s="36"/>
      <c r="B138" s="37"/>
      <c r="C138" s="227" t="s">
        <v>151</v>
      </c>
      <c r="D138" s="227" t="s">
        <v>133</v>
      </c>
      <c r="E138" s="228" t="s">
        <v>152</v>
      </c>
      <c r="F138" s="229" t="s">
        <v>153</v>
      </c>
      <c r="G138" s="230" t="s">
        <v>142</v>
      </c>
      <c r="H138" s="231">
        <v>1.03</v>
      </c>
      <c r="I138" s="232"/>
      <c r="J138" s="231">
        <f>ROUND(I138*H138,2)</f>
        <v>0</v>
      </c>
      <c r="K138" s="233"/>
      <c r="L138" s="42"/>
      <c r="M138" s="234" t="s">
        <v>1</v>
      </c>
      <c r="N138" s="235" t="s">
        <v>47</v>
      </c>
      <c r="O138" s="95"/>
      <c r="P138" s="236">
        <f>O138*H138</f>
        <v>0</v>
      </c>
      <c r="Q138" s="236">
        <v>0</v>
      </c>
      <c r="R138" s="236">
        <f>Q138*H138</f>
        <v>0</v>
      </c>
      <c r="S138" s="236">
        <v>0</v>
      </c>
      <c r="T138" s="237">
        <f>S138*H138</f>
        <v>0</v>
      </c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R138" s="238" t="s">
        <v>137</v>
      </c>
      <c r="AT138" s="238" t="s">
        <v>133</v>
      </c>
      <c r="AU138" s="238" t="s">
        <v>138</v>
      </c>
      <c r="AY138" s="14" t="s">
        <v>131</v>
      </c>
      <c r="BE138" s="239">
        <f>IF(N138="základná",J138,0)</f>
        <v>0</v>
      </c>
      <c r="BF138" s="239">
        <f>IF(N138="znížená",J138,0)</f>
        <v>0</v>
      </c>
      <c r="BG138" s="239">
        <f>IF(N138="zákl. prenesená",J138,0)</f>
        <v>0</v>
      </c>
      <c r="BH138" s="239">
        <f>IF(N138="zníž. prenesená",J138,0)</f>
        <v>0</v>
      </c>
      <c r="BI138" s="239">
        <f>IF(N138="nulová",J138,0)</f>
        <v>0</v>
      </c>
      <c r="BJ138" s="14" t="s">
        <v>138</v>
      </c>
      <c r="BK138" s="239">
        <f>ROUND(I138*H138,2)</f>
        <v>0</v>
      </c>
      <c r="BL138" s="14" t="s">
        <v>137</v>
      </c>
      <c r="BM138" s="238" t="s">
        <v>154</v>
      </c>
    </row>
    <row r="139" s="2" customFormat="1" ht="33" customHeight="1">
      <c r="A139" s="36"/>
      <c r="B139" s="37"/>
      <c r="C139" s="227" t="s">
        <v>155</v>
      </c>
      <c r="D139" s="227" t="s">
        <v>133</v>
      </c>
      <c r="E139" s="228" t="s">
        <v>156</v>
      </c>
      <c r="F139" s="229" t="s">
        <v>157</v>
      </c>
      <c r="G139" s="230" t="s">
        <v>142</v>
      </c>
      <c r="H139" s="231">
        <v>12.41</v>
      </c>
      <c r="I139" s="232"/>
      <c r="J139" s="231">
        <f>ROUND(I139*H139,2)</f>
        <v>0</v>
      </c>
      <c r="K139" s="233"/>
      <c r="L139" s="42"/>
      <c r="M139" s="234" t="s">
        <v>1</v>
      </c>
      <c r="N139" s="235" t="s">
        <v>47</v>
      </c>
      <c r="O139" s="95"/>
      <c r="P139" s="236">
        <f>O139*H139</f>
        <v>0</v>
      </c>
      <c r="Q139" s="236">
        <v>0</v>
      </c>
      <c r="R139" s="236">
        <f>Q139*H139</f>
        <v>0</v>
      </c>
      <c r="S139" s="236">
        <v>0</v>
      </c>
      <c r="T139" s="237">
        <f>S139*H139</f>
        <v>0</v>
      </c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R139" s="238" t="s">
        <v>137</v>
      </c>
      <c r="AT139" s="238" t="s">
        <v>133</v>
      </c>
      <c r="AU139" s="238" t="s">
        <v>138</v>
      </c>
      <c r="AY139" s="14" t="s">
        <v>131</v>
      </c>
      <c r="BE139" s="239">
        <f>IF(N139="základná",J139,0)</f>
        <v>0</v>
      </c>
      <c r="BF139" s="239">
        <f>IF(N139="znížená",J139,0)</f>
        <v>0</v>
      </c>
      <c r="BG139" s="239">
        <f>IF(N139="zákl. prenesená",J139,0)</f>
        <v>0</v>
      </c>
      <c r="BH139" s="239">
        <f>IF(N139="zníž. prenesená",J139,0)</f>
        <v>0</v>
      </c>
      <c r="BI139" s="239">
        <f>IF(N139="nulová",J139,0)</f>
        <v>0</v>
      </c>
      <c r="BJ139" s="14" t="s">
        <v>138</v>
      </c>
      <c r="BK139" s="239">
        <f>ROUND(I139*H139,2)</f>
        <v>0</v>
      </c>
      <c r="BL139" s="14" t="s">
        <v>137</v>
      </c>
      <c r="BM139" s="238" t="s">
        <v>158</v>
      </c>
    </row>
    <row r="140" s="2" customFormat="1" ht="24.15" customHeight="1">
      <c r="A140" s="36"/>
      <c r="B140" s="37"/>
      <c r="C140" s="227" t="s">
        <v>159</v>
      </c>
      <c r="D140" s="227" t="s">
        <v>133</v>
      </c>
      <c r="E140" s="228" t="s">
        <v>160</v>
      </c>
      <c r="F140" s="229" t="s">
        <v>161</v>
      </c>
      <c r="G140" s="230" t="s">
        <v>142</v>
      </c>
      <c r="H140" s="231">
        <v>12.41</v>
      </c>
      <c r="I140" s="232"/>
      <c r="J140" s="231">
        <f>ROUND(I140*H140,2)</f>
        <v>0</v>
      </c>
      <c r="K140" s="233"/>
      <c r="L140" s="42"/>
      <c r="M140" s="234" t="s">
        <v>1</v>
      </c>
      <c r="N140" s="235" t="s">
        <v>47</v>
      </c>
      <c r="O140" s="95"/>
      <c r="P140" s="236">
        <f>O140*H140</f>
        <v>0</v>
      </c>
      <c r="Q140" s="236">
        <v>0</v>
      </c>
      <c r="R140" s="236">
        <f>Q140*H140</f>
        <v>0</v>
      </c>
      <c r="S140" s="236">
        <v>0</v>
      </c>
      <c r="T140" s="237">
        <f>S140*H140</f>
        <v>0</v>
      </c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R140" s="238" t="s">
        <v>137</v>
      </c>
      <c r="AT140" s="238" t="s">
        <v>133</v>
      </c>
      <c r="AU140" s="238" t="s">
        <v>138</v>
      </c>
      <c r="AY140" s="14" t="s">
        <v>131</v>
      </c>
      <c r="BE140" s="239">
        <f>IF(N140="základná",J140,0)</f>
        <v>0</v>
      </c>
      <c r="BF140" s="239">
        <f>IF(N140="znížená",J140,0)</f>
        <v>0</v>
      </c>
      <c r="BG140" s="239">
        <f>IF(N140="zákl. prenesená",J140,0)</f>
        <v>0</v>
      </c>
      <c r="BH140" s="239">
        <f>IF(N140="zníž. prenesená",J140,0)</f>
        <v>0</v>
      </c>
      <c r="BI140" s="239">
        <f>IF(N140="nulová",J140,0)</f>
        <v>0</v>
      </c>
      <c r="BJ140" s="14" t="s">
        <v>138</v>
      </c>
      <c r="BK140" s="239">
        <f>ROUND(I140*H140,2)</f>
        <v>0</v>
      </c>
      <c r="BL140" s="14" t="s">
        <v>137</v>
      </c>
      <c r="BM140" s="238" t="s">
        <v>162</v>
      </c>
    </row>
    <row r="141" s="2" customFormat="1" ht="24.15" customHeight="1">
      <c r="A141" s="36"/>
      <c r="B141" s="37"/>
      <c r="C141" s="227" t="s">
        <v>163</v>
      </c>
      <c r="D141" s="227" t="s">
        <v>133</v>
      </c>
      <c r="E141" s="228" t="s">
        <v>164</v>
      </c>
      <c r="F141" s="229" t="s">
        <v>165</v>
      </c>
      <c r="G141" s="230" t="s">
        <v>142</v>
      </c>
      <c r="H141" s="231">
        <v>17.16</v>
      </c>
      <c r="I141" s="232"/>
      <c r="J141" s="231">
        <f>ROUND(I141*H141,2)</f>
        <v>0</v>
      </c>
      <c r="K141" s="233"/>
      <c r="L141" s="42"/>
      <c r="M141" s="234" t="s">
        <v>1</v>
      </c>
      <c r="N141" s="235" t="s">
        <v>47</v>
      </c>
      <c r="O141" s="95"/>
      <c r="P141" s="236">
        <f>O141*H141</f>
        <v>0</v>
      </c>
      <c r="Q141" s="236">
        <v>0</v>
      </c>
      <c r="R141" s="236">
        <f>Q141*H141</f>
        <v>0</v>
      </c>
      <c r="S141" s="236">
        <v>0</v>
      </c>
      <c r="T141" s="237">
        <f>S141*H141</f>
        <v>0</v>
      </c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R141" s="238" t="s">
        <v>137</v>
      </c>
      <c r="AT141" s="238" t="s">
        <v>133</v>
      </c>
      <c r="AU141" s="238" t="s">
        <v>138</v>
      </c>
      <c r="AY141" s="14" t="s">
        <v>131</v>
      </c>
      <c r="BE141" s="239">
        <f>IF(N141="základná",J141,0)</f>
        <v>0</v>
      </c>
      <c r="BF141" s="239">
        <f>IF(N141="znížená",J141,0)</f>
        <v>0</v>
      </c>
      <c r="BG141" s="239">
        <f>IF(N141="zákl. prenesená",J141,0)</f>
        <v>0</v>
      </c>
      <c r="BH141" s="239">
        <f>IF(N141="zníž. prenesená",J141,0)</f>
        <v>0</v>
      </c>
      <c r="BI141" s="239">
        <f>IF(N141="nulová",J141,0)</f>
        <v>0</v>
      </c>
      <c r="BJ141" s="14" t="s">
        <v>138</v>
      </c>
      <c r="BK141" s="239">
        <f>ROUND(I141*H141,2)</f>
        <v>0</v>
      </c>
      <c r="BL141" s="14" t="s">
        <v>137</v>
      </c>
      <c r="BM141" s="238" t="s">
        <v>166</v>
      </c>
    </row>
    <row r="142" s="2" customFormat="1" ht="16.5" customHeight="1">
      <c r="A142" s="36"/>
      <c r="B142" s="37"/>
      <c r="C142" s="240" t="s">
        <v>167</v>
      </c>
      <c r="D142" s="240" t="s">
        <v>168</v>
      </c>
      <c r="E142" s="241" t="s">
        <v>169</v>
      </c>
      <c r="F142" s="242" t="s">
        <v>170</v>
      </c>
      <c r="G142" s="243" t="s">
        <v>171</v>
      </c>
      <c r="H142" s="244">
        <v>32.43</v>
      </c>
      <c r="I142" s="245"/>
      <c r="J142" s="244">
        <f>ROUND(I142*H142,2)</f>
        <v>0</v>
      </c>
      <c r="K142" s="246"/>
      <c r="L142" s="247"/>
      <c r="M142" s="248" t="s">
        <v>1</v>
      </c>
      <c r="N142" s="249" t="s">
        <v>47</v>
      </c>
      <c r="O142" s="95"/>
      <c r="P142" s="236">
        <f>O142*H142</f>
        <v>0</v>
      </c>
      <c r="Q142" s="236">
        <v>1</v>
      </c>
      <c r="R142" s="236">
        <f>Q142*H142</f>
        <v>32.43</v>
      </c>
      <c r="S142" s="236">
        <v>0</v>
      </c>
      <c r="T142" s="237">
        <f>S142*H142</f>
        <v>0</v>
      </c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E142" s="36"/>
      <c r="AR142" s="238" t="s">
        <v>163</v>
      </c>
      <c r="AT142" s="238" t="s">
        <v>168</v>
      </c>
      <c r="AU142" s="238" t="s">
        <v>138</v>
      </c>
      <c r="AY142" s="14" t="s">
        <v>131</v>
      </c>
      <c r="BE142" s="239">
        <f>IF(N142="základná",J142,0)</f>
        <v>0</v>
      </c>
      <c r="BF142" s="239">
        <f>IF(N142="znížená",J142,0)</f>
        <v>0</v>
      </c>
      <c r="BG142" s="239">
        <f>IF(N142="zákl. prenesená",J142,0)</f>
        <v>0</v>
      </c>
      <c r="BH142" s="239">
        <f>IF(N142="zníž. prenesená",J142,0)</f>
        <v>0</v>
      </c>
      <c r="BI142" s="239">
        <f>IF(N142="nulová",J142,0)</f>
        <v>0</v>
      </c>
      <c r="BJ142" s="14" t="s">
        <v>138</v>
      </c>
      <c r="BK142" s="239">
        <f>ROUND(I142*H142,2)</f>
        <v>0</v>
      </c>
      <c r="BL142" s="14" t="s">
        <v>137</v>
      </c>
      <c r="BM142" s="238" t="s">
        <v>172</v>
      </c>
    </row>
    <row r="143" s="12" customFormat="1" ht="22.8" customHeight="1">
      <c r="A143" s="12"/>
      <c r="B143" s="211"/>
      <c r="C143" s="212"/>
      <c r="D143" s="213" t="s">
        <v>80</v>
      </c>
      <c r="E143" s="225" t="s">
        <v>138</v>
      </c>
      <c r="F143" s="225" t="s">
        <v>173</v>
      </c>
      <c r="G143" s="212"/>
      <c r="H143" s="212"/>
      <c r="I143" s="215"/>
      <c r="J143" s="226">
        <f>BK143</f>
        <v>0</v>
      </c>
      <c r="K143" s="212"/>
      <c r="L143" s="217"/>
      <c r="M143" s="218"/>
      <c r="N143" s="219"/>
      <c r="O143" s="219"/>
      <c r="P143" s="220">
        <f>SUM(P144:P158)</f>
        <v>0</v>
      </c>
      <c r="Q143" s="219"/>
      <c r="R143" s="220">
        <f>SUM(R144:R158)</f>
        <v>37.678535317739993</v>
      </c>
      <c r="S143" s="219"/>
      <c r="T143" s="221">
        <f>SUM(T144:T158)</f>
        <v>0</v>
      </c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R143" s="222" t="s">
        <v>89</v>
      </c>
      <c r="AT143" s="223" t="s">
        <v>80</v>
      </c>
      <c r="AU143" s="223" t="s">
        <v>89</v>
      </c>
      <c r="AY143" s="222" t="s">
        <v>131</v>
      </c>
      <c r="BK143" s="224">
        <f>SUM(BK144:BK158)</f>
        <v>0</v>
      </c>
    </row>
    <row r="144" s="2" customFormat="1" ht="24.15" customHeight="1">
      <c r="A144" s="36"/>
      <c r="B144" s="37"/>
      <c r="C144" s="227" t="s">
        <v>174</v>
      </c>
      <c r="D144" s="227" t="s">
        <v>133</v>
      </c>
      <c r="E144" s="228" t="s">
        <v>175</v>
      </c>
      <c r="F144" s="229" t="s">
        <v>176</v>
      </c>
      <c r="G144" s="230" t="s">
        <v>142</v>
      </c>
      <c r="H144" s="231">
        <v>1.98</v>
      </c>
      <c r="I144" s="232"/>
      <c r="J144" s="231">
        <f>ROUND(I144*H144,2)</f>
        <v>0</v>
      </c>
      <c r="K144" s="233"/>
      <c r="L144" s="42"/>
      <c r="M144" s="234" t="s">
        <v>1</v>
      </c>
      <c r="N144" s="235" t="s">
        <v>47</v>
      </c>
      <c r="O144" s="95"/>
      <c r="P144" s="236">
        <f>O144*H144</f>
        <v>0</v>
      </c>
      <c r="Q144" s="236">
        <v>2.2151342039999999</v>
      </c>
      <c r="R144" s="236">
        <f>Q144*H144</f>
        <v>4.3859657239200001</v>
      </c>
      <c r="S144" s="236">
        <v>0</v>
      </c>
      <c r="T144" s="237">
        <f>S144*H144</f>
        <v>0</v>
      </c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R144" s="238" t="s">
        <v>137</v>
      </c>
      <c r="AT144" s="238" t="s">
        <v>133</v>
      </c>
      <c r="AU144" s="238" t="s">
        <v>138</v>
      </c>
      <c r="AY144" s="14" t="s">
        <v>131</v>
      </c>
      <c r="BE144" s="239">
        <f>IF(N144="základná",J144,0)</f>
        <v>0</v>
      </c>
      <c r="BF144" s="239">
        <f>IF(N144="znížená",J144,0)</f>
        <v>0</v>
      </c>
      <c r="BG144" s="239">
        <f>IF(N144="zákl. prenesená",J144,0)</f>
        <v>0</v>
      </c>
      <c r="BH144" s="239">
        <f>IF(N144="zníž. prenesená",J144,0)</f>
        <v>0</v>
      </c>
      <c r="BI144" s="239">
        <f>IF(N144="nulová",J144,0)</f>
        <v>0</v>
      </c>
      <c r="BJ144" s="14" t="s">
        <v>138</v>
      </c>
      <c r="BK144" s="239">
        <f>ROUND(I144*H144,2)</f>
        <v>0</v>
      </c>
      <c r="BL144" s="14" t="s">
        <v>137</v>
      </c>
      <c r="BM144" s="238" t="s">
        <v>177</v>
      </c>
    </row>
    <row r="145" s="2" customFormat="1" ht="24.15" customHeight="1">
      <c r="A145" s="36"/>
      <c r="B145" s="37"/>
      <c r="C145" s="227" t="s">
        <v>178</v>
      </c>
      <c r="D145" s="227" t="s">
        <v>133</v>
      </c>
      <c r="E145" s="228" t="s">
        <v>179</v>
      </c>
      <c r="F145" s="229" t="s">
        <v>180</v>
      </c>
      <c r="G145" s="230" t="s">
        <v>136</v>
      </c>
      <c r="H145" s="231">
        <v>2.1200000000000001</v>
      </c>
      <c r="I145" s="232"/>
      <c r="J145" s="231">
        <f>ROUND(I145*H145,2)</f>
        <v>0</v>
      </c>
      <c r="K145" s="233"/>
      <c r="L145" s="42"/>
      <c r="M145" s="234" t="s">
        <v>1</v>
      </c>
      <c r="N145" s="235" t="s">
        <v>47</v>
      </c>
      <c r="O145" s="95"/>
      <c r="P145" s="236">
        <f>O145*H145</f>
        <v>0</v>
      </c>
      <c r="Q145" s="236">
        <v>0.0037677600000000002</v>
      </c>
      <c r="R145" s="236">
        <f>Q145*H145</f>
        <v>0.0079876512000000011</v>
      </c>
      <c r="S145" s="236">
        <v>0</v>
      </c>
      <c r="T145" s="237">
        <f>S145*H145</f>
        <v>0</v>
      </c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E145" s="36"/>
      <c r="AR145" s="238" t="s">
        <v>137</v>
      </c>
      <c r="AT145" s="238" t="s">
        <v>133</v>
      </c>
      <c r="AU145" s="238" t="s">
        <v>138</v>
      </c>
      <c r="AY145" s="14" t="s">
        <v>131</v>
      </c>
      <c r="BE145" s="239">
        <f>IF(N145="základná",J145,0)</f>
        <v>0</v>
      </c>
      <c r="BF145" s="239">
        <f>IF(N145="znížená",J145,0)</f>
        <v>0</v>
      </c>
      <c r="BG145" s="239">
        <f>IF(N145="zákl. prenesená",J145,0)</f>
        <v>0</v>
      </c>
      <c r="BH145" s="239">
        <f>IF(N145="zníž. prenesená",J145,0)</f>
        <v>0</v>
      </c>
      <c r="BI145" s="239">
        <f>IF(N145="nulová",J145,0)</f>
        <v>0</v>
      </c>
      <c r="BJ145" s="14" t="s">
        <v>138</v>
      </c>
      <c r="BK145" s="239">
        <f>ROUND(I145*H145,2)</f>
        <v>0</v>
      </c>
      <c r="BL145" s="14" t="s">
        <v>137</v>
      </c>
      <c r="BM145" s="238" t="s">
        <v>181</v>
      </c>
    </row>
    <row r="146" s="2" customFormat="1" ht="24.15" customHeight="1">
      <c r="A146" s="36"/>
      <c r="B146" s="37"/>
      <c r="C146" s="227" t="s">
        <v>182</v>
      </c>
      <c r="D146" s="227" t="s">
        <v>133</v>
      </c>
      <c r="E146" s="228" t="s">
        <v>183</v>
      </c>
      <c r="F146" s="229" t="s">
        <v>184</v>
      </c>
      <c r="G146" s="230" t="s">
        <v>136</v>
      </c>
      <c r="H146" s="231">
        <v>2.1200000000000001</v>
      </c>
      <c r="I146" s="232"/>
      <c r="J146" s="231">
        <f>ROUND(I146*H146,2)</f>
        <v>0</v>
      </c>
      <c r="K146" s="233"/>
      <c r="L146" s="42"/>
      <c r="M146" s="234" t="s">
        <v>1</v>
      </c>
      <c r="N146" s="235" t="s">
        <v>47</v>
      </c>
      <c r="O146" s="95"/>
      <c r="P146" s="236">
        <f>O146*H146</f>
        <v>0</v>
      </c>
      <c r="Q146" s="236">
        <v>0</v>
      </c>
      <c r="R146" s="236">
        <f>Q146*H146</f>
        <v>0</v>
      </c>
      <c r="S146" s="236">
        <v>0</v>
      </c>
      <c r="T146" s="237">
        <f>S146*H146</f>
        <v>0</v>
      </c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R146" s="238" t="s">
        <v>137</v>
      </c>
      <c r="AT146" s="238" t="s">
        <v>133</v>
      </c>
      <c r="AU146" s="238" t="s">
        <v>138</v>
      </c>
      <c r="AY146" s="14" t="s">
        <v>131</v>
      </c>
      <c r="BE146" s="239">
        <f>IF(N146="základná",J146,0)</f>
        <v>0</v>
      </c>
      <c r="BF146" s="239">
        <f>IF(N146="znížená",J146,0)</f>
        <v>0</v>
      </c>
      <c r="BG146" s="239">
        <f>IF(N146="zákl. prenesená",J146,0)</f>
        <v>0</v>
      </c>
      <c r="BH146" s="239">
        <f>IF(N146="zníž. prenesená",J146,0)</f>
        <v>0</v>
      </c>
      <c r="BI146" s="239">
        <f>IF(N146="nulová",J146,0)</f>
        <v>0</v>
      </c>
      <c r="BJ146" s="14" t="s">
        <v>138</v>
      </c>
      <c r="BK146" s="239">
        <f>ROUND(I146*H146,2)</f>
        <v>0</v>
      </c>
      <c r="BL146" s="14" t="s">
        <v>137</v>
      </c>
      <c r="BM146" s="238" t="s">
        <v>185</v>
      </c>
    </row>
    <row r="147" s="2" customFormat="1" ht="33" customHeight="1">
      <c r="A147" s="36"/>
      <c r="B147" s="37"/>
      <c r="C147" s="227" t="s">
        <v>186</v>
      </c>
      <c r="D147" s="227" t="s">
        <v>133</v>
      </c>
      <c r="E147" s="228" t="s">
        <v>187</v>
      </c>
      <c r="F147" s="229" t="s">
        <v>188</v>
      </c>
      <c r="G147" s="230" t="s">
        <v>136</v>
      </c>
      <c r="H147" s="231">
        <v>14</v>
      </c>
      <c r="I147" s="232"/>
      <c r="J147" s="231">
        <f>ROUND(I147*H147,2)</f>
        <v>0</v>
      </c>
      <c r="K147" s="233"/>
      <c r="L147" s="42"/>
      <c r="M147" s="234" t="s">
        <v>1</v>
      </c>
      <c r="N147" s="235" t="s">
        <v>47</v>
      </c>
      <c r="O147" s="95"/>
      <c r="P147" s="236">
        <f>O147*H147</f>
        <v>0</v>
      </c>
      <c r="Q147" s="236">
        <v>0.0049380099999999996</v>
      </c>
      <c r="R147" s="236">
        <f>Q147*H147</f>
        <v>0.069132139999999995</v>
      </c>
      <c r="S147" s="236">
        <v>0</v>
      </c>
      <c r="T147" s="237">
        <f>S147*H147</f>
        <v>0</v>
      </c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R147" s="238" t="s">
        <v>137</v>
      </c>
      <c r="AT147" s="238" t="s">
        <v>133</v>
      </c>
      <c r="AU147" s="238" t="s">
        <v>138</v>
      </c>
      <c r="AY147" s="14" t="s">
        <v>131</v>
      </c>
      <c r="BE147" s="239">
        <f>IF(N147="základná",J147,0)</f>
        <v>0</v>
      </c>
      <c r="BF147" s="239">
        <f>IF(N147="znížená",J147,0)</f>
        <v>0</v>
      </c>
      <c r="BG147" s="239">
        <f>IF(N147="zákl. prenesená",J147,0)</f>
        <v>0</v>
      </c>
      <c r="BH147" s="239">
        <f>IF(N147="zníž. prenesená",J147,0)</f>
        <v>0</v>
      </c>
      <c r="BI147" s="239">
        <f>IF(N147="nulová",J147,0)</f>
        <v>0</v>
      </c>
      <c r="BJ147" s="14" t="s">
        <v>138</v>
      </c>
      <c r="BK147" s="239">
        <f>ROUND(I147*H147,2)</f>
        <v>0</v>
      </c>
      <c r="BL147" s="14" t="s">
        <v>137</v>
      </c>
      <c r="BM147" s="238" t="s">
        <v>189</v>
      </c>
    </row>
    <row r="148" s="2" customFormat="1" ht="37.8" customHeight="1">
      <c r="A148" s="36"/>
      <c r="B148" s="37"/>
      <c r="C148" s="227" t="s">
        <v>190</v>
      </c>
      <c r="D148" s="227" t="s">
        <v>133</v>
      </c>
      <c r="E148" s="228" t="s">
        <v>191</v>
      </c>
      <c r="F148" s="229" t="s">
        <v>192</v>
      </c>
      <c r="G148" s="230" t="s">
        <v>193</v>
      </c>
      <c r="H148" s="231">
        <v>200</v>
      </c>
      <c r="I148" s="232"/>
      <c r="J148" s="231">
        <f>ROUND(I148*H148,2)</f>
        <v>0</v>
      </c>
      <c r="K148" s="233"/>
      <c r="L148" s="42"/>
      <c r="M148" s="234" t="s">
        <v>1</v>
      </c>
      <c r="N148" s="235" t="s">
        <v>47</v>
      </c>
      <c r="O148" s="95"/>
      <c r="P148" s="236">
        <f>O148*H148</f>
        <v>0</v>
      </c>
      <c r="Q148" s="236">
        <v>1.9283399999999999E-05</v>
      </c>
      <c r="R148" s="236">
        <f>Q148*H148</f>
        <v>0.0038566799999999999</v>
      </c>
      <c r="S148" s="236">
        <v>0</v>
      </c>
      <c r="T148" s="237">
        <f>S148*H148</f>
        <v>0</v>
      </c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R148" s="238" t="s">
        <v>137</v>
      </c>
      <c r="AT148" s="238" t="s">
        <v>133</v>
      </c>
      <c r="AU148" s="238" t="s">
        <v>138</v>
      </c>
      <c r="AY148" s="14" t="s">
        <v>131</v>
      </c>
      <c r="BE148" s="239">
        <f>IF(N148="základná",J148,0)</f>
        <v>0</v>
      </c>
      <c r="BF148" s="239">
        <f>IF(N148="znížená",J148,0)</f>
        <v>0</v>
      </c>
      <c r="BG148" s="239">
        <f>IF(N148="zákl. prenesená",J148,0)</f>
        <v>0</v>
      </c>
      <c r="BH148" s="239">
        <f>IF(N148="zníž. prenesená",J148,0)</f>
        <v>0</v>
      </c>
      <c r="BI148" s="239">
        <f>IF(N148="nulová",J148,0)</f>
        <v>0</v>
      </c>
      <c r="BJ148" s="14" t="s">
        <v>138</v>
      </c>
      <c r="BK148" s="239">
        <f>ROUND(I148*H148,2)</f>
        <v>0</v>
      </c>
      <c r="BL148" s="14" t="s">
        <v>137</v>
      </c>
      <c r="BM148" s="238" t="s">
        <v>194</v>
      </c>
    </row>
    <row r="149" s="2" customFormat="1" ht="21.75" customHeight="1">
      <c r="A149" s="36"/>
      <c r="B149" s="37"/>
      <c r="C149" s="240" t="s">
        <v>195</v>
      </c>
      <c r="D149" s="240" t="s">
        <v>168</v>
      </c>
      <c r="E149" s="241" t="s">
        <v>196</v>
      </c>
      <c r="F149" s="242" t="s">
        <v>197</v>
      </c>
      <c r="G149" s="243" t="s">
        <v>171</v>
      </c>
      <c r="H149" s="244">
        <v>0.01</v>
      </c>
      <c r="I149" s="245"/>
      <c r="J149" s="244">
        <f>ROUND(I149*H149,2)</f>
        <v>0</v>
      </c>
      <c r="K149" s="246"/>
      <c r="L149" s="247"/>
      <c r="M149" s="248" t="s">
        <v>1</v>
      </c>
      <c r="N149" s="249" t="s">
        <v>47</v>
      </c>
      <c r="O149" s="95"/>
      <c r="P149" s="236">
        <f>O149*H149</f>
        <v>0</v>
      </c>
      <c r="Q149" s="236">
        <v>1</v>
      </c>
      <c r="R149" s="236">
        <f>Q149*H149</f>
        <v>0.01</v>
      </c>
      <c r="S149" s="236">
        <v>0</v>
      </c>
      <c r="T149" s="237">
        <f>S149*H149</f>
        <v>0</v>
      </c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E149" s="36"/>
      <c r="AR149" s="238" t="s">
        <v>163</v>
      </c>
      <c r="AT149" s="238" t="s">
        <v>168</v>
      </c>
      <c r="AU149" s="238" t="s">
        <v>138</v>
      </c>
      <c r="AY149" s="14" t="s">
        <v>131</v>
      </c>
      <c r="BE149" s="239">
        <f>IF(N149="základná",J149,0)</f>
        <v>0</v>
      </c>
      <c r="BF149" s="239">
        <f>IF(N149="znížená",J149,0)</f>
        <v>0</v>
      </c>
      <c r="BG149" s="239">
        <f>IF(N149="zákl. prenesená",J149,0)</f>
        <v>0</v>
      </c>
      <c r="BH149" s="239">
        <f>IF(N149="zníž. prenesená",J149,0)</f>
        <v>0</v>
      </c>
      <c r="BI149" s="239">
        <f>IF(N149="nulová",J149,0)</f>
        <v>0</v>
      </c>
      <c r="BJ149" s="14" t="s">
        <v>138</v>
      </c>
      <c r="BK149" s="239">
        <f>ROUND(I149*H149,2)</f>
        <v>0</v>
      </c>
      <c r="BL149" s="14" t="s">
        <v>137</v>
      </c>
      <c r="BM149" s="238" t="s">
        <v>198</v>
      </c>
    </row>
    <row r="150" s="2" customFormat="1" ht="33" customHeight="1">
      <c r="A150" s="36"/>
      <c r="B150" s="37"/>
      <c r="C150" s="227" t="s">
        <v>199</v>
      </c>
      <c r="D150" s="227" t="s">
        <v>133</v>
      </c>
      <c r="E150" s="228" t="s">
        <v>200</v>
      </c>
      <c r="F150" s="229" t="s">
        <v>201</v>
      </c>
      <c r="G150" s="230" t="s">
        <v>142</v>
      </c>
      <c r="H150" s="231">
        <v>1.97</v>
      </c>
      <c r="I150" s="232"/>
      <c r="J150" s="231">
        <f>ROUND(I150*H150,2)</f>
        <v>0</v>
      </c>
      <c r="K150" s="233"/>
      <c r="L150" s="42"/>
      <c r="M150" s="234" t="s">
        <v>1</v>
      </c>
      <c r="N150" s="235" t="s">
        <v>47</v>
      </c>
      <c r="O150" s="95"/>
      <c r="P150" s="236">
        <f>O150*H150</f>
        <v>0</v>
      </c>
      <c r="Q150" s="236">
        <v>2.2261875</v>
      </c>
      <c r="R150" s="236">
        <f>Q150*H150</f>
        <v>4.3855893750000003</v>
      </c>
      <c r="S150" s="236">
        <v>0</v>
      </c>
      <c r="T150" s="237">
        <f>S150*H150</f>
        <v>0</v>
      </c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  <c r="AE150" s="36"/>
      <c r="AR150" s="238" t="s">
        <v>137</v>
      </c>
      <c r="AT150" s="238" t="s">
        <v>133</v>
      </c>
      <c r="AU150" s="238" t="s">
        <v>138</v>
      </c>
      <c r="AY150" s="14" t="s">
        <v>131</v>
      </c>
      <c r="BE150" s="239">
        <f>IF(N150="základná",J150,0)</f>
        <v>0</v>
      </c>
      <c r="BF150" s="239">
        <f>IF(N150="znížená",J150,0)</f>
        <v>0</v>
      </c>
      <c r="BG150" s="239">
        <f>IF(N150="zákl. prenesená",J150,0)</f>
        <v>0</v>
      </c>
      <c r="BH150" s="239">
        <f>IF(N150="zníž. prenesená",J150,0)</f>
        <v>0</v>
      </c>
      <c r="BI150" s="239">
        <f>IF(N150="nulová",J150,0)</f>
        <v>0</v>
      </c>
      <c r="BJ150" s="14" t="s">
        <v>138</v>
      </c>
      <c r="BK150" s="239">
        <f>ROUND(I150*H150,2)</f>
        <v>0</v>
      </c>
      <c r="BL150" s="14" t="s">
        <v>137</v>
      </c>
      <c r="BM150" s="238" t="s">
        <v>202</v>
      </c>
    </row>
    <row r="151" s="2" customFormat="1" ht="33" customHeight="1">
      <c r="A151" s="36"/>
      <c r="B151" s="37"/>
      <c r="C151" s="227" t="s">
        <v>203</v>
      </c>
      <c r="D151" s="227" t="s">
        <v>133</v>
      </c>
      <c r="E151" s="228" t="s">
        <v>204</v>
      </c>
      <c r="F151" s="229" t="s">
        <v>205</v>
      </c>
      <c r="G151" s="230" t="s">
        <v>142</v>
      </c>
      <c r="H151" s="231">
        <v>4.7699999999999996</v>
      </c>
      <c r="I151" s="232"/>
      <c r="J151" s="231">
        <f>ROUND(I151*H151,2)</f>
        <v>0</v>
      </c>
      <c r="K151" s="233"/>
      <c r="L151" s="42"/>
      <c r="M151" s="234" t="s">
        <v>1</v>
      </c>
      <c r="N151" s="235" t="s">
        <v>47</v>
      </c>
      <c r="O151" s="95"/>
      <c r="P151" s="236">
        <f>O151*H151</f>
        <v>0</v>
      </c>
      <c r="Q151" s="236">
        <v>2.119093264</v>
      </c>
      <c r="R151" s="236">
        <f>Q151*H151</f>
        <v>10.108074869279999</v>
      </c>
      <c r="S151" s="236">
        <v>0</v>
      </c>
      <c r="T151" s="237">
        <f>S151*H151</f>
        <v>0</v>
      </c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R151" s="238" t="s">
        <v>137</v>
      </c>
      <c r="AT151" s="238" t="s">
        <v>133</v>
      </c>
      <c r="AU151" s="238" t="s">
        <v>138</v>
      </c>
      <c r="AY151" s="14" t="s">
        <v>131</v>
      </c>
      <c r="BE151" s="239">
        <f>IF(N151="základná",J151,0)</f>
        <v>0</v>
      </c>
      <c r="BF151" s="239">
        <f>IF(N151="znížená",J151,0)</f>
        <v>0</v>
      </c>
      <c r="BG151" s="239">
        <f>IF(N151="zákl. prenesená",J151,0)</f>
        <v>0</v>
      </c>
      <c r="BH151" s="239">
        <f>IF(N151="zníž. prenesená",J151,0)</f>
        <v>0</v>
      </c>
      <c r="BI151" s="239">
        <f>IF(N151="nulová",J151,0)</f>
        <v>0</v>
      </c>
      <c r="BJ151" s="14" t="s">
        <v>138</v>
      </c>
      <c r="BK151" s="239">
        <f>ROUND(I151*H151,2)</f>
        <v>0</v>
      </c>
      <c r="BL151" s="14" t="s">
        <v>137</v>
      </c>
      <c r="BM151" s="238" t="s">
        <v>206</v>
      </c>
    </row>
    <row r="152" s="2" customFormat="1" ht="24.15" customHeight="1">
      <c r="A152" s="36"/>
      <c r="B152" s="37"/>
      <c r="C152" s="227" t="s">
        <v>207</v>
      </c>
      <c r="D152" s="227" t="s">
        <v>133</v>
      </c>
      <c r="E152" s="228" t="s">
        <v>208</v>
      </c>
      <c r="F152" s="229" t="s">
        <v>209</v>
      </c>
      <c r="G152" s="230" t="s">
        <v>142</v>
      </c>
      <c r="H152" s="231">
        <v>7.3399999999999999</v>
      </c>
      <c r="I152" s="232"/>
      <c r="J152" s="231">
        <f>ROUND(I152*H152,2)</f>
        <v>0</v>
      </c>
      <c r="K152" s="233"/>
      <c r="L152" s="42"/>
      <c r="M152" s="234" t="s">
        <v>1</v>
      </c>
      <c r="N152" s="235" t="s">
        <v>47</v>
      </c>
      <c r="O152" s="95"/>
      <c r="P152" s="236">
        <f>O152*H152</f>
        <v>0</v>
      </c>
      <c r="Q152" s="236">
        <v>2.2151342039999999</v>
      </c>
      <c r="R152" s="236">
        <f>Q152*H152</f>
        <v>16.25908505736</v>
      </c>
      <c r="S152" s="236">
        <v>0</v>
      </c>
      <c r="T152" s="237">
        <f>S152*H152</f>
        <v>0</v>
      </c>
      <c r="U152" s="36"/>
      <c r="V152" s="36"/>
      <c r="W152" s="36"/>
      <c r="X152" s="36"/>
      <c r="Y152" s="36"/>
      <c r="Z152" s="36"/>
      <c r="AA152" s="36"/>
      <c r="AB152" s="36"/>
      <c r="AC152" s="36"/>
      <c r="AD152" s="36"/>
      <c r="AE152" s="36"/>
      <c r="AR152" s="238" t="s">
        <v>137</v>
      </c>
      <c r="AT152" s="238" t="s">
        <v>133</v>
      </c>
      <c r="AU152" s="238" t="s">
        <v>138</v>
      </c>
      <c r="AY152" s="14" t="s">
        <v>131</v>
      </c>
      <c r="BE152" s="239">
        <f>IF(N152="základná",J152,0)</f>
        <v>0</v>
      </c>
      <c r="BF152" s="239">
        <f>IF(N152="znížená",J152,0)</f>
        <v>0</v>
      </c>
      <c r="BG152" s="239">
        <f>IF(N152="zákl. prenesená",J152,0)</f>
        <v>0</v>
      </c>
      <c r="BH152" s="239">
        <f>IF(N152="zníž. prenesená",J152,0)</f>
        <v>0</v>
      </c>
      <c r="BI152" s="239">
        <f>IF(N152="nulová",J152,0)</f>
        <v>0</v>
      </c>
      <c r="BJ152" s="14" t="s">
        <v>138</v>
      </c>
      <c r="BK152" s="239">
        <f>ROUND(I152*H152,2)</f>
        <v>0</v>
      </c>
      <c r="BL152" s="14" t="s">
        <v>137</v>
      </c>
      <c r="BM152" s="238" t="s">
        <v>210</v>
      </c>
    </row>
    <row r="153" s="2" customFormat="1" ht="16.5" customHeight="1">
      <c r="A153" s="36"/>
      <c r="B153" s="37"/>
      <c r="C153" s="227" t="s">
        <v>211</v>
      </c>
      <c r="D153" s="227" t="s">
        <v>133</v>
      </c>
      <c r="E153" s="228" t="s">
        <v>212</v>
      </c>
      <c r="F153" s="229" t="s">
        <v>213</v>
      </c>
      <c r="G153" s="230" t="s">
        <v>171</v>
      </c>
      <c r="H153" s="231">
        <v>0.45000000000000001</v>
      </c>
      <c r="I153" s="232"/>
      <c r="J153" s="231">
        <f>ROUND(I153*H153,2)</f>
        <v>0</v>
      </c>
      <c r="K153" s="233"/>
      <c r="L153" s="42"/>
      <c r="M153" s="234" t="s">
        <v>1</v>
      </c>
      <c r="N153" s="235" t="s">
        <v>47</v>
      </c>
      <c r="O153" s="95"/>
      <c r="P153" s="236">
        <f>O153*H153</f>
        <v>0</v>
      </c>
      <c r="Q153" s="236">
        <v>1.0189584970000001</v>
      </c>
      <c r="R153" s="236">
        <f>Q153*H153</f>
        <v>0.45853132365000004</v>
      </c>
      <c r="S153" s="236">
        <v>0</v>
      </c>
      <c r="T153" s="237">
        <f>S153*H153</f>
        <v>0</v>
      </c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  <c r="AE153" s="36"/>
      <c r="AR153" s="238" t="s">
        <v>137</v>
      </c>
      <c r="AT153" s="238" t="s">
        <v>133</v>
      </c>
      <c r="AU153" s="238" t="s">
        <v>138</v>
      </c>
      <c r="AY153" s="14" t="s">
        <v>131</v>
      </c>
      <c r="BE153" s="239">
        <f>IF(N153="základná",J153,0)</f>
        <v>0</v>
      </c>
      <c r="BF153" s="239">
        <f>IF(N153="znížená",J153,0)</f>
        <v>0</v>
      </c>
      <c r="BG153" s="239">
        <f>IF(N153="zákl. prenesená",J153,0)</f>
        <v>0</v>
      </c>
      <c r="BH153" s="239">
        <f>IF(N153="zníž. prenesená",J153,0)</f>
        <v>0</v>
      </c>
      <c r="BI153" s="239">
        <f>IF(N153="nulová",J153,0)</f>
        <v>0</v>
      </c>
      <c r="BJ153" s="14" t="s">
        <v>138</v>
      </c>
      <c r="BK153" s="239">
        <f>ROUND(I153*H153,2)</f>
        <v>0</v>
      </c>
      <c r="BL153" s="14" t="s">
        <v>137</v>
      </c>
      <c r="BM153" s="238" t="s">
        <v>214</v>
      </c>
    </row>
    <row r="154" s="2" customFormat="1" ht="37.8" customHeight="1">
      <c r="A154" s="36"/>
      <c r="B154" s="37"/>
      <c r="C154" s="227" t="s">
        <v>7</v>
      </c>
      <c r="D154" s="227" t="s">
        <v>133</v>
      </c>
      <c r="E154" s="228" t="s">
        <v>215</v>
      </c>
      <c r="F154" s="229" t="s">
        <v>216</v>
      </c>
      <c r="G154" s="230" t="s">
        <v>171</v>
      </c>
      <c r="H154" s="231">
        <v>0.40000000000000002</v>
      </c>
      <c r="I154" s="232"/>
      <c r="J154" s="231">
        <f>ROUND(I154*H154,2)</f>
        <v>0</v>
      </c>
      <c r="K154" s="233"/>
      <c r="L154" s="42"/>
      <c r="M154" s="234" t="s">
        <v>1</v>
      </c>
      <c r="N154" s="235" t="s">
        <v>47</v>
      </c>
      <c r="O154" s="95"/>
      <c r="P154" s="236">
        <f>O154*H154</f>
        <v>0</v>
      </c>
      <c r="Q154" s="236">
        <v>1.002</v>
      </c>
      <c r="R154" s="236">
        <f>Q154*H154</f>
        <v>0.40080000000000005</v>
      </c>
      <c r="S154" s="236">
        <v>0</v>
      </c>
      <c r="T154" s="237">
        <f>S154*H154</f>
        <v>0</v>
      </c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  <c r="AR154" s="238" t="s">
        <v>137</v>
      </c>
      <c r="AT154" s="238" t="s">
        <v>133</v>
      </c>
      <c r="AU154" s="238" t="s">
        <v>138</v>
      </c>
      <c r="AY154" s="14" t="s">
        <v>131</v>
      </c>
      <c r="BE154" s="239">
        <f>IF(N154="základná",J154,0)</f>
        <v>0</v>
      </c>
      <c r="BF154" s="239">
        <f>IF(N154="znížená",J154,0)</f>
        <v>0</v>
      </c>
      <c r="BG154" s="239">
        <f>IF(N154="zákl. prenesená",J154,0)</f>
        <v>0</v>
      </c>
      <c r="BH154" s="239">
        <f>IF(N154="zníž. prenesená",J154,0)</f>
        <v>0</v>
      </c>
      <c r="BI154" s="239">
        <f>IF(N154="nulová",J154,0)</f>
        <v>0</v>
      </c>
      <c r="BJ154" s="14" t="s">
        <v>138</v>
      </c>
      <c r="BK154" s="239">
        <f>ROUND(I154*H154,2)</f>
        <v>0</v>
      </c>
      <c r="BL154" s="14" t="s">
        <v>137</v>
      </c>
      <c r="BM154" s="238" t="s">
        <v>217</v>
      </c>
    </row>
    <row r="155" s="2" customFormat="1" ht="24.15" customHeight="1">
      <c r="A155" s="36"/>
      <c r="B155" s="37"/>
      <c r="C155" s="227" t="s">
        <v>218</v>
      </c>
      <c r="D155" s="227" t="s">
        <v>133</v>
      </c>
      <c r="E155" s="228" t="s">
        <v>219</v>
      </c>
      <c r="F155" s="229" t="s">
        <v>220</v>
      </c>
      <c r="G155" s="230" t="s">
        <v>142</v>
      </c>
      <c r="H155" s="231">
        <v>0.65000000000000002</v>
      </c>
      <c r="I155" s="232"/>
      <c r="J155" s="231">
        <f>ROUND(I155*H155,2)</f>
        <v>0</v>
      </c>
      <c r="K155" s="233"/>
      <c r="L155" s="42"/>
      <c r="M155" s="234" t="s">
        <v>1</v>
      </c>
      <c r="N155" s="235" t="s">
        <v>47</v>
      </c>
      <c r="O155" s="95"/>
      <c r="P155" s="236">
        <f>O155*H155</f>
        <v>0</v>
      </c>
      <c r="Q155" s="236">
        <v>2.2151342039999999</v>
      </c>
      <c r="R155" s="236">
        <f>Q155*H155</f>
        <v>1.4398372326</v>
      </c>
      <c r="S155" s="236">
        <v>0</v>
      </c>
      <c r="T155" s="237">
        <f>S155*H155</f>
        <v>0</v>
      </c>
      <c r="U155" s="36"/>
      <c r="V155" s="36"/>
      <c r="W155" s="36"/>
      <c r="X155" s="36"/>
      <c r="Y155" s="36"/>
      <c r="Z155" s="36"/>
      <c r="AA155" s="36"/>
      <c r="AB155" s="36"/>
      <c r="AC155" s="36"/>
      <c r="AD155" s="36"/>
      <c r="AE155" s="36"/>
      <c r="AR155" s="238" t="s">
        <v>137</v>
      </c>
      <c r="AT155" s="238" t="s">
        <v>133</v>
      </c>
      <c r="AU155" s="238" t="s">
        <v>138</v>
      </c>
      <c r="AY155" s="14" t="s">
        <v>131</v>
      </c>
      <c r="BE155" s="239">
        <f>IF(N155="základná",J155,0)</f>
        <v>0</v>
      </c>
      <c r="BF155" s="239">
        <f>IF(N155="znížená",J155,0)</f>
        <v>0</v>
      </c>
      <c r="BG155" s="239">
        <f>IF(N155="zákl. prenesená",J155,0)</f>
        <v>0</v>
      </c>
      <c r="BH155" s="239">
        <f>IF(N155="zníž. prenesená",J155,0)</f>
        <v>0</v>
      </c>
      <c r="BI155" s="239">
        <f>IF(N155="nulová",J155,0)</f>
        <v>0</v>
      </c>
      <c r="BJ155" s="14" t="s">
        <v>138</v>
      </c>
      <c r="BK155" s="239">
        <f>ROUND(I155*H155,2)</f>
        <v>0</v>
      </c>
      <c r="BL155" s="14" t="s">
        <v>137</v>
      </c>
      <c r="BM155" s="238" t="s">
        <v>221</v>
      </c>
    </row>
    <row r="156" s="2" customFormat="1" ht="16.5" customHeight="1">
      <c r="A156" s="36"/>
      <c r="B156" s="37"/>
      <c r="C156" s="227" t="s">
        <v>222</v>
      </c>
      <c r="D156" s="227" t="s">
        <v>133</v>
      </c>
      <c r="E156" s="228" t="s">
        <v>223</v>
      </c>
      <c r="F156" s="229" t="s">
        <v>224</v>
      </c>
      <c r="G156" s="230" t="s">
        <v>171</v>
      </c>
      <c r="H156" s="231">
        <v>0.089999999999999997</v>
      </c>
      <c r="I156" s="232"/>
      <c r="J156" s="231">
        <f>ROUND(I156*H156,2)</f>
        <v>0</v>
      </c>
      <c r="K156" s="233"/>
      <c r="L156" s="42"/>
      <c r="M156" s="234" t="s">
        <v>1</v>
      </c>
      <c r="N156" s="235" t="s">
        <v>47</v>
      </c>
      <c r="O156" s="95"/>
      <c r="P156" s="236">
        <f>O156*H156</f>
        <v>0</v>
      </c>
      <c r="Q156" s="236">
        <v>1.0189584970000001</v>
      </c>
      <c r="R156" s="236">
        <f>Q156*H156</f>
        <v>0.091706264730000001</v>
      </c>
      <c r="S156" s="236">
        <v>0</v>
      </c>
      <c r="T156" s="237">
        <f>S156*H156</f>
        <v>0</v>
      </c>
      <c r="U156" s="36"/>
      <c r="V156" s="36"/>
      <c r="W156" s="36"/>
      <c r="X156" s="36"/>
      <c r="Y156" s="36"/>
      <c r="Z156" s="36"/>
      <c r="AA156" s="36"/>
      <c r="AB156" s="36"/>
      <c r="AC156" s="36"/>
      <c r="AD156" s="36"/>
      <c r="AE156" s="36"/>
      <c r="AR156" s="238" t="s">
        <v>137</v>
      </c>
      <c r="AT156" s="238" t="s">
        <v>133</v>
      </c>
      <c r="AU156" s="238" t="s">
        <v>138</v>
      </c>
      <c r="AY156" s="14" t="s">
        <v>131</v>
      </c>
      <c r="BE156" s="239">
        <f>IF(N156="základná",J156,0)</f>
        <v>0</v>
      </c>
      <c r="BF156" s="239">
        <f>IF(N156="znížená",J156,0)</f>
        <v>0</v>
      </c>
      <c r="BG156" s="239">
        <f>IF(N156="zákl. prenesená",J156,0)</f>
        <v>0</v>
      </c>
      <c r="BH156" s="239">
        <f>IF(N156="zníž. prenesená",J156,0)</f>
        <v>0</v>
      </c>
      <c r="BI156" s="239">
        <f>IF(N156="nulová",J156,0)</f>
        <v>0</v>
      </c>
      <c r="BJ156" s="14" t="s">
        <v>138</v>
      </c>
      <c r="BK156" s="239">
        <f>ROUND(I156*H156,2)</f>
        <v>0</v>
      </c>
      <c r="BL156" s="14" t="s">
        <v>137</v>
      </c>
      <c r="BM156" s="238" t="s">
        <v>225</v>
      </c>
    </row>
    <row r="157" s="2" customFormat="1" ht="24.15" customHeight="1">
      <c r="A157" s="36"/>
      <c r="B157" s="37"/>
      <c r="C157" s="227" t="s">
        <v>226</v>
      </c>
      <c r="D157" s="227" t="s">
        <v>133</v>
      </c>
      <c r="E157" s="228" t="s">
        <v>227</v>
      </c>
      <c r="F157" s="229" t="s">
        <v>228</v>
      </c>
      <c r="G157" s="230" t="s">
        <v>136</v>
      </c>
      <c r="H157" s="231">
        <v>171</v>
      </c>
      <c r="I157" s="232"/>
      <c r="J157" s="231">
        <f>ROUND(I157*H157,2)</f>
        <v>0</v>
      </c>
      <c r="K157" s="233"/>
      <c r="L157" s="42"/>
      <c r="M157" s="234" t="s">
        <v>1</v>
      </c>
      <c r="N157" s="235" t="s">
        <v>47</v>
      </c>
      <c r="O157" s="95"/>
      <c r="P157" s="236">
        <f>O157*H157</f>
        <v>0</v>
      </c>
      <c r="Q157" s="236">
        <v>3.3000000000000003E-05</v>
      </c>
      <c r="R157" s="236">
        <f>Q157*H157</f>
        <v>0.0056430000000000004</v>
      </c>
      <c r="S157" s="236">
        <v>0</v>
      </c>
      <c r="T157" s="237">
        <f>S157*H157</f>
        <v>0</v>
      </c>
      <c r="U157" s="36"/>
      <c r="V157" s="36"/>
      <c r="W157" s="36"/>
      <c r="X157" s="36"/>
      <c r="Y157" s="36"/>
      <c r="Z157" s="36"/>
      <c r="AA157" s="36"/>
      <c r="AB157" s="36"/>
      <c r="AC157" s="36"/>
      <c r="AD157" s="36"/>
      <c r="AE157" s="36"/>
      <c r="AR157" s="238" t="s">
        <v>137</v>
      </c>
      <c r="AT157" s="238" t="s">
        <v>133</v>
      </c>
      <c r="AU157" s="238" t="s">
        <v>138</v>
      </c>
      <c r="AY157" s="14" t="s">
        <v>131</v>
      </c>
      <c r="BE157" s="239">
        <f>IF(N157="základná",J157,0)</f>
        <v>0</v>
      </c>
      <c r="BF157" s="239">
        <f>IF(N157="znížená",J157,0)</f>
        <v>0</v>
      </c>
      <c r="BG157" s="239">
        <f>IF(N157="zákl. prenesená",J157,0)</f>
        <v>0</v>
      </c>
      <c r="BH157" s="239">
        <f>IF(N157="zníž. prenesená",J157,0)</f>
        <v>0</v>
      </c>
      <c r="BI157" s="239">
        <f>IF(N157="nulová",J157,0)</f>
        <v>0</v>
      </c>
      <c r="BJ157" s="14" t="s">
        <v>138</v>
      </c>
      <c r="BK157" s="239">
        <f>ROUND(I157*H157,2)</f>
        <v>0</v>
      </c>
      <c r="BL157" s="14" t="s">
        <v>137</v>
      </c>
      <c r="BM157" s="238" t="s">
        <v>229</v>
      </c>
    </row>
    <row r="158" s="2" customFormat="1" ht="16.5" customHeight="1">
      <c r="A158" s="36"/>
      <c r="B158" s="37"/>
      <c r="C158" s="240" t="s">
        <v>230</v>
      </c>
      <c r="D158" s="240" t="s">
        <v>168</v>
      </c>
      <c r="E158" s="241" t="s">
        <v>231</v>
      </c>
      <c r="F158" s="242" t="s">
        <v>232</v>
      </c>
      <c r="G158" s="243" t="s">
        <v>136</v>
      </c>
      <c r="H158" s="244">
        <v>174.41999999999999</v>
      </c>
      <c r="I158" s="245"/>
      <c r="J158" s="244">
        <f>ROUND(I158*H158,2)</f>
        <v>0</v>
      </c>
      <c r="K158" s="246"/>
      <c r="L158" s="247"/>
      <c r="M158" s="248" t="s">
        <v>1</v>
      </c>
      <c r="N158" s="249" t="s">
        <v>47</v>
      </c>
      <c r="O158" s="95"/>
      <c r="P158" s="236">
        <f>O158*H158</f>
        <v>0</v>
      </c>
      <c r="Q158" s="236">
        <v>0.00029999999999999997</v>
      </c>
      <c r="R158" s="236">
        <f>Q158*H158</f>
        <v>0.052325999999999991</v>
      </c>
      <c r="S158" s="236">
        <v>0</v>
      </c>
      <c r="T158" s="237">
        <f>S158*H158</f>
        <v>0</v>
      </c>
      <c r="U158" s="36"/>
      <c r="V158" s="36"/>
      <c r="W158" s="36"/>
      <c r="X158" s="36"/>
      <c r="Y158" s="36"/>
      <c r="Z158" s="36"/>
      <c r="AA158" s="36"/>
      <c r="AB158" s="36"/>
      <c r="AC158" s="36"/>
      <c r="AD158" s="36"/>
      <c r="AE158" s="36"/>
      <c r="AR158" s="238" t="s">
        <v>163</v>
      </c>
      <c r="AT158" s="238" t="s">
        <v>168</v>
      </c>
      <c r="AU158" s="238" t="s">
        <v>138</v>
      </c>
      <c r="AY158" s="14" t="s">
        <v>131</v>
      </c>
      <c r="BE158" s="239">
        <f>IF(N158="základná",J158,0)</f>
        <v>0</v>
      </c>
      <c r="BF158" s="239">
        <f>IF(N158="znížená",J158,0)</f>
        <v>0</v>
      </c>
      <c r="BG158" s="239">
        <f>IF(N158="zákl. prenesená",J158,0)</f>
        <v>0</v>
      </c>
      <c r="BH158" s="239">
        <f>IF(N158="zníž. prenesená",J158,0)</f>
        <v>0</v>
      </c>
      <c r="BI158" s="239">
        <f>IF(N158="nulová",J158,0)</f>
        <v>0</v>
      </c>
      <c r="BJ158" s="14" t="s">
        <v>138</v>
      </c>
      <c r="BK158" s="239">
        <f>ROUND(I158*H158,2)</f>
        <v>0</v>
      </c>
      <c r="BL158" s="14" t="s">
        <v>137</v>
      </c>
      <c r="BM158" s="238" t="s">
        <v>233</v>
      </c>
    </row>
    <row r="159" s="12" customFormat="1" ht="22.8" customHeight="1">
      <c r="A159" s="12"/>
      <c r="B159" s="211"/>
      <c r="C159" s="212"/>
      <c r="D159" s="213" t="s">
        <v>80</v>
      </c>
      <c r="E159" s="225" t="s">
        <v>155</v>
      </c>
      <c r="F159" s="225" t="s">
        <v>234</v>
      </c>
      <c r="G159" s="212"/>
      <c r="H159" s="212"/>
      <c r="I159" s="215"/>
      <c r="J159" s="226">
        <f>BK159</f>
        <v>0</v>
      </c>
      <c r="K159" s="212"/>
      <c r="L159" s="217"/>
      <c r="M159" s="218"/>
      <c r="N159" s="219"/>
      <c r="O159" s="219"/>
      <c r="P159" s="220">
        <f>SUM(P160:P165)</f>
        <v>0</v>
      </c>
      <c r="Q159" s="219"/>
      <c r="R159" s="220">
        <f>SUM(R160:R165)</f>
        <v>48.293875157999999</v>
      </c>
      <c r="S159" s="219"/>
      <c r="T159" s="221">
        <f>SUM(T160:T165)</f>
        <v>0</v>
      </c>
      <c r="U159" s="12"/>
      <c r="V159" s="12"/>
      <c r="W159" s="12"/>
      <c r="X159" s="12"/>
      <c r="Y159" s="12"/>
      <c r="Z159" s="12"/>
      <c r="AA159" s="12"/>
      <c r="AB159" s="12"/>
      <c r="AC159" s="12"/>
      <c r="AD159" s="12"/>
      <c r="AE159" s="12"/>
      <c r="AR159" s="222" t="s">
        <v>89</v>
      </c>
      <c r="AT159" s="223" t="s">
        <v>80</v>
      </c>
      <c r="AU159" s="223" t="s">
        <v>89</v>
      </c>
      <c r="AY159" s="222" t="s">
        <v>131</v>
      </c>
      <c r="BK159" s="224">
        <f>SUM(BK160:BK165)</f>
        <v>0</v>
      </c>
    </row>
    <row r="160" s="2" customFormat="1" ht="24.15" customHeight="1">
      <c r="A160" s="36"/>
      <c r="B160" s="37"/>
      <c r="C160" s="227" t="s">
        <v>235</v>
      </c>
      <c r="D160" s="227" t="s">
        <v>133</v>
      </c>
      <c r="E160" s="228" t="s">
        <v>236</v>
      </c>
      <c r="F160" s="229" t="s">
        <v>237</v>
      </c>
      <c r="G160" s="230" t="s">
        <v>136</v>
      </c>
      <c r="H160" s="231">
        <v>9.9299999999999997</v>
      </c>
      <c r="I160" s="232"/>
      <c r="J160" s="231">
        <f>ROUND(I160*H160,2)</f>
        <v>0</v>
      </c>
      <c r="K160" s="233"/>
      <c r="L160" s="42"/>
      <c r="M160" s="234" t="s">
        <v>1</v>
      </c>
      <c r="N160" s="235" t="s">
        <v>47</v>
      </c>
      <c r="O160" s="95"/>
      <c r="P160" s="236">
        <f>O160*H160</f>
        <v>0</v>
      </c>
      <c r="Q160" s="236">
        <v>0.00022499999999999999</v>
      </c>
      <c r="R160" s="236">
        <f>Q160*H160</f>
        <v>0.0022342499999999997</v>
      </c>
      <c r="S160" s="236">
        <v>0</v>
      </c>
      <c r="T160" s="237">
        <f>S160*H160</f>
        <v>0</v>
      </c>
      <c r="U160" s="36"/>
      <c r="V160" s="36"/>
      <c r="W160" s="36"/>
      <c r="X160" s="36"/>
      <c r="Y160" s="36"/>
      <c r="Z160" s="36"/>
      <c r="AA160" s="36"/>
      <c r="AB160" s="36"/>
      <c r="AC160" s="36"/>
      <c r="AD160" s="36"/>
      <c r="AE160" s="36"/>
      <c r="AR160" s="238" t="s">
        <v>137</v>
      </c>
      <c r="AT160" s="238" t="s">
        <v>133</v>
      </c>
      <c r="AU160" s="238" t="s">
        <v>138</v>
      </c>
      <c r="AY160" s="14" t="s">
        <v>131</v>
      </c>
      <c r="BE160" s="239">
        <f>IF(N160="základná",J160,0)</f>
        <v>0</v>
      </c>
      <c r="BF160" s="239">
        <f>IF(N160="znížená",J160,0)</f>
        <v>0</v>
      </c>
      <c r="BG160" s="239">
        <f>IF(N160="zákl. prenesená",J160,0)</f>
        <v>0</v>
      </c>
      <c r="BH160" s="239">
        <f>IF(N160="zníž. prenesená",J160,0)</f>
        <v>0</v>
      </c>
      <c r="BI160" s="239">
        <f>IF(N160="nulová",J160,0)</f>
        <v>0</v>
      </c>
      <c r="BJ160" s="14" t="s">
        <v>138</v>
      </c>
      <c r="BK160" s="239">
        <f>ROUND(I160*H160,2)</f>
        <v>0</v>
      </c>
      <c r="BL160" s="14" t="s">
        <v>137</v>
      </c>
      <c r="BM160" s="238" t="s">
        <v>238</v>
      </c>
    </row>
    <row r="161" s="2" customFormat="1" ht="33" customHeight="1">
      <c r="A161" s="36"/>
      <c r="B161" s="37"/>
      <c r="C161" s="227" t="s">
        <v>239</v>
      </c>
      <c r="D161" s="227" t="s">
        <v>133</v>
      </c>
      <c r="E161" s="228" t="s">
        <v>240</v>
      </c>
      <c r="F161" s="229" t="s">
        <v>241</v>
      </c>
      <c r="G161" s="230" t="s">
        <v>136</v>
      </c>
      <c r="H161" s="231">
        <v>9.9299999999999997</v>
      </c>
      <c r="I161" s="232"/>
      <c r="J161" s="231">
        <f>ROUND(I161*H161,2)</f>
        <v>0</v>
      </c>
      <c r="K161" s="233"/>
      <c r="L161" s="42"/>
      <c r="M161" s="234" t="s">
        <v>1</v>
      </c>
      <c r="N161" s="235" t="s">
        <v>47</v>
      </c>
      <c r="O161" s="95"/>
      <c r="P161" s="236">
        <f>O161*H161</f>
        <v>0</v>
      </c>
      <c r="Q161" s="236">
        <v>0.0061799999999999997</v>
      </c>
      <c r="R161" s="236">
        <f>Q161*H161</f>
        <v>0.061367399999999996</v>
      </c>
      <c r="S161" s="236">
        <v>0</v>
      </c>
      <c r="T161" s="237">
        <f>S161*H161</f>
        <v>0</v>
      </c>
      <c r="U161" s="36"/>
      <c r="V161" s="36"/>
      <c r="W161" s="36"/>
      <c r="X161" s="36"/>
      <c r="Y161" s="36"/>
      <c r="Z161" s="36"/>
      <c r="AA161" s="36"/>
      <c r="AB161" s="36"/>
      <c r="AC161" s="36"/>
      <c r="AD161" s="36"/>
      <c r="AE161" s="36"/>
      <c r="AR161" s="238" t="s">
        <v>137</v>
      </c>
      <c r="AT161" s="238" t="s">
        <v>133</v>
      </c>
      <c r="AU161" s="238" t="s">
        <v>138</v>
      </c>
      <c r="AY161" s="14" t="s">
        <v>131</v>
      </c>
      <c r="BE161" s="239">
        <f>IF(N161="základná",J161,0)</f>
        <v>0</v>
      </c>
      <c r="BF161" s="239">
        <f>IF(N161="znížená",J161,0)</f>
        <v>0</v>
      </c>
      <c r="BG161" s="239">
        <f>IF(N161="zákl. prenesená",J161,0)</f>
        <v>0</v>
      </c>
      <c r="BH161" s="239">
        <f>IF(N161="zníž. prenesená",J161,0)</f>
        <v>0</v>
      </c>
      <c r="BI161" s="239">
        <f>IF(N161="nulová",J161,0)</f>
        <v>0</v>
      </c>
      <c r="BJ161" s="14" t="s">
        <v>138</v>
      </c>
      <c r="BK161" s="239">
        <f>ROUND(I161*H161,2)</f>
        <v>0</v>
      </c>
      <c r="BL161" s="14" t="s">
        <v>137</v>
      </c>
      <c r="BM161" s="238" t="s">
        <v>242</v>
      </c>
    </row>
    <row r="162" s="2" customFormat="1" ht="24.15" customHeight="1">
      <c r="A162" s="36"/>
      <c r="B162" s="37"/>
      <c r="C162" s="227" t="s">
        <v>243</v>
      </c>
      <c r="D162" s="227" t="s">
        <v>133</v>
      </c>
      <c r="E162" s="228" t="s">
        <v>244</v>
      </c>
      <c r="F162" s="229" t="s">
        <v>245</v>
      </c>
      <c r="G162" s="230" t="s">
        <v>136</v>
      </c>
      <c r="H162" s="231">
        <v>9.9299999999999997</v>
      </c>
      <c r="I162" s="232"/>
      <c r="J162" s="231">
        <f>ROUND(I162*H162,2)</f>
        <v>0</v>
      </c>
      <c r="K162" s="233"/>
      <c r="L162" s="42"/>
      <c r="M162" s="234" t="s">
        <v>1</v>
      </c>
      <c r="N162" s="235" t="s">
        <v>47</v>
      </c>
      <c r="O162" s="95"/>
      <c r="P162" s="236">
        <f>O162*H162</f>
        <v>0</v>
      </c>
      <c r="Q162" s="236">
        <v>0.0051539999999999997</v>
      </c>
      <c r="R162" s="236">
        <f>Q162*H162</f>
        <v>0.051179219999999997</v>
      </c>
      <c r="S162" s="236">
        <v>0</v>
      </c>
      <c r="T162" s="237">
        <f>S162*H162</f>
        <v>0</v>
      </c>
      <c r="U162" s="36"/>
      <c r="V162" s="36"/>
      <c r="W162" s="36"/>
      <c r="X162" s="36"/>
      <c r="Y162" s="36"/>
      <c r="Z162" s="36"/>
      <c r="AA162" s="36"/>
      <c r="AB162" s="36"/>
      <c r="AC162" s="36"/>
      <c r="AD162" s="36"/>
      <c r="AE162" s="36"/>
      <c r="AR162" s="238" t="s">
        <v>137</v>
      </c>
      <c r="AT162" s="238" t="s">
        <v>133</v>
      </c>
      <c r="AU162" s="238" t="s">
        <v>138</v>
      </c>
      <c r="AY162" s="14" t="s">
        <v>131</v>
      </c>
      <c r="BE162" s="239">
        <f>IF(N162="základná",J162,0)</f>
        <v>0</v>
      </c>
      <c r="BF162" s="239">
        <f>IF(N162="znížená",J162,0)</f>
        <v>0</v>
      </c>
      <c r="BG162" s="239">
        <f>IF(N162="zákl. prenesená",J162,0)</f>
        <v>0</v>
      </c>
      <c r="BH162" s="239">
        <f>IF(N162="zníž. prenesená",J162,0)</f>
        <v>0</v>
      </c>
      <c r="BI162" s="239">
        <f>IF(N162="nulová",J162,0)</f>
        <v>0</v>
      </c>
      <c r="BJ162" s="14" t="s">
        <v>138</v>
      </c>
      <c r="BK162" s="239">
        <f>ROUND(I162*H162,2)</f>
        <v>0</v>
      </c>
      <c r="BL162" s="14" t="s">
        <v>137</v>
      </c>
      <c r="BM162" s="238" t="s">
        <v>246</v>
      </c>
    </row>
    <row r="163" s="2" customFormat="1" ht="24.15" customHeight="1">
      <c r="A163" s="36"/>
      <c r="B163" s="37"/>
      <c r="C163" s="227" t="s">
        <v>247</v>
      </c>
      <c r="D163" s="227" t="s">
        <v>133</v>
      </c>
      <c r="E163" s="228" t="s">
        <v>248</v>
      </c>
      <c r="F163" s="229" t="s">
        <v>249</v>
      </c>
      <c r="G163" s="230" t="s">
        <v>142</v>
      </c>
      <c r="H163" s="231">
        <v>1.98</v>
      </c>
      <c r="I163" s="232"/>
      <c r="J163" s="231">
        <f>ROUND(I163*H163,2)</f>
        <v>0</v>
      </c>
      <c r="K163" s="233"/>
      <c r="L163" s="42"/>
      <c r="M163" s="234" t="s">
        <v>1</v>
      </c>
      <c r="N163" s="235" t="s">
        <v>47</v>
      </c>
      <c r="O163" s="95"/>
      <c r="P163" s="236">
        <f>O163*H163</f>
        <v>0</v>
      </c>
      <c r="Q163" s="236">
        <v>0</v>
      </c>
      <c r="R163" s="236">
        <f>Q163*H163</f>
        <v>0</v>
      </c>
      <c r="S163" s="236">
        <v>0</v>
      </c>
      <c r="T163" s="237">
        <f>S163*H163</f>
        <v>0</v>
      </c>
      <c r="U163" s="36"/>
      <c r="V163" s="36"/>
      <c r="W163" s="36"/>
      <c r="X163" s="36"/>
      <c r="Y163" s="36"/>
      <c r="Z163" s="36"/>
      <c r="AA163" s="36"/>
      <c r="AB163" s="36"/>
      <c r="AC163" s="36"/>
      <c r="AD163" s="36"/>
      <c r="AE163" s="36"/>
      <c r="AR163" s="238" t="s">
        <v>137</v>
      </c>
      <c r="AT163" s="238" t="s">
        <v>133</v>
      </c>
      <c r="AU163" s="238" t="s">
        <v>138</v>
      </c>
      <c r="AY163" s="14" t="s">
        <v>131</v>
      </c>
      <c r="BE163" s="239">
        <f>IF(N163="základná",J163,0)</f>
        <v>0</v>
      </c>
      <c r="BF163" s="239">
        <f>IF(N163="znížená",J163,0)</f>
        <v>0</v>
      </c>
      <c r="BG163" s="239">
        <f>IF(N163="zákl. prenesená",J163,0)</f>
        <v>0</v>
      </c>
      <c r="BH163" s="239">
        <f>IF(N163="zníž. prenesená",J163,0)</f>
        <v>0</v>
      </c>
      <c r="BI163" s="239">
        <f>IF(N163="nulová",J163,0)</f>
        <v>0</v>
      </c>
      <c r="BJ163" s="14" t="s">
        <v>138</v>
      </c>
      <c r="BK163" s="239">
        <f>ROUND(I163*H163,2)</f>
        <v>0</v>
      </c>
      <c r="BL163" s="14" t="s">
        <v>137</v>
      </c>
      <c r="BM163" s="238" t="s">
        <v>250</v>
      </c>
    </row>
    <row r="164" s="2" customFormat="1" ht="24.15" customHeight="1">
      <c r="A164" s="36"/>
      <c r="B164" s="37"/>
      <c r="C164" s="227" t="s">
        <v>251</v>
      </c>
      <c r="D164" s="227" t="s">
        <v>133</v>
      </c>
      <c r="E164" s="228" t="s">
        <v>252</v>
      </c>
      <c r="F164" s="229" t="s">
        <v>253</v>
      </c>
      <c r="G164" s="230" t="s">
        <v>142</v>
      </c>
      <c r="H164" s="231">
        <v>13.74</v>
      </c>
      <c r="I164" s="232"/>
      <c r="J164" s="231">
        <f>ROUND(I164*H164,2)</f>
        <v>0</v>
      </c>
      <c r="K164" s="233"/>
      <c r="L164" s="42"/>
      <c r="M164" s="234" t="s">
        <v>1</v>
      </c>
      <c r="N164" s="235" t="s">
        <v>47</v>
      </c>
      <c r="O164" s="95"/>
      <c r="P164" s="236">
        <f>O164*H164</f>
        <v>0</v>
      </c>
      <c r="Q164" s="236">
        <v>2.4407212</v>
      </c>
      <c r="R164" s="236">
        <f>Q164*H164</f>
        <v>33.535509288</v>
      </c>
      <c r="S164" s="236">
        <v>0</v>
      </c>
      <c r="T164" s="237">
        <f>S164*H164</f>
        <v>0</v>
      </c>
      <c r="U164" s="36"/>
      <c r="V164" s="36"/>
      <c r="W164" s="36"/>
      <c r="X164" s="36"/>
      <c r="Y164" s="36"/>
      <c r="Z164" s="36"/>
      <c r="AA164" s="36"/>
      <c r="AB164" s="36"/>
      <c r="AC164" s="36"/>
      <c r="AD164" s="36"/>
      <c r="AE164" s="36"/>
      <c r="AR164" s="238" t="s">
        <v>137</v>
      </c>
      <c r="AT164" s="238" t="s">
        <v>133</v>
      </c>
      <c r="AU164" s="238" t="s">
        <v>138</v>
      </c>
      <c r="AY164" s="14" t="s">
        <v>131</v>
      </c>
      <c r="BE164" s="239">
        <f>IF(N164="základná",J164,0)</f>
        <v>0</v>
      </c>
      <c r="BF164" s="239">
        <f>IF(N164="znížená",J164,0)</f>
        <v>0</v>
      </c>
      <c r="BG164" s="239">
        <f>IF(N164="zákl. prenesená",J164,0)</f>
        <v>0</v>
      </c>
      <c r="BH164" s="239">
        <f>IF(N164="zníž. prenesená",J164,0)</f>
        <v>0</v>
      </c>
      <c r="BI164" s="239">
        <f>IF(N164="nulová",J164,0)</f>
        <v>0</v>
      </c>
      <c r="BJ164" s="14" t="s">
        <v>138</v>
      </c>
      <c r="BK164" s="239">
        <f>ROUND(I164*H164,2)</f>
        <v>0</v>
      </c>
      <c r="BL164" s="14" t="s">
        <v>137</v>
      </c>
      <c r="BM164" s="238" t="s">
        <v>254</v>
      </c>
    </row>
    <row r="165" s="2" customFormat="1" ht="24.15" customHeight="1">
      <c r="A165" s="36"/>
      <c r="B165" s="37"/>
      <c r="C165" s="227" t="s">
        <v>255</v>
      </c>
      <c r="D165" s="227" t="s">
        <v>133</v>
      </c>
      <c r="E165" s="228" t="s">
        <v>256</v>
      </c>
      <c r="F165" s="229" t="s">
        <v>257</v>
      </c>
      <c r="G165" s="230" t="s">
        <v>142</v>
      </c>
      <c r="H165" s="231">
        <v>8.5500000000000007</v>
      </c>
      <c r="I165" s="232"/>
      <c r="J165" s="231">
        <f>ROUND(I165*H165,2)</f>
        <v>0</v>
      </c>
      <c r="K165" s="233"/>
      <c r="L165" s="42"/>
      <c r="M165" s="234" t="s">
        <v>1</v>
      </c>
      <c r="N165" s="235" t="s">
        <v>47</v>
      </c>
      <c r="O165" s="95"/>
      <c r="P165" s="236">
        <f>O165*H165</f>
        <v>0</v>
      </c>
      <c r="Q165" s="236">
        <v>1.7126999999999999</v>
      </c>
      <c r="R165" s="236">
        <f>Q165*H165</f>
        <v>14.643585</v>
      </c>
      <c r="S165" s="236">
        <v>0</v>
      </c>
      <c r="T165" s="237">
        <f>S165*H165</f>
        <v>0</v>
      </c>
      <c r="U165" s="36"/>
      <c r="V165" s="36"/>
      <c r="W165" s="36"/>
      <c r="X165" s="36"/>
      <c r="Y165" s="36"/>
      <c r="Z165" s="36"/>
      <c r="AA165" s="36"/>
      <c r="AB165" s="36"/>
      <c r="AC165" s="36"/>
      <c r="AD165" s="36"/>
      <c r="AE165" s="36"/>
      <c r="AR165" s="238" t="s">
        <v>137</v>
      </c>
      <c r="AT165" s="238" t="s">
        <v>133</v>
      </c>
      <c r="AU165" s="238" t="s">
        <v>138</v>
      </c>
      <c r="AY165" s="14" t="s">
        <v>131</v>
      </c>
      <c r="BE165" s="239">
        <f>IF(N165="základná",J165,0)</f>
        <v>0</v>
      </c>
      <c r="BF165" s="239">
        <f>IF(N165="znížená",J165,0)</f>
        <v>0</v>
      </c>
      <c r="BG165" s="239">
        <f>IF(N165="zákl. prenesená",J165,0)</f>
        <v>0</v>
      </c>
      <c r="BH165" s="239">
        <f>IF(N165="zníž. prenesená",J165,0)</f>
        <v>0</v>
      </c>
      <c r="BI165" s="239">
        <f>IF(N165="nulová",J165,0)</f>
        <v>0</v>
      </c>
      <c r="BJ165" s="14" t="s">
        <v>138</v>
      </c>
      <c r="BK165" s="239">
        <f>ROUND(I165*H165,2)</f>
        <v>0</v>
      </c>
      <c r="BL165" s="14" t="s">
        <v>137</v>
      </c>
      <c r="BM165" s="238" t="s">
        <v>258</v>
      </c>
    </row>
    <row r="166" s="12" customFormat="1" ht="22.8" customHeight="1">
      <c r="A166" s="12"/>
      <c r="B166" s="211"/>
      <c r="C166" s="212"/>
      <c r="D166" s="213" t="s">
        <v>80</v>
      </c>
      <c r="E166" s="225" t="s">
        <v>167</v>
      </c>
      <c r="F166" s="225" t="s">
        <v>259</v>
      </c>
      <c r="G166" s="212"/>
      <c r="H166" s="212"/>
      <c r="I166" s="215"/>
      <c r="J166" s="226">
        <f>BK166</f>
        <v>0</v>
      </c>
      <c r="K166" s="212"/>
      <c r="L166" s="217"/>
      <c r="M166" s="218"/>
      <c r="N166" s="219"/>
      <c r="O166" s="219"/>
      <c r="P166" s="220">
        <f>SUM(P167:P178)</f>
        <v>0</v>
      </c>
      <c r="Q166" s="219"/>
      <c r="R166" s="220">
        <f>SUM(R167:R178)</f>
        <v>0.28166102700000001</v>
      </c>
      <c r="S166" s="219"/>
      <c r="T166" s="221">
        <f>SUM(T167:T178)</f>
        <v>0.002</v>
      </c>
      <c r="U166" s="12"/>
      <c r="V166" s="12"/>
      <c r="W166" s="12"/>
      <c r="X166" s="12"/>
      <c r="Y166" s="12"/>
      <c r="Z166" s="12"/>
      <c r="AA166" s="12"/>
      <c r="AB166" s="12"/>
      <c r="AC166" s="12"/>
      <c r="AD166" s="12"/>
      <c r="AE166" s="12"/>
      <c r="AR166" s="222" t="s">
        <v>89</v>
      </c>
      <c r="AT166" s="223" t="s">
        <v>80</v>
      </c>
      <c r="AU166" s="223" t="s">
        <v>89</v>
      </c>
      <c r="AY166" s="222" t="s">
        <v>131</v>
      </c>
      <c r="BK166" s="224">
        <f>SUM(BK167:BK178)</f>
        <v>0</v>
      </c>
    </row>
    <row r="167" s="2" customFormat="1" ht="24.15" customHeight="1">
      <c r="A167" s="36"/>
      <c r="B167" s="37"/>
      <c r="C167" s="227" t="s">
        <v>260</v>
      </c>
      <c r="D167" s="227" t="s">
        <v>133</v>
      </c>
      <c r="E167" s="228" t="s">
        <v>261</v>
      </c>
      <c r="F167" s="229" t="s">
        <v>262</v>
      </c>
      <c r="G167" s="230" t="s">
        <v>263</v>
      </c>
      <c r="H167" s="231">
        <v>52.289999999999999</v>
      </c>
      <c r="I167" s="232"/>
      <c r="J167" s="231">
        <f>ROUND(I167*H167,2)</f>
        <v>0</v>
      </c>
      <c r="K167" s="233"/>
      <c r="L167" s="42"/>
      <c r="M167" s="234" t="s">
        <v>1</v>
      </c>
      <c r="N167" s="235" t="s">
        <v>47</v>
      </c>
      <c r="O167" s="95"/>
      <c r="P167" s="236">
        <f>O167*H167</f>
        <v>0</v>
      </c>
      <c r="Q167" s="236">
        <v>2.9999999999999999E-07</v>
      </c>
      <c r="R167" s="236">
        <f>Q167*H167</f>
        <v>1.5686999999999997E-05</v>
      </c>
      <c r="S167" s="236">
        <v>0</v>
      </c>
      <c r="T167" s="237">
        <f>S167*H167</f>
        <v>0</v>
      </c>
      <c r="U167" s="36"/>
      <c r="V167" s="36"/>
      <c r="W167" s="36"/>
      <c r="X167" s="36"/>
      <c r="Y167" s="36"/>
      <c r="Z167" s="36"/>
      <c r="AA167" s="36"/>
      <c r="AB167" s="36"/>
      <c r="AC167" s="36"/>
      <c r="AD167" s="36"/>
      <c r="AE167" s="36"/>
      <c r="AR167" s="238" t="s">
        <v>137</v>
      </c>
      <c r="AT167" s="238" t="s">
        <v>133</v>
      </c>
      <c r="AU167" s="238" t="s">
        <v>138</v>
      </c>
      <c r="AY167" s="14" t="s">
        <v>131</v>
      </c>
      <c r="BE167" s="239">
        <f>IF(N167="základná",J167,0)</f>
        <v>0</v>
      </c>
      <c r="BF167" s="239">
        <f>IF(N167="znížená",J167,0)</f>
        <v>0</v>
      </c>
      <c r="BG167" s="239">
        <f>IF(N167="zákl. prenesená",J167,0)</f>
        <v>0</v>
      </c>
      <c r="BH167" s="239">
        <f>IF(N167="zníž. prenesená",J167,0)</f>
        <v>0</v>
      </c>
      <c r="BI167" s="239">
        <f>IF(N167="nulová",J167,0)</f>
        <v>0</v>
      </c>
      <c r="BJ167" s="14" t="s">
        <v>138</v>
      </c>
      <c r="BK167" s="239">
        <f>ROUND(I167*H167,2)</f>
        <v>0</v>
      </c>
      <c r="BL167" s="14" t="s">
        <v>137</v>
      </c>
      <c r="BM167" s="238" t="s">
        <v>264</v>
      </c>
    </row>
    <row r="168" s="2" customFormat="1" ht="33" customHeight="1">
      <c r="A168" s="36"/>
      <c r="B168" s="37"/>
      <c r="C168" s="227" t="s">
        <v>265</v>
      </c>
      <c r="D168" s="227" t="s">
        <v>133</v>
      </c>
      <c r="E168" s="228" t="s">
        <v>266</v>
      </c>
      <c r="F168" s="229" t="s">
        <v>267</v>
      </c>
      <c r="G168" s="230" t="s">
        <v>263</v>
      </c>
      <c r="H168" s="231">
        <v>3</v>
      </c>
      <c r="I168" s="232"/>
      <c r="J168" s="231">
        <f>ROUND(I168*H168,2)</f>
        <v>0</v>
      </c>
      <c r="K168" s="233"/>
      <c r="L168" s="42"/>
      <c r="M168" s="234" t="s">
        <v>1</v>
      </c>
      <c r="N168" s="235" t="s">
        <v>47</v>
      </c>
      <c r="O168" s="95"/>
      <c r="P168" s="236">
        <f>O168*H168</f>
        <v>0</v>
      </c>
      <c r="Q168" s="236">
        <v>0.084287180000000003</v>
      </c>
      <c r="R168" s="236">
        <f>Q168*H168</f>
        <v>0.25286154</v>
      </c>
      <c r="S168" s="236">
        <v>0</v>
      </c>
      <c r="T168" s="237">
        <f>S168*H168</f>
        <v>0</v>
      </c>
      <c r="U168" s="36"/>
      <c r="V168" s="36"/>
      <c r="W168" s="36"/>
      <c r="X168" s="36"/>
      <c r="Y168" s="36"/>
      <c r="Z168" s="36"/>
      <c r="AA168" s="36"/>
      <c r="AB168" s="36"/>
      <c r="AC168" s="36"/>
      <c r="AD168" s="36"/>
      <c r="AE168" s="36"/>
      <c r="AR168" s="238" t="s">
        <v>199</v>
      </c>
      <c r="AT168" s="238" t="s">
        <v>133</v>
      </c>
      <c r="AU168" s="238" t="s">
        <v>138</v>
      </c>
      <c r="AY168" s="14" t="s">
        <v>131</v>
      </c>
      <c r="BE168" s="239">
        <f>IF(N168="základná",J168,0)</f>
        <v>0</v>
      </c>
      <c r="BF168" s="239">
        <f>IF(N168="znížená",J168,0)</f>
        <v>0</v>
      </c>
      <c r="BG168" s="239">
        <f>IF(N168="zákl. prenesená",J168,0)</f>
        <v>0</v>
      </c>
      <c r="BH168" s="239">
        <f>IF(N168="zníž. prenesená",J168,0)</f>
        <v>0</v>
      </c>
      <c r="BI168" s="239">
        <f>IF(N168="nulová",J168,0)</f>
        <v>0</v>
      </c>
      <c r="BJ168" s="14" t="s">
        <v>138</v>
      </c>
      <c r="BK168" s="239">
        <f>ROUND(I168*H168,2)</f>
        <v>0</v>
      </c>
      <c r="BL168" s="14" t="s">
        <v>199</v>
      </c>
      <c r="BM168" s="238" t="s">
        <v>268</v>
      </c>
    </row>
    <row r="169" s="2" customFormat="1" ht="33" customHeight="1">
      <c r="A169" s="36"/>
      <c r="B169" s="37"/>
      <c r="C169" s="240" t="s">
        <v>269</v>
      </c>
      <c r="D169" s="240" t="s">
        <v>168</v>
      </c>
      <c r="E169" s="241" t="s">
        <v>270</v>
      </c>
      <c r="F169" s="242" t="s">
        <v>271</v>
      </c>
      <c r="G169" s="243" t="s">
        <v>272</v>
      </c>
      <c r="H169" s="244">
        <v>3</v>
      </c>
      <c r="I169" s="245"/>
      <c r="J169" s="244">
        <f>ROUND(I169*H169,2)</f>
        <v>0</v>
      </c>
      <c r="K169" s="246"/>
      <c r="L169" s="247"/>
      <c r="M169" s="248" t="s">
        <v>1</v>
      </c>
      <c r="N169" s="249" t="s">
        <v>47</v>
      </c>
      <c r="O169" s="95"/>
      <c r="P169" s="236">
        <f>O169*H169</f>
        <v>0</v>
      </c>
      <c r="Q169" s="236">
        <v>0.0040200000000000001</v>
      </c>
      <c r="R169" s="236">
        <f>Q169*H169</f>
        <v>0.012060000000000001</v>
      </c>
      <c r="S169" s="236">
        <v>0</v>
      </c>
      <c r="T169" s="237">
        <f>S169*H169</f>
        <v>0</v>
      </c>
      <c r="U169" s="36"/>
      <c r="V169" s="36"/>
      <c r="W169" s="36"/>
      <c r="X169" s="36"/>
      <c r="Y169" s="36"/>
      <c r="Z169" s="36"/>
      <c r="AA169" s="36"/>
      <c r="AB169" s="36"/>
      <c r="AC169" s="36"/>
      <c r="AD169" s="36"/>
      <c r="AE169" s="36"/>
      <c r="AR169" s="238" t="s">
        <v>273</v>
      </c>
      <c r="AT169" s="238" t="s">
        <v>168</v>
      </c>
      <c r="AU169" s="238" t="s">
        <v>138</v>
      </c>
      <c r="AY169" s="14" t="s">
        <v>131</v>
      </c>
      <c r="BE169" s="239">
        <f>IF(N169="základná",J169,0)</f>
        <v>0</v>
      </c>
      <c r="BF169" s="239">
        <f>IF(N169="znížená",J169,0)</f>
        <v>0</v>
      </c>
      <c r="BG169" s="239">
        <f>IF(N169="zákl. prenesená",J169,0)</f>
        <v>0</v>
      </c>
      <c r="BH169" s="239">
        <f>IF(N169="zníž. prenesená",J169,0)</f>
        <v>0</v>
      </c>
      <c r="BI169" s="239">
        <f>IF(N169="nulová",J169,0)</f>
        <v>0</v>
      </c>
      <c r="BJ169" s="14" t="s">
        <v>138</v>
      </c>
      <c r="BK169" s="239">
        <f>ROUND(I169*H169,2)</f>
        <v>0</v>
      </c>
      <c r="BL169" s="14" t="s">
        <v>199</v>
      </c>
      <c r="BM169" s="238" t="s">
        <v>274</v>
      </c>
    </row>
    <row r="170" s="2" customFormat="1" ht="33" customHeight="1">
      <c r="A170" s="36"/>
      <c r="B170" s="37"/>
      <c r="C170" s="240" t="s">
        <v>275</v>
      </c>
      <c r="D170" s="240" t="s">
        <v>168</v>
      </c>
      <c r="E170" s="241" t="s">
        <v>276</v>
      </c>
      <c r="F170" s="242" t="s">
        <v>277</v>
      </c>
      <c r="G170" s="243" t="s">
        <v>272</v>
      </c>
      <c r="H170" s="244">
        <v>1</v>
      </c>
      <c r="I170" s="245"/>
      <c r="J170" s="244">
        <f>ROUND(I170*H170,2)</f>
        <v>0</v>
      </c>
      <c r="K170" s="246"/>
      <c r="L170" s="247"/>
      <c r="M170" s="248" t="s">
        <v>1</v>
      </c>
      <c r="N170" s="249" t="s">
        <v>47</v>
      </c>
      <c r="O170" s="95"/>
      <c r="P170" s="236">
        <f>O170*H170</f>
        <v>0</v>
      </c>
      <c r="Q170" s="236">
        <v>0.00013999999999999999</v>
      </c>
      <c r="R170" s="236">
        <f>Q170*H170</f>
        <v>0.00013999999999999999</v>
      </c>
      <c r="S170" s="236">
        <v>0</v>
      </c>
      <c r="T170" s="237">
        <f>S170*H170</f>
        <v>0</v>
      </c>
      <c r="U170" s="36"/>
      <c r="V170" s="36"/>
      <c r="W170" s="36"/>
      <c r="X170" s="36"/>
      <c r="Y170" s="36"/>
      <c r="Z170" s="36"/>
      <c r="AA170" s="36"/>
      <c r="AB170" s="36"/>
      <c r="AC170" s="36"/>
      <c r="AD170" s="36"/>
      <c r="AE170" s="36"/>
      <c r="AR170" s="238" t="s">
        <v>273</v>
      </c>
      <c r="AT170" s="238" t="s">
        <v>168</v>
      </c>
      <c r="AU170" s="238" t="s">
        <v>138</v>
      </c>
      <c r="AY170" s="14" t="s">
        <v>131</v>
      </c>
      <c r="BE170" s="239">
        <f>IF(N170="základná",J170,0)</f>
        <v>0</v>
      </c>
      <c r="BF170" s="239">
        <f>IF(N170="znížená",J170,0)</f>
        <v>0</v>
      </c>
      <c r="BG170" s="239">
        <f>IF(N170="zákl. prenesená",J170,0)</f>
        <v>0</v>
      </c>
      <c r="BH170" s="239">
        <f>IF(N170="zníž. prenesená",J170,0)</f>
        <v>0</v>
      </c>
      <c r="BI170" s="239">
        <f>IF(N170="nulová",J170,0)</f>
        <v>0</v>
      </c>
      <c r="BJ170" s="14" t="s">
        <v>138</v>
      </c>
      <c r="BK170" s="239">
        <f>ROUND(I170*H170,2)</f>
        <v>0</v>
      </c>
      <c r="BL170" s="14" t="s">
        <v>199</v>
      </c>
      <c r="BM170" s="238" t="s">
        <v>278</v>
      </c>
    </row>
    <row r="171" s="2" customFormat="1" ht="33" customHeight="1">
      <c r="A171" s="36"/>
      <c r="B171" s="37"/>
      <c r="C171" s="240" t="s">
        <v>279</v>
      </c>
      <c r="D171" s="240" t="s">
        <v>168</v>
      </c>
      <c r="E171" s="241" t="s">
        <v>280</v>
      </c>
      <c r="F171" s="242" t="s">
        <v>281</v>
      </c>
      <c r="G171" s="243" t="s">
        <v>272</v>
      </c>
      <c r="H171" s="244">
        <v>1</v>
      </c>
      <c r="I171" s="245"/>
      <c r="J171" s="244">
        <f>ROUND(I171*H171,2)</f>
        <v>0</v>
      </c>
      <c r="K171" s="246"/>
      <c r="L171" s="247"/>
      <c r="M171" s="248" t="s">
        <v>1</v>
      </c>
      <c r="N171" s="249" t="s">
        <v>47</v>
      </c>
      <c r="O171" s="95"/>
      <c r="P171" s="236">
        <f>O171*H171</f>
        <v>0</v>
      </c>
      <c r="Q171" s="236">
        <v>0.00022000000000000001</v>
      </c>
      <c r="R171" s="236">
        <f>Q171*H171</f>
        <v>0.00022000000000000001</v>
      </c>
      <c r="S171" s="236">
        <v>0</v>
      </c>
      <c r="T171" s="237">
        <f>S171*H171</f>
        <v>0</v>
      </c>
      <c r="U171" s="36"/>
      <c r="V171" s="36"/>
      <c r="W171" s="36"/>
      <c r="X171" s="36"/>
      <c r="Y171" s="36"/>
      <c r="Z171" s="36"/>
      <c r="AA171" s="36"/>
      <c r="AB171" s="36"/>
      <c r="AC171" s="36"/>
      <c r="AD171" s="36"/>
      <c r="AE171" s="36"/>
      <c r="AR171" s="238" t="s">
        <v>273</v>
      </c>
      <c r="AT171" s="238" t="s">
        <v>168</v>
      </c>
      <c r="AU171" s="238" t="s">
        <v>138</v>
      </c>
      <c r="AY171" s="14" t="s">
        <v>131</v>
      </c>
      <c r="BE171" s="239">
        <f>IF(N171="základná",J171,0)</f>
        <v>0</v>
      </c>
      <c r="BF171" s="239">
        <f>IF(N171="znížená",J171,0)</f>
        <v>0</v>
      </c>
      <c r="BG171" s="239">
        <f>IF(N171="zákl. prenesená",J171,0)</f>
        <v>0</v>
      </c>
      <c r="BH171" s="239">
        <f>IF(N171="zníž. prenesená",J171,0)</f>
        <v>0</v>
      </c>
      <c r="BI171" s="239">
        <f>IF(N171="nulová",J171,0)</f>
        <v>0</v>
      </c>
      <c r="BJ171" s="14" t="s">
        <v>138</v>
      </c>
      <c r="BK171" s="239">
        <f>ROUND(I171*H171,2)</f>
        <v>0</v>
      </c>
      <c r="BL171" s="14" t="s">
        <v>199</v>
      </c>
      <c r="BM171" s="238" t="s">
        <v>282</v>
      </c>
    </row>
    <row r="172" s="2" customFormat="1" ht="33" customHeight="1">
      <c r="A172" s="36"/>
      <c r="B172" s="37"/>
      <c r="C172" s="240" t="s">
        <v>283</v>
      </c>
      <c r="D172" s="240" t="s">
        <v>168</v>
      </c>
      <c r="E172" s="241" t="s">
        <v>284</v>
      </c>
      <c r="F172" s="242" t="s">
        <v>285</v>
      </c>
      <c r="G172" s="243" t="s">
        <v>272</v>
      </c>
      <c r="H172" s="244">
        <v>1</v>
      </c>
      <c r="I172" s="245"/>
      <c r="J172" s="244">
        <f>ROUND(I172*H172,2)</f>
        <v>0</v>
      </c>
      <c r="K172" s="246"/>
      <c r="L172" s="247"/>
      <c r="M172" s="248" t="s">
        <v>1</v>
      </c>
      <c r="N172" s="249" t="s">
        <v>47</v>
      </c>
      <c r="O172" s="95"/>
      <c r="P172" s="236">
        <f>O172*H172</f>
        <v>0</v>
      </c>
      <c r="Q172" s="236">
        <v>0.00029999999999999997</v>
      </c>
      <c r="R172" s="236">
        <f>Q172*H172</f>
        <v>0.00029999999999999997</v>
      </c>
      <c r="S172" s="236">
        <v>0</v>
      </c>
      <c r="T172" s="237">
        <f>S172*H172</f>
        <v>0</v>
      </c>
      <c r="U172" s="36"/>
      <c r="V172" s="36"/>
      <c r="W172" s="36"/>
      <c r="X172" s="36"/>
      <c r="Y172" s="36"/>
      <c r="Z172" s="36"/>
      <c r="AA172" s="36"/>
      <c r="AB172" s="36"/>
      <c r="AC172" s="36"/>
      <c r="AD172" s="36"/>
      <c r="AE172" s="36"/>
      <c r="AR172" s="238" t="s">
        <v>273</v>
      </c>
      <c r="AT172" s="238" t="s">
        <v>168</v>
      </c>
      <c r="AU172" s="238" t="s">
        <v>138</v>
      </c>
      <c r="AY172" s="14" t="s">
        <v>131</v>
      </c>
      <c r="BE172" s="239">
        <f>IF(N172="základná",J172,0)</f>
        <v>0</v>
      </c>
      <c r="BF172" s="239">
        <f>IF(N172="znížená",J172,0)</f>
        <v>0</v>
      </c>
      <c r="BG172" s="239">
        <f>IF(N172="zákl. prenesená",J172,0)</f>
        <v>0</v>
      </c>
      <c r="BH172" s="239">
        <f>IF(N172="zníž. prenesená",J172,0)</f>
        <v>0</v>
      </c>
      <c r="BI172" s="239">
        <f>IF(N172="nulová",J172,0)</f>
        <v>0</v>
      </c>
      <c r="BJ172" s="14" t="s">
        <v>138</v>
      </c>
      <c r="BK172" s="239">
        <f>ROUND(I172*H172,2)</f>
        <v>0</v>
      </c>
      <c r="BL172" s="14" t="s">
        <v>199</v>
      </c>
      <c r="BM172" s="238" t="s">
        <v>286</v>
      </c>
    </row>
    <row r="173" s="2" customFormat="1" ht="33" customHeight="1">
      <c r="A173" s="36"/>
      <c r="B173" s="37"/>
      <c r="C173" s="240" t="s">
        <v>287</v>
      </c>
      <c r="D173" s="240" t="s">
        <v>168</v>
      </c>
      <c r="E173" s="241" t="s">
        <v>288</v>
      </c>
      <c r="F173" s="242" t="s">
        <v>289</v>
      </c>
      <c r="G173" s="243" t="s">
        <v>272</v>
      </c>
      <c r="H173" s="244">
        <v>3</v>
      </c>
      <c r="I173" s="245"/>
      <c r="J173" s="244">
        <f>ROUND(I173*H173,2)</f>
        <v>0</v>
      </c>
      <c r="K173" s="246"/>
      <c r="L173" s="247"/>
      <c r="M173" s="248" t="s">
        <v>1</v>
      </c>
      <c r="N173" s="249" t="s">
        <v>47</v>
      </c>
      <c r="O173" s="95"/>
      <c r="P173" s="236">
        <f>O173*H173</f>
        <v>0</v>
      </c>
      <c r="Q173" s="236">
        <v>0.0053400000000000001</v>
      </c>
      <c r="R173" s="236">
        <f>Q173*H173</f>
        <v>0.01602</v>
      </c>
      <c r="S173" s="236">
        <v>0</v>
      </c>
      <c r="T173" s="237">
        <f>S173*H173</f>
        <v>0</v>
      </c>
      <c r="U173" s="36"/>
      <c r="V173" s="36"/>
      <c r="W173" s="36"/>
      <c r="X173" s="36"/>
      <c r="Y173" s="36"/>
      <c r="Z173" s="36"/>
      <c r="AA173" s="36"/>
      <c r="AB173" s="36"/>
      <c r="AC173" s="36"/>
      <c r="AD173" s="36"/>
      <c r="AE173" s="36"/>
      <c r="AR173" s="238" t="s">
        <v>273</v>
      </c>
      <c r="AT173" s="238" t="s">
        <v>168</v>
      </c>
      <c r="AU173" s="238" t="s">
        <v>138</v>
      </c>
      <c r="AY173" s="14" t="s">
        <v>131</v>
      </c>
      <c r="BE173" s="239">
        <f>IF(N173="základná",J173,0)</f>
        <v>0</v>
      </c>
      <c r="BF173" s="239">
        <f>IF(N173="znížená",J173,0)</f>
        <v>0</v>
      </c>
      <c r="BG173" s="239">
        <f>IF(N173="zákl. prenesená",J173,0)</f>
        <v>0</v>
      </c>
      <c r="BH173" s="239">
        <f>IF(N173="zníž. prenesená",J173,0)</f>
        <v>0</v>
      </c>
      <c r="BI173" s="239">
        <f>IF(N173="nulová",J173,0)</f>
        <v>0</v>
      </c>
      <c r="BJ173" s="14" t="s">
        <v>138</v>
      </c>
      <c r="BK173" s="239">
        <f>ROUND(I173*H173,2)</f>
        <v>0</v>
      </c>
      <c r="BL173" s="14" t="s">
        <v>199</v>
      </c>
      <c r="BM173" s="238" t="s">
        <v>290</v>
      </c>
    </row>
    <row r="174" s="2" customFormat="1" ht="24.15" customHeight="1">
      <c r="A174" s="36"/>
      <c r="B174" s="37"/>
      <c r="C174" s="227" t="s">
        <v>273</v>
      </c>
      <c r="D174" s="227" t="s">
        <v>133</v>
      </c>
      <c r="E174" s="228" t="s">
        <v>291</v>
      </c>
      <c r="F174" s="229" t="s">
        <v>292</v>
      </c>
      <c r="G174" s="230" t="s">
        <v>193</v>
      </c>
      <c r="H174" s="231">
        <v>200</v>
      </c>
      <c r="I174" s="232"/>
      <c r="J174" s="231">
        <f>ROUND(I174*H174,2)</f>
        <v>0</v>
      </c>
      <c r="K174" s="233"/>
      <c r="L174" s="42"/>
      <c r="M174" s="234" t="s">
        <v>1</v>
      </c>
      <c r="N174" s="235" t="s">
        <v>47</v>
      </c>
      <c r="O174" s="95"/>
      <c r="P174" s="236">
        <f>O174*H174</f>
        <v>0</v>
      </c>
      <c r="Q174" s="236">
        <v>2.1899999999999999E-07</v>
      </c>
      <c r="R174" s="236">
        <f>Q174*H174</f>
        <v>4.3800000000000001E-05</v>
      </c>
      <c r="S174" s="236">
        <v>1.0000000000000001E-05</v>
      </c>
      <c r="T174" s="237">
        <f>S174*H174</f>
        <v>0.002</v>
      </c>
      <c r="U174" s="36"/>
      <c r="V174" s="36"/>
      <c r="W174" s="36"/>
      <c r="X174" s="36"/>
      <c r="Y174" s="36"/>
      <c r="Z174" s="36"/>
      <c r="AA174" s="36"/>
      <c r="AB174" s="36"/>
      <c r="AC174" s="36"/>
      <c r="AD174" s="36"/>
      <c r="AE174" s="36"/>
      <c r="AR174" s="238" t="s">
        <v>137</v>
      </c>
      <c r="AT174" s="238" t="s">
        <v>133</v>
      </c>
      <c r="AU174" s="238" t="s">
        <v>138</v>
      </c>
      <c r="AY174" s="14" t="s">
        <v>131</v>
      </c>
      <c r="BE174" s="239">
        <f>IF(N174="základná",J174,0)</f>
        <v>0</v>
      </c>
      <c r="BF174" s="239">
        <f>IF(N174="znížená",J174,0)</f>
        <v>0</v>
      </c>
      <c r="BG174" s="239">
        <f>IF(N174="zákl. prenesená",J174,0)</f>
        <v>0</v>
      </c>
      <c r="BH174" s="239">
        <f>IF(N174="zníž. prenesená",J174,0)</f>
        <v>0</v>
      </c>
      <c r="BI174" s="239">
        <f>IF(N174="nulová",J174,0)</f>
        <v>0</v>
      </c>
      <c r="BJ174" s="14" t="s">
        <v>138</v>
      </c>
      <c r="BK174" s="239">
        <f>ROUND(I174*H174,2)</f>
        <v>0</v>
      </c>
      <c r="BL174" s="14" t="s">
        <v>137</v>
      </c>
      <c r="BM174" s="238" t="s">
        <v>293</v>
      </c>
    </row>
    <row r="175" s="2" customFormat="1" ht="21.75" customHeight="1">
      <c r="A175" s="36"/>
      <c r="B175" s="37"/>
      <c r="C175" s="227" t="s">
        <v>294</v>
      </c>
      <c r="D175" s="227" t="s">
        <v>133</v>
      </c>
      <c r="E175" s="228" t="s">
        <v>295</v>
      </c>
      <c r="F175" s="229" t="s">
        <v>296</v>
      </c>
      <c r="G175" s="230" t="s">
        <v>171</v>
      </c>
      <c r="H175" s="231">
        <v>5.75</v>
      </c>
      <c r="I175" s="232"/>
      <c r="J175" s="231">
        <f>ROUND(I175*H175,2)</f>
        <v>0</v>
      </c>
      <c r="K175" s="233"/>
      <c r="L175" s="42"/>
      <c r="M175" s="234" t="s">
        <v>1</v>
      </c>
      <c r="N175" s="235" t="s">
        <v>47</v>
      </c>
      <c r="O175" s="95"/>
      <c r="P175" s="236">
        <f>O175*H175</f>
        <v>0</v>
      </c>
      <c r="Q175" s="236">
        <v>0</v>
      </c>
      <c r="R175" s="236">
        <f>Q175*H175</f>
        <v>0</v>
      </c>
      <c r="S175" s="236">
        <v>0</v>
      </c>
      <c r="T175" s="237">
        <f>S175*H175</f>
        <v>0</v>
      </c>
      <c r="U175" s="36"/>
      <c r="V175" s="36"/>
      <c r="W175" s="36"/>
      <c r="X175" s="36"/>
      <c r="Y175" s="36"/>
      <c r="Z175" s="36"/>
      <c r="AA175" s="36"/>
      <c r="AB175" s="36"/>
      <c r="AC175" s="36"/>
      <c r="AD175" s="36"/>
      <c r="AE175" s="36"/>
      <c r="AR175" s="238" t="s">
        <v>137</v>
      </c>
      <c r="AT175" s="238" t="s">
        <v>133</v>
      </c>
      <c r="AU175" s="238" t="s">
        <v>138</v>
      </c>
      <c r="AY175" s="14" t="s">
        <v>131</v>
      </c>
      <c r="BE175" s="239">
        <f>IF(N175="základná",J175,0)</f>
        <v>0</v>
      </c>
      <c r="BF175" s="239">
        <f>IF(N175="znížená",J175,0)</f>
        <v>0</v>
      </c>
      <c r="BG175" s="239">
        <f>IF(N175="zákl. prenesená",J175,0)</f>
        <v>0</v>
      </c>
      <c r="BH175" s="239">
        <f>IF(N175="zníž. prenesená",J175,0)</f>
        <v>0</v>
      </c>
      <c r="BI175" s="239">
        <f>IF(N175="nulová",J175,0)</f>
        <v>0</v>
      </c>
      <c r="BJ175" s="14" t="s">
        <v>138</v>
      </c>
      <c r="BK175" s="239">
        <f>ROUND(I175*H175,2)</f>
        <v>0</v>
      </c>
      <c r="BL175" s="14" t="s">
        <v>137</v>
      </c>
      <c r="BM175" s="238" t="s">
        <v>297</v>
      </c>
    </row>
    <row r="176" s="2" customFormat="1" ht="24.15" customHeight="1">
      <c r="A176" s="36"/>
      <c r="B176" s="37"/>
      <c r="C176" s="227" t="s">
        <v>298</v>
      </c>
      <c r="D176" s="227" t="s">
        <v>133</v>
      </c>
      <c r="E176" s="228" t="s">
        <v>299</v>
      </c>
      <c r="F176" s="229" t="s">
        <v>300</v>
      </c>
      <c r="G176" s="230" t="s">
        <v>171</v>
      </c>
      <c r="H176" s="231">
        <v>109.25</v>
      </c>
      <c r="I176" s="232"/>
      <c r="J176" s="231">
        <f>ROUND(I176*H176,2)</f>
        <v>0</v>
      </c>
      <c r="K176" s="233"/>
      <c r="L176" s="42"/>
      <c r="M176" s="234" t="s">
        <v>1</v>
      </c>
      <c r="N176" s="235" t="s">
        <v>47</v>
      </c>
      <c r="O176" s="95"/>
      <c r="P176" s="236">
        <f>O176*H176</f>
        <v>0</v>
      </c>
      <c r="Q176" s="236">
        <v>0</v>
      </c>
      <c r="R176" s="236">
        <f>Q176*H176</f>
        <v>0</v>
      </c>
      <c r="S176" s="236">
        <v>0</v>
      </c>
      <c r="T176" s="237">
        <f>S176*H176</f>
        <v>0</v>
      </c>
      <c r="U176" s="36"/>
      <c r="V176" s="36"/>
      <c r="W176" s="36"/>
      <c r="X176" s="36"/>
      <c r="Y176" s="36"/>
      <c r="Z176" s="36"/>
      <c r="AA176" s="36"/>
      <c r="AB176" s="36"/>
      <c r="AC176" s="36"/>
      <c r="AD176" s="36"/>
      <c r="AE176" s="36"/>
      <c r="AR176" s="238" t="s">
        <v>137</v>
      </c>
      <c r="AT176" s="238" t="s">
        <v>133</v>
      </c>
      <c r="AU176" s="238" t="s">
        <v>138</v>
      </c>
      <c r="AY176" s="14" t="s">
        <v>131</v>
      </c>
      <c r="BE176" s="239">
        <f>IF(N176="základná",J176,0)</f>
        <v>0</v>
      </c>
      <c r="BF176" s="239">
        <f>IF(N176="znížená",J176,0)</f>
        <v>0</v>
      </c>
      <c r="BG176" s="239">
        <f>IF(N176="zákl. prenesená",J176,0)</f>
        <v>0</v>
      </c>
      <c r="BH176" s="239">
        <f>IF(N176="zníž. prenesená",J176,0)</f>
        <v>0</v>
      </c>
      <c r="BI176" s="239">
        <f>IF(N176="nulová",J176,0)</f>
        <v>0</v>
      </c>
      <c r="BJ176" s="14" t="s">
        <v>138</v>
      </c>
      <c r="BK176" s="239">
        <f>ROUND(I176*H176,2)</f>
        <v>0</v>
      </c>
      <c r="BL176" s="14" t="s">
        <v>137</v>
      </c>
      <c r="BM176" s="238" t="s">
        <v>301</v>
      </c>
    </row>
    <row r="177" s="2" customFormat="1" ht="24.15" customHeight="1">
      <c r="A177" s="36"/>
      <c r="B177" s="37"/>
      <c r="C177" s="227" t="s">
        <v>302</v>
      </c>
      <c r="D177" s="227" t="s">
        <v>133</v>
      </c>
      <c r="E177" s="228" t="s">
        <v>303</v>
      </c>
      <c r="F177" s="229" t="s">
        <v>304</v>
      </c>
      <c r="G177" s="230" t="s">
        <v>171</v>
      </c>
      <c r="H177" s="231">
        <v>5.75</v>
      </c>
      <c r="I177" s="232"/>
      <c r="J177" s="231">
        <f>ROUND(I177*H177,2)</f>
        <v>0</v>
      </c>
      <c r="K177" s="233"/>
      <c r="L177" s="42"/>
      <c r="M177" s="234" t="s">
        <v>1</v>
      </c>
      <c r="N177" s="235" t="s">
        <v>47</v>
      </c>
      <c r="O177" s="95"/>
      <c r="P177" s="236">
        <f>O177*H177</f>
        <v>0</v>
      </c>
      <c r="Q177" s="236">
        <v>0</v>
      </c>
      <c r="R177" s="236">
        <f>Q177*H177</f>
        <v>0</v>
      </c>
      <c r="S177" s="236">
        <v>0</v>
      </c>
      <c r="T177" s="237">
        <f>S177*H177</f>
        <v>0</v>
      </c>
      <c r="U177" s="36"/>
      <c r="V177" s="36"/>
      <c r="W177" s="36"/>
      <c r="X177" s="36"/>
      <c r="Y177" s="36"/>
      <c r="Z177" s="36"/>
      <c r="AA177" s="36"/>
      <c r="AB177" s="36"/>
      <c r="AC177" s="36"/>
      <c r="AD177" s="36"/>
      <c r="AE177" s="36"/>
      <c r="AR177" s="238" t="s">
        <v>137</v>
      </c>
      <c r="AT177" s="238" t="s">
        <v>133</v>
      </c>
      <c r="AU177" s="238" t="s">
        <v>138</v>
      </c>
      <c r="AY177" s="14" t="s">
        <v>131</v>
      </c>
      <c r="BE177" s="239">
        <f>IF(N177="základná",J177,0)</f>
        <v>0</v>
      </c>
      <c r="BF177" s="239">
        <f>IF(N177="znížená",J177,0)</f>
        <v>0</v>
      </c>
      <c r="BG177" s="239">
        <f>IF(N177="zákl. prenesená",J177,0)</f>
        <v>0</v>
      </c>
      <c r="BH177" s="239">
        <f>IF(N177="zníž. prenesená",J177,0)</f>
        <v>0</v>
      </c>
      <c r="BI177" s="239">
        <f>IF(N177="nulová",J177,0)</f>
        <v>0</v>
      </c>
      <c r="BJ177" s="14" t="s">
        <v>138</v>
      </c>
      <c r="BK177" s="239">
        <f>ROUND(I177*H177,2)</f>
        <v>0</v>
      </c>
      <c r="BL177" s="14" t="s">
        <v>137</v>
      </c>
      <c r="BM177" s="238" t="s">
        <v>305</v>
      </c>
    </row>
    <row r="178" s="2" customFormat="1" ht="24.15" customHeight="1">
      <c r="A178" s="36"/>
      <c r="B178" s="37"/>
      <c r="C178" s="227" t="s">
        <v>306</v>
      </c>
      <c r="D178" s="227" t="s">
        <v>133</v>
      </c>
      <c r="E178" s="228" t="s">
        <v>307</v>
      </c>
      <c r="F178" s="229" t="s">
        <v>308</v>
      </c>
      <c r="G178" s="230" t="s">
        <v>171</v>
      </c>
      <c r="H178" s="231">
        <v>5.75</v>
      </c>
      <c r="I178" s="232"/>
      <c r="J178" s="231">
        <f>ROUND(I178*H178,2)</f>
        <v>0</v>
      </c>
      <c r="K178" s="233"/>
      <c r="L178" s="42"/>
      <c r="M178" s="234" t="s">
        <v>1</v>
      </c>
      <c r="N178" s="235" t="s">
        <v>47</v>
      </c>
      <c r="O178" s="95"/>
      <c r="P178" s="236">
        <f>O178*H178</f>
        <v>0</v>
      </c>
      <c r="Q178" s="236">
        <v>0</v>
      </c>
      <c r="R178" s="236">
        <f>Q178*H178</f>
        <v>0</v>
      </c>
      <c r="S178" s="236">
        <v>0</v>
      </c>
      <c r="T178" s="237">
        <f>S178*H178</f>
        <v>0</v>
      </c>
      <c r="U178" s="36"/>
      <c r="V178" s="36"/>
      <c r="W178" s="36"/>
      <c r="X178" s="36"/>
      <c r="Y178" s="36"/>
      <c r="Z178" s="36"/>
      <c r="AA178" s="36"/>
      <c r="AB178" s="36"/>
      <c r="AC178" s="36"/>
      <c r="AD178" s="36"/>
      <c r="AE178" s="36"/>
      <c r="AR178" s="238" t="s">
        <v>137</v>
      </c>
      <c r="AT178" s="238" t="s">
        <v>133</v>
      </c>
      <c r="AU178" s="238" t="s">
        <v>138</v>
      </c>
      <c r="AY178" s="14" t="s">
        <v>131</v>
      </c>
      <c r="BE178" s="239">
        <f>IF(N178="základná",J178,0)</f>
        <v>0</v>
      </c>
      <c r="BF178" s="239">
        <f>IF(N178="znížená",J178,0)</f>
        <v>0</v>
      </c>
      <c r="BG178" s="239">
        <f>IF(N178="zákl. prenesená",J178,0)</f>
        <v>0</v>
      </c>
      <c r="BH178" s="239">
        <f>IF(N178="zníž. prenesená",J178,0)</f>
        <v>0</v>
      </c>
      <c r="BI178" s="239">
        <f>IF(N178="nulová",J178,0)</f>
        <v>0</v>
      </c>
      <c r="BJ178" s="14" t="s">
        <v>138</v>
      </c>
      <c r="BK178" s="239">
        <f>ROUND(I178*H178,2)</f>
        <v>0</v>
      </c>
      <c r="BL178" s="14" t="s">
        <v>137</v>
      </c>
      <c r="BM178" s="238" t="s">
        <v>309</v>
      </c>
    </row>
    <row r="179" s="12" customFormat="1" ht="22.8" customHeight="1">
      <c r="A179" s="12"/>
      <c r="B179" s="211"/>
      <c r="C179" s="212"/>
      <c r="D179" s="213" t="s">
        <v>80</v>
      </c>
      <c r="E179" s="225" t="s">
        <v>310</v>
      </c>
      <c r="F179" s="225" t="s">
        <v>311</v>
      </c>
      <c r="G179" s="212"/>
      <c r="H179" s="212"/>
      <c r="I179" s="215"/>
      <c r="J179" s="226">
        <f>BK179</f>
        <v>0</v>
      </c>
      <c r="K179" s="212"/>
      <c r="L179" s="217"/>
      <c r="M179" s="218"/>
      <c r="N179" s="219"/>
      <c r="O179" s="219"/>
      <c r="P179" s="220">
        <f>P180</f>
        <v>0</v>
      </c>
      <c r="Q179" s="219"/>
      <c r="R179" s="220">
        <f>R180</f>
        <v>0</v>
      </c>
      <c r="S179" s="219"/>
      <c r="T179" s="221">
        <f>T180</f>
        <v>0</v>
      </c>
      <c r="U179" s="12"/>
      <c r="V179" s="12"/>
      <c r="W179" s="12"/>
      <c r="X179" s="12"/>
      <c r="Y179" s="12"/>
      <c r="Z179" s="12"/>
      <c r="AA179" s="12"/>
      <c r="AB179" s="12"/>
      <c r="AC179" s="12"/>
      <c r="AD179" s="12"/>
      <c r="AE179" s="12"/>
      <c r="AR179" s="222" t="s">
        <v>89</v>
      </c>
      <c r="AT179" s="223" t="s">
        <v>80</v>
      </c>
      <c r="AU179" s="223" t="s">
        <v>89</v>
      </c>
      <c r="AY179" s="222" t="s">
        <v>131</v>
      </c>
      <c r="BK179" s="224">
        <f>BK180</f>
        <v>0</v>
      </c>
    </row>
    <row r="180" s="2" customFormat="1" ht="24.15" customHeight="1">
      <c r="A180" s="36"/>
      <c r="B180" s="37"/>
      <c r="C180" s="227" t="s">
        <v>312</v>
      </c>
      <c r="D180" s="227" t="s">
        <v>133</v>
      </c>
      <c r="E180" s="228" t="s">
        <v>313</v>
      </c>
      <c r="F180" s="229" t="s">
        <v>314</v>
      </c>
      <c r="G180" s="230" t="s">
        <v>171</v>
      </c>
      <c r="H180" s="231">
        <v>118.40000000000001</v>
      </c>
      <c r="I180" s="232"/>
      <c r="J180" s="231">
        <f>ROUND(I180*H180,2)</f>
        <v>0</v>
      </c>
      <c r="K180" s="233"/>
      <c r="L180" s="42"/>
      <c r="M180" s="234" t="s">
        <v>1</v>
      </c>
      <c r="N180" s="235" t="s">
        <v>47</v>
      </c>
      <c r="O180" s="95"/>
      <c r="P180" s="236">
        <f>O180*H180</f>
        <v>0</v>
      </c>
      <c r="Q180" s="236">
        <v>0</v>
      </c>
      <c r="R180" s="236">
        <f>Q180*H180</f>
        <v>0</v>
      </c>
      <c r="S180" s="236">
        <v>0</v>
      </c>
      <c r="T180" s="237">
        <f>S180*H180</f>
        <v>0</v>
      </c>
      <c r="U180" s="36"/>
      <c r="V180" s="36"/>
      <c r="W180" s="36"/>
      <c r="X180" s="36"/>
      <c r="Y180" s="36"/>
      <c r="Z180" s="36"/>
      <c r="AA180" s="36"/>
      <c r="AB180" s="36"/>
      <c r="AC180" s="36"/>
      <c r="AD180" s="36"/>
      <c r="AE180" s="36"/>
      <c r="AR180" s="238" t="s">
        <v>137</v>
      </c>
      <c r="AT180" s="238" t="s">
        <v>133</v>
      </c>
      <c r="AU180" s="238" t="s">
        <v>138</v>
      </c>
      <c r="AY180" s="14" t="s">
        <v>131</v>
      </c>
      <c r="BE180" s="239">
        <f>IF(N180="základná",J180,0)</f>
        <v>0</v>
      </c>
      <c r="BF180" s="239">
        <f>IF(N180="znížená",J180,0)</f>
        <v>0</v>
      </c>
      <c r="BG180" s="239">
        <f>IF(N180="zákl. prenesená",J180,0)</f>
        <v>0</v>
      </c>
      <c r="BH180" s="239">
        <f>IF(N180="zníž. prenesená",J180,0)</f>
        <v>0</v>
      </c>
      <c r="BI180" s="239">
        <f>IF(N180="nulová",J180,0)</f>
        <v>0</v>
      </c>
      <c r="BJ180" s="14" t="s">
        <v>138</v>
      </c>
      <c r="BK180" s="239">
        <f>ROUND(I180*H180,2)</f>
        <v>0</v>
      </c>
      <c r="BL180" s="14" t="s">
        <v>137</v>
      </c>
      <c r="BM180" s="238" t="s">
        <v>315</v>
      </c>
    </row>
    <row r="181" s="12" customFormat="1" ht="22.8" customHeight="1">
      <c r="A181" s="12"/>
      <c r="B181" s="211"/>
      <c r="C181" s="212"/>
      <c r="D181" s="213" t="s">
        <v>80</v>
      </c>
      <c r="E181" s="225" t="s">
        <v>316</v>
      </c>
      <c r="F181" s="225" t="s">
        <v>317</v>
      </c>
      <c r="G181" s="212"/>
      <c r="H181" s="212"/>
      <c r="I181" s="215"/>
      <c r="J181" s="226">
        <f>BK181</f>
        <v>0</v>
      </c>
      <c r="K181" s="212"/>
      <c r="L181" s="217"/>
      <c r="M181" s="218"/>
      <c r="N181" s="219"/>
      <c r="O181" s="219"/>
      <c r="P181" s="220">
        <f>SUM(P182:P190)</f>
        <v>0</v>
      </c>
      <c r="Q181" s="219"/>
      <c r="R181" s="220">
        <f>SUM(R182:R190)</f>
        <v>0.3305221136</v>
      </c>
      <c r="S181" s="219"/>
      <c r="T181" s="221">
        <f>SUM(T182:T190)</f>
        <v>0</v>
      </c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R181" s="222" t="s">
        <v>138</v>
      </c>
      <c r="AT181" s="223" t="s">
        <v>80</v>
      </c>
      <c r="AU181" s="223" t="s">
        <v>89</v>
      </c>
      <c r="AY181" s="222" t="s">
        <v>131</v>
      </c>
      <c r="BK181" s="224">
        <f>SUM(BK182:BK190)</f>
        <v>0</v>
      </c>
    </row>
    <row r="182" s="2" customFormat="1" ht="24.15" customHeight="1">
      <c r="A182" s="36"/>
      <c r="B182" s="37"/>
      <c r="C182" s="227" t="s">
        <v>318</v>
      </c>
      <c r="D182" s="227" t="s">
        <v>133</v>
      </c>
      <c r="E182" s="228" t="s">
        <v>319</v>
      </c>
      <c r="F182" s="229" t="s">
        <v>320</v>
      </c>
      <c r="G182" s="230" t="s">
        <v>136</v>
      </c>
      <c r="H182" s="231">
        <v>32.859999999999999</v>
      </c>
      <c r="I182" s="232"/>
      <c r="J182" s="231">
        <f>ROUND(I182*H182,2)</f>
        <v>0</v>
      </c>
      <c r="K182" s="233"/>
      <c r="L182" s="42"/>
      <c r="M182" s="234" t="s">
        <v>1</v>
      </c>
      <c r="N182" s="235" t="s">
        <v>47</v>
      </c>
      <c r="O182" s="95"/>
      <c r="P182" s="236">
        <f>O182*H182</f>
        <v>0</v>
      </c>
      <c r="Q182" s="236">
        <v>0</v>
      </c>
      <c r="R182" s="236">
        <f>Q182*H182</f>
        <v>0</v>
      </c>
      <c r="S182" s="236">
        <v>0</v>
      </c>
      <c r="T182" s="237">
        <f>S182*H182</f>
        <v>0</v>
      </c>
      <c r="U182" s="36"/>
      <c r="V182" s="36"/>
      <c r="W182" s="36"/>
      <c r="X182" s="36"/>
      <c r="Y182" s="36"/>
      <c r="Z182" s="36"/>
      <c r="AA182" s="36"/>
      <c r="AB182" s="36"/>
      <c r="AC182" s="36"/>
      <c r="AD182" s="36"/>
      <c r="AE182" s="36"/>
      <c r="AR182" s="238" t="s">
        <v>199</v>
      </c>
      <c r="AT182" s="238" t="s">
        <v>133</v>
      </c>
      <c r="AU182" s="238" t="s">
        <v>138</v>
      </c>
      <c r="AY182" s="14" t="s">
        <v>131</v>
      </c>
      <c r="BE182" s="239">
        <f>IF(N182="základná",J182,0)</f>
        <v>0</v>
      </c>
      <c r="BF182" s="239">
        <f>IF(N182="znížená",J182,0)</f>
        <v>0</v>
      </c>
      <c r="BG182" s="239">
        <f>IF(N182="zákl. prenesená",J182,0)</f>
        <v>0</v>
      </c>
      <c r="BH182" s="239">
        <f>IF(N182="zníž. prenesená",J182,0)</f>
        <v>0</v>
      </c>
      <c r="BI182" s="239">
        <f>IF(N182="nulová",J182,0)</f>
        <v>0</v>
      </c>
      <c r="BJ182" s="14" t="s">
        <v>138</v>
      </c>
      <c r="BK182" s="239">
        <f>ROUND(I182*H182,2)</f>
        <v>0</v>
      </c>
      <c r="BL182" s="14" t="s">
        <v>199</v>
      </c>
      <c r="BM182" s="238" t="s">
        <v>321</v>
      </c>
    </row>
    <row r="183" s="2" customFormat="1" ht="16.5" customHeight="1">
      <c r="A183" s="36"/>
      <c r="B183" s="37"/>
      <c r="C183" s="240" t="s">
        <v>322</v>
      </c>
      <c r="D183" s="240" t="s">
        <v>168</v>
      </c>
      <c r="E183" s="241" t="s">
        <v>323</v>
      </c>
      <c r="F183" s="242" t="s">
        <v>324</v>
      </c>
      <c r="G183" s="243" t="s">
        <v>171</v>
      </c>
      <c r="H183" s="244">
        <v>0.01</v>
      </c>
      <c r="I183" s="245"/>
      <c r="J183" s="244">
        <f>ROUND(I183*H183,2)</f>
        <v>0</v>
      </c>
      <c r="K183" s="246"/>
      <c r="L183" s="247"/>
      <c r="M183" s="248" t="s">
        <v>1</v>
      </c>
      <c r="N183" s="249" t="s">
        <v>47</v>
      </c>
      <c r="O183" s="95"/>
      <c r="P183" s="236">
        <f>O183*H183</f>
        <v>0</v>
      </c>
      <c r="Q183" s="236">
        <v>1</v>
      </c>
      <c r="R183" s="236">
        <f>Q183*H183</f>
        <v>0.01</v>
      </c>
      <c r="S183" s="236">
        <v>0</v>
      </c>
      <c r="T183" s="237">
        <f>S183*H183</f>
        <v>0</v>
      </c>
      <c r="U183" s="36"/>
      <c r="V183" s="36"/>
      <c r="W183" s="36"/>
      <c r="X183" s="36"/>
      <c r="Y183" s="36"/>
      <c r="Z183" s="36"/>
      <c r="AA183" s="36"/>
      <c r="AB183" s="36"/>
      <c r="AC183" s="36"/>
      <c r="AD183" s="36"/>
      <c r="AE183" s="36"/>
      <c r="AR183" s="238" t="s">
        <v>273</v>
      </c>
      <c r="AT183" s="238" t="s">
        <v>168</v>
      </c>
      <c r="AU183" s="238" t="s">
        <v>138</v>
      </c>
      <c r="AY183" s="14" t="s">
        <v>131</v>
      </c>
      <c r="BE183" s="239">
        <f>IF(N183="základná",J183,0)</f>
        <v>0</v>
      </c>
      <c r="BF183" s="239">
        <f>IF(N183="znížená",J183,0)</f>
        <v>0</v>
      </c>
      <c r="BG183" s="239">
        <f>IF(N183="zákl. prenesená",J183,0)</f>
        <v>0</v>
      </c>
      <c r="BH183" s="239">
        <f>IF(N183="zníž. prenesená",J183,0)</f>
        <v>0</v>
      </c>
      <c r="BI183" s="239">
        <f>IF(N183="nulová",J183,0)</f>
        <v>0</v>
      </c>
      <c r="BJ183" s="14" t="s">
        <v>138</v>
      </c>
      <c r="BK183" s="239">
        <f>ROUND(I183*H183,2)</f>
        <v>0</v>
      </c>
      <c r="BL183" s="14" t="s">
        <v>199</v>
      </c>
      <c r="BM183" s="238" t="s">
        <v>325</v>
      </c>
    </row>
    <row r="184" s="2" customFormat="1" ht="24.15" customHeight="1">
      <c r="A184" s="36"/>
      <c r="B184" s="37"/>
      <c r="C184" s="227" t="s">
        <v>326</v>
      </c>
      <c r="D184" s="227" t="s">
        <v>133</v>
      </c>
      <c r="E184" s="228" t="s">
        <v>327</v>
      </c>
      <c r="F184" s="229" t="s">
        <v>328</v>
      </c>
      <c r="G184" s="230" t="s">
        <v>136</v>
      </c>
      <c r="H184" s="231">
        <v>42.75</v>
      </c>
      <c r="I184" s="232"/>
      <c r="J184" s="231">
        <f>ROUND(I184*H184,2)</f>
        <v>0</v>
      </c>
      <c r="K184" s="233"/>
      <c r="L184" s="42"/>
      <c r="M184" s="234" t="s">
        <v>1</v>
      </c>
      <c r="N184" s="235" t="s">
        <v>47</v>
      </c>
      <c r="O184" s="95"/>
      <c r="P184" s="236">
        <f>O184*H184</f>
        <v>0</v>
      </c>
      <c r="Q184" s="236">
        <v>0</v>
      </c>
      <c r="R184" s="236">
        <f>Q184*H184</f>
        <v>0</v>
      </c>
      <c r="S184" s="236">
        <v>0</v>
      </c>
      <c r="T184" s="237">
        <f>S184*H184</f>
        <v>0</v>
      </c>
      <c r="U184" s="36"/>
      <c r="V184" s="36"/>
      <c r="W184" s="36"/>
      <c r="X184" s="36"/>
      <c r="Y184" s="36"/>
      <c r="Z184" s="36"/>
      <c r="AA184" s="36"/>
      <c r="AB184" s="36"/>
      <c r="AC184" s="36"/>
      <c r="AD184" s="36"/>
      <c r="AE184" s="36"/>
      <c r="AR184" s="238" t="s">
        <v>199</v>
      </c>
      <c r="AT184" s="238" t="s">
        <v>133</v>
      </c>
      <c r="AU184" s="238" t="s">
        <v>138</v>
      </c>
      <c r="AY184" s="14" t="s">
        <v>131</v>
      </c>
      <c r="BE184" s="239">
        <f>IF(N184="základná",J184,0)</f>
        <v>0</v>
      </c>
      <c r="BF184" s="239">
        <f>IF(N184="znížená",J184,0)</f>
        <v>0</v>
      </c>
      <c r="BG184" s="239">
        <f>IF(N184="zákl. prenesená",J184,0)</f>
        <v>0</v>
      </c>
      <c r="BH184" s="239">
        <f>IF(N184="zníž. prenesená",J184,0)</f>
        <v>0</v>
      </c>
      <c r="BI184" s="239">
        <f>IF(N184="nulová",J184,0)</f>
        <v>0</v>
      </c>
      <c r="BJ184" s="14" t="s">
        <v>138</v>
      </c>
      <c r="BK184" s="239">
        <f>ROUND(I184*H184,2)</f>
        <v>0</v>
      </c>
      <c r="BL184" s="14" t="s">
        <v>199</v>
      </c>
      <c r="BM184" s="238" t="s">
        <v>329</v>
      </c>
    </row>
    <row r="185" s="2" customFormat="1" ht="16.5" customHeight="1">
      <c r="A185" s="36"/>
      <c r="B185" s="37"/>
      <c r="C185" s="240" t="s">
        <v>330</v>
      </c>
      <c r="D185" s="240" t="s">
        <v>168</v>
      </c>
      <c r="E185" s="241" t="s">
        <v>331</v>
      </c>
      <c r="F185" s="242" t="s">
        <v>332</v>
      </c>
      <c r="G185" s="243" t="s">
        <v>136</v>
      </c>
      <c r="H185" s="244">
        <v>49.159999999999997</v>
      </c>
      <c r="I185" s="245"/>
      <c r="J185" s="244">
        <f>ROUND(I185*H185,2)</f>
        <v>0</v>
      </c>
      <c r="K185" s="246"/>
      <c r="L185" s="247"/>
      <c r="M185" s="248" t="s">
        <v>1</v>
      </c>
      <c r="N185" s="249" t="s">
        <v>47</v>
      </c>
      <c r="O185" s="95"/>
      <c r="P185" s="236">
        <f>O185*H185</f>
        <v>0</v>
      </c>
      <c r="Q185" s="236">
        <v>0.00010000000000000001</v>
      </c>
      <c r="R185" s="236">
        <f>Q185*H185</f>
        <v>0.0049160000000000002</v>
      </c>
      <c r="S185" s="236">
        <v>0</v>
      </c>
      <c r="T185" s="237">
        <f>S185*H185</f>
        <v>0</v>
      </c>
      <c r="U185" s="36"/>
      <c r="V185" s="36"/>
      <c r="W185" s="36"/>
      <c r="X185" s="36"/>
      <c r="Y185" s="36"/>
      <c r="Z185" s="36"/>
      <c r="AA185" s="36"/>
      <c r="AB185" s="36"/>
      <c r="AC185" s="36"/>
      <c r="AD185" s="36"/>
      <c r="AE185" s="36"/>
      <c r="AR185" s="238" t="s">
        <v>273</v>
      </c>
      <c r="AT185" s="238" t="s">
        <v>168</v>
      </c>
      <c r="AU185" s="238" t="s">
        <v>138</v>
      </c>
      <c r="AY185" s="14" t="s">
        <v>131</v>
      </c>
      <c r="BE185" s="239">
        <f>IF(N185="základná",J185,0)</f>
        <v>0</v>
      </c>
      <c r="BF185" s="239">
        <f>IF(N185="znížená",J185,0)</f>
        <v>0</v>
      </c>
      <c r="BG185" s="239">
        <f>IF(N185="zákl. prenesená",J185,0)</f>
        <v>0</v>
      </c>
      <c r="BH185" s="239">
        <f>IF(N185="zníž. prenesená",J185,0)</f>
        <v>0</v>
      </c>
      <c r="BI185" s="239">
        <f>IF(N185="nulová",J185,0)</f>
        <v>0</v>
      </c>
      <c r="BJ185" s="14" t="s">
        <v>138</v>
      </c>
      <c r="BK185" s="239">
        <f>ROUND(I185*H185,2)</f>
        <v>0</v>
      </c>
      <c r="BL185" s="14" t="s">
        <v>199</v>
      </c>
      <c r="BM185" s="238" t="s">
        <v>333</v>
      </c>
    </row>
    <row r="186" s="2" customFormat="1" ht="37.8" customHeight="1">
      <c r="A186" s="36"/>
      <c r="B186" s="37"/>
      <c r="C186" s="227" t="s">
        <v>334</v>
      </c>
      <c r="D186" s="227" t="s">
        <v>133</v>
      </c>
      <c r="E186" s="228" t="s">
        <v>335</v>
      </c>
      <c r="F186" s="229" t="s">
        <v>336</v>
      </c>
      <c r="G186" s="230" t="s">
        <v>136</v>
      </c>
      <c r="H186" s="231">
        <v>42.75</v>
      </c>
      <c r="I186" s="232"/>
      <c r="J186" s="231">
        <f>ROUND(I186*H186,2)</f>
        <v>0</v>
      </c>
      <c r="K186" s="233"/>
      <c r="L186" s="42"/>
      <c r="M186" s="234" t="s">
        <v>1</v>
      </c>
      <c r="N186" s="235" t="s">
        <v>47</v>
      </c>
      <c r="O186" s="95"/>
      <c r="P186" s="236">
        <f>O186*H186</f>
        <v>0</v>
      </c>
      <c r="Q186" s="236">
        <v>3.3000000000000003E-05</v>
      </c>
      <c r="R186" s="236">
        <f>Q186*H186</f>
        <v>0.0014107500000000001</v>
      </c>
      <c r="S186" s="236">
        <v>0</v>
      </c>
      <c r="T186" s="237">
        <f>S186*H186</f>
        <v>0</v>
      </c>
      <c r="U186" s="36"/>
      <c r="V186" s="36"/>
      <c r="W186" s="36"/>
      <c r="X186" s="36"/>
      <c r="Y186" s="36"/>
      <c r="Z186" s="36"/>
      <c r="AA186" s="36"/>
      <c r="AB186" s="36"/>
      <c r="AC186" s="36"/>
      <c r="AD186" s="36"/>
      <c r="AE186" s="36"/>
      <c r="AR186" s="238" t="s">
        <v>199</v>
      </c>
      <c r="AT186" s="238" t="s">
        <v>133</v>
      </c>
      <c r="AU186" s="238" t="s">
        <v>138</v>
      </c>
      <c r="AY186" s="14" t="s">
        <v>131</v>
      </c>
      <c r="BE186" s="239">
        <f>IF(N186="základná",J186,0)</f>
        <v>0</v>
      </c>
      <c r="BF186" s="239">
        <f>IF(N186="znížená",J186,0)</f>
        <v>0</v>
      </c>
      <c r="BG186" s="239">
        <f>IF(N186="zákl. prenesená",J186,0)</f>
        <v>0</v>
      </c>
      <c r="BH186" s="239">
        <f>IF(N186="zníž. prenesená",J186,0)</f>
        <v>0</v>
      </c>
      <c r="BI186" s="239">
        <f>IF(N186="nulová",J186,0)</f>
        <v>0</v>
      </c>
      <c r="BJ186" s="14" t="s">
        <v>138</v>
      </c>
      <c r="BK186" s="239">
        <f>ROUND(I186*H186,2)</f>
        <v>0</v>
      </c>
      <c r="BL186" s="14" t="s">
        <v>199</v>
      </c>
      <c r="BM186" s="238" t="s">
        <v>337</v>
      </c>
    </row>
    <row r="187" s="2" customFormat="1" ht="33" customHeight="1">
      <c r="A187" s="36"/>
      <c r="B187" s="37"/>
      <c r="C187" s="240" t="s">
        <v>338</v>
      </c>
      <c r="D187" s="240" t="s">
        <v>168</v>
      </c>
      <c r="E187" s="241" t="s">
        <v>339</v>
      </c>
      <c r="F187" s="242" t="s">
        <v>340</v>
      </c>
      <c r="G187" s="243" t="s">
        <v>136</v>
      </c>
      <c r="H187" s="244">
        <v>49.159999999999997</v>
      </c>
      <c r="I187" s="245"/>
      <c r="J187" s="244">
        <f>ROUND(I187*H187,2)</f>
        <v>0</v>
      </c>
      <c r="K187" s="246"/>
      <c r="L187" s="247"/>
      <c r="M187" s="248" t="s">
        <v>1</v>
      </c>
      <c r="N187" s="249" t="s">
        <v>47</v>
      </c>
      <c r="O187" s="95"/>
      <c r="P187" s="236">
        <f>O187*H187</f>
        <v>0</v>
      </c>
      <c r="Q187" s="236">
        <v>0.0026199999999999999</v>
      </c>
      <c r="R187" s="236">
        <f>Q187*H187</f>
        <v>0.12879919999999998</v>
      </c>
      <c r="S187" s="236">
        <v>0</v>
      </c>
      <c r="T187" s="237">
        <f>S187*H187</f>
        <v>0</v>
      </c>
      <c r="U187" s="36"/>
      <c r="V187" s="36"/>
      <c r="W187" s="36"/>
      <c r="X187" s="36"/>
      <c r="Y187" s="36"/>
      <c r="Z187" s="36"/>
      <c r="AA187" s="36"/>
      <c r="AB187" s="36"/>
      <c r="AC187" s="36"/>
      <c r="AD187" s="36"/>
      <c r="AE187" s="36"/>
      <c r="AR187" s="238" t="s">
        <v>273</v>
      </c>
      <c r="AT187" s="238" t="s">
        <v>168</v>
      </c>
      <c r="AU187" s="238" t="s">
        <v>138</v>
      </c>
      <c r="AY187" s="14" t="s">
        <v>131</v>
      </c>
      <c r="BE187" s="239">
        <f>IF(N187="základná",J187,0)</f>
        <v>0</v>
      </c>
      <c r="BF187" s="239">
        <f>IF(N187="znížená",J187,0)</f>
        <v>0</v>
      </c>
      <c r="BG187" s="239">
        <f>IF(N187="zákl. prenesená",J187,0)</f>
        <v>0</v>
      </c>
      <c r="BH187" s="239">
        <f>IF(N187="zníž. prenesená",J187,0)</f>
        <v>0</v>
      </c>
      <c r="BI187" s="239">
        <f>IF(N187="nulová",J187,0)</f>
        <v>0</v>
      </c>
      <c r="BJ187" s="14" t="s">
        <v>138</v>
      </c>
      <c r="BK187" s="239">
        <f>ROUND(I187*H187,2)</f>
        <v>0</v>
      </c>
      <c r="BL187" s="14" t="s">
        <v>199</v>
      </c>
      <c r="BM187" s="238" t="s">
        <v>341</v>
      </c>
    </row>
    <row r="188" s="2" customFormat="1" ht="24.15" customHeight="1">
      <c r="A188" s="36"/>
      <c r="B188" s="37"/>
      <c r="C188" s="227" t="s">
        <v>342</v>
      </c>
      <c r="D188" s="227" t="s">
        <v>133</v>
      </c>
      <c r="E188" s="228" t="s">
        <v>343</v>
      </c>
      <c r="F188" s="229" t="s">
        <v>344</v>
      </c>
      <c r="G188" s="230" t="s">
        <v>136</v>
      </c>
      <c r="H188" s="231">
        <v>32.859999999999999</v>
      </c>
      <c r="I188" s="232"/>
      <c r="J188" s="231">
        <f>ROUND(I188*H188,2)</f>
        <v>0</v>
      </c>
      <c r="K188" s="233"/>
      <c r="L188" s="42"/>
      <c r="M188" s="234" t="s">
        <v>1</v>
      </c>
      <c r="N188" s="235" t="s">
        <v>47</v>
      </c>
      <c r="O188" s="95"/>
      <c r="P188" s="236">
        <f>O188*H188</f>
        <v>0</v>
      </c>
      <c r="Q188" s="236">
        <v>0.00054226000000000003</v>
      </c>
      <c r="R188" s="236">
        <f>Q188*H188</f>
        <v>0.0178186636</v>
      </c>
      <c r="S188" s="236">
        <v>0</v>
      </c>
      <c r="T188" s="237">
        <f>S188*H188</f>
        <v>0</v>
      </c>
      <c r="U188" s="36"/>
      <c r="V188" s="36"/>
      <c r="W188" s="36"/>
      <c r="X188" s="36"/>
      <c r="Y188" s="36"/>
      <c r="Z188" s="36"/>
      <c r="AA188" s="36"/>
      <c r="AB188" s="36"/>
      <c r="AC188" s="36"/>
      <c r="AD188" s="36"/>
      <c r="AE188" s="36"/>
      <c r="AR188" s="238" t="s">
        <v>199</v>
      </c>
      <c r="AT188" s="238" t="s">
        <v>133</v>
      </c>
      <c r="AU188" s="238" t="s">
        <v>138</v>
      </c>
      <c r="AY188" s="14" t="s">
        <v>131</v>
      </c>
      <c r="BE188" s="239">
        <f>IF(N188="základná",J188,0)</f>
        <v>0</v>
      </c>
      <c r="BF188" s="239">
        <f>IF(N188="znížená",J188,0)</f>
        <v>0</v>
      </c>
      <c r="BG188" s="239">
        <f>IF(N188="zákl. prenesená",J188,0)</f>
        <v>0</v>
      </c>
      <c r="BH188" s="239">
        <f>IF(N188="zníž. prenesená",J188,0)</f>
        <v>0</v>
      </c>
      <c r="BI188" s="239">
        <f>IF(N188="nulová",J188,0)</f>
        <v>0</v>
      </c>
      <c r="BJ188" s="14" t="s">
        <v>138</v>
      </c>
      <c r="BK188" s="239">
        <f>ROUND(I188*H188,2)</f>
        <v>0</v>
      </c>
      <c r="BL188" s="14" t="s">
        <v>199</v>
      </c>
      <c r="BM188" s="238" t="s">
        <v>345</v>
      </c>
    </row>
    <row r="189" s="2" customFormat="1" ht="24.15" customHeight="1">
      <c r="A189" s="36"/>
      <c r="B189" s="37"/>
      <c r="C189" s="240" t="s">
        <v>346</v>
      </c>
      <c r="D189" s="240" t="s">
        <v>168</v>
      </c>
      <c r="E189" s="241" t="s">
        <v>347</v>
      </c>
      <c r="F189" s="242" t="s">
        <v>348</v>
      </c>
      <c r="G189" s="243" t="s">
        <v>136</v>
      </c>
      <c r="H189" s="244">
        <v>39.43</v>
      </c>
      <c r="I189" s="245"/>
      <c r="J189" s="244">
        <f>ROUND(I189*H189,2)</f>
        <v>0</v>
      </c>
      <c r="K189" s="246"/>
      <c r="L189" s="247"/>
      <c r="M189" s="248" t="s">
        <v>1</v>
      </c>
      <c r="N189" s="249" t="s">
        <v>47</v>
      </c>
      <c r="O189" s="95"/>
      <c r="P189" s="236">
        <f>O189*H189</f>
        <v>0</v>
      </c>
      <c r="Q189" s="236">
        <v>0.0042500000000000003</v>
      </c>
      <c r="R189" s="236">
        <f>Q189*H189</f>
        <v>0.16757750000000002</v>
      </c>
      <c r="S189" s="236">
        <v>0</v>
      </c>
      <c r="T189" s="237">
        <f>S189*H189</f>
        <v>0</v>
      </c>
      <c r="U189" s="36"/>
      <c r="V189" s="36"/>
      <c r="W189" s="36"/>
      <c r="X189" s="36"/>
      <c r="Y189" s="36"/>
      <c r="Z189" s="36"/>
      <c r="AA189" s="36"/>
      <c r="AB189" s="36"/>
      <c r="AC189" s="36"/>
      <c r="AD189" s="36"/>
      <c r="AE189" s="36"/>
      <c r="AR189" s="238" t="s">
        <v>273</v>
      </c>
      <c r="AT189" s="238" t="s">
        <v>168</v>
      </c>
      <c r="AU189" s="238" t="s">
        <v>138</v>
      </c>
      <c r="AY189" s="14" t="s">
        <v>131</v>
      </c>
      <c r="BE189" s="239">
        <f>IF(N189="základná",J189,0)</f>
        <v>0</v>
      </c>
      <c r="BF189" s="239">
        <f>IF(N189="znížená",J189,0)</f>
        <v>0</v>
      </c>
      <c r="BG189" s="239">
        <f>IF(N189="zákl. prenesená",J189,0)</f>
        <v>0</v>
      </c>
      <c r="BH189" s="239">
        <f>IF(N189="zníž. prenesená",J189,0)</f>
        <v>0</v>
      </c>
      <c r="BI189" s="239">
        <f>IF(N189="nulová",J189,0)</f>
        <v>0</v>
      </c>
      <c r="BJ189" s="14" t="s">
        <v>138</v>
      </c>
      <c r="BK189" s="239">
        <f>ROUND(I189*H189,2)</f>
        <v>0</v>
      </c>
      <c r="BL189" s="14" t="s">
        <v>199</v>
      </c>
      <c r="BM189" s="238" t="s">
        <v>349</v>
      </c>
    </row>
    <row r="190" s="2" customFormat="1" ht="24.15" customHeight="1">
      <c r="A190" s="36"/>
      <c r="B190" s="37"/>
      <c r="C190" s="227" t="s">
        <v>350</v>
      </c>
      <c r="D190" s="227" t="s">
        <v>133</v>
      </c>
      <c r="E190" s="228" t="s">
        <v>351</v>
      </c>
      <c r="F190" s="229" t="s">
        <v>352</v>
      </c>
      <c r="G190" s="230" t="s">
        <v>171</v>
      </c>
      <c r="H190" s="231">
        <v>0.33000000000000002</v>
      </c>
      <c r="I190" s="232"/>
      <c r="J190" s="231">
        <f>ROUND(I190*H190,2)</f>
        <v>0</v>
      </c>
      <c r="K190" s="233"/>
      <c r="L190" s="42"/>
      <c r="M190" s="234" t="s">
        <v>1</v>
      </c>
      <c r="N190" s="235" t="s">
        <v>47</v>
      </c>
      <c r="O190" s="95"/>
      <c r="P190" s="236">
        <f>O190*H190</f>
        <v>0</v>
      </c>
      <c r="Q190" s="236">
        <v>0</v>
      </c>
      <c r="R190" s="236">
        <f>Q190*H190</f>
        <v>0</v>
      </c>
      <c r="S190" s="236">
        <v>0</v>
      </c>
      <c r="T190" s="237">
        <f>S190*H190</f>
        <v>0</v>
      </c>
      <c r="U190" s="36"/>
      <c r="V190" s="36"/>
      <c r="W190" s="36"/>
      <c r="X190" s="36"/>
      <c r="Y190" s="36"/>
      <c r="Z190" s="36"/>
      <c r="AA190" s="36"/>
      <c r="AB190" s="36"/>
      <c r="AC190" s="36"/>
      <c r="AD190" s="36"/>
      <c r="AE190" s="36"/>
      <c r="AR190" s="238" t="s">
        <v>199</v>
      </c>
      <c r="AT190" s="238" t="s">
        <v>133</v>
      </c>
      <c r="AU190" s="238" t="s">
        <v>138</v>
      </c>
      <c r="AY190" s="14" t="s">
        <v>131</v>
      </c>
      <c r="BE190" s="239">
        <f>IF(N190="základná",J190,0)</f>
        <v>0</v>
      </c>
      <c r="BF190" s="239">
        <f>IF(N190="znížená",J190,0)</f>
        <v>0</v>
      </c>
      <c r="BG190" s="239">
        <f>IF(N190="zákl. prenesená",J190,0)</f>
        <v>0</v>
      </c>
      <c r="BH190" s="239">
        <f>IF(N190="zníž. prenesená",J190,0)</f>
        <v>0</v>
      </c>
      <c r="BI190" s="239">
        <f>IF(N190="nulová",J190,0)</f>
        <v>0</v>
      </c>
      <c r="BJ190" s="14" t="s">
        <v>138</v>
      </c>
      <c r="BK190" s="239">
        <f>ROUND(I190*H190,2)</f>
        <v>0</v>
      </c>
      <c r="BL190" s="14" t="s">
        <v>199</v>
      </c>
      <c r="BM190" s="238" t="s">
        <v>353</v>
      </c>
    </row>
    <row r="191" s="12" customFormat="1" ht="22.8" customHeight="1">
      <c r="A191" s="12"/>
      <c r="B191" s="211"/>
      <c r="C191" s="212"/>
      <c r="D191" s="213" t="s">
        <v>80</v>
      </c>
      <c r="E191" s="225" t="s">
        <v>354</v>
      </c>
      <c r="F191" s="225" t="s">
        <v>355</v>
      </c>
      <c r="G191" s="212"/>
      <c r="H191" s="212"/>
      <c r="I191" s="215"/>
      <c r="J191" s="226">
        <f>BK191</f>
        <v>0</v>
      </c>
      <c r="K191" s="212"/>
      <c r="L191" s="217"/>
      <c r="M191" s="218"/>
      <c r="N191" s="219"/>
      <c r="O191" s="219"/>
      <c r="P191" s="220">
        <f>SUM(P192:P196)</f>
        <v>0</v>
      </c>
      <c r="Q191" s="219"/>
      <c r="R191" s="220">
        <f>SUM(R192:R196)</f>
        <v>0.1378296</v>
      </c>
      <c r="S191" s="219"/>
      <c r="T191" s="221">
        <f>SUM(T192:T196)</f>
        <v>0</v>
      </c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R191" s="222" t="s">
        <v>138</v>
      </c>
      <c r="AT191" s="223" t="s">
        <v>80</v>
      </c>
      <c r="AU191" s="223" t="s">
        <v>89</v>
      </c>
      <c r="AY191" s="222" t="s">
        <v>131</v>
      </c>
      <c r="BK191" s="224">
        <f>SUM(BK192:BK196)</f>
        <v>0</v>
      </c>
    </row>
    <row r="192" s="2" customFormat="1" ht="24.15" customHeight="1">
      <c r="A192" s="36"/>
      <c r="B192" s="37"/>
      <c r="C192" s="227" t="s">
        <v>356</v>
      </c>
      <c r="D192" s="227" t="s">
        <v>133</v>
      </c>
      <c r="E192" s="228" t="s">
        <v>357</v>
      </c>
      <c r="F192" s="229" t="s">
        <v>358</v>
      </c>
      <c r="G192" s="230" t="s">
        <v>136</v>
      </c>
      <c r="H192" s="231">
        <v>42.75</v>
      </c>
      <c r="I192" s="232"/>
      <c r="J192" s="231">
        <f>ROUND(I192*H192,2)</f>
        <v>0</v>
      </c>
      <c r="K192" s="233"/>
      <c r="L192" s="42"/>
      <c r="M192" s="234" t="s">
        <v>1</v>
      </c>
      <c r="N192" s="235" t="s">
        <v>47</v>
      </c>
      <c r="O192" s="95"/>
      <c r="P192" s="236">
        <f>O192*H192</f>
        <v>0</v>
      </c>
      <c r="Q192" s="236">
        <v>0</v>
      </c>
      <c r="R192" s="236">
        <f>Q192*H192</f>
        <v>0</v>
      </c>
      <c r="S192" s="236">
        <v>0</v>
      </c>
      <c r="T192" s="237">
        <f>S192*H192</f>
        <v>0</v>
      </c>
      <c r="U192" s="36"/>
      <c r="V192" s="36"/>
      <c r="W192" s="36"/>
      <c r="X192" s="36"/>
      <c r="Y192" s="36"/>
      <c r="Z192" s="36"/>
      <c r="AA192" s="36"/>
      <c r="AB192" s="36"/>
      <c r="AC192" s="36"/>
      <c r="AD192" s="36"/>
      <c r="AE192" s="36"/>
      <c r="AR192" s="238" t="s">
        <v>199</v>
      </c>
      <c r="AT192" s="238" t="s">
        <v>133</v>
      </c>
      <c r="AU192" s="238" t="s">
        <v>138</v>
      </c>
      <c r="AY192" s="14" t="s">
        <v>131</v>
      </c>
      <c r="BE192" s="239">
        <f>IF(N192="základná",J192,0)</f>
        <v>0</v>
      </c>
      <c r="BF192" s="239">
        <f>IF(N192="znížená",J192,0)</f>
        <v>0</v>
      </c>
      <c r="BG192" s="239">
        <f>IF(N192="zákl. prenesená",J192,0)</f>
        <v>0</v>
      </c>
      <c r="BH192" s="239">
        <f>IF(N192="zníž. prenesená",J192,0)</f>
        <v>0</v>
      </c>
      <c r="BI192" s="239">
        <f>IF(N192="nulová",J192,0)</f>
        <v>0</v>
      </c>
      <c r="BJ192" s="14" t="s">
        <v>138</v>
      </c>
      <c r="BK192" s="239">
        <f>ROUND(I192*H192,2)</f>
        <v>0</v>
      </c>
      <c r="BL192" s="14" t="s">
        <v>199</v>
      </c>
      <c r="BM192" s="238" t="s">
        <v>359</v>
      </c>
    </row>
    <row r="193" s="2" customFormat="1" ht="24.15" customHeight="1">
      <c r="A193" s="36"/>
      <c r="B193" s="37"/>
      <c r="C193" s="240" t="s">
        <v>360</v>
      </c>
      <c r="D193" s="240" t="s">
        <v>168</v>
      </c>
      <c r="E193" s="241" t="s">
        <v>361</v>
      </c>
      <c r="F193" s="242" t="s">
        <v>362</v>
      </c>
      <c r="G193" s="243" t="s">
        <v>136</v>
      </c>
      <c r="H193" s="244">
        <v>43.609999999999999</v>
      </c>
      <c r="I193" s="245"/>
      <c r="J193" s="244">
        <f>ROUND(I193*H193,2)</f>
        <v>0</v>
      </c>
      <c r="K193" s="246"/>
      <c r="L193" s="247"/>
      <c r="M193" s="248" t="s">
        <v>1</v>
      </c>
      <c r="N193" s="249" t="s">
        <v>47</v>
      </c>
      <c r="O193" s="95"/>
      <c r="P193" s="236">
        <f>O193*H193</f>
        <v>0</v>
      </c>
      <c r="Q193" s="236">
        <v>0.0015</v>
      </c>
      <c r="R193" s="236">
        <f>Q193*H193</f>
        <v>0.065415000000000001</v>
      </c>
      <c r="S193" s="236">
        <v>0</v>
      </c>
      <c r="T193" s="237">
        <f>S193*H193</f>
        <v>0</v>
      </c>
      <c r="U193" s="36"/>
      <c r="V193" s="36"/>
      <c r="W193" s="36"/>
      <c r="X193" s="36"/>
      <c r="Y193" s="36"/>
      <c r="Z193" s="36"/>
      <c r="AA193" s="36"/>
      <c r="AB193" s="36"/>
      <c r="AC193" s="36"/>
      <c r="AD193" s="36"/>
      <c r="AE193" s="36"/>
      <c r="AR193" s="238" t="s">
        <v>273</v>
      </c>
      <c r="AT193" s="238" t="s">
        <v>168</v>
      </c>
      <c r="AU193" s="238" t="s">
        <v>138</v>
      </c>
      <c r="AY193" s="14" t="s">
        <v>131</v>
      </c>
      <c r="BE193" s="239">
        <f>IF(N193="základná",J193,0)</f>
        <v>0</v>
      </c>
      <c r="BF193" s="239">
        <f>IF(N193="znížená",J193,0)</f>
        <v>0</v>
      </c>
      <c r="BG193" s="239">
        <f>IF(N193="zákl. prenesená",J193,0)</f>
        <v>0</v>
      </c>
      <c r="BH193" s="239">
        <f>IF(N193="zníž. prenesená",J193,0)</f>
        <v>0</v>
      </c>
      <c r="BI193" s="239">
        <f>IF(N193="nulová",J193,0)</f>
        <v>0</v>
      </c>
      <c r="BJ193" s="14" t="s">
        <v>138</v>
      </c>
      <c r="BK193" s="239">
        <f>ROUND(I193*H193,2)</f>
        <v>0</v>
      </c>
      <c r="BL193" s="14" t="s">
        <v>199</v>
      </c>
      <c r="BM193" s="238" t="s">
        <v>363</v>
      </c>
    </row>
    <row r="194" s="2" customFormat="1" ht="24.15" customHeight="1">
      <c r="A194" s="36"/>
      <c r="B194" s="37"/>
      <c r="C194" s="227" t="s">
        <v>364</v>
      </c>
      <c r="D194" s="227" t="s">
        <v>133</v>
      </c>
      <c r="E194" s="228" t="s">
        <v>365</v>
      </c>
      <c r="F194" s="229" t="s">
        <v>366</v>
      </c>
      <c r="G194" s="230" t="s">
        <v>136</v>
      </c>
      <c r="H194" s="231">
        <v>9.9299999999999997</v>
      </c>
      <c r="I194" s="232"/>
      <c r="J194" s="231">
        <f>ROUND(I194*H194,2)</f>
        <v>0</v>
      </c>
      <c r="K194" s="233"/>
      <c r="L194" s="42"/>
      <c r="M194" s="234" t="s">
        <v>1</v>
      </c>
      <c r="N194" s="235" t="s">
        <v>47</v>
      </c>
      <c r="O194" s="95"/>
      <c r="P194" s="236">
        <f>O194*H194</f>
        <v>0</v>
      </c>
      <c r="Q194" s="236">
        <v>0.00362</v>
      </c>
      <c r="R194" s="236">
        <f>Q194*H194</f>
        <v>0.035946599999999995</v>
      </c>
      <c r="S194" s="236">
        <v>0</v>
      </c>
      <c r="T194" s="237">
        <f>S194*H194</f>
        <v>0</v>
      </c>
      <c r="U194" s="36"/>
      <c r="V194" s="36"/>
      <c r="W194" s="36"/>
      <c r="X194" s="36"/>
      <c r="Y194" s="36"/>
      <c r="Z194" s="36"/>
      <c r="AA194" s="36"/>
      <c r="AB194" s="36"/>
      <c r="AC194" s="36"/>
      <c r="AD194" s="36"/>
      <c r="AE194" s="36"/>
      <c r="AR194" s="238" t="s">
        <v>199</v>
      </c>
      <c r="AT194" s="238" t="s">
        <v>133</v>
      </c>
      <c r="AU194" s="238" t="s">
        <v>138</v>
      </c>
      <c r="AY194" s="14" t="s">
        <v>131</v>
      </c>
      <c r="BE194" s="239">
        <f>IF(N194="základná",J194,0)</f>
        <v>0</v>
      </c>
      <c r="BF194" s="239">
        <f>IF(N194="znížená",J194,0)</f>
        <v>0</v>
      </c>
      <c r="BG194" s="239">
        <f>IF(N194="zákl. prenesená",J194,0)</f>
        <v>0</v>
      </c>
      <c r="BH194" s="239">
        <f>IF(N194="zníž. prenesená",J194,0)</f>
        <v>0</v>
      </c>
      <c r="BI194" s="239">
        <f>IF(N194="nulová",J194,0)</f>
        <v>0</v>
      </c>
      <c r="BJ194" s="14" t="s">
        <v>138</v>
      </c>
      <c r="BK194" s="239">
        <f>ROUND(I194*H194,2)</f>
        <v>0</v>
      </c>
      <c r="BL194" s="14" t="s">
        <v>199</v>
      </c>
      <c r="BM194" s="238" t="s">
        <v>367</v>
      </c>
    </row>
    <row r="195" s="2" customFormat="1" ht="33" customHeight="1">
      <c r="A195" s="36"/>
      <c r="B195" s="37"/>
      <c r="C195" s="240" t="s">
        <v>368</v>
      </c>
      <c r="D195" s="240" t="s">
        <v>168</v>
      </c>
      <c r="E195" s="241" t="s">
        <v>369</v>
      </c>
      <c r="F195" s="242" t="s">
        <v>370</v>
      </c>
      <c r="G195" s="243" t="s">
        <v>136</v>
      </c>
      <c r="H195" s="244">
        <v>10.130000000000001</v>
      </c>
      <c r="I195" s="245"/>
      <c r="J195" s="244">
        <f>ROUND(I195*H195,2)</f>
        <v>0</v>
      </c>
      <c r="K195" s="246"/>
      <c r="L195" s="247"/>
      <c r="M195" s="248" t="s">
        <v>1</v>
      </c>
      <c r="N195" s="249" t="s">
        <v>47</v>
      </c>
      <c r="O195" s="95"/>
      <c r="P195" s="236">
        <f>O195*H195</f>
        <v>0</v>
      </c>
      <c r="Q195" s="236">
        <v>0.0035999999999999999</v>
      </c>
      <c r="R195" s="236">
        <f>Q195*H195</f>
        <v>0.036468</v>
      </c>
      <c r="S195" s="236">
        <v>0</v>
      </c>
      <c r="T195" s="237">
        <f>S195*H195</f>
        <v>0</v>
      </c>
      <c r="U195" s="36"/>
      <c r="V195" s="36"/>
      <c r="W195" s="36"/>
      <c r="X195" s="36"/>
      <c r="Y195" s="36"/>
      <c r="Z195" s="36"/>
      <c r="AA195" s="36"/>
      <c r="AB195" s="36"/>
      <c r="AC195" s="36"/>
      <c r="AD195" s="36"/>
      <c r="AE195" s="36"/>
      <c r="AR195" s="238" t="s">
        <v>273</v>
      </c>
      <c r="AT195" s="238" t="s">
        <v>168</v>
      </c>
      <c r="AU195" s="238" t="s">
        <v>138</v>
      </c>
      <c r="AY195" s="14" t="s">
        <v>131</v>
      </c>
      <c r="BE195" s="239">
        <f>IF(N195="základná",J195,0)</f>
        <v>0</v>
      </c>
      <c r="BF195" s="239">
        <f>IF(N195="znížená",J195,0)</f>
        <v>0</v>
      </c>
      <c r="BG195" s="239">
        <f>IF(N195="zákl. prenesená",J195,0)</f>
        <v>0</v>
      </c>
      <c r="BH195" s="239">
        <f>IF(N195="zníž. prenesená",J195,0)</f>
        <v>0</v>
      </c>
      <c r="BI195" s="239">
        <f>IF(N195="nulová",J195,0)</f>
        <v>0</v>
      </c>
      <c r="BJ195" s="14" t="s">
        <v>138</v>
      </c>
      <c r="BK195" s="239">
        <f>ROUND(I195*H195,2)</f>
        <v>0</v>
      </c>
      <c r="BL195" s="14" t="s">
        <v>199</v>
      </c>
      <c r="BM195" s="238" t="s">
        <v>371</v>
      </c>
    </row>
    <row r="196" s="2" customFormat="1" ht="24.15" customHeight="1">
      <c r="A196" s="36"/>
      <c r="B196" s="37"/>
      <c r="C196" s="227" t="s">
        <v>372</v>
      </c>
      <c r="D196" s="227" t="s">
        <v>133</v>
      </c>
      <c r="E196" s="228" t="s">
        <v>373</v>
      </c>
      <c r="F196" s="229" t="s">
        <v>374</v>
      </c>
      <c r="G196" s="230" t="s">
        <v>171</v>
      </c>
      <c r="H196" s="231">
        <v>0.14000000000000001</v>
      </c>
      <c r="I196" s="232"/>
      <c r="J196" s="231">
        <f>ROUND(I196*H196,2)</f>
        <v>0</v>
      </c>
      <c r="K196" s="233"/>
      <c r="L196" s="42"/>
      <c r="M196" s="234" t="s">
        <v>1</v>
      </c>
      <c r="N196" s="235" t="s">
        <v>47</v>
      </c>
      <c r="O196" s="95"/>
      <c r="P196" s="236">
        <f>O196*H196</f>
        <v>0</v>
      </c>
      <c r="Q196" s="236">
        <v>0</v>
      </c>
      <c r="R196" s="236">
        <f>Q196*H196</f>
        <v>0</v>
      </c>
      <c r="S196" s="236">
        <v>0</v>
      </c>
      <c r="T196" s="237">
        <f>S196*H196</f>
        <v>0</v>
      </c>
      <c r="U196" s="36"/>
      <c r="V196" s="36"/>
      <c r="W196" s="36"/>
      <c r="X196" s="36"/>
      <c r="Y196" s="36"/>
      <c r="Z196" s="36"/>
      <c r="AA196" s="36"/>
      <c r="AB196" s="36"/>
      <c r="AC196" s="36"/>
      <c r="AD196" s="36"/>
      <c r="AE196" s="36"/>
      <c r="AR196" s="238" t="s">
        <v>199</v>
      </c>
      <c r="AT196" s="238" t="s">
        <v>133</v>
      </c>
      <c r="AU196" s="238" t="s">
        <v>138</v>
      </c>
      <c r="AY196" s="14" t="s">
        <v>131</v>
      </c>
      <c r="BE196" s="239">
        <f>IF(N196="základná",J196,0)</f>
        <v>0</v>
      </c>
      <c r="BF196" s="239">
        <f>IF(N196="znížená",J196,0)</f>
        <v>0</v>
      </c>
      <c r="BG196" s="239">
        <f>IF(N196="zákl. prenesená",J196,0)</f>
        <v>0</v>
      </c>
      <c r="BH196" s="239">
        <f>IF(N196="zníž. prenesená",J196,0)</f>
        <v>0</v>
      </c>
      <c r="BI196" s="239">
        <f>IF(N196="nulová",J196,0)</f>
        <v>0</v>
      </c>
      <c r="BJ196" s="14" t="s">
        <v>138</v>
      </c>
      <c r="BK196" s="239">
        <f>ROUND(I196*H196,2)</f>
        <v>0</v>
      </c>
      <c r="BL196" s="14" t="s">
        <v>199</v>
      </c>
      <c r="BM196" s="238" t="s">
        <v>375</v>
      </c>
    </row>
    <row r="197" s="12" customFormat="1" ht="22.8" customHeight="1">
      <c r="A197" s="12"/>
      <c r="B197" s="211"/>
      <c r="C197" s="212"/>
      <c r="D197" s="213" t="s">
        <v>80</v>
      </c>
      <c r="E197" s="225" t="s">
        <v>376</v>
      </c>
      <c r="F197" s="225" t="s">
        <v>377</v>
      </c>
      <c r="G197" s="212"/>
      <c r="H197" s="212"/>
      <c r="I197" s="215"/>
      <c r="J197" s="226">
        <f>BK197</f>
        <v>0</v>
      </c>
      <c r="K197" s="212"/>
      <c r="L197" s="217"/>
      <c r="M197" s="218"/>
      <c r="N197" s="219"/>
      <c r="O197" s="219"/>
      <c r="P197" s="220">
        <f>SUM(P198:P204)</f>
        <v>0</v>
      </c>
      <c r="Q197" s="219"/>
      <c r="R197" s="220">
        <f>SUM(R198:R204)</f>
        <v>0.15299353040000002</v>
      </c>
      <c r="S197" s="219"/>
      <c r="T197" s="221">
        <f>SUM(T198:T204)</f>
        <v>0</v>
      </c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R197" s="222" t="s">
        <v>138</v>
      </c>
      <c r="AT197" s="223" t="s">
        <v>80</v>
      </c>
      <c r="AU197" s="223" t="s">
        <v>89</v>
      </c>
      <c r="AY197" s="222" t="s">
        <v>131</v>
      </c>
      <c r="BK197" s="224">
        <f>SUM(BK198:BK204)</f>
        <v>0</v>
      </c>
    </row>
    <row r="198" s="2" customFormat="1" ht="33" customHeight="1">
      <c r="A198" s="36"/>
      <c r="B198" s="37"/>
      <c r="C198" s="227" t="s">
        <v>378</v>
      </c>
      <c r="D198" s="227" t="s">
        <v>133</v>
      </c>
      <c r="E198" s="228" t="s">
        <v>379</v>
      </c>
      <c r="F198" s="229" t="s">
        <v>380</v>
      </c>
      <c r="G198" s="230" t="s">
        <v>263</v>
      </c>
      <c r="H198" s="231">
        <v>15.699999999999999</v>
      </c>
      <c r="I198" s="232"/>
      <c r="J198" s="231">
        <f>ROUND(I198*H198,2)</f>
        <v>0</v>
      </c>
      <c r="K198" s="233"/>
      <c r="L198" s="42"/>
      <c r="M198" s="234" t="s">
        <v>1</v>
      </c>
      <c r="N198" s="235" t="s">
        <v>47</v>
      </c>
      <c r="O198" s="95"/>
      <c r="P198" s="236">
        <f>O198*H198</f>
        <v>0</v>
      </c>
      <c r="Q198" s="236">
        <v>0.0033333199999999999</v>
      </c>
      <c r="R198" s="236">
        <f>Q198*H198</f>
        <v>0.052333123999999995</v>
      </c>
      <c r="S198" s="236">
        <v>0</v>
      </c>
      <c r="T198" s="237">
        <f>S198*H198</f>
        <v>0</v>
      </c>
      <c r="U198" s="36"/>
      <c r="V198" s="36"/>
      <c r="W198" s="36"/>
      <c r="X198" s="36"/>
      <c r="Y198" s="36"/>
      <c r="Z198" s="36"/>
      <c r="AA198" s="36"/>
      <c r="AB198" s="36"/>
      <c r="AC198" s="36"/>
      <c r="AD198" s="36"/>
      <c r="AE198" s="36"/>
      <c r="AR198" s="238" t="s">
        <v>199</v>
      </c>
      <c r="AT198" s="238" t="s">
        <v>133</v>
      </c>
      <c r="AU198" s="238" t="s">
        <v>138</v>
      </c>
      <c r="AY198" s="14" t="s">
        <v>131</v>
      </c>
      <c r="BE198" s="239">
        <f>IF(N198="základná",J198,0)</f>
        <v>0</v>
      </c>
      <c r="BF198" s="239">
        <f>IF(N198="znížená",J198,0)</f>
        <v>0</v>
      </c>
      <c r="BG198" s="239">
        <f>IF(N198="zákl. prenesená",J198,0)</f>
        <v>0</v>
      </c>
      <c r="BH198" s="239">
        <f>IF(N198="zníž. prenesená",J198,0)</f>
        <v>0</v>
      </c>
      <c r="BI198" s="239">
        <f>IF(N198="nulová",J198,0)</f>
        <v>0</v>
      </c>
      <c r="BJ198" s="14" t="s">
        <v>138</v>
      </c>
      <c r="BK198" s="239">
        <f>ROUND(I198*H198,2)</f>
        <v>0</v>
      </c>
      <c r="BL198" s="14" t="s">
        <v>199</v>
      </c>
      <c r="BM198" s="238" t="s">
        <v>381</v>
      </c>
    </row>
    <row r="199" s="2" customFormat="1" ht="33" customHeight="1">
      <c r="A199" s="36"/>
      <c r="B199" s="37"/>
      <c r="C199" s="227" t="s">
        <v>382</v>
      </c>
      <c r="D199" s="227" t="s">
        <v>133</v>
      </c>
      <c r="E199" s="228" t="s">
        <v>383</v>
      </c>
      <c r="F199" s="229" t="s">
        <v>384</v>
      </c>
      <c r="G199" s="230" t="s">
        <v>263</v>
      </c>
      <c r="H199" s="231">
        <v>17.100000000000001</v>
      </c>
      <c r="I199" s="232"/>
      <c r="J199" s="231">
        <f>ROUND(I199*H199,2)</f>
        <v>0</v>
      </c>
      <c r="K199" s="233"/>
      <c r="L199" s="42"/>
      <c r="M199" s="234" t="s">
        <v>1</v>
      </c>
      <c r="N199" s="235" t="s">
        <v>47</v>
      </c>
      <c r="O199" s="95"/>
      <c r="P199" s="236">
        <f>O199*H199</f>
        <v>0</v>
      </c>
      <c r="Q199" s="236">
        <v>0.002811254</v>
      </c>
      <c r="R199" s="236">
        <f>Q199*H199</f>
        <v>0.048072443400000005</v>
      </c>
      <c r="S199" s="236">
        <v>0</v>
      </c>
      <c r="T199" s="237">
        <f>S199*H199</f>
        <v>0</v>
      </c>
      <c r="U199" s="36"/>
      <c r="V199" s="36"/>
      <c r="W199" s="36"/>
      <c r="X199" s="36"/>
      <c r="Y199" s="36"/>
      <c r="Z199" s="36"/>
      <c r="AA199" s="36"/>
      <c r="AB199" s="36"/>
      <c r="AC199" s="36"/>
      <c r="AD199" s="36"/>
      <c r="AE199" s="36"/>
      <c r="AR199" s="238" t="s">
        <v>199</v>
      </c>
      <c r="AT199" s="238" t="s">
        <v>133</v>
      </c>
      <c r="AU199" s="238" t="s">
        <v>138</v>
      </c>
      <c r="AY199" s="14" t="s">
        <v>131</v>
      </c>
      <c r="BE199" s="239">
        <f>IF(N199="základná",J199,0)</f>
        <v>0</v>
      </c>
      <c r="BF199" s="239">
        <f>IF(N199="znížená",J199,0)</f>
        <v>0</v>
      </c>
      <c r="BG199" s="239">
        <f>IF(N199="zákl. prenesená",J199,0)</f>
        <v>0</v>
      </c>
      <c r="BH199" s="239">
        <f>IF(N199="zníž. prenesená",J199,0)</f>
        <v>0</v>
      </c>
      <c r="BI199" s="239">
        <f>IF(N199="nulová",J199,0)</f>
        <v>0</v>
      </c>
      <c r="BJ199" s="14" t="s">
        <v>138</v>
      </c>
      <c r="BK199" s="239">
        <f>ROUND(I199*H199,2)</f>
        <v>0</v>
      </c>
      <c r="BL199" s="14" t="s">
        <v>199</v>
      </c>
      <c r="BM199" s="238" t="s">
        <v>385</v>
      </c>
    </row>
    <row r="200" s="2" customFormat="1" ht="24.15" customHeight="1">
      <c r="A200" s="36"/>
      <c r="B200" s="37"/>
      <c r="C200" s="227" t="s">
        <v>386</v>
      </c>
      <c r="D200" s="227" t="s">
        <v>133</v>
      </c>
      <c r="E200" s="228" t="s">
        <v>387</v>
      </c>
      <c r="F200" s="229" t="s">
        <v>388</v>
      </c>
      <c r="G200" s="230" t="s">
        <v>263</v>
      </c>
      <c r="H200" s="231">
        <v>9.3000000000000007</v>
      </c>
      <c r="I200" s="232"/>
      <c r="J200" s="231">
        <f>ROUND(I200*H200,2)</f>
        <v>0</v>
      </c>
      <c r="K200" s="233"/>
      <c r="L200" s="42"/>
      <c r="M200" s="234" t="s">
        <v>1</v>
      </c>
      <c r="N200" s="235" t="s">
        <v>47</v>
      </c>
      <c r="O200" s="95"/>
      <c r="P200" s="236">
        <f>O200*H200</f>
        <v>0</v>
      </c>
      <c r="Q200" s="236">
        <v>0.00216073</v>
      </c>
      <c r="R200" s="236">
        <f>Q200*H200</f>
        <v>0.020094789000000002</v>
      </c>
      <c r="S200" s="236">
        <v>0</v>
      </c>
      <c r="T200" s="237">
        <f>S200*H200</f>
        <v>0</v>
      </c>
      <c r="U200" s="36"/>
      <c r="V200" s="36"/>
      <c r="W200" s="36"/>
      <c r="X200" s="36"/>
      <c r="Y200" s="36"/>
      <c r="Z200" s="36"/>
      <c r="AA200" s="36"/>
      <c r="AB200" s="36"/>
      <c r="AC200" s="36"/>
      <c r="AD200" s="36"/>
      <c r="AE200" s="36"/>
      <c r="AR200" s="238" t="s">
        <v>199</v>
      </c>
      <c r="AT200" s="238" t="s">
        <v>133</v>
      </c>
      <c r="AU200" s="238" t="s">
        <v>138</v>
      </c>
      <c r="AY200" s="14" t="s">
        <v>131</v>
      </c>
      <c r="BE200" s="239">
        <f>IF(N200="základná",J200,0)</f>
        <v>0</v>
      </c>
      <c r="BF200" s="239">
        <f>IF(N200="znížená",J200,0)</f>
        <v>0</v>
      </c>
      <c r="BG200" s="239">
        <f>IF(N200="zákl. prenesená",J200,0)</f>
        <v>0</v>
      </c>
      <c r="BH200" s="239">
        <f>IF(N200="zníž. prenesená",J200,0)</f>
        <v>0</v>
      </c>
      <c r="BI200" s="239">
        <f>IF(N200="nulová",J200,0)</f>
        <v>0</v>
      </c>
      <c r="BJ200" s="14" t="s">
        <v>138</v>
      </c>
      <c r="BK200" s="239">
        <f>ROUND(I200*H200,2)</f>
        <v>0</v>
      </c>
      <c r="BL200" s="14" t="s">
        <v>199</v>
      </c>
      <c r="BM200" s="238" t="s">
        <v>389</v>
      </c>
    </row>
    <row r="201" s="2" customFormat="1" ht="33" customHeight="1">
      <c r="A201" s="36"/>
      <c r="B201" s="37"/>
      <c r="C201" s="227" t="s">
        <v>390</v>
      </c>
      <c r="D201" s="227" t="s">
        <v>133</v>
      </c>
      <c r="E201" s="228" t="s">
        <v>391</v>
      </c>
      <c r="F201" s="229" t="s">
        <v>392</v>
      </c>
      <c r="G201" s="230" t="s">
        <v>263</v>
      </c>
      <c r="H201" s="231">
        <v>2</v>
      </c>
      <c r="I201" s="232"/>
      <c r="J201" s="231">
        <f>ROUND(I201*H201,2)</f>
        <v>0</v>
      </c>
      <c r="K201" s="233"/>
      <c r="L201" s="42"/>
      <c r="M201" s="234" t="s">
        <v>1</v>
      </c>
      <c r="N201" s="235" t="s">
        <v>47</v>
      </c>
      <c r="O201" s="95"/>
      <c r="P201" s="236">
        <f>O201*H201</f>
        <v>0</v>
      </c>
      <c r="Q201" s="236">
        <v>0.00099138999999999998</v>
      </c>
      <c r="R201" s="236">
        <f>Q201*H201</f>
        <v>0.00198278</v>
      </c>
      <c r="S201" s="236">
        <v>0</v>
      </c>
      <c r="T201" s="237">
        <f>S201*H201</f>
        <v>0</v>
      </c>
      <c r="U201" s="36"/>
      <c r="V201" s="36"/>
      <c r="W201" s="36"/>
      <c r="X201" s="36"/>
      <c r="Y201" s="36"/>
      <c r="Z201" s="36"/>
      <c r="AA201" s="36"/>
      <c r="AB201" s="36"/>
      <c r="AC201" s="36"/>
      <c r="AD201" s="36"/>
      <c r="AE201" s="36"/>
      <c r="AR201" s="238" t="s">
        <v>199</v>
      </c>
      <c r="AT201" s="238" t="s">
        <v>133</v>
      </c>
      <c r="AU201" s="238" t="s">
        <v>138</v>
      </c>
      <c r="AY201" s="14" t="s">
        <v>131</v>
      </c>
      <c r="BE201" s="239">
        <f>IF(N201="základná",J201,0)</f>
        <v>0</v>
      </c>
      <c r="BF201" s="239">
        <f>IF(N201="znížená",J201,0)</f>
        <v>0</v>
      </c>
      <c r="BG201" s="239">
        <f>IF(N201="zákl. prenesená",J201,0)</f>
        <v>0</v>
      </c>
      <c r="BH201" s="239">
        <f>IF(N201="zníž. prenesená",J201,0)</f>
        <v>0</v>
      </c>
      <c r="BI201" s="239">
        <f>IF(N201="nulová",J201,0)</f>
        <v>0</v>
      </c>
      <c r="BJ201" s="14" t="s">
        <v>138</v>
      </c>
      <c r="BK201" s="239">
        <f>ROUND(I201*H201,2)</f>
        <v>0</v>
      </c>
      <c r="BL201" s="14" t="s">
        <v>199</v>
      </c>
      <c r="BM201" s="238" t="s">
        <v>393</v>
      </c>
    </row>
    <row r="202" s="2" customFormat="1" ht="24.15" customHeight="1">
      <c r="A202" s="36"/>
      <c r="B202" s="37"/>
      <c r="C202" s="227" t="s">
        <v>394</v>
      </c>
      <c r="D202" s="227" t="s">
        <v>133</v>
      </c>
      <c r="E202" s="228" t="s">
        <v>395</v>
      </c>
      <c r="F202" s="229" t="s">
        <v>396</v>
      </c>
      <c r="G202" s="230" t="s">
        <v>263</v>
      </c>
      <c r="H202" s="231">
        <v>4</v>
      </c>
      <c r="I202" s="232"/>
      <c r="J202" s="231">
        <f>ROUND(I202*H202,2)</f>
        <v>0</v>
      </c>
      <c r="K202" s="233"/>
      <c r="L202" s="42"/>
      <c r="M202" s="234" t="s">
        <v>1</v>
      </c>
      <c r="N202" s="235" t="s">
        <v>47</v>
      </c>
      <c r="O202" s="95"/>
      <c r="P202" s="236">
        <f>O202*H202</f>
        <v>0</v>
      </c>
      <c r="Q202" s="236">
        <v>0.0020758</v>
      </c>
      <c r="R202" s="236">
        <f>Q202*H202</f>
        <v>0.0083032000000000002</v>
      </c>
      <c r="S202" s="236">
        <v>0</v>
      </c>
      <c r="T202" s="237">
        <f>S202*H202</f>
        <v>0</v>
      </c>
      <c r="U202" s="36"/>
      <c r="V202" s="36"/>
      <c r="W202" s="36"/>
      <c r="X202" s="36"/>
      <c r="Y202" s="36"/>
      <c r="Z202" s="36"/>
      <c r="AA202" s="36"/>
      <c r="AB202" s="36"/>
      <c r="AC202" s="36"/>
      <c r="AD202" s="36"/>
      <c r="AE202" s="36"/>
      <c r="AR202" s="238" t="s">
        <v>199</v>
      </c>
      <c r="AT202" s="238" t="s">
        <v>133</v>
      </c>
      <c r="AU202" s="238" t="s">
        <v>138</v>
      </c>
      <c r="AY202" s="14" t="s">
        <v>131</v>
      </c>
      <c r="BE202" s="239">
        <f>IF(N202="základná",J202,0)</f>
        <v>0</v>
      </c>
      <c r="BF202" s="239">
        <f>IF(N202="znížená",J202,0)</f>
        <v>0</v>
      </c>
      <c r="BG202" s="239">
        <f>IF(N202="zákl. prenesená",J202,0)</f>
        <v>0</v>
      </c>
      <c r="BH202" s="239">
        <f>IF(N202="zníž. prenesená",J202,0)</f>
        <v>0</v>
      </c>
      <c r="BI202" s="239">
        <f>IF(N202="nulová",J202,0)</f>
        <v>0</v>
      </c>
      <c r="BJ202" s="14" t="s">
        <v>138</v>
      </c>
      <c r="BK202" s="239">
        <f>ROUND(I202*H202,2)</f>
        <v>0</v>
      </c>
      <c r="BL202" s="14" t="s">
        <v>199</v>
      </c>
      <c r="BM202" s="238" t="s">
        <v>397</v>
      </c>
    </row>
    <row r="203" s="2" customFormat="1" ht="24.15" customHeight="1">
      <c r="A203" s="36"/>
      <c r="B203" s="37"/>
      <c r="C203" s="227" t="s">
        <v>398</v>
      </c>
      <c r="D203" s="227" t="s">
        <v>133</v>
      </c>
      <c r="E203" s="228" t="s">
        <v>399</v>
      </c>
      <c r="F203" s="229" t="s">
        <v>400</v>
      </c>
      <c r="G203" s="230" t="s">
        <v>136</v>
      </c>
      <c r="H203" s="231">
        <v>2.6299999999999999</v>
      </c>
      <c r="I203" s="232"/>
      <c r="J203" s="231">
        <f>ROUND(I203*H203,2)</f>
        <v>0</v>
      </c>
      <c r="K203" s="233"/>
      <c r="L203" s="42"/>
      <c r="M203" s="234" t="s">
        <v>1</v>
      </c>
      <c r="N203" s="235" t="s">
        <v>47</v>
      </c>
      <c r="O203" s="95"/>
      <c r="P203" s="236">
        <f>O203*H203</f>
        <v>0</v>
      </c>
      <c r="Q203" s="236">
        <v>0.0084437999999999996</v>
      </c>
      <c r="R203" s="236">
        <f>Q203*H203</f>
        <v>0.022207194</v>
      </c>
      <c r="S203" s="236">
        <v>0</v>
      </c>
      <c r="T203" s="237">
        <f>S203*H203</f>
        <v>0</v>
      </c>
      <c r="U203" s="36"/>
      <c r="V203" s="36"/>
      <c r="W203" s="36"/>
      <c r="X203" s="36"/>
      <c r="Y203" s="36"/>
      <c r="Z203" s="36"/>
      <c r="AA203" s="36"/>
      <c r="AB203" s="36"/>
      <c r="AC203" s="36"/>
      <c r="AD203" s="36"/>
      <c r="AE203" s="36"/>
      <c r="AR203" s="238" t="s">
        <v>199</v>
      </c>
      <c r="AT203" s="238" t="s">
        <v>133</v>
      </c>
      <c r="AU203" s="238" t="s">
        <v>138</v>
      </c>
      <c r="AY203" s="14" t="s">
        <v>131</v>
      </c>
      <c r="BE203" s="239">
        <f>IF(N203="základná",J203,0)</f>
        <v>0</v>
      </c>
      <c r="BF203" s="239">
        <f>IF(N203="znížená",J203,0)</f>
        <v>0</v>
      </c>
      <c r="BG203" s="239">
        <f>IF(N203="zákl. prenesená",J203,0)</f>
        <v>0</v>
      </c>
      <c r="BH203" s="239">
        <f>IF(N203="zníž. prenesená",J203,0)</f>
        <v>0</v>
      </c>
      <c r="BI203" s="239">
        <f>IF(N203="nulová",J203,0)</f>
        <v>0</v>
      </c>
      <c r="BJ203" s="14" t="s">
        <v>138</v>
      </c>
      <c r="BK203" s="239">
        <f>ROUND(I203*H203,2)</f>
        <v>0</v>
      </c>
      <c r="BL203" s="14" t="s">
        <v>199</v>
      </c>
      <c r="BM203" s="238" t="s">
        <v>401</v>
      </c>
    </row>
    <row r="204" s="2" customFormat="1" ht="24.15" customHeight="1">
      <c r="A204" s="36"/>
      <c r="B204" s="37"/>
      <c r="C204" s="227" t="s">
        <v>402</v>
      </c>
      <c r="D204" s="227" t="s">
        <v>133</v>
      </c>
      <c r="E204" s="228" t="s">
        <v>403</v>
      </c>
      <c r="F204" s="229" t="s">
        <v>404</v>
      </c>
      <c r="G204" s="230" t="s">
        <v>171</v>
      </c>
      <c r="H204" s="231">
        <v>0.14999999999999999</v>
      </c>
      <c r="I204" s="232"/>
      <c r="J204" s="231">
        <f>ROUND(I204*H204,2)</f>
        <v>0</v>
      </c>
      <c r="K204" s="233"/>
      <c r="L204" s="42"/>
      <c r="M204" s="234" t="s">
        <v>1</v>
      </c>
      <c r="N204" s="235" t="s">
        <v>47</v>
      </c>
      <c r="O204" s="95"/>
      <c r="P204" s="236">
        <f>O204*H204</f>
        <v>0</v>
      </c>
      <c r="Q204" s="236">
        <v>0</v>
      </c>
      <c r="R204" s="236">
        <f>Q204*H204</f>
        <v>0</v>
      </c>
      <c r="S204" s="236">
        <v>0</v>
      </c>
      <c r="T204" s="237">
        <f>S204*H204</f>
        <v>0</v>
      </c>
      <c r="U204" s="36"/>
      <c r="V204" s="36"/>
      <c r="W204" s="36"/>
      <c r="X204" s="36"/>
      <c r="Y204" s="36"/>
      <c r="Z204" s="36"/>
      <c r="AA204" s="36"/>
      <c r="AB204" s="36"/>
      <c r="AC204" s="36"/>
      <c r="AD204" s="36"/>
      <c r="AE204" s="36"/>
      <c r="AR204" s="238" t="s">
        <v>199</v>
      </c>
      <c r="AT204" s="238" t="s">
        <v>133</v>
      </c>
      <c r="AU204" s="238" t="s">
        <v>138</v>
      </c>
      <c r="AY204" s="14" t="s">
        <v>131</v>
      </c>
      <c r="BE204" s="239">
        <f>IF(N204="základná",J204,0)</f>
        <v>0</v>
      </c>
      <c r="BF204" s="239">
        <f>IF(N204="znížená",J204,0)</f>
        <v>0</v>
      </c>
      <c r="BG204" s="239">
        <f>IF(N204="zákl. prenesená",J204,0)</f>
        <v>0</v>
      </c>
      <c r="BH204" s="239">
        <f>IF(N204="zníž. prenesená",J204,0)</f>
        <v>0</v>
      </c>
      <c r="BI204" s="239">
        <f>IF(N204="nulová",J204,0)</f>
        <v>0</v>
      </c>
      <c r="BJ204" s="14" t="s">
        <v>138</v>
      </c>
      <c r="BK204" s="239">
        <f>ROUND(I204*H204,2)</f>
        <v>0</v>
      </c>
      <c r="BL204" s="14" t="s">
        <v>199</v>
      </c>
      <c r="BM204" s="238" t="s">
        <v>405</v>
      </c>
    </row>
    <row r="205" s="12" customFormat="1" ht="22.8" customHeight="1">
      <c r="A205" s="12"/>
      <c r="B205" s="211"/>
      <c r="C205" s="212"/>
      <c r="D205" s="213" t="s">
        <v>80</v>
      </c>
      <c r="E205" s="225" t="s">
        <v>406</v>
      </c>
      <c r="F205" s="225" t="s">
        <v>407</v>
      </c>
      <c r="G205" s="212"/>
      <c r="H205" s="212"/>
      <c r="I205" s="215"/>
      <c r="J205" s="226">
        <f>BK205</f>
        <v>0</v>
      </c>
      <c r="K205" s="212"/>
      <c r="L205" s="217"/>
      <c r="M205" s="218"/>
      <c r="N205" s="219"/>
      <c r="O205" s="219"/>
      <c r="P205" s="220">
        <f>SUM(P206:P210)</f>
        <v>0</v>
      </c>
      <c r="Q205" s="219"/>
      <c r="R205" s="220">
        <f>SUM(R206:R210)</f>
        <v>0.14299000000000001</v>
      </c>
      <c r="S205" s="219"/>
      <c r="T205" s="221">
        <f>SUM(T206:T210)</f>
        <v>0</v>
      </c>
      <c r="U205" s="12"/>
      <c r="V205" s="12"/>
      <c r="W205" s="12"/>
      <c r="X205" s="12"/>
      <c r="Y205" s="12"/>
      <c r="Z205" s="12"/>
      <c r="AA205" s="12"/>
      <c r="AB205" s="12"/>
      <c r="AC205" s="12"/>
      <c r="AD205" s="12"/>
      <c r="AE205" s="12"/>
      <c r="AR205" s="222" t="s">
        <v>138</v>
      </c>
      <c r="AT205" s="223" t="s">
        <v>80</v>
      </c>
      <c r="AU205" s="223" t="s">
        <v>89</v>
      </c>
      <c r="AY205" s="222" t="s">
        <v>131</v>
      </c>
      <c r="BK205" s="224">
        <f>SUM(BK206:BK210)</f>
        <v>0</v>
      </c>
    </row>
    <row r="206" s="2" customFormat="1" ht="16.5" customHeight="1">
      <c r="A206" s="36"/>
      <c r="B206" s="37"/>
      <c r="C206" s="227" t="s">
        <v>408</v>
      </c>
      <c r="D206" s="227" t="s">
        <v>133</v>
      </c>
      <c r="E206" s="228" t="s">
        <v>409</v>
      </c>
      <c r="F206" s="229" t="s">
        <v>410</v>
      </c>
      <c r="G206" s="230" t="s">
        <v>263</v>
      </c>
      <c r="H206" s="231">
        <v>8</v>
      </c>
      <c r="I206" s="232"/>
      <c r="J206" s="231">
        <f>ROUND(I206*H206,2)</f>
        <v>0</v>
      </c>
      <c r="K206" s="233"/>
      <c r="L206" s="42"/>
      <c r="M206" s="234" t="s">
        <v>1</v>
      </c>
      <c r="N206" s="235" t="s">
        <v>47</v>
      </c>
      <c r="O206" s="95"/>
      <c r="P206" s="236">
        <f>O206*H206</f>
        <v>0</v>
      </c>
      <c r="Q206" s="236">
        <v>0.000185</v>
      </c>
      <c r="R206" s="236">
        <f>Q206*H206</f>
        <v>0.00148</v>
      </c>
      <c r="S206" s="236">
        <v>0</v>
      </c>
      <c r="T206" s="237">
        <f>S206*H206</f>
        <v>0</v>
      </c>
      <c r="U206" s="36"/>
      <c r="V206" s="36"/>
      <c r="W206" s="36"/>
      <c r="X206" s="36"/>
      <c r="Y206" s="36"/>
      <c r="Z206" s="36"/>
      <c r="AA206" s="36"/>
      <c r="AB206" s="36"/>
      <c r="AC206" s="36"/>
      <c r="AD206" s="36"/>
      <c r="AE206" s="36"/>
      <c r="AR206" s="238" t="s">
        <v>199</v>
      </c>
      <c r="AT206" s="238" t="s">
        <v>133</v>
      </c>
      <c r="AU206" s="238" t="s">
        <v>138</v>
      </c>
      <c r="AY206" s="14" t="s">
        <v>131</v>
      </c>
      <c r="BE206" s="239">
        <f>IF(N206="základná",J206,0)</f>
        <v>0</v>
      </c>
      <c r="BF206" s="239">
        <f>IF(N206="znížená",J206,0)</f>
        <v>0</v>
      </c>
      <c r="BG206" s="239">
        <f>IF(N206="zákl. prenesená",J206,0)</f>
        <v>0</v>
      </c>
      <c r="BH206" s="239">
        <f>IF(N206="zníž. prenesená",J206,0)</f>
        <v>0</v>
      </c>
      <c r="BI206" s="239">
        <f>IF(N206="nulová",J206,0)</f>
        <v>0</v>
      </c>
      <c r="BJ206" s="14" t="s">
        <v>138</v>
      </c>
      <c r="BK206" s="239">
        <f>ROUND(I206*H206,2)</f>
        <v>0</v>
      </c>
      <c r="BL206" s="14" t="s">
        <v>199</v>
      </c>
      <c r="BM206" s="238" t="s">
        <v>411</v>
      </c>
    </row>
    <row r="207" s="2" customFormat="1" ht="21.75" customHeight="1">
      <c r="A207" s="36"/>
      <c r="B207" s="37"/>
      <c r="C207" s="240" t="s">
        <v>412</v>
      </c>
      <c r="D207" s="240" t="s">
        <v>168</v>
      </c>
      <c r="E207" s="241" t="s">
        <v>413</v>
      </c>
      <c r="F207" s="242" t="s">
        <v>414</v>
      </c>
      <c r="G207" s="243" t="s">
        <v>263</v>
      </c>
      <c r="H207" s="244">
        <v>8</v>
      </c>
      <c r="I207" s="245"/>
      <c r="J207" s="244">
        <f>ROUND(I207*H207,2)</f>
        <v>0</v>
      </c>
      <c r="K207" s="246"/>
      <c r="L207" s="247"/>
      <c r="M207" s="248" t="s">
        <v>1</v>
      </c>
      <c r="N207" s="249" t="s">
        <v>47</v>
      </c>
      <c r="O207" s="95"/>
      <c r="P207" s="236">
        <f>O207*H207</f>
        <v>0</v>
      </c>
      <c r="Q207" s="236">
        <v>0.0095999999999999992</v>
      </c>
      <c r="R207" s="236">
        <f>Q207*H207</f>
        <v>0.076799999999999993</v>
      </c>
      <c r="S207" s="236">
        <v>0</v>
      </c>
      <c r="T207" s="237">
        <f>S207*H207</f>
        <v>0</v>
      </c>
      <c r="U207" s="36"/>
      <c r="V207" s="36"/>
      <c r="W207" s="36"/>
      <c r="X207" s="36"/>
      <c r="Y207" s="36"/>
      <c r="Z207" s="36"/>
      <c r="AA207" s="36"/>
      <c r="AB207" s="36"/>
      <c r="AC207" s="36"/>
      <c r="AD207" s="36"/>
      <c r="AE207" s="36"/>
      <c r="AR207" s="238" t="s">
        <v>273</v>
      </c>
      <c r="AT207" s="238" t="s">
        <v>168</v>
      </c>
      <c r="AU207" s="238" t="s">
        <v>138</v>
      </c>
      <c r="AY207" s="14" t="s">
        <v>131</v>
      </c>
      <c r="BE207" s="239">
        <f>IF(N207="základná",J207,0)</f>
        <v>0</v>
      </c>
      <c r="BF207" s="239">
        <f>IF(N207="znížená",J207,0)</f>
        <v>0</v>
      </c>
      <c r="BG207" s="239">
        <f>IF(N207="zákl. prenesená",J207,0)</f>
        <v>0</v>
      </c>
      <c r="BH207" s="239">
        <f>IF(N207="zníž. prenesená",J207,0)</f>
        <v>0</v>
      </c>
      <c r="BI207" s="239">
        <f>IF(N207="nulová",J207,0)</f>
        <v>0</v>
      </c>
      <c r="BJ207" s="14" t="s">
        <v>138</v>
      </c>
      <c r="BK207" s="239">
        <f>ROUND(I207*H207,2)</f>
        <v>0</v>
      </c>
      <c r="BL207" s="14" t="s">
        <v>199</v>
      </c>
      <c r="BM207" s="238" t="s">
        <v>415</v>
      </c>
    </row>
    <row r="208" s="2" customFormat="1" ht="21.75" customHeight="1">
      <c r="A208" s="36"/>
      <c r="B208" s="37"/>
      <c r="C208" s="227" t="s">
        <v>416</v>
      </c>
      <c r="D208" s="227" t="s">
        <v>133</v>
      </c>
      <c r="E208" s="228" t="s">
        <v>417</v>
      </c>
      <c r="F208" s="229" t="s">
        <v>418</v>
      </c>
      <c r="G208" s="230" t="s">
        <v>263</v>
      </c>
      <c r="H208" s="231">
        <v>6</v>
      </c>
      <c r="I208" s="232"/>
      <c r="J208" s="231">
        <f>ROUND(I208*H208,2)</f>
        <v>0</v>
      </c>
      <c r="K208" s="233"/>
      <c r="L208" s="42"/>
      <c r="M208" s="234" t="s">
        <v>1</v>
      </c>
      <c r="N208" s="235" t="s">
        <v>47</v>
      </c>
      <c r="O208" s="95"/>
      <c r="P208" s="236">
        <f>O208*H208</f>
        <v>0</v>
      </c>
      <c r="Q208" s="236">
        <v>0.000185</v>
      </c>
      <c r="R208" s="236">
        <f>Q208*H208</f>
        <v>0.0011099999999999999</v>
      </c>
      <c r="S208" s="236">
        <v>0</v>
      </c>
      <c r="T208" s="237">
        <f>S208*H208</f>
        <v>0</v>
      </c>
      <c r="U208" s="36"/>
      <c r="V208" s="36"/>
      <c r="W208" s="36"/>
      <c r="X208" s="36"/>
      <c r="Y208" s="36"/>
      <c r="Z208" s="36"/>
      <c r="AA208" s="36"/>
      <c r="AB208" s="36"/>
      <c r="AC208" s="36"/>
      <c r="AD208" s="36"/>
      <c r="AE208" s="36"/>
      <c r="AR208" s="238" t="s">
        <v>199</v>
      </c>
      <c r="AT208" s="238" t="s">
        <v>133</v>
      </c>
      <c r="AU208" s="238" t="s">
        <v>138</v>
      </c>
      <c r="AY208" s="14" t="s">
        <v>131</v>
      </c>
      <c r="BE208" s="239">
        <f>IF(N208="základná",J208,0)</f>
        <v>0</v>
      </c>
      <c r="BF208" s="239">
        <f>IF(N208="znížená",J208,0)</f>
        <v>0</v>
      </c>
      <c r="BG208" s="239">
        <f>IF(N208="zákl. prenesená",J208,0)</f>
        <v>0</v>
      </c>
      <c r="BH208" s="239">
        <f>IF(N208="zníž. prenesená",J208,0)</f>
        <v>0</v>
      </c>
      <c r="BI208" s="239">
        <f>IF(N208="nulová",J208,0)</f>
        <v>0</v>
      </c>
      <c r="BJ208" s="14" t="s">
        <v>138</v>
      </c>
      <c r="BK208" s="239">
        <f>ROUND(I208*H208,2)</f>
        <v>0</v>
      </c>
      <c r="BL208" s="14" t="s">
        <v>199</v>
      </c>
      <c r="BM208" s="238" t="s">
        <v>419</v>
      </c>
    </row>
    <row r="209" s="2" customFormat="1" ht="21.75" customHeight="1">
      <c r="A209" s="36"/>
      <c r="B209" s="37"/>
      <c r="C209" s="240" t="s">
        <v>420</v>
      </c>
      <c r="D209" s="240" t="s">
        <v>168</v>
      </c>
      <c r="E209" s="241" t="s">
        <v>421</v>
      </c>
      <c r="F209" s="242" t="s">
        <v>422</v>
      </c>
      <c r="G209" s="243" t="s">
        <v>263</v>
      </c>
      <c r="H209" s="244">
        <v>6</v>
      </c>
      <c r="I209" s="245"/>
      <c r="J209" s="244">
        <f>ROUND(I209*H209,2)</f>
        <v>0</v>
      </c>
      <c r="K209" s="246"/>
      <c r="L209" s="247"/>
      <c r="M209" s="248" t="s">
        <v>1</v>
      </c>
      <c r="N209" s="249" t="s">
        <v>47</v>
      </c>
      <c r="O209" s="95"/>
      <c r="P209" s="236">
        <f>O209*H209</f>
        <v>0</v>
      </c>
      <c r="Q209" s="236">
        <v>0.0106</v>
      </c>
      <c r="R209" s="236">
        <f>Q209*H209</f>
        <v>0.063600000000000004</v>
      </c>
      <c r="S209" s="236">
        <v>0</v>
      </c>
      <c r="T209" s="237">
        <f>S209*H209</f>
        <v>0</v>
      </c>
      <c r="U209" s="36"/>
      <c r="V209" s="36"/>
      <c r="W209" s="36"/>
      <c r="X209" s="36"/>
      <c r="Y209" s="36"/>
      <c r="Z209" s="36"/>
      <c r="AA209" s="36"/>
      <c r="AB209" s="36"/>
      <c r="AC209" s="36"/>
      <c r="AD209" s="36"/>
      <c r="AE209" s="36"/>
      <c r="AR209" s="238" t="s">
        <v>273</v>
      </c>
      <c r="AT209" s="238" t="s">
        <v>168</v>
      </c>
      <c r="AU209" s="238" t="s">
        <v>138</v>
      </c>
      <c r="AY209" s="14" t="s">
        <v>131</v>
      </c>
      <c r="BE209" s="239">
        <f>IF(N209="základná",J209,0)</f>
        <v>0</v>
      </c>
      <c r="BF209" s="239">
        <f>IF(N209="znížená",J209,0)</f>
        <v>0</v>
      </c>
      <c r="BG209" s="239">
        <f>IF(N209="zákl. prenesená",J209,0)</f>
        <v>0</v>
      </c>
      <c r="BH209" s="239">
        <f>IF(N209="zníž. prenesená",J209,0)</f>
        <v>0</v>
      </c>
      <c r="BI209" s="239">
        <f>IF(N209="nulová",J209,0)</f>
        <v>0</v>
      </c>
      <c r="BJ209" s="14" t="s">
        <v>138</v>
      </c>
      <c r="BK209" s="239">
        <f>ROUND(I209*H209,2)</f>
        <v>0</v>
      </c>
      <c r="BL209" s="14" t="s">
        <v>199</v>
      </c>
      <c r="BM209" s="238" t="s">
        <v>423</v>
      </c>
    </row>
    <row r="210" s="2" customFormat="1" ht="24.15" customHeight="1">
      <c r="A210" s="36"/>
      <c r="B210" s="37"/>
      <c r="C210" s="227" t="s">
        <v>424</v>
      </c>
      <c r="D210" s="227" t="s">
        <v>133</v>
      </c>
      <c r="E210" s="228" t="s">
        <v>425</v>
      </c>
      <c r="F210" s="229" t="s">
        <v>426</v>
      </c>
      <c r="G210" s="230" t="s">
        <v>171</v>
      </c>
      <c r="H210" s="231">
        <v>0.14000000000000001</v>
      </c>
      <c r="I210" s="232"/>
      <c r="J210" s="231">
        <f>ROUND(I210*H210,2)</f>
        <v>0</v>
      </c>
      <c r="K210" s="233"/>
      <c r="L210" s="42"/>
      <c r="M210" s="234" t="s">
        <v>1</v>
      </c>
      <c r="N210" s="235" t="s">
        <v>47</v>
      </c>
      <c r="O210" s="95"/>
      <c r="P210" s="236">
        <f>O210*H210</f>
        <v>0</v>
      </c>
      <c r="Q210" s="236">
        <v>0</v>
      </c>
      <c r="R210" s="236">
        <f>Q210*H210</f>
        <v>0</v>
      </c>
      <c r="S210" s="236">
        <v>0</v>
      </c>
      <c r="T210" s="237">
        <f>S210*H210</f>
        <v>0</v>
      </c>
      <c r="U210" s="36"/>
      <c r="V210" s="36"/>
      <c r="W210" s="36"/>
      <c r="X210" s="36"/>
      <c r="Y210" s="36"/>
      <c r="Z210" s="36"/>
      <c r="AA210" s="36"/>
      <c r="AB210" s="36"/>
      <c r="AC210" s="36"/>
      <c r="AD210" s="36"/>
      <c r="AE210" s="36"/>
      <c r="AR210" s="238" t="s">
        <v>199</v>
      </c>
      <c r="AT210" s="238" t="s">
        <v>133</v>
      </c>
      <c r="AU210" s="238" t="s">
        <v>138</v>
      </c>
      <c r="AY210" s="14" t="s">
        <v>131</v>
      </c>
      <c r="BE210" s="239">
        <f>IF(N210="základná",J210,0)</f>
        <v>0</v>
      </c>
      <c r="BF210" s="239">
        <f>IF(N210="znížená",J210,0)</f>
        <v>0</v>
      </c>
      <c r="BG210" s="239">
        <f>IF(N210="zákl. prenesená",J210,0)</f>
        <v>0</v>
      </c>
      <c r="BH210" s="239">
        <f>IF(N210="zníž. prenesená",J210,0)</f>
        <v>0</v>
      </c>
      <c r="BI210" s="239">
        <f>IF(N210="nulová",J210,0)</f>
        <v>0</v>
      </c>
      <c r="BJ210" s="14" t="s">
        <v>138</v>
      </c>
      <c r="BK210" s="239">
        <f>ROUND(I210*H210,2)</f>
        <v>0</v>
      </c>
      <c r="BL210" s="14" t="s">
        <v>199</v>
      </c>
      <c r="BM210" s="238" t="s">
        <v>427</v>
      </c>
    </row>
    <row r="211" s="12" customFormat="1" ht="22.8" customHeight="1">
      <c r="A211" s="12"/>
      <c r="B211" s="211"/>
      <c r="C211" s="212"/>
      <c r="D211" s="213" t="s">
        <v>80</v>
      </c>
      <c r="E211" s="225" t="s">
        <v>428</v>
      </c>
      <c r="F211" s="225" t="s">
        <v>429</v>
      </c>
      <c r="G211" s="212"/>
      <c r="H211" s="212"/>
      <c r="I211" s="215"/>
      <c r="J211" s="226">
        <f>BK211</f>
        <v>0</v>
      </c>
      <c r="K211" s="212"/>
      <c r="L211" s="217"/>
      <c r="M211" s="218"/>
      <c r="N211" s="219"/>
      <c r="O211" s="219"/>
      <c r="P211" s="220">
        <f>SUM(P212:P218)</f>
        <v>0</v>
      </c>
      <c r="Q211" s="219"/>
      <c r="R211" s="220">
        <f>SUM(R212:R218)</f>
        <v>1.7177303859999999</v>
      </c>
      <c r="S211" s="219"/>
      <c r="T211" s="221">
        <f>SUM(T212:T218)</f>
        <v>0</v>
      </c>
      <c r="U211" s="12"/>
      <c r="V211" s="12"/>
      <c r="W211" s="12"/>
      <c r="X211" s="12"/>
      <c r="Y211" s="12"/>
      <c r="Z211" s="12"/>
      <c r="AA211" s="12"/>
      <c r="AB211" s="12"/>
      <c r="AC211" s="12"/>
      <c r="AD211" s="12"/>
      <c r="AE211" s="12"/>
      <c r="AR211" s="222" t="s">
        <v>138</v>
      </c>
      <c r="AT211" s="223" t="s">
        <v>80</v>
      </c>
      <c r="AU211" s="223" t="s">
        <v>89</v>
      </c>
      <c r="AY211" s="222" t="s">
        <v>131</v>
      </c>
      <c r="BK211" s="224">
        <f>SUM(BK212:BK218)</f>
        <v>0</v>
      </c>
    </row>
    <row r="212" s="2" customFormat="1" ht="24.15" customHeight="1">
      <c r="A212" s="36"/>
      <c r="B212" s="37"/>
      <c r="C212" s="227" t="s">
        <v>430</v>
      </c>
      <c r="D212" s="227" t="s">
        <v>133</v>
      </c>
      <c r="E212" s="228" t="s">
        <v>431</v>
      </c>
      <c r="F212" s="229" t="s">
        <v>432</v>
      </c>
      <c r="G212" s="230" t="s">
        <v>136</v>
      </c>
      <c r="H212" s="231">
        <v>66.060000000000002</v>
      </c>
      <c r="I212" s="232"/>
      <c r="J212" s="231">
        <f>ROUND(I212*H212,2)</f>
        <v>0</v>
      </c>
      <c r="K212" s="233"/>
      <c r="L212" s="42"/>
      <c r="M212" s="234" t="s">
        <v>1</v>
      </c>
      <c r="N212" s="235" t="s">
        <v>47</v>
      </c>
      <c r="O212" s="95"/>
      <c r="P212" s="236">
        <f>O212*H212</f>
        <v>0</v>
      </c>
      <c r="Q212" s="236">
        <v>0.00044299999999999998</v>
      </c>
      <c r="R212" s="236">
        <f>Q212*H212</f>
        <v>0.029264579999999998</v>
      </c>
      <c r="S212" s="236">
        <v>0</v>
      </c>
      <c r="T212" s="237">
        <f>S212*H212</f>
        <v>0</v>
      </c>
      <c r="U212" s="36"/>
      <c r="V212" s="36"/>
      <c r="W212" s="36"/>
      <c r="X212" s="36"/>
      <c r="Y212" s="36"/>
      <c r="Z212" s="36"/>
      <c r="AA212" s="36"/>
      <c r="AB212" s="36"/>
      <c r="AC212" s="36"/>
      <c r="AD212" s="36"/>
      <c r="AE212" s="36"/>
      <c r="AR212" s="238" t="s">
        <v>199</v>
      </c>
      <c r="AT212" s="238" t="s">
        <v>133</v>
      </c>
      <c r="AU212" s="238" t="s">
        <v>138</v>
      </c>
      <c r="AY212" s="14" t="s">
        <v>131</v>
      </c>
      <c r="BE212" s="239">
        <f>IF(N212="základná",J212,0)</f>
        <v>0</v>
      </c>
      <c r="BF212" s="239">
        <f>IF(N212="znížená",J212,0)</f>
        <v>0</v>
      </c>
      <c r="BG212" s="239">
        <f>IF(N212="zákl. prenesená",J212,0)</f>
        <v>0</v>
      </c>
      <c r="BH212" s="239">
        <f>IF(N212="zníž. prenesená",J212,0)</f>
        <v>0</v>
      </c>
      <c r="BI212" s="239">
        <f>IF(N212="nulová",J212,0)</f>
        <v>0</v>
      </c>
      <c r="BJ212" s="14" t="s">
        <v>138</v>
      </c>
      <c r="BK212" s="239">
        <f>ROUND(I212*H212,2)</f>
        <v>0</v>
      </c>
      <c r="BL212" s="14" t="s">
        <v>199</v>
      </c>
      <c r="BM212" s="238" t="s">
        <v>433</v>
      </c>
    </row>
    <row r="213" s="2" customFormat="1" ht="33" customHeight="1">
      <c r="A213" s="36"/>
      <c r="B213" s="37"/>
      <c r="C213" s="240" t="s">
        <v>434</v>
      </c>
      <c r="D213" s="240" t="s">
        <v>168</v>
      </c>
      <c r="E213" s="241" t="s">
        <v>435</v>
      </c>
      <c r="F213" s="242" t="s">
        <v>436</v>
      </c>
      <c r="G213" s="243" t="s">
        <v>136</v>
      </c>
      <c r="H213" s="244">
        <v>72.670000000000002</v>
      </c>
      <c r="I213" s="245"/>
      <c r="J213" s="244">
        <f>ROUND(I213*H213,2)</f>
        <v>0</v>
      </c>
      <c r="K213" s="246"/>
      <c r="L213" s="247"/>
      <c r="M213" s="248" t="s">
        <v>1</v>
      </c>
      <c r="N213" s="249" t="s">
        <v>47</v>
      </c>
      <c r="O213" s="95"/>
      <c r="P213" s="236">
        <f>O213*H213</f>
        <v>0</v>
      </c>
      <c r="Q213" s="236">
        <v>0.013259999999999999</v>
      </c>
      <c r="R213" s="236">
        <f>Q213*H213</f>
        <v>0.96360419999999991</v>
      </c>
      <c r="S213" s="236">
        <v>0</v>
      </c>
      <c r="T213" s="237">
        <f>S213*H213</f>
        <v>0</v>
      </c>
      <c r="U213" s="36"/>
      <c r="V213" s="36"/>
      <c r="W213" s="36"/>
      <c r="X213" s="36"/>
      <c r="Y213" s="36"/>
      <c r="Z213" s="36"/>
      <c r="AA213" s="36"/>
      <c r="AB213" s="36"/>
      <c r="AC213" s="36"/>
      <c r="AD213" s="36"/>
      <c r="AE213" s="36"/>
      <c r="AR213" s="238" t="s">
        <v>273</v>
      </c>
      <c r="AT213" s="238" t="s">
        <v>168</v>
      </c>
      <c r="AU213" s="238" t="s">
        <v>138</v>
      </c>
      <c r="AY213" s="14" t="s">
        <v>131</v>
      </c>
      <c r="BE213" s="239">
        <f>IF(N213="základná",J213,0)</f>
        <v>0</v>
      </c>
      <c r="BF213" s="239">
        <f>IF(N213="znížená",J213,0)</f>
        <v>0</v>
      </c>
      <c r="BG213" s="239">
        <f>IF(N213="zákl. prenesená",J213,0)</f>
        <v>0</v>
      </c>
      <c r="BH213" s="239">
        <f>IF(N213="zníž. prenesená",J213,0)</f>
        <v>0</v>
      </c>
      <c r="BI213" s="239">
        <f>IF(N213="nulová",J213,0)</f>
        <v>0</v>
      </c>
      <c r="BJ213" s="14" t="s">
        <v>138</v>
      </c>
      <c r="BK213" s="239">
        <f>ROUND(I213*H213,2)</f>
        <v>0</v>
      </c>
      <c r="BL213" s="14" t="s">
        <v>199</v>
      </c>
      <c r="BM213" s="238" t="s">
        <v>437</v>
      </c>
    </row>
    <row r="214" s="2" customFormat="1" ht="33" customHeight="1">
      <c r="A214" s="36"/>
      <c r="B214" s="37"/>
      <c r="C214" s="227" t="s">
        <v>438</v>
      </c>
      <c r="D214" s="227" t="s">
        <v>133</v>
      </c>
      <c r="E214" s="228" t="s">
        <v>439</v>
      </c>
      <c r="F214" s="229" t="s">
        <v>440</v>
      </c>
      <c r="G214" s="230" t="s">
        <v>136</v>
      </c>
      <c r="H214" s="231">
        <v>41.689999999999998</v>
      </c>
      <c r="I214" s="232"/>
      <c r="J214" s="231">
        <f>ROUND(I214*H214,2)</f>
        <v>0</v>
      </c>
      <c r="K214" s="233"/>
      <c r="L214" s="42"/>
      <c r="M214" s="234" t="s">
        <v>1</v>
      </c>
      <c r="N214" s="235" t="s">
        <v>47</v>
      </c>
      <c r="O214" s="95"/>
      <c r="P214" s="236">
        <f>O214*H214</f>
        <v>0</v>
      </c>
      <c r="Q214" s="236">
        <v>0.00039740000000000001</v>
      </c>
      <c r="R214" s="236">
        <f>Q214*H214</f>
        <v>0.016567605999999999</v>
      </c>
      <c r="S214" s="236">
        <v>0</v>
      </c>
      <c r="T214" s="237">
        <f>S214*H214</f>
        <v>0</v>
      </c>
      <c r="U214" s="36"/>
      <c r="V214" s="36"/>
      <c r="W214" s="36"/>
      <c r="X214" s="36"/>
      <c r="Y214" s="36"/>
      <c r="Z214" s="36"/>
      <c r="AA214" s="36"/>
      <c r="AB214" s="36"/>
      <c r="AC214" s="36"/>
      <c r="AD214" s="36"/>
      <c r="AE214" s="36"/>
      <c r="AR214" s="238" t="s">
        <v>199</v>
      </c>
      <c r="AT214" s="238" t="s">
        <v>133</v>
      </c>
      <c r="AU214" s="238" t="s">
        <v>138</v>
      </c>
      <c r="AY214" s="14" t="s">
        <v>131</v>
      </c>
      <c r="BE214" s="239">
        <f>IF(N214="základná",J214,0)</f>
        <v>0</v>
      </c>
      <c r="BF214" s="239">
        <f>IF(N214="znížená",J214,0)</f>
        <v>0</v>
      </c>
      <c r="BG214" s="239">
        <f>IF(N214="zákl. prenesená",J214,0)</f>
        <v>0</v>
      </c>
      <c r="BH214" s="239">
        <f>IF(N214="zníž. prenesená",J214,0)</f>
        <v>0</v>
      </c>
      <c r="BI214" s="239">
        <f>IF(N214="nulová",J214,0)</f>
        <v>0</v>
      </c>
      <c r="BJ214" s="14" t="s">
        <v>138</v>
      </c>
      <c r="BK214" s="239">
        <f>ROUND(I214*H214,2)</f>
        <v>0</v>
      </c>
      <c r="BL214" s="14" t="s">
        <v>199</v>
      </c>
      <c r="BM214" s="238" t="s">
        <v>441</v>
      </c>
    </row>
    <row r="215" s="2" customFormat="1" ht="37.8" customHeight="1">
      <c r="A215" s="36"/>
      <c r="B215" s="37"/>
      <c r="C215" s="240" t="s">
        <v>442</v>
      </c>
      <c r="D215" s="240" t="s">
        <v>168</v>
      </c>
      <c r="E215" s="241" t="s">
        <v>443</v>
      </c>
      <c r="F215" s="242" t="s">
        <v>444</v>
      </c>
      <c r="G215" s="243" t="s">
        <v>136</v>
      </c>
      <c r="H215" s="244">
        <v>41.689999999999998</v>
      </c>
      <c r="I215" s="245"/>
      <c r="J215" s="244">
        <f>ROUND(I215*H215,2)</f>
        <v>0</v>
      </c>
      <c r="K215" s="246"/>
      <c r="L215" s="247"/>
      <c r="M215" s="248" t="s">
        <v>1</v>
      </c>
      <c r="N215" s="249" t="s">
        <v>47</v>
      </c>
      <c r="O215" s="95"/>
      <c r="P215" s="236">
        <f>O215*H215</f>
        <v>0</v>
      </c>
      <c r="Q215" s="236">
        <v>0.0126</v>
      </c>
      <c r="R215" s="236">
        <f>Q215*H215</f>
        <v>0.52529399999999993</v>
      </c>
      <c r="S215" s="236">
        <v>0</v>
      </c>
      <c r="T215" s="237">
        <f>S215*H215</f>
        <v>0</v>
      </c>
      <c r="U215" s="36"/>
      <c r="V215" s="36"/>
      <c r="W215" s="36"/>
      <c r="X215" s="36"/>
      <c r="Y215" s="36"/>
      <c r="Z215" s="36"/>
      <c r="AA215" s="36"/>
      <c r="AB215" s="36"/>
      <c r="AC215" s="36"/>
      <c r="AD215" s="36"/>
      <c r="AE215" s="36"/>
      <c r="AR215" s="238" t="s">
        <v>273</v>
      </c>
      <c r="AT215" s="238" t="s">
        <v>168</v>
      </c>
      <c r="AU215" s="238" t="s">
        <v>138</v>
      </c>
      <c r="AY215" s="14" t="s">
        <v>131</v>
      </c>
      <c r="BE215" s="239">
        <f>IF(N215="základná",J215,0)</f>
        <v>0</v>
      </c>
      <c r="BF215" s="239">
        <f>IF(N215="znížená",J215,0)</f>
        <v>0</v>
      </c>
      <c r="BG215" s="239">
        <f>IF(N215="zákl. prenesená",J215,0)</f>
        <v>0</v>
      </c>
      <c r="BH215" s="239">
        <f>IF(N215="zníž. prenesená",J215,0)</f>
        <v>0</v>
      </c>
      <c r="BI215" s="239">
        <f>IF(N215="nulová",J215,0)</f>
        <v>0</v>
      </c>
      <c r="BJ215" s="14" t="s">
        <v>138</v>
      </c>
      <c r="BK215" s="239">
        <f>ROUND(I215*H215,2)</f>
        <v>0</v>
      </c>
      <c r="BL215" s="14" t="s">
        <v>199</v>
      </c>
      <c r="BM215" s="238" t="s">
        <v>445</v>
      </c>
    </row>
    <row r="216" s="2" customFormat="1" ht="24.15" customHeight="1">
      <c r="A216" s="36"/>
      <c r="B216" s="37"/>
      <c r="C216" s="227" t="s">
        <v>446</v>
      </c>
      <c r="D216" s="227" t="s">
        <v>133</v>
      </c>
      <c r="E216" s="228" t="s">
        <v>447</v>
      </c>
      <c r="F216" s="229" t="s">
        <v>448</v>
      </c>
      <c r="G216" s="230" t="s">
        <v>272</v>
      </c>
      <c r="H216" s="231">
        <v>1</v>
      </c>
      <c r="I216" s="232"/>
      <c r="J216" s="231">
        <f>ROUND(I216*H216,2)</f>
        <v>0</v>
      </c>
      <c r="K216" s="233"/>
      <c r="L216" s="42"/>
      <c r="M216" s="234" t="s">
        <v>1</v>
      </c>
      <c r="N216" s="235" t="s">
        <v>47</v>
      </c>
      <c r="O216" s="95"/>
      <c r="P216" s="236">
        <f>O216*H216</f>
        <v>0</v>
      </c>
      <c r="Q216" s="236">
        <v>0</v>
      </c>
      <c r="R216" s="236">
        <f>Q216*H216</f>
        <v>0</v>
      </c>
      <c r="S216" s="236">
        <v>0</v>
      </c>
      <c r="T216" s="237">
        <f>S216*H216</f>
        <v>0</v>
      </c>
      <c r="U216" s="36"/>
      <c r="V216" s="36"/>
      <c r="W216" s="36"/>
      <c r="X216" s="36"/>
      <c r="Y216" s="36"/>
      <c r="Z216" s="36"/>
      <c r="AA216" s="36"/>
      <c r="AB216" s="36"/>
      <c r="AC216" s="36"/>
      <c r="AD216" s="36"/>
      <c r="AE216" s="36"/>
      <c r="AR216" s="238" t="s">
        <v>199</v>
      </c>
      <c r="AT216" s="238" t="s">
        <v>133</v>
      </c>
      <c r="AU216" s="238" t="s">
        <v>138</v>
      </c>
      <c r="AY216" s="14" t="s">
        <v>131</v>
      </c>
      <c r="BE216" s="239">
        <f>IF(N216="základná",J216,0)</f>
        <v>0</v>
      </c>
      <c r="BF216" s="239">
        <f>IF(N216="znížená",J216,0)</f>
        <v>0</v>
      </c>
      <c r="BG216" s="239">
        <f>IF(N216="zákl. prenesená",J216,0)</f>
        <v>0</v>
      </c>
      <c r="BH216" s="239">
        <f>IF(N216="zníž. prenesená",J216,0)</f>
        <v>0</v>
      </c>
      <c r="BI216" s="239">
        <f>IF(N216="nulová",J216,0)</f>
        <v>0</v>
      </c>
      <c r="BJ216" s="14" t="s">
        <v>138</v>
      </c>
      <c r="BK216" s="239">
        <f>ROUND(I216*H216,2)</f>
        <v>0</v>
      </c>
      <c r="BL216" s="14" t="s">
        <v>199</v>
      </c>
      <c r="BM216" s="238" t="s">
        <v>449</v>
      </c>
    </row>
    <row r="217" s="2" customFormat="1" ht="37.8" customHeight="1">
      <c r="A217" s="36"/>
      <c r="B217" s="37"/>
      <c r="C217" s="240" t="s">
        <v>450</v>
      </c>
      <c r="D217" s="240" t="s">
        <v>168</v>
      </c>
      <c r="E217" s="241" t="s">
        <v>451</v>
      </c>
      <c r="F217" s="242" t="s">
        <v>452</v>
      </c>
      <c r="G217" s="243" t="s">
        <v>272</v>
      </c>
      <c r="H217" s="244">
        <v>1</v>
      </c>
      <c r="I217" s="245"/>
      <c r="J217" s="244">
        <f>ROUND(I217*H217,2)</f>
        <v>0</v>
      </c>
      <c r="K217" s="246"/>
      <c r="L217" s="247"/>
      <c r="M217" s="248" t="s">
        <v>1</v>
      </c>
      <c r="N217" s="249" t="s">
        <v>47</v>
      </c>
      <c r="O217" s="95"/>
      <c r="P217" s="236">
        <f>O217*H217</f>
        <v>0</v>
      </c>
      <c r="Q217" s="236">
        <v>0.183</v>
      </c>
      <c r="R217" s="236">
        <f>Q217*H217</f>
        <v>0.183</v>
      </c>
      <c r="S217" s="236">
        <v>0</v>
      </c>
      <c r="T217" s="237">
        <f>S217*H217</f>
        <v>0</v>
      </c>
      <c r="U217" s="36"/>
      <c r="V217" s="36"/>
      <c r="W217" s="36"/>
      <c r="X217" s="36"/>
      <c r="Y217" s="36"/>
      <c r="Z217" s="36"/>
      <c r="AA217" s="36"/>
      <c r="AB217" s="36"/>
      <c r="AC217" s="36"/>
      <c r="AD217" s="36"/>
      <c r="AE217" s="36"/>
      <c r="AR217" s="238" t="s">
        <v>273</v>
      </c>
      <c r="AT217" s="238" t="s">
        <v>168</v>
      </c>
      <c r="AU217" s="238" t="s">
        <v>138</v>
      </c>
      <c r="AY217" s="14" t="s">
        <v>131</v>
      </c>
      <c r="BE217" s="239">
        <f>IF(N217="základná",J217,0)</f>
        <v>0</v>
      </c>
      <c r="BF217" s="239">
        <f>IF(N217="znížená",J217,0)</f>
        <v>0</v>
      </c>
      <c r="BG217" s="239">
        <f>IF(N217="zákl. prenesená",J217,0)</f>
        <v>0</v>
      </c>
      <c r="BH217" s="239">
        <f>IF(N217="zníž. prenesená",J217,0)</f>
        <v>0</v>
      </c>
      <c r="BI217" s="239">
        <f>IF(N217="nulová",J217,0)</f>
        <v>0</v>
      </c>
      <c r="BJ217" s="14" t="s">
        <v>138</v>
      </c>
      <c r="BK217" s="239">
        <f>ROUND(I217*H217,2)</f>
        <v>0</v>
      </c>
      <c r="BL217" s="14" t="s">
        <v>199</v>
      </c>
      <c r="BM217" s="238" t="s">
        <v>453</v>
      </c>
    </row>
    <row r="218" s="2" customFormat="1" ht="24.15" customHeight="1">
      <c r="A218" s="36"/>
      <c r="B218" s="37"/>
      <c r="C218" s="227" t="s">
        <v>454</v>
      </c>
      <c r="D218" s="227" t="s">
        <v>133</v>
      </c>
      <c r="E218" s="228" t="s">
        <v>455</v>
      </c>
      <c r="F218" s="229" t="s">
        <v>456</v>
      </c>
      <c r="G218" s="230" t="s">
        <v>171</v>
      </c>
      <c r="H218" s="231">
        <v>1.72</v>
      </c>
      <c r="I218" s="232"/>
      <c r="J218" s="231">
        <f>ROUND(I218*H218,2)</f>
        <v>0</v>
      </c>
      <c r="K218" s="233"/>
      <c r="L218" s="42"/>
      <c r="M218" s="234" t="s">
        <v>1</v>
      </c>
      <c r="N218" s="235" t="s">
        <v>47</v>
      </c>
      <c r="O218" s="95"/>
      <c r="P218" s="236">
        <f>O218*H218</f>
        <v>0</v>
      </c>
      <c r="Q218" s="236">
        <v>0</v>
      </c>
      <c r="R218" s="236">
        <f>Q218*H218</f>
        <v>0</v>
      </c>
      <c r="S218" s="236">
        <v>0</v>
      </c>
      <c r="T218" s="237">
        <f>S218*H218</f>
        <v>0</v>
      </c>
      <c r="U218" s="36"/>
      <c r="V218" s="36"/>
      <c r="W218" s="36"/>
      <c r="X218" s="36"/>
      <c r="Y218" s="36"/>
      <c r="Z218" s="36"/>
      <c r="AA218" s="36"/>
      <c r="AB218" s="36"/>
      <c r="AC218" s="36"/>
      <c r="AD218" s="36"/>
      <c r="AE218" s="36"/>
      <c r="AR218" s="238" t="s">
        <v>199</v>
      </c>
      <c r="AT218" s="238" t="s">
        <v>133</v>
      </c>
      <c r="AU218" s="238" t="s">
        <v>138</v>
      </c>
      <c r="AY218" s="14" t="s">
        <v>131</v>
      </c>
      <c r="BE218" s="239">
        <f>IF(N218="základná",J218,0)</f>
        <v>0</v>
      </c>
      <c r="BF218" s="239">
        <f>IF(N218="znížená",J218,0)</f>
        <v>0</v>
      </c>
      <c r="BG218" s="239">
        <f>IF(N218="zákl. prenesená",J218,0)</f>
        <v>0</v>
      </c>
      <c r="BH218" s="239">
        <f>IF(N218="zníž. prenesená",J218,0)</f>
        <v>0</v>
      </c>
      <c r="BI218" s="239">
        <f>IF(N218="nulová",J218,0)</f>
        <v>0</v>
      </c>
      <c r="BJ218" s="14" t="s">
        <v>138</v>
      </c>
      <c r="BK218" s="239">
        <f>ROUND(I218*H218,2)</f>
        <v>0</v>
      </c>
      <c r="BL218" s="14" t="s">
        <v>199</v>
      </c>
      <c r="BM218" s="238" t="s">
        <v>457</v>
      </c>
    </row>
    <row r="219" s="12" customFormat="1" ht="22.8" customHeight="1">
      <c r="A219" s="12"/>
      <c r="B219" s="211"/>
      <c r="C219" s="212"/>
      <c r="D219" s="213" t="s">
        <v>80</v>
      </c>
      <c r="E219" s="225" t="s">
        <v>458</v>
      </c>
      <c r="F219" s="225" t="s">
        <v>459</v>
      </c>
      <c r="G219" s="212"/>
      <c r="H219" s="212"/>
      <c r="I219" s="215"/>
      <c r="J219" s="226">
        <f>BK219</f>
        <v>0</v>
      </c>
      <c r="K219" s="212"/>
      <c r="L219" s="217"/>
      <c r="M219" s="218"/>
      <c r="N219" s="219"/>
      <c r="O219" s="219"/>
      <c r="P219" s="220">
        <f>SUM(P220:P221)</f>
        <v>0</v>
      </c>
      <c r="Q219" s="219"/>
      <c r="R219" s="220">
        <f>SUM(R220:R221)</f>
        <v>0.23298749999999999</v>
      </c>
      <c r="S219" s="219"/>
      <c r="T219" s="221">
        <f>SUM(T220:T221)</f>
        <v>0</v>
      </c>
      <c r="U219" s="12"/>
      <c r="V219" s="12"/>
      <c r="W219" s="12"/>
      <c r="X219" s="12"/>
      <c r="Y219" s="12"/>
      <c r="Z219" s="12"/>
      <c r="AA219" s="12"/>
      <c r="AB219" s="12"/>
      <c r="AC219" s="12"/>
      <c r="AD219" s="12"/>
      <c r="AE219" s="12"/>
      <c r="AR219" s="222" t="s">
        <v>138</v>
      </c>
      <c r="AT219" s="223" t="s">
        <v>80</v>
      </c>
      <c r="AU219" s="223" t="s">
        <v>89</v>
      </c>
      <c r="AY219" s="222" t="s">
        <v>131</v>
      </c>
      <c r="BK219" s="224">
        <f>SUM(BK220:BK221)</f>
        <v>0</v>
      </c>
    </row>
    <row r="220" s="2" customFormat="1" ht="37.8" customHeight="1">
      <c r="A220" s="36"/>
      <c r="B220" s="37"/>
      <c r="C220" s="227" t="s">
        <v>460</v>
      </c>
      <c r="D220" s="227" t="s">
        <v>133</v>
      </c>
      <c r="E220" s="228" t="s">
        <v>461</v>
      </c>
      <c r="F220" s="229" t="s">
        <v>462</v>
      </c>
      <c r="G220" s="230" t="s">
        <v>136</v>
      </c>
      <c r="H220" s="231">
        <v>42.75</v>
      </c>
      <c r="I220" s="232"/>
      <c r="J220" s="231">
        <f>ROUND(I220*H220,2)</f>
        <v>0</v>
      </c>
      <c r="K220" s="233"/>
      <c r="L220" s="42"/>
      <c r="M220" s="234" t="s">
        <v>1</v>
      </c>
      <c r="N220" s="235" t="s">
        <v>47</v>
      </c>
      <c r="O220" s="95"/>
      <c r="P220" s="236">
        <f>O220*H220</f>
        <v>0</v>
      </c>
      <c r="Q220" s="236">
        <v>0.00545</v>
      </c>
      <c r="R220" s="236">
        <f>Q220*H220</f>
        <v>0.23298749999999999</v>
      </c>
      <c r="S220" s="236">
        <v>0</v>
      </c>
      <c r="T220" s="237">
        <f>S220*H220</f>
        <v>0</v>
      </c>
      <c r="U220" s="36"/>
      <c r="V220" s="36"/>
      <c r="W220" s="36"/>
      <c r="X220" s="36"/>
      <c r="Y220" s="36"/>
      <c r="Z220" s="36"/>
      <c r="AA220" s="36"/>
      <c r="AB220" s="36"/>
      <c r="AC220" s="36"/>
      <c r="AD220" s="36"/>
      <c r="AE220" s="36"/>
      <c r="AR220" s="238" t="s">
        <v>199</v>
      </c>
      <c r="AT220" s="238" t="s">
        <v>133</v>
      </c>
      <c r="AU220" s="238" t="s">
        <v>138</v>
      </c>
      <c r="AY220" s="14" t="s">
        <v>131</v>
      </c>
      <c r="BE220" s="239">
        <f>IF(N220="základná",J220,0)</f>
        <v>0</v>
      </c>
      <c r="BF220" s="239">
        <f>IF(N220="znížená",J220,0)</f>
        <v>0</v>
      </c>
      <c r="BG220" s="239">
        <f>IF(N220="zákl. prenesená",J220,0)</f>
        <v>0</v>
      </c>
      <c r="BH220" s="239">
        <f>IF(N220="zníž. prenesená",J220,0)</f>
        <v>0</v>
      </c>
      <c r="BI220" s="239">
        <f>IF(N220="nulová",J220,0)</f>
        <v>0</v>
      </c>
      <c r="BJ220" s="14" t="s">
        <v>138</v>
      </c>
      <c r="BK220" s="239">
        <f>ROUND(I220*H220,2)</f>
        <v>0</v>
      </c>
      <c r="BL220" s="14" t="s">
        <v>199</v>
      </c>
      <c r="BM220" s="238" t="s">
        <v>463</v>
      </c>
    </row>
    <row r="221" s="2" customFormat="1" ht="24.15" customHeight="1">
      <c r="A221" s="36"/>
      <c r="B221" s="37"/>
      <c r="C221" s="227" t="s">
        <v>464</v>
      </c>
      <c r="D221" s="227" t="s">
        <v>133</v>
      </c>
      <c r="E221" s="228" t="s">
        <v>465</v>
      </c>
      <c r="F221" s="229" t="s">
        <v>466</v>
      </c>
      <c r="G221" s="230" t="s">
        <v>171</v>
      </c>
      <c r="H221" s="231">
        <v>0.23000000000000001</v>
      </c>
      <c r="I221" s="232"/>
      <c r="J221" s="231">
        <f>ROUND(I221*H221,2)</f>
        <v>0</v>
      </c>
      <c r="K221" s="233"/>
      <c r="L221" s="42"/>
      <c r="M221" s="234" t="s">
        <v>1</v>
      </c>
      <c r="N221" s="235" t="s">
        <v>47</v>
      </c>
      <c r="O221" s="95"/>
      <c r="P221" s="236">
        <f>O221*H221</f>
        <v>0</v>
      </c>
      <c r="Q221" s="236">
        <v>0</v>
      </c>
      <c r="R221" s="236">
        <f>Q221*H221</f>
        <v>0</v>
      </c>
      <c r="S221" s="236">
        <v>0</v>
      </c>
      <c r="T221" s="237">
        <f>S221*H221</f>
        <v>0</v>
      </c>
      <c r="U221" s="36"/>
      <c r="V221" s="36"/>
      <c r="W221" s="36"/>
      <c r="X221" s="36"/>
      <c r="Y221" s="36"/>
      <c r="Z221" s="36"/>
      <c r="AA221" s="36"/>
      <c r="AB221" s="36"/>
      <c r="AC221" s="36"/>
      <c r="AD221" s="36"/>
      <c r="AE221" s="36"/>
      <c r="AR221" s="238" t="s">
        <v>199</v>
      </c>
      <c r="AT221" s="238" t="s">
        <v>133</v>
      </c>
      <c r="AU221" s="238" t="s">
        <v>138</v>
      </c>
      <c r="AY221" s="14" t="s">
        <v>131</v>
      </c>
      <c r="BE221" s="239">
        <f>IF(N221="základná",J221,0)</f>
        <v>0</v>
      </c>
      <c r="BF221" s="239">
        <f>IF(N221="znížená",J221,0)</f>
        <v>0</v>
      </c>
      <c r="BG221" s="239">
        <f>IF(N221="zákl. prenesená",J221,0)</f>
        <v>0</v>
      </c>
      <c r="BH221" s="239">
        <f>IF(N221="zníž. prenesená",J221,0)</f>
        <v>0</v>
      </c>
      <c r="BI221" s="239">
        <f>IF(N221="nulová",J221,0)</f>
        <v>0</v>
      </c>
      <c r="BJ221" s="14" t="s">
        <v>138</v>
      </c>
      <c r="BK221" s="239">
        <f>ROUND(I221*H221,2)</f>
        <v>0</v>
      </c>
      <c r="BL221" s="14" t="s">
        <v>199</v>
      </c>
      <c r="BM221" s="238" t="s">
        <v>467</v>
      </c>
    </row>
    <row r="222" s="12" customFormat="1" ht="22.8" customHeight="1">
      <c r="A222" s="12"/>
      <c r="B222" s="211"/>
      <c r="C222" s="212"/>
      <c r="D222" s="213" t="s">
        <v>80</v>
      </c>
      <c r="E222" s="225" t="s">
        <v>468</v>
      </c>
      <c r="F222" s="225" t="s">
        <v>469</v>
      </c>
      <c r="G222" s="212"/>
      <c r="H222" s="212"/>
      <c r="I222" s="215"/>
      <c r="J222" s="226">
        <f>BK222</f>
        <v>0</v>
      </c>
      <c r="K222" s="212"/>
      <c r="L222" s="217"/>
      <c r="M222" s="218"/>
      <c r="N222" s="219"/>
      <c r="O222" s="219"/>
      <c r="P222" s="220">
        <f>P223</f>
        <v>0</v>
      </c>
      <c r="Q222" s="219"/>
      <c r="R222" s="220">
        <f>R223</f>
        <v>0.07911</v>
      </c>
      <c r="S222" s="219"/>
      <c r="T222" s="221">
        <f>T223</f>
        <v>0</v>
      </c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R222" s="222" t="s">
        <v>138</v>
      </c>
      <c r="AT222" s="223" t="s">
        <v>80</v>
      </c>
      <c r="AU222" s="223" t="s">
        <v>89</v>
      </c>
      <c r="AY222" s="222" t="s">
        <v>131</v>
      </c>
      <c r="BK222" s="224">
        <f>BK223</f>
        <v>0</v>
      </c>
    </row>
    <row r="223" s="2" customFormat="1" ht="24.15" customHeight="1">
      <c r="A223" s="36"/>
      <c r="B223" s="37"/>
      <c r="C223" s="227" t="s">
        <v>470</v>
      </c>
      <c r="D223" s="227" t="s">
        <v>133</v>
      </c>
      <c r="E223" s="228" t="s">
        <v>471</v>
      </c>
      <c r="F223" s="229" t="s">
        <v>472</v>
      </c>
      <c r="G223" s="230" t="s">
        <v>136</v>
      </c>
      <c r="H223" s="231">
        <v>90</v>
      </c>
      <c r="I223" s="232"/>
      <c r="J223" s="231">
        <f>ROUND(I223*H223,2)</f>
        <v>0</v>
      </c>
      <c r="K223" s="233"/>
      <c r="L223" s="42"/>
      <c r="M223" s="234" t="s">
        <v>1</v>
      </c>
      <c r="N223" s="235" t="s">
        <v>47</v>
      </c>
      <c r="O223" s="95"/>
      <c r="P223" s="236">
        <f>O223*H223</f>
        <v>0</v>
      </c>
      <c r="Q223" s="236">
        <v>0.00087900000000000001</v>
      </c>
      <c r="R223" s="236">
        <f>Q223*H223</f>
        <v>0.07911</v>
      </c>
      <c r="S223" s="236">
        <v>0</v>
      </c>
      <c r="T223" s="237">
        <f>S223*H223</f>
        <v>0</v>
      </c>
      <c r="U223" s="36"/>
      <c r="V223" s="36"/>
      <c r="W223" s="36"/>
      <c r="X223" s="36"/>
      <c r="Y223" s="36"/>
      <c r="Z223" s="36"/>
      <c r="AA223" s="36"/>
      <c r="AB223" s="36"/>
      <c r="AC223" s="36"/>
      <c r="AD223" s="36"/>
      <c r="AE223" s="36"/>
      <c r="AR223" s="238" t="s">
        <v>199</v>
      </c>
      <c r="AT223" s="238" t="s">
        <v>133</v>
      </c>
      <c r="AU223" s="238" t="s">
        <v>138</v>
      </c>
      <c r="AY223" s="14" t="s">
        <v>131</v>
      </c>
      <c r="BE223" s="239">
        <f>IF(N223="základná",J223,0)</f>
        <v>0</v>
      </c>
      <c r="BF223" s="239">
        <f>IF(N223="znížená",J223,0)</f>
        <v>0</v>
      </c>
      <c r="BG223" s="239">
        <f>IF(N223="zákl. prenesená",J223,0)</f>
        <v>0</v>
      </c>
      <c r="BH223" s="239">
        <f>IF(N223="zníž. prenesená",J223,0)</f>
        <v>0</v>
      </c>
      <c r="BI223" s="239">
        <f>IF(N223="nulová",J223,0)</f>
        <v>0</v>
      </c>
      <c r="BJ223" s="14" t="s">
        <v>138</v>
      </c>
      <c r="BK223" s="239">
        <f>ROUND(I223*H223,2)</f>
        <v>0</v>
      </c>
      <c r="BL223" s="14" t="s">
        <v>199</v>
      </c>
      <c r="BM223" s="238" t="s">
        <v>473</v>
      </c>
    </row>
    <row r="224" s="12" customFormat="1" ht="25.92" customHeight="1">
      <c r="A224" s="12"/>
      <c r="B224" s="211"/>
      <c r="C224" s="212"/>
      <c r="D224" s="213" t="s">
        <v>80</v>
      </c>
      <c r="E224" s="214" t="s">
        <v>168</v>
      </c>
      <c r="F224" s="214" t="s">
        <v>474</v>
      </c>
      <c r="G224" s="212"/>
      <c r="H224" s="212"/>
      <c r="I224" s="215"/>
      <c r="J224" s="216">
        <f>BK224</f>
        <v>0</v>
      </c>
      <c r="K224" s="212"/>
      <c r="L224" s="217"/>
      <c r="M224" s="218"/>
      <c r="N224" s="219"/>
      <c r="O224" s="219"/>
      <c r="P224" s="220">
        <f>P225</f>
        <v>0</v>
      </c>
      <c r="Q224" s="219"/>
      <c r="R224" s="220">
        <f>R225</f>
        <v>3.9120160000000004</v>
      </c>
      <c r="S224" s="219"/>
      <c r="T224" s="221">
        <f>T225</f>
        <v>0</v>
      </c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R224" s="222" t="s">
        <v>144</v>
      </c>
      <c r="AT224" s="223" t="s">
        <v>80</v>
      </c>
      <c r="AU224" s="223" t="s">
        <v>81</v>
      </c>
      <c r="AY224" s="222" t="s">
        <v>131</v>
      </c>
      <c r="BK224" s="224">
        <f>BK225</f>
        <v>0</v>
      </c>
    </row>
    <row r="225" s="12" customFormat="1" ht="22.8" customHeight="1">
      <c r="A225" s="12"/>
      <c r="B225" s="211"/>
      <c r="C225" s="212"/>
      <c r="D225" s="213" t="s">
        <v>80</v>
      </c>
      <c r="E225" s="225" t="s">
        <v>475</v>
      </c>
      <c r="F225" s="225" t="s">
        <v>476</v>
      </c>
      <c r="G225" s="212"/>
      <c r="H225" s="212"/>
      <c r="I225" s="215"/>
      <c r="J225" s="226">
        <f>BK225</f>
        <v>0</v>
      </c>
      <c r="K225" s="212"/>
      <c r="L225" s="217"/>
      <c r="M225" s="218"/>
      <c r="N225" s="219"/>
      <c r="O225" s="219"/>
      <c r="P225" s="220">
        <f>SUM(P226:P232)</f>
        <v>0</v>
      </c>
      <c r="Q225" s="219"/>
      <c r="R225" s="220">
        <f>SUM(R226:R232)</f>
        <v>3.9120160000000004</v>
      </c>
      <c r="S225" s="219"/>
      <c r="T225" s="221">
        <f>SUM(T226:T232)</f>
        <v>0</v>
      </c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R225" s="222" t="s">
        <v>144</v>
      </c>
      <c r="AT225" s="223" t="s">
        <v>80</v>
      </c>
      <c r="AU225" s="223" t="s">
        <v>89</v>
      </c>
      <c r="AY225" s="222" t="s">
        <v>131</v>
      </c>
      <c r="BK225" s="224">
        <f>SUM(BK226:BK232)</f>
        <v>0</v>
      </c>
    </row>
    <row r="226" s="2" customFormat="1" ht="37.8" customHeight="1">
      <c r="A226" s="36"/>
      <c r="B226" s="37"/>
      <c r="C226" s="227" t="s">
        <v>477</v>
      </c>
      <c r="D226" s="227" t="s">
        <v>133</v>
      </c>
      <c r="E226" s="228" t="s">
        <v>478</v>
      </c>
      <c r="F226" s="229" t="s">
        <v>479</v>
      </c>
      <c r="G226" s="230" t="s">
        <v>480</v>
      </c>
      <c r="H226" s="231">
        <v>149.63</v>
      </c>
      <c r="I226" s="232"/>
      <c r="J226" s="231">
        <f>ROUND(I226*H226,2)</f>
        <v>0</v>
      </c>
      <c r="K226" s="233"/>
      <c r="L226" s="42"/>
      <c r="M226" s="234" t="s">
        <v>1</v>
      </c>
      <c r="N226" s="235" t="s">
        <v>47</v>
      </c>
      <c r="O226" s="95"/>
      <c r="P226" s="236">
        <f>O226*H226</f>
        <v>0</v>
      </c>
      <c r="Q226" s="236">
        <v>0</v>
      </c>
      <c r="R226" s="236">
        <f>Q226*H226</f>
        <v>0</v>
      </c>
      <c r="S226" s="236">
        <v>0</v>
      </c>
      <c r="T226" s="237">
        <f>S226*H226</f>
        <v>0</v>
      </c>
      <c r="U226" s="36"/>
      <c r="V226" s="36"/>
      <c r="W226" s="36"/>
      <c r="X226" s="36"/>
      <c r="Y226" s="36"/>
      <c r="Z226" s="36"/>
      <c r="AA226" s="36"/>
      <c r="AB226" s="36"/>
      <c r="AC226" s="36"/>
      <c r="AD226" s="36"/>
      <c r="AE226" s="36"/>
      <c r="AR226" s="238" t="s">
        <v>416</v>
      </c>
      <c r="AT226" s="238" t="s">
        <v>133</v>
      </c>
      <c r="AU226" s="238" t="s">
        <v>138</v>
      </c>
      <c r="AY226" s="14" t="s">
        <v>131</v>
      </c>
      <c r="BE226" s="239">
        <f>IF(N226="základná",J226,0)</f>
        <v>0</v>
      </c>
      <c r="BF226" s="239">
        <f>IF(N226="znížená",J226,0)</f>
        <v>0</v>
      </c>
      <c r="BG226" s="239">
        <f>IF(N226="zákl. prenesená",J226,0)</f>
        <v>0</v>
      </c>
      <c r="BH226" s="239">
        <f>IF(N226="zníž. prenesená",J226,0)</f>
        <v>0</v>
      </c>
      <c r="BI226" s="239">
        <f>IF(N226="nulová",J226,0)</f>
        <v>0</v>
      </c>
      <c r="BJ226" s="14" t="s">
        <v>138</v>
      </c>
      <c r="BK226" s="239">
        <f>ROUND(I226*H226,2)</f>
        <v>0</v>
      </c>
      <c r="BL226" s="14" t="s">
        <v>416</v>
      </c>
      <c r="BM226" s="238" t="s">
        <v>481</v>
      </c>
    </row>
    <row r="227" s="2" customFormat="1" ht="21.75" customHeight="1">
      <c r="A227" s="36"/>
      <c r="B227" s="37"/>
      <c r="C227" s="240" t="s">
        <v>482</v>
      </c>
      <c r="D227" s="240" t="s">
        <v>168</v>
      </c>
      <c r="E227" s="241" t="s">
        <v>483</v>
      </c>
      <c r="F227" s="242" t="s">
        <v>484</v>
      </c>
      <c r="G227" s="243" t="s">
        <v>263</v>
      </c>
      <c r="H227" s="244">
        <v>20.789999999999999</v>
      </c>
      <c r="I227" s="245"/>
      <c r="J227" s="244">
        <f>ROUND(I227*H227,2)</f>
        <v>0</v>
      </c>
      <c r="K227" s="246"/>
      <c r="L227" s="247"/>
      <c r="M227" s="248" t="s">
        <v>1</v>
      </c>
      <c r="N227" s="249" t="s">
        <v>47</v>
      </c>
      <c r="O227" s="95"/>
      <c r="P227" s="236">
        <f>O227*H227</f>
        <v>0</v>
      </c>
      <c r="Q227" s="236">
        <v>0.0304</v>
      </c>
      <c r="R227" s="236">
        <f>Q227*H227</f>
        <v>0.63201600000000002</v>
      </c>
      <c r="S227" s="236">
        <v>0</v>
      </c>
      <c r="T227" s="237">
        <f>S227*H227</f>
        <v>0</v>
      </c>
      <c r="U227" s="36"/>
      <c r="V227" s="36"/>
      <c r="W227" s="36"/>
      <c r="X227" s="36"/>
      <c r="Y227" s="36"/>
      <c r="Z227" s="36"/>
      <c r="AA227" s="36"/>
      <c r="AB227" s="36"/>
      <c r="AC227" s="36"/>
      <c r="AD227" s="36"/>
      <c r="AE227" s="36"/>
      <c r="AR227" s="238" t="s">
        <v>485</v>
      </c>
      <c r="AT227" s="238" t="s">
        <v>168</v>
      </c>
      <c r="AU227" s="238" t="s">
        <v>138</v>
      </c>
      <c r="AY227" s="14" t="s">
        <v>131</v>
      </c>
      <c r="BE227" s="239">
        <f>IF(N227="základná",J227,0)</f>
        <v>0</v>
      </c>
      <c r="BF227" s="239">
        <f>IF(N227="znížená",J227,0)</f>
        <v>0</v>
      </c>
      <c r="BG227" s="239">
        <f>IF(N227="zákl. prenesená",J227,0)</f>
        <v>0</v>
      </c>
      <c r="BH227" s="239">
        <f>IF(N227="zníž. prenesená",J227,0)</f>
        <v>0</v>
      </c>
      <c r="BI227" s="239">
        <f>IF(N227="nulová",J227,0)</f>
        <v>0</v>
      </c>
      <c r="BJ227" s="14" t="s">
        <v>138</v>
      </c>
      <c r="BK227" s="239">
        <f>ROUND(I227*H227,2)</f>
        <v>0</v>
      </c>
      <c r="BL227" s="14" t="s">
        <v>416</v>
      </c>
      <c r="BM227" s="238" t="s">
        <v>486</v>
      </c>
    </row>
    <row r="228" s="2" customFormat="1" ht="24.15" customHeight="1">
      <c r="A228" s="36"/>
      <c r="B228" s="37"/>
      <c r="C228" s="240" t="s">
        <v>487</v>
      </c>
      <c r="D228" s="240" t="s">
        <v>168</v>
      </c>
      <c r="E228" s="241" t="s">
        <v>488</v>
      </c>
      <c r="F228" s="242" t="s">
        <v>489</v>
      </c>
      <c r="G228" s="243" t="s">
        <v>171</v>
      </c>
      <c r="H228" s="244">
        <v>0.75</v>
      </c>
      <c r="I228" s="245"/>
      <c r="J228" s="244">
        <f>ROUND(I228*H228,2)</f>
        <v>0</v>
      </c>
      <c r="K228" s="246"/>
      <c r="L228" s="247"/>
      <c r="M228" s="248" t="s">
        <v>1</v>
      </c>
      <c r="N228" s="249" t="s">
        <v>47</v>
      </c>
      <c r="O228" s="95"/>
      <c r="P228" s="236">
        <f>O228*H228</f>
        <v>0</v>
      </c>
      <c r="Q228" s="236">
        <v>1</v>
      </c>
      <c r="R228" s="236">
        <f>Q228*H228</f>
        <v>0.75</v>
      </c>
      <c r="S228" s="236">
        <v>0</v>
      </c>
      <c r="T228" s="237">
        <f>S228*H228</f>
        <v>0</v>
      </c>
      <c r="U228" s="36"/>
      <c r="V228" s="36"/>
      <c r="W228" s="36"/>
      <c r="X228" s="36"/>
      <c r="Y228" s="36"/>
      <c r="Z228" s="36"/>
      <c r="AA228" s="36"/>
      <c r="AB228" s="36"/>
      <c r="AC228" s="36"/>
      <c r="AD228" s="36"/>
      <c r="AE228" s="36"/>
      <c r="AR228" s="238" t="s">
        <v>485</v>
      </c>
      <c r="AT228" s="238" t="s">
        <v>168</v>
      </c>
      <c r="AU228" s="238" t="s">
        <v>138</v>
      </c>
      <c r="AY228" s="14" t="s">
        <v>131</v>
      </c>
      <c r="BE228" s="239">
        <f>IF(N228="základná",J228,0)</f>
        <v>0</v>
      </c>
      <c r="BF228" s="239">
        <f>IF(N228="znížená",J228,0)</f>
        <v>0</v>
      </c>
      <c r="BG228" s="239">
        <f>IF(N228="zákl. prenesená",J228,0)</f>
        <v>0</v>
      </c>
      <c r="BH228" s="239">
        <f>IF(N228="zníž. prenesená",J228,0)</f>
        <v>0</v>
      </c>
      <c r="BI228" s="239">
        <f>IF(N228="nulová",J228,0)</f>
        <v>0</v>
      </c>
      <c r="BJ228" s="14" t="s">
        <v>138</v>
      </c>
      <c r="BK228" s="239">
        <f>ROUND(I228*H228,2)</f>
        <v>0</v>
      </c>
      <c r="BL228" s="14" t="s">
        <v>416</v>
      </c>
      <c r="BM228" s="238" t="s">
        <v>490</v>
      </c>
    </row>
    <row r="229" s="2" customFormat="1" ht="24.15" customHeight="1">
      <c r="A229" s="36"/>
      <c r="B229" s="37"/>
      <c r="C229" s="240" t="s">
        <v>491</v>
      </c>
      <c r="D229" s="240" t="s">
        <v>168</v>
      </c>
      <c r="E229" s="241" t="s">
        <v>492</v>
      </c>
      <c r="F229" s="242" t="s">
        <v>493</v>
      </c>
      <c r="G229" s="243" t="s">
        <v>171</v>
      </c>
      <c r="H229" s="244">
        <v>1.02</v>
      </c>
      <c r="I229" s="245"/>
      <c r="J229" s="244">
        <f>ROUND(I229*H229,2)</f>
        <v>0</v>
      </c>
      <c r="K229" s="246"/>
      <c r="L229" s="247"/>
      <c r="M229" s="248" t="s">
        <v>1</v>
      </c>
      <c r="N229" s="249" t="s">
        <v>47</v>
      </c>
      <c r="O229" s="95"/>
      <c r="P229" s="236">
        <f>O229*H229</f>
        <v>0</v>
      </c>
      <c r="Q229" s="236">
        <v>1</v>
      </c>
      <c r="R229" s="236">
        <f>Q229*H229</f>
        <v>1.02</v>
      </c>
      <c r="S229" s="236">
        <v>0</v>
      </c>
      <c r="T229" s="237">
        <f>S229*H229</f>
        <v>0</v>
      </c>
      <c r="U229" s="36"/>
      <c r="V229" s="36"/>
      <c r="W229" s="36"/>
      <c r="X229" s="36"/>
      <c r="Y229" s="36"/>
      <c r="Z229" s="36"/>
      <c r="AA229" s="36"/>
      <c r="AB229" s="36"/>
      <c r="AC229" s="36"/>
      <c r="AD229" s="36"/>
      <c r="AE229" s="36"/>
      <c r="AR229" s="238" t="s">
        <v>485</v>
      </c>
      <c r="AT229" s="238" t="s">
        <v>168</v>
      </c>
      <c r="AU229" s="238" t="s">
        <v>138</v>
      </c>
      <c r="AY229" s="14" t="s">
        <v>131</v>
      </c>
      <c r="BE229" s="239">
        <f>IF(N229="základná",J229,0)</f>
        <v>0</v>
      </c>
      <c r="BF229" s="239">
        <f>IF(N229="znížená",J229,0)</f>
        <v>0</v>
      </c>
      <c r="BG229" s="239">
        <f>IF(N229="zákl. prenesená",J229,0)</f>
        <v>0</v>
      </c>
      <c r="BH229" s="239">
        <f>IF(N229="zníž. prenesená",J229,0)</f>
        <v>0</v>
      </c>
      <c r="BI229" s="239">
        <f>IF(N229="nulová",J229,0)</f>
        <v>0</v>
      </c>
      <c r="BJ229" s="14" t="s">
        <v>138</v>
      </c>
      <c r="BK229" s="239">
        <f>ROUND(I229*H229,2)</f>
        <v>0</v>
      </c>
      <c r="BL229" s="14" t="s">
        <v>416</v>
      </c>
      <c r="BM229" s="238" t="s">
        <v>494</v>
      </c>
    </row>
    <row r="230" s="2" customFormat="1" ht="24.15" customHeight="1">
      <c r="A230" s="36"/>
      <c r="B230" s="37"/>
      <c r="C230" s="240" t="s">
        <v>495</v>
      </c>
      <c r="D230" s="240" t="s">
        <v>168</v>
      </c>
      <c r="E230" s="241" t="s">
        <v>496</v>
      </c>
      <c r="F230" s="242" t="s">
        <v>497</v>
      </c>
      <c r="G230" s="243" t="s">
        <v>171</v>
      </c>
      <c r="H230" s="244">
        <v>0.81000000000000005</v>
      </c>
      <c r="I230" s="245"/>
      <c r="J230" s="244">
        <f>ROUND(I230*H230,2)</f>
        <v>0</v>
      </c>
      <c r="K230" s="246"/>
      <c r="L230" s="247"/>
      <c r="M230" s="248" t="s">
        <v>1</v>
      </c>
      <c r="N230" s="249" t="s">
        <v>47</v>
      </c>
      <c r="O230" s="95"/>
      <c r="P230" s="236">
        <f>O230*H230</f>
        <v>0</v>
      </c>
      <c r="Q230" s="236">
        <v>1</v>
      </c>
      <c r="R230" s="236">
        <f>Q230*H230</f>
        <v>0.81000000000000005</v>
      </c>
      <c r="S230" s="236">
        <v>0</v>
      </c>
      <c r="T230" s="237">
        <f>S230*H230</f>
        <v>0</v>
      </c>
      <c r="U230" s="36"/>
      <c r="V230" s="36"/>
      <c r="W230" s="36"/>
      <c r="X230" s="36"/>
      <c r="Y230" s="36"/>
      <c r="Z230" s="36"/>
      <c r="AA230" s="36"/>
      <c r="AB230" s="36"/>
      <c r="AC230" s="36"/>
      <c r="AD230" s="36"/>
      <c r="AE230" s="36"/>
      <c r="AR230" s="238" t="s">
        <v>485</v>
      </c>
      <c r="AT230" s="238" t="s">
        <v>168</v>
      </c>
      <c r="AU230" s="238" t="s">
        <v>138</v>
      </c>
      <c r="AY230" s="14" t="s">
        <v>131</v>
      </c>
      <c r="BE230" s="239">
        <f>IF(N230="základná",J230,0)</f>
        <v>0</v>
      </c>
      <c r="BF230" s="239">
        <f>IF(N230="znížená",J230,0)</f>
        <v>0</v>
      </c>
      <c r="BG230" s="239">
        <f>IF(N230="zákl. prenesená",J230,0)</f>
        <v>0</v>
      </c>
      <c r="BH230" s="239">
        <f>IF(N230="zníž. prenesená",J230,0)</f>
        <v>0</v>
      </c>
      <c r="BI230" s="239">
        <f>IF(N230="nulová",J230,0)</f>
        <v>0</v>
      </c>
      <c r="BJ230" s="14" t="s">
        <v>138</v>
      </c>
      <c r="BK230" s="239">
        <f>ROUND(I230*H230,2)</f>
        <v>0</v>
      </c>
      <c r="BL230" s="14" t="s">
        <v>416</v>
      </c>
      <c r="BM230" s="238" t="s">
        <v>498</v>
      </c>
    </row>
    <row r="231" s="2" customFormat="1" ht="24.15" customHeight="1">
      <c r="A231" s="36"/>
      <c r="B231" s="37"/>
      <c r="C231" s="240" t="s">
        <v>499</v>
      </c>
      <c r="D231" s="240" t="s">
        <v>168</v>
      </c>
      <c r="E231" s="241" t="s">
        <v>500</v>
      </c>
      <c r="F231" s="242" t="s">
        <v>501</v>
      </c>
      <c r="G231" s="243" t="s">
        <v>171</v>
      </c>
      <c r="H231" s="244">
        <v>0.69999999999999996</v>
      </c>
      <c r="I231" s="245"/>
      <c r="J231" s="244">
        <f>ROUND(I231*H231,2)</f>
        <v>0</v>
      </c>
      <c r="K231" s="246"/>
      <c r="L231" s="247"/>
      <c r="M231" s="248" t="s">
        <v>1</v>
      </c>
      <c r="N231" s="249" t="s">
        <v>47</v>
      </c>
      <c r="O231" s="95"/>
      <c r="P231" s="236">
        <f>O231*H231</f>
        <v>0</v>
      </c>
      <c r="Q231" s="236">
        <v>1</v>
      </c>
      <c r="R231" s="236">
        <f>Q231*H231</f>
        <v>0.69999999999999996</v>
      </c>
      <c r="S231" s="236">
        <v>0</v>
      </c>
      <c r="T231" s="237">
        <f>S231*H231</f>
        <v>0</v>
      </c>
      <c r="U231" s="36"/>
      <c r="V231" s="36"/>
      <c r="W231" s="36"/>
      <c r="X231" s="36"/>
      <c r="Y231" s="36"/>
      <c r="Z231" s="36"/>
      <c r="AA231" s="36"/>
      <c r="AB231" s="36"/>
      <c r="AC231" s="36"/>
      <c r="AD231" s="36"/>
      <c r="AE231" s="36"/>
      <c r="AR231" s="238" t="s">
        <v>485</v>
      </c>
      <c r="AT231" s="238" t="s">
        <v>168</v>
      </c>
      <c r="AU231" s="238" t="s">
        <v>138</v>
      </c>
      <c r="AY231" s="14" t="s">
        <v>131</v>
      </c>
      <c r="BE231" s="239">
        <f>IF(N231="základná",J231,0)</f>
        <v>0</v>
      </c>
      <c r="BF231" s="239">
        <f>IF(N231="znížená",J231,0)</f>
        <v>0</v>
      </c>
      <c r="BG231" s="239">
        <f>IF(N231="zákl. prenesená",J231,0)</f>
        <v>0</v>
      </c>
      <c r="BH231" s="239">
        <f>IF(N231="zníž. prenesená",J231,0)</f>
        <v>0</v>
      </c>
      <c r="BI231" s="239">
        <f>IF(N231="nulová",J231,0)</f>
        <v>0</v>
      </c>
      <c r="BJ231" s="14" t="s">
        <v>138</v>
      </c>
      <c r="BK231" s="239">
        <f>ROUND(I231*H231,2)</f>
        <v>0</v>
      </c>
      <c r="BL231" s="14" t="s">
        <v>416</v>
      </c>
      <c r="BM231" s="238" t="s">
        <v>502</v>
      </c>
    </row>
    <row r="232" s="2" customFormat="1" ht="37.8" customHeight="1">
      <c r="A232" s="36"/>
      <c r="B232" s="37"/>
      <c r="C232" s="227" t="s">
        <v>503</v>
      </c>
      <c r="D232" s="227" t="s">
        <v>133</v>
      </c>
      <c r="E232" s="228" t="s">
        <v>504</v>
      </c>
      <c r="F232" s="229" t="s">
        <v>505</v>
      </c>
      <c r="G232" s="230" t="s">
        <v>506</v>
      </c>
      <c r="H232" s="231">
        <v>3912</v>
      </c>
      <c r="I232" s="232"/>
      <c r="J232" s="231">
        <f>ROUND(I232*H232,2)</f>
        <v>0</v>
      </c>
      <c r="K232" s="233"/>
      <c r="L232" s="42"/>
      <c r="M232" s="250" t="s">
        <v>1</v>
      </c>
      <c r="N232" s="251" t="s">
        <v>47</v>
      </c>
      <c r="O232" s="252"/>
      <c r="P232" s="253">
        <f>O232*H232</f>
        <v>0</v>
      </c>
      <c r="Q232" s="253">
        <v>0</v>
      </c>
      <c r="R232" s="253">
        <f>Q232*H232</f>
        <v>0</v>
      </c>
      <c r="S232" s="253">
        <v>0</v>
      </c>
      <c r="T232" s="254">
        <f>S232*H232</f>
        <v>0</v>
      </c>
      <c r="U232" s="36"/>
      <c r="V232" s="36"/>
      <c r="W232" s="36"/>
      <c r="X232" s="36"/>
      <c r="Y232" s="36"/>
      <c r="Z232" s="36"/>
      <c r="AA232" s="36"/>
      <c r="AB232" s="36"/>
      <c r="AC232" s="36"/>
      <c r="AD232" s="36"/>
      <c r="AE232" s="36"/>
      <c r="AR232" s="238" t="s">
        <v>416</v>
      </c>
      <c r="AT232" s="238" t="s">
        <v>133</v>
      </c>
      <c r="AU232" s="238" t="s">
        <v>138</v>
      </c>
      <c r="AY232" s="14" t="s">
        <v>131</v>
      </c>
      <c r="BE232" s="239">
        <f>IF(N232="základná",J232,0)</f>
        <v>0</v>
      </c>
      <c r="BF232" s="239">
        <f>IF(N232="znížená",J232,0)</f>
        <v>0</v>
      </c>
      <c r="BG232" s="239">
        <f>IF(N232="zákl. prenesená",J232,0)</f>
        <v>0</v>
      </c>
      <c r="BH232" s="239">
        <f>IF(N232="zníž. prenesená",J232,0)</f>
        <v>0</v>
      </c>
      <c r="BI232" s="239">
        <f>IF(N232="nulová",J232,0)</f>
        <v>0</v>
      </c>
      <c r="BJ232" s="14" t="s">
        <v>138</v>
      </c>
      <c r="BK232" s="239">
        <f>ROUND(I232*H232,2)</f>
        <v>0</v>
      </c>
      <c r="BL232" s="14" t="s">
        <v>416</v>
      </c>
      <c r="BM232" s="238" t="s">
        <v>507</v>
      </c>
    </row>
    <row r="233" s="2" customFormat="1" ht="6.96" customHeight="1">
      <c r="A233" s="36"/>
      <c r="B233" s="70"/>
      <c r="C233" s="71"/>
      <c r="D233" s="71"/>
      <c r="E233" s="71"/>
      <c r="F233" s="71"/>
      <c r="G233" s="71"/>
      <c r="H233" s="71"/>
      <c r="I233" s="71"/>
      <c r="J233" s="71"/>
      <c r="K233" s="71"/>
      <c r="L233" s="42"/>
      <c r="M233" s="36"/>
      <c r="O233" s="36"/>
      <c r="P233" s="36"/>
      <c r="Q233" s="36"/>
      <c r="R233" s="36"/>
      <c r="S233" s="36"/>
      <c r="T233" s="36"/>
      <c r="U233" s="36"/>
      <c r="V233" s="36"/>
      <c r="W233" s="36"/>
      <c r="X233" s="36"/>
      <c r="Y233" s="36"/>
      <c r="Z233" s="36"/>
      <c r="AA233" s="36"/>
      <c r="AB233" s="36"/>
      <c r="AC233" s="36"/>
      <c r="AD233" s="36"/>
      <c r="AE233" s="36"/>
    </row>
  </sheetData>
  <sheetProtection sheet="1" autoFilter="0" formatColumns="0" formatRows="0" objects="1" scenarios="1" spinCount="100000" saltValue="XGK1OMO8cImUWyBkXT/l0EwNDcoa6tDR6108EeDw5uxjOqN55nQlUIdRWES5BA5ib388nU+uvKTiurWjRM+wYA==" hashValue="boo0TmN61b2xocAs/aR6yD0Z3idcnavwnH6wRswU6kM0Tm6m/UEGgUHk//LS/m9SzhxhihNHTxhhhpo81/kiuQ==" algorithmName="SHA-512" password="CC35"/>
  <autoFilter ref="C130:K232"/>
  <mergeCells count="9">
    <mergeCell ref="E7:H7"/>
    <mergeCell ref="E9:H9"/>
    <mergeCell ref="E18:H18"/>
    <mergeCell ref="E27:H27"/>
    <mergeCell ref="E85:H85"/>
    <mergeCell ref="E87:H87"/>
    <mergeCell ref="E121:H121"/>
    <mergeCell ref="E123:H123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4" t="s">
        <v>93</v>
      </c>
    </row>
    <row r="3" s="1" customFormat="1" ht="6.96" customHeight="1">
      <c r="B3" s="140"/>
      <c r="C3" s="141"/>
      <c r="D3" s="141"/>
      <c r="E3" s="141"/>
      <c r="F3" s="141"/>
      <c r="G3" s="141"/>
      <c r="H3" s="141"/>
      <c r="I3" s="141"/>
      <c r="J3" s="141"/>
      <c r="K3" s="141"/>
      <c r="L3" s="17"/>
      <c r="AT3" s="14" t="s">
        <v>81</v>
      </c>
    </row>
    <row r="4" s="1" customFormat="1" ht="24.96" customHeight="1">
      <c r="B4" s="17"/>
      <c r="D4" s="142" t="s">
        <v>94</v>
      </c>
      <c r="L4" s="17"/>
      <c r="M4" s="143" t="s">
        <v>9</v>
      </c>
      <c r="AT4" s="14" t="s">
        <v>4</v>
      </c>
    </row>
    <row r="5" s="1" customFormat="1" ht="6.96" customHeight="1">
      <c r="B5" s="17"/>
      <c r="L5" s="17"/>
    </row>
    <row r="6" s="1" customFormat="1" ht="12" customHeight="1">
      <c r="B6" s="17"/>
      <c r="D6" s="144" t="s">
        <v>14</v>
      </c>
      <c r="L6" s="17"/>
    </row>
    <row r="7" s="1" customFormat="1" ht="16.5" customHeight="1">
      <c r="B7" s="17"/>
      <c r="E7" s="145" t="str">
        <f>'Rekapitulácia stavby'!K6</f>
        <v>Prístavba pálenice č.d. 155</v>
      </c>
      <c r="F7" s="144"/>
      <c r="G7" s="144"/>
      <c r="H7" s="144"/>
      <c r="L7" s="17"/>
    </row>
    <row r="8" s="2" customFormat="1" ht="12" customHeight="1">
      <c r="A8" s="36"/>
      <c r="B8" s="42"/>
      <c r="C8" s="36"/>
      <c r="D8" s="144" t="s">
        <v>95</v>
      </c>
      <c r="E8" s="36"/>
      <c r="F8" s="36"/>
      <c r="G8" s="36"/>
      <c r="H8" s="36"/>
      <c r="I8" s="36"/>
      <c r="J8" s="36"/>
      <c r="K8" s="36"/>
      <c r="L8" s="67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</row>
    <row r="9" s="2" customFormat="1" ht="16.5" customHeight="1">
      <c r="A9" s="36"/>
      <c r="B9" s="42"/>
      <c r="C9" s="36"/>
      <c r="D9" s="36"/>
      <c r="E9" s="146" t="s">
        <v>508</v>
      </c>
      <c r="F9" s="36"/>
      <c r="G9" s="36"/>
      <c r="H9" s="36"/>
      <c r="I9" s="36"/>
      <c r="J9" s="36"/>
      <c r="K9" s="36"/>
      <c r="L9" s="67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</row>
    <row r="10" s="2" customFormat="1">
      <c r="A10" s="36"/>
      <c r="B10" s="42"/>
      <c r="C10" s="36"/>
      <c r="D10" s="36"/>
      <c r="E10" s="36"/>
      <c r="F10" s="36"/>
      <c r="G10" s="36"/>
      <c r="H10" s="36"/>
      <c r="I10" s="36"/>
      <c r="J10" s="36"/>
      <c r="K10" s="36"/>
      <c r="L10" s="67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</row>
    <row r="11" s="2" customFormat="1" ht="12" customHeight="1">
      <c r="A11" s="36"/>
      <c r="B11" s="42"/>
      <c r="C11" s="36"/>
      <c r="D11" s="144" t="s">
        <v>16</v>
      </c>
      <c r="E11" s="36"/>
      <c r="F11" s="147" t="s">
        <v>17</v>
      </c>
      <c r="G11" s="36"/>
      <c r="H11" s="36"/>
      <c r="I11" s="144" t="s">
        <v>18</v>
      </c>
      <c r="J11" s="147" t="s">
        <v>1</v>
      </c>
      <c r="K11" s="36"/>
      <c r="L11" s="67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s="2" customFormat="1" ht="12" customHeight="1">
      <c r="A12" s="36"/>
      <c r="B12" s="42"/>
      <c r="C12" s="36"/>
      <c r="D12" s="144" t="s">
        <v>20</v>
      </c>
      <c r="E12" s="36"/>
      <c r="F12" s="147" t="s">
        <v>21</v>
      </c>
      <c r="G12" s="36"/>
      <c r="H12" s="36"/>
      <c r="I12" s="144" t="s">
        <v>22</v>
      </c>
      <c r="J12" s="148" t="str">
        <f>'Rekapitulácia stavby'!AN8</f>
        <v>22. 5. 2024</v>
      </c>
      <c r="K12" s="36"/>
      <c r="L12" s="67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s="2" customFormat="1" ht="10.8" customHeight="1">
      <c r="A13" s="36"/>
      <c r="B13" s="42"/>
      <c r="C13" s="36"/>
      <c r="D13" s="36"/>
      <c r="E13" s="36"/>
      <c r="F13" s="36"/>
      <c r="G13" s="36"/>
      <c r="H13" s="36"/>
      <c r="I13" s="36"/>
      <c r="J13" s="36"/>
      <c r="K13" s="36"/>
      <c r="L13" s="67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s="2" customFormat="1" ht="12" customHeight="1">
      <c r="A14" s="36"/>
      <c r="B14" s="42"/>
      <c r="C14" s="36"/>
      <c r="D14" s="144" t="s">
        <v>28</v>
      </c>
      <c r="E14" s="36"/>
      <c r="F14" s="36"/>
      <c r="G14" s="36"/>
      <c r="H14" s="36"/>
      <c r="I14" s="144" t="s">
        <v>29</v>
      </c>
      <c r="J14" s="147" t="s">
        <v>30</v>
      </c>
      <c r="K14" s="36"/>
      <c r="L14" s="67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s="2" customFormat="1" ht="18" customHeight="1">
      <c r="A15" s="36"/>
      <c r="B15" s="42"/>
      <c r="C15" s="36"/>
      <c r="D15" s="36"/>
      <c r="E15" s="147" t="s">
        <v>31</v>
      </c>
      <c r="F15" s="36"/>
      <c r="G15" s="36"/>
      <c r="H15" s="36"/>
      <c r="I15" s="144" t="s">
        <v>32</v>
      </c>
      <c r="J15" s="147" t="s">
        <v>1</v>
      </c>
      <c r="K15" s="36"/>
      <c r="L15" s="67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s="2" customFormat="1" ht="6.96" customHeight="1">
      <c r="A16" s="36"/>
      <c r="B16" s="42"/>
      <c r="C16" s="36"/>
      <c r="D16" s="36"/>
      <c r="E16" s="36"/>
      <c r="F16" s="36"/>
      <c r="G16" s="36"/>
      <c r="H16" s="36"/>
      <c r="I16" s="36"/>
      <c r="J16" s="36"/>
      <c r="K16" s="36"/>
      <c r="L16" s="67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s="2" customFormat="1" ht="12" customHeight="1">
      <c r="A17" s="36"/>
      <c r="B17" s="42"/>
      <c r="C17" s="36"/>
      <c r="D17" s="144" t="s">
        <v>33</v>
      </c>
      <c r="E17" s="36"/>
      <c r="F17" s="36"/>
      <c r="G17" s="36"/>
      <c r="H17" s="36"/>
      <c r="I17" s="144" t="s">
        <v>29</v>
      </c>
      <c r="J17" s="30" t="str">
        <f>'Rekapitulácia stavby'!AN13</f>
        <v>Vyplň údaj</v>
      </c>
      <c r="K17" s="36"/>
      <c r="L17" s="67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s="2" customFormat="1" ht="18" customHeight="1">
      <c r="A18" s="36"/>
      <c r="B18" s="42"/>
      <c r="C18" s="36"/>
      <c r="D18" s="36"/>
      <c r="E18" s="30" t="str">
        <f>'Rekapitulácia stavby'!E14</f>
        <v>Vyplň údaj</v>
      </c>
      <c r="F18" s="147"/>
      <c r="G18" s="147"/>
      <c r="H18" s="147"/>
      <c r="I18" s="144" t="s">
        <v>32</v>
      </c>
      <c r="J18" s="30" t="str">
        <f>'Rekapitulácia stavby'!AN14</f>
        <v>Vyplň údaj</v>
      </c>
      <c r="K18" s="36"/>
      <c r="L18" s="67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s="2" customFormat="1" ht="6.96" customHeight="1">
      <c r="A19" s="36"/>
      <c r="B19" s="42"/>
      <c r="C19" s="36"/>
      <c r="D19" s="36"/>
      <c r="E19" s="36"/>
      <c r="F19" s="36"/>
      <c r="G19" s="36"/>
      <c r="H19" s="36"/>
      <c r="I19" s="36"/>
      <c r="J19" s="36"/>
      <c r="K19" s="36"/>
      <c r="L19" s="67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s="2" customFormat="1" ht="12" customHeight="1">
      <c r="A20" s="36"/>
      <c r="B20" s="42"/>
      <c r="C20" s="36"/>
      <c r="D20" s="144" t="s">
        <v>35</v>
      </c>
      <c r="E20" s="36"/>
      <c r="F20" s="36"/>
      <c r="G20" s="36"/>
      <c r="H20" s="36"/>
      <c r="I20" s="144" t="s">
        <v>29</v>
      </c>
      <c r="J20" s="147" t="s">
        <v>1</v>
      </c>
      <c r="K20" s="36"/>
      <c r="L20" s="67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s="2" customFormat="1" ht="18" customHeight="1">
      <c r="A21" s="36"/>
      <c r="B21" s="42"/>
      <c r="C21" s="36"/>
      <c r="D21" s="36"/>
      <c r="E21" s="147" t="s">
        <v>36</v>
      </c>
      <c r="F21" s="36"/>
      <c r="G21" s="36"/>
      <c r="H21" s="36"/>
      <c r="I21" s="144" t="s">
        <v>32</v>
      </c>
      <c r="J21" s="147" t="s">
        <v>1</v>
      </c>
      <c r="K21" s="36"/>
      <c r="L21" s="67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s="2" customFormat="1" ht="6.96" customHeight="1">
      <c r="A22" s="36"/>
      <c r="B22" s="42"/>
      <c r="C22" s="36"/>
      <c r="D22" s="36"/>
      <c r="E22" s="36"/>
      <c r="F22" s="36"/>
      <c r="G22" s="36"/>
      <c r="H22" s="36"/>
      <c r="I22" s="36"/>
      <c r="J22" s="36"/>
      <c r="K22" s="36"/>
      <c r="L22" s="67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s="2" customFormat="1" ht="12" customHeight="1">
      <c r="A23" s="36"/>
      <c r="B23" s="42"/>
      <c r="C23" s="36"/>
      <c r="D23" s="144" t="s">
        <v>38</v>
      </c>
      <c r="E23" s="36"/>
      <c r="F23" s="36"/>
      <c r="G23" s="36"/>
      <c r="H23" s="36"/>
      <c r="I23" s="144" t="s">
        <v>29</v>
      </c>
      <c r="J23" s="147" t="str">
        <f>IF('Rekapitulácia stavby'!AN19="","",'Rekapitulácia stavby'!AN19)</f>
        <v/>
      </c>
      <c r="K23" s="36"/>
      <c r="L23" s="67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s="2" customFormat="1" ht="18" customHeight="1">
      <c r="A24" s="36"/>
      <c r="B24" s="42"/>
      <c r="C24" s="36"/>
      <c r="D24" s="36"/>
      <c r="E24" s="147" t="str">
        <f>IF('Rekapitulácia stavby'!E20="","",'Rekapitulácia stavby'!E20)</f>
        <v xml:space="preserve"> </v>
      </c>
      <c r="F24" s="36"/>
      <c r="G24" s="36"/>
      <c r="H24" s="36"/>
      <c r="I24" s="144" t="s">
        <v>32</v>
      </c>
      <c r="J24" s="147" t="str">
        <f>IF('Rekapitulácia stavby'!AN20="","",'Rekapitulácia stavby'!AN20)</f>
        <v/>
      </c>
      <c r="K24" s="36"/>
      <c r="L24" s="67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s="2" customFormat="1" ht="6.96" customHeight="1">
      <c r="A25" s="36"/>
      <c r="B25" s="42"/>
      <c r="C25" s="36"/>
      <c r="D25" s="36"/>
      <c r="E25" s="36"/>
      <c r="F25" s="36"/>
      <c r="G25" s="36"/>
      <c r="H25" s="36"/>
      <c r="I25" s="36"/>
      <c r="J25" s="36"/>
      <c r="K25" s="36"/>
      <c r="L25" s="67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</row>
    <row r="26" s="2" customFormat="1" ht="12" customHeight="1">
      <c r="A26" s="36"/>
      <c r="B26" s="42"/>
      <c r="C26" s="36"/>
      <c r="D26" s="144" t="s">
        <v>40</v>
      </c>
      <c r="E26" s="36"/>
      <c r="F26" s="36"/>
      <c r="G26" s="36"/>
      <c r="H26" s="36"/>
      <c r="I26" s="36"/>
      <c r="J26" s="36"/>
      <c r="K26" s="36"/>
      <c r="L26" s="67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s="8" customFormat="1" ht="16.5" customHeight="1">
      <c r="A27" s="149"/>
      <c r="B27" s="150"/>
      <c r="C27" s="149"/>
      <c r="D27" s="149"/>
      <c r="E27" s="151" t="s">
        <v>1</v>
      </c>
      <c r="F27" s="151"/>
      <c r="G27" s="151"/>
      <c r="H27" s="151"/>
      <c r="I27" s="149"/>
      <c r="J27" s="149"/>
      <c r="K27" s="149"/>
      <c r="L27" s="152"/>
      <c r="S27" s="149"/>
      <c r="T27" s="149"/>
      <c r="U27" s="149"/>
      <c r="V27" s="149"/>
      <c r="W27" s="149"/>
      <c r="X27" s="149"/>
      <c r="Y27" s="149"/>
      <c r="Z27" s="149"/>
      <c r="AA27" s="149"/>
      <c r="AB27" s="149"/>
      <c r="AC27" s="149"/>
      <c r="AD27" s="149"/>
      <c r="AE27" s="149"/>
    </row>
    <row r="28" s="2" customFormat="1" ht="6.96" customHeight="1">
      <c r="A28" s="36"/>
      <c r="B28" s="42"/>
      <c r="C28" s="36"/>
      <c r="D28" s="36"/>
      <c r="E28" s="36"/>
      <c r="F28" s="36"/>
      <c r="G28" s="36"/>
      <c r="H28" s="36"/>
      <c r="I28" s="36"/>
      <c r="J28" s="36"/>
      <c r="K28" s="36"/>
      <c r="L28" s="67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s="2" customFormat="1" ht="6.96" customHeight="1">
      <c r="A29" s="36"/>
      <c r="B29" s="42"/>
      <c r="C29" s="36"/>
      <c r="D29" s="153"/>
      <c r="E29" s="153"/>
      <c r="F29" s="153"/>
      <c r="G29" s="153"/>
      <c r="H29" s="153"/>
      <c r="I29" s="153"/>
      <c r="J29" s="153"/>
      <c r="K29" s="153"/>
      <c r="L29" s="67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</row>
    <row r="30" s="2" customFormat="1" ht="25.44" customHeight="1">
      <c r="A30" s="36"/>
      <c r="B30" s="42"/>
      <c r="C30" s="36"/>
      <c r="D30" s="154" t="s">
        <v>41</v>
      </c>
      <c r="E30" s="36"/>
      <c r="F30" s="36"/>
      <c r="G30" s="36"/>
      <c r="H30" s="36"/>
      <c r="I30" s="36"/>
      <c r="J30" s="155">
        <f>ROUND(J119, 2)</f>
        <v>0</v>
      </c>
      <c r="K30" s="36"/>
      <c r="L30" s="67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s="2" customFormat="1" ht="6.96" customHeight="1">
      <c r="A31" s="36"/>
      <c r="B31" s="42"/>
      <c r="C31" s="36"/>
      <c r="D31" s="153"/>
      <c r="E31" s="153"/>
      <c r="F31" s="153"/>
      <c r="G31" s="153"/>
      <c r="H31" s="153"/>
      <c r="I31" s="153"/>
      <c r="J31" s="153"/>
      <c r="K31" s="153"/>
      <c r="L31" s="67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</row>
    <row r="32" s="2" customFormat="1" ht="14.4" customHeight="1">
      <c r="A32" s="36"/>
      <c r="B32" s="42"/>
      <c r="C32" s="36"/>
      <c r="D32" s="36"/>
      <c r="E32" s="36"/>
      <c r="F32" s="156" t="s">
        <v>43</v>
      </c>
      <c r="G32" s="36"/>
      <c r="H32" s="36"/>
      <c r="I32" s="156" t="s">
        <v>42</v>
      </c>
      <c r="J32" s="156" t="s">
        <v>44</v>
      </c>
      <c r="K32" s="36"/>
      <c r="L32" s="67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s="2" customFormat="1" ht="14.4" customHeight="1">
      <c r="A33" s="36"/>
      <c r="B33" s="42"/>
      <c r="C33" s="36"/>
      <c r="D33" s="157" t="s">
        <v>45</v>
      </c>
      <c r="E33" s="158" t="s">
        <v>46</v>
      </c>
      <c r="F33" s="159">
        <f>ROUND((SUM(BE119:BE126)),  2)</f>
        <v>0</v>
      </c>
      <c r="G33" s="160"/>
      <c r="H33" s="160"/>
      <c r="I33" s="161">
        <v>0.20000000000000001</v>
      </c>
      <c r="J33" s="159">
        <f>ROUND(((SUM(BE119:BE126))*I33),  2)</f>
        <v>0</v>
      </c>
      <c r="K33" s="36"/>
      <c r="L33" s="67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s="2" customFormat="1" ht="14.4" customHeight="1">
      <c r="A34" s="36"/>
      <c r="B34" s="42"/>
      <c r="C34" s="36"/>
      <c r="D34" s="36"/>
      <c r="E34" s="158" t="s">
        <v>47</v>
      </c>
      <c r="F34" s="159">
        <f>ROUND((SUM(BF119:BF126)),  2)</f>
        <v>0</v>
      </c>
      <c r="G34" s="160"/>
      <c r="H34" s="160"/>
      <c r="I34" s="161">
        <v>0.20000000000000001</v>
      </c>
      <c r="J34" s="159">
        <f>ROUND(((SUM(BF119:BF126))*I34),  2)</f>
        <v>0</v>
      </c>
      <c r="K34" s="36"/>
      <c r="L34" s="67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hidden="1" s="2" customFormat="1" ht="14.4" customHeight="1">
      <c r="A35" s="36"/>
      <c r="B35" s="42"/>
      <c r="C35" s="36"/>
      <c r="D35" s="36"/>
      <c r="E35" s="144" t="s">
        <v>48</v>
      </c>
      <c r="F35" s="162">
        <f>ROUND((SUM(BG119:BG126)),  2)</f>
        <v>0</v>
      </c>
      <c r="G35" s="36"/>
      <c r="H35" s="36"/>
      <c r="I35" s="163">
        <v>0.20000000000000001</v>
      </c>
      <c r="J35" s="162">
        <f>0</f>
        <v>0</v>
      </c>
      <c r="K35" s="36"/>
      <c r="L35" s="67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hidden="1" s="2" customFormat="1" ht="14.4" customHeight="1">
      <c r="A36" s="36"/>
      <c r="B36" s="42"/>
      <c r="C36" s="36"/>
      <c r="D36" s="36"/>
      <c r="E36" s="144" t="s">
        <v>49</v>
      </c>
      <c r="F36" s="162">
        <f>ROUND((SUM(BH119:BH126)),  2)</f>
        <v>0</v>
      </c>
      <c r="G36" s="36"/>
      <c r="H36" s="36"/>
      <c r="I36" s="163">
        <v>0.20000000000000001</v>
      </c>
      <c r="J36" s="162">
        <f>0</f>
        <v>0</v>
      </c>
      <c r="K36" s="36"/>
      <c r="L36" s="67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hidden="1" s="2" customFormat="1" ht="14.4" customHeight="1">
      <c r="A37" s="36"/>
      <c r="B37" s="42"/>
      <c r="C37" s="36"/>
      <c r="D37" s="36"/>
      <c r="E37" s="158" t="s">
        <v>50</v>
      </c>
      <c r="F37" s="159">
        <f>ROUND((SUM(BI119:BI126)),  2)</f>
        <v>0</v>
      </c>
      <c r="G37" s="160"/>
      <c r="H37" s="160"/>
      <c r="I37" s="161">
        <v>0</v>
      </c>
      <c r="J37" s="159">
        <f>0</f>
        <v>0</v>
      </c>
      <c r="K37" s="36"/>
      <c r="L37" s="67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s="2" customFormat="1" ht="6.96" customHeight="1">
      <c r="A38" s="36"/>
      <c r="B38" s="42"/>
      <c r="C38" s="36"/>
      <c r="D38" s="36"/>
      <c r="E38" s="36"/>
      <c r="F38" s="36"/>
      <c r="G38" s="36"/>
      <c r="H38" s="36"/>
      <c r="I38" s="36"/>
      <c r="J38" s="36"/>
      <c r="K38" s="36"/>
      <c r="L38" s="67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s="2" customFormat="1" ht="25.44" customHeight="1">
      <c r="A39" s="36"/>
      <c r="B39" s="42"/>
      <c r="C39" s="164"/>
      <c r="D39" s="165" t="s">
        <v>51</v>
      </c>
      <c r="E39" s="166"/>
      <c r="F39" s="166"/>
      <c r="G39" s="167" t="s">
        <v>52</v>
      </c>
      <c r="H39" s="168" t="s">
        <v>53</v>
      </c>
      <c r="I39" s="166"/>
      <c r="J39" s="169">
        <f>SUM(J30:J37)</f>
        <v>0</v>
      </c>
      <c r="K39" s="170"/>
      <c r="L39" s="67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</row>
    <row r="40" s="2" customFormat="1" ht="14.4" customHeight="1">
      <c r="A40" s="36"/>
      <c r="B40" s="42"/>
      <c r="C40" s="36"/>
      <c r="D40" s="36"/>
      <c r="E40" s="36"/>
      <c r="F40" s="36"/>
      <c r="G40" s="36"/>
      <c r="H40" s="36"/>
      <c r="I40" s="36"/>
      <c r="J40" s="36"/>
      <c r="K40" s="36"/>
      <c r="L40" s="67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</row>
    <row r="41" s="1" customFormat="1" ht="14.4" customHeight="1">
      <c r="B41" s="17"/>
      <c r="L41" s="17"/>
    </row>
    <row r="42" s="1" customFormat="1" ht="14.4" customHeight="1">
      <c r="B42" s="17"/>
      <c r="L42" s="17"/>
    </row>
    <row r="43" s="1" customFormat="1" ht="14.4" customHeight="1">
      <c r="B43" s="17"/>
      <c r="L43" s="17"/>
    </row>
    <row r="44" s="1" customFormat="1" ht="14.4" customHeight="1">
      <c r="B44" s="17"/>
      <c r="L44" s="17"/>
    </row>
    <row r="45" s="1" customFormat="1" ht="14.4" customHeight="1">
      <c r="B45" s="17"/>
      <c r="L45" s="17"/>
    </row>
    <row r="46" s="1" customFormat="1" ht="14.4" customHeight="1">
      <c r="B46" s="17"/>
      <c r="L46" s="17"/>
    </row>
    <row r="47" s="1" customFormat="1" ht="14.4" customHeight="1">
      <c r="B47" s="17"/>
      <c r="L47" s="17"/>
    </row>
    <row r="48" s="1" customFormat="1" ht="14.4" customHeight="1">
      <c r="B48" s="17"/>
      <c r="L48" s="17"/>
    </row>
    <row r="49" s="1" customFormat="1" ht="14.4" customHeight="1">
      <c r="B49" s="17"/>
      <c r="L49" s="17"/>
    </row>
    <row r="50" s="2" customFormat="1" ht="14.4" customHeight="1">
      <c r="B50" s="67"/>
      <c r="D50" s="171" t="s">
        <v>54</v>
      </c>
      <c r="E50" s="172"/>
      <c r="F50" s="172"/>
      <c r="G50" s="171" t="s">
        <v>55</v>
      </c>
      <c r="H50" s="172"/>
      <c r="I50" s="172"/>
      <c r="J50" s="172"/>
      <c r="K50" s="172"/>
      <c r="L50" s="67"/>
    </row>
    <row r="51">
      <c r="B51" s="17"/>
      <c r="L51" s="17"/>
    </row>
    <row r="52">
      <c r="B52" s="17"/>
      <c r="L52" s="17"/>
    </row>
    <row r="53">
      <c r="B53" s="17"/>
      <c r="L53" s="17"/>
    </row>
    <row r="54">
      <c r="B54" s="17"/>
      <c r="L54" s="17"/>
    </row>
    <row r="55">
      <c r="B55" s="17"/>
      <c r="L55" s="17"/>
    </row>
    <row r="56">
      <c r="B56" s="17"/>
      <c r="L56" s="17"/>
    </row>
    <row r="57">
      <c r="B57" s="17"/>
      <c r="L57" s="17"/>
    </row>
    <row r="58">
      <c r="B58" s="17"/>
      <c r="L58" s="17"/>
    </row>
    <row r="59">
      <c r="B59" s="17"/>
      <c r="L59" s="17"/>
    </row>
    <row r="60">
      <c r="B60" s="17"/>
      <c r="L60" s="17"/>
    </row>
    <row r="61" s="2" customFormat="1">
      <c r="A61" s="36"/>
      <c r="B61" s="42"/>
      <c r="C61" s="36"/>
      <c r="D61" s="173" t="s">
        <v>56</v>
      </c>
      <c r="E61" s="174"/>
      <c r="F61" s="175" t="s">
        <v>57</v>
      </c>
      <c r="G61" s="173" t="s">
        <v>56</v>
      </c>
      <c r="H61" s="174"/>
      <c r="I61" s="174"/>
      <c r="J61" s="176" t="s">
        <v>57</v>
      </c>
      <c r="K61" s="174"/>
      <c r="L61" s="67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</row>
    <row r="62">
      <c r="B62" s="17"/>
      <c r="L62" s="17"/>
    </row>
    <row r="63">
      <c r="B63" s="17"/>
      <c r="L63" s="17"/>
    </row>
    <row r="64">
      <c r="B64" s="17"/>
      <c r="L64" s="17"/>
    </row>
    <row r="65" s="2" customFormat="1">
      <c r="A65" s="36"/>
      <c r="B65" s="42"/>
      <c r="C65" s="36"/>
      <c r="D65" s="171" t="s">
        <v>58</v>
      </c>
      <c r="E65" s="177"/>
      <c r="F65" s="177"/>
      <c r="G65" s="171" t="s">
        <v>59</v>
      </c>
      <c r="H65" s="177"/>
      <c r="I65" s="177"/>
      <c r="J65" s="177"/>
      <c r="K65" s="177"/>
      <c r="L65" s="67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</row>
    <row r="66">
      <c r="B66" s="17"/>
      <c r="L66" s="17"/>
    </row>
    <row r="67">
      <c r="B67" s="17"/>
      <c r="L67" s="17"/>
    </row>
    <row r="68">
      <c r="B68" s="17"/>
      <c r="L68" s="17"/>
    </row>
    <row r="69">
      <c r="B69" s="17"/>
      <c r="L69" s="17"/>
    </row>
    <row r="70">
      <c r="B70" s="17"/>
      <c r="L70" s="17"/>
    </row>
    <row r="71">
      <c r="B71" s="17"/>
      <c r="L71" s="17"/>
    </row>
    <row r="72">
      <c r="B72" s="17"/>
      <c r="L72" s="17"/>
    </row>
    <row r="73">
      <c r="B73" s="17"/>
      <c r="L73" s="17"/>
    </row>
    <row r="74">
      <c r="B74" s="17"/>
      <c r="L74" s="17"/>
    </row>
    <row r="75">
      <c r="B75" s="17"/>
      <c r="L75" s="17"/>
    </row>
    <row r="76" s="2" customFormat="1">
      <c r="A76" s="36"/>
      <c r="B76" s="42"/>
      <c r="C76" s="36"/>
      <c r="D76" s="173" t="s">
        <v>56</v>
      </c>
      <c r="E76" s="174"/>
      <c r="F76" s="175" t="s">
        <v>57</v>
      </c>
      <c r="G76" s="173" t="s">
        <v>56</v>
      </c>
      <c r="H76" s="174"/>
      <c r="I76" s="174"/>
      <c r="J76" s="176" t="s">
        <v>57</v>
      </c>
      <c r="K76" s="174"/>
      <c r="L76" s="67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</row>
    <row r="77" s="2" customFormat="1" ht="14.4" customHeight="1">
      <c r="A77" s="36"/>
      <c r="B77" s="178"/>
      <c r="C77" s="179"/>
      <c r="D77" s="179"/>
      <c r="E77" s="179"/>
      <c r="F77" s="179"/>
      <c r="G77" s="179"/>
      <c r="H77" s="179"/>
      <c r="I77" s="179"/>
      <c r="J77" s="179"/>
      <c r="K77" s="179"/>
      <c r="L77" s="67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</row>
    <row r="81" s="2" customFormat="1" ht="6.96" customHeight="1">
      <c r="A81" s="36"/>
      <c r="B81" s="180"/>
      <c r="C81" s="181"/>
      <c r="D81" s="181"/>
      <c r="E81" s="181"/>
      <c r="F81" s="181"/>
      <c r="G81" s="181"/>
      <c r="H81" s="181"/>
      <c r="I81" s="181"/>
      <c r="J81" s="181"/>
      <c r="K81" s="181"/>
      <c r="L81" s="67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</row>
    <row r="82" s="2" customFormat="1" ht="24.96" customHeight="1">
      <c r="A82" s="36"/>
      <c r="B82" s="37"/>
      <c r="C82" s="20" t="s">
        <v>97</v>
      </c>
      <c r="D82" s="38"/>
      <c r="E82" s="38"/>
      <c r="F82" s="38"/>
      <c r="G82" s="38"/>
      <c r="H82" s="38"/>
      <c r="I82" s="38"/>
      <c r="J82" s="38"/>
      <c r="K82" s="38"/>
      <c r="L82" s="67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</row>
    <row r="83" s="2" customFormat="1" ht="6.96" customHeight="1">
      <c r="A83" s="36"/>
      <c r="B83" s="37"/>
      <c r="C83" s="38"/>
      <c r="D83" s="38"/>
      <c r="E83" s="38"/>
      <c r="F83" s="38"/>
      <c r="G83" s="38"/>
      <c r="H83" s="38"/>
      <c r="I83" s="38"/>
      <c r="J83" s="38"/>
      <c r="K83" s="38"/>
      <c r="L83" s="67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</row>
    <row r="84" s="2" customFormat="1" ht="12" customHeight="1">
      <c r="A84" s="36"/>
      <c r="B84" s="37"/>
      <c r="C84" s="29" t="s">
        <v>14</v>
      </c>
      <c r="D84" s="38"/>
      <c r="E84" s="38"/>
      <c r="F84" s="38"/>
      <c r="G84" s="38"/>
      <c r="H84" s="38"/>
      <c r="I84" s="38"/>
      <c r="J84" s="38"/>
      <c r="K84" s="38"/>
      <c r="L84" s="67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</row>
    <row r="85" s="2" customFormat="1" ht="16.5" customHeight="1">
      <c r="A85" s="36"/>
      <c r="B85" s="37"/>
      <c r="C85" s="38"/>
      <c r="D85" s="38"/>
      <c r="E85" s="182" t="str">
        <f>E7</f>
        <v>Prístavba pálenice č.d. 155</v>
      </c>
      <c r="F85" s="29"/>
      <c r="G85" s="29"/>
      <c r="H85" s="29"/>
      <c r="I85" s="38"/>
      <c r="J85" s="38"/>
      <c r="K85" s="38"/>
      <c r="L85" s="67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</row>
    <row r="86" s="2" customFormat="1" ht="12" customHeight="1">
      <c r="A86" s="36"/>
      <c r="B86" s="37"/>
      <c r="C86" s="29" t="s">
        <v>95</v>
      </c>
      <c r="D86" s="38"/>
      <c r="E86" s="38"/>
      <c r="F86" s="38"/>
      <c r="G86" s="38"/>
      <c r="H86" s="38"/>
      <c r="I86" s="38"/>
      <c r="J86" s="38"/>
      <c r="K86" s="38"/>
      <c r="L86" s="67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</row>
    <row r="87" s="2" customFormat="1" ht="16.5" customHeight="1">
      <c r="A87" s="36"/>
      <c r="B87" s="37"/>
      <c r="C87" s="38"/>
      <c r="D87" s="38"/>
      <c r="E87" s="80" t="str">
        <f>E9</f>
        <v>SO 02 - Rekonštrukcia spevnených plôch</v>
      </c>
      <c r="F87" s="38"/>
      <c r="G87" s="38"/>
      <c r="H87" s="38"/>
      <c r="I87" s="38"/>
      <c r="J87" s="38"/>
      <c r="K87" s="38"/>
      <c r="L87" s="67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</row>
    <row r="88" s="2" customFormat="1" ht="6.96" customHeight="1">
      <c r="A88" s="36"/>
      <c r="B88" s="37"/>
      <c r="C88" s="38"/>
      <c r="D88" s="38"/>
      <c r="E88" s="38"/>
      <c r="F88" s="38"/>
      <c r="G88" s="38"/>
      <c r="H88" s="38"/>
      <c r="I88" s="38"/>
      <c r="J88" s="38"/>
      <c r="K88" s="38"/>
      <c r="L88" s="67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</row>
    <row r="89" s="2" customFormat="1" ht="12" customHeight="1">
      <c r="A89" s="36"/>
      <c r="B89" s="37"/>
      <c r="C89" s="29" t="s">
        <v>20</v>
      </c>
      <c r="D89" s="38"/>
      <c r="E89" s="38"/>
      <c r="F89" s="24" t="str">
        <f>F12</f>
        <v>Dolná Mariková</v>
      </c>
      <c r="G89" s="38"/>
      <c r="H89" s="38"/>
      <c r="I89" s="29" t="s">
        <v>22</v>
      </c>
      <c r="J89" s="83" t="str">
        <f>IF(J12="","",J12)</f>
        <v>22. 5. 2024</v>
      </c>
      <c r="K89" s="38"/>
      <c r="L89" s="67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</row>
    <row r="90" s="2" customFormat="1" ht="6.96" customHeight="1">
      <c r="A90" s="36"/>
      <c r="B90" s="37"/>
      <c r="C90" s="38"/>
      <c r="D90" s="38"/>
      <c r="E90" s="38"/>
      <c r="F90" s="38"/>
      <c r="G90" s="38"/>
      <c r="H90" s="38"/>
      <c r="I90" s="38"/>
      <c r="J90" s="38"/>
      <c r="K90" s="38"/>
      <c r="L90" s="67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</row>
    <row r="91" s="2" customFormat="1" ht="15.15" customHeight="1">
      <c r="A91" s="36"/>
      <c r="B91" s="37"/>
      <c r="C91" s="29" t="s">
        <v>28</v>
      </c>
      <c r="D91" s="38"/>
      <c r="E91" s="38"/>
      <c r="F91" s="24" t="str">
        <f>E15</f>
        <v>GeoID s.r.o.</v>
      </c>
      <c r="G91" s="38"/>
      <c r="H91" s="38"/>
      <c r="I91" s="29" t="s">
        <v>35</v>
      </c>
      <c r="J91" s="34" t="str">
        <f>E21</f>
        <v>IngEN</v>
      </c>
      <c r="K91" s="38"/>
      <c r="L91" s="67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</row>
    <row r="92" s="2" customFormat="1" ht="15.15" customHeight="1">
      <c r="A92" s="36"/>
      <c r="B92" s="37"/>
      <c r="C92" s="29" t="s">
        <v>33</v>
      </c>
      <c r="D92" s="38"/>
      <c r="E92" s="38"/>
      <c r="F92" s="24" t="str">
        <f>IF(E18="","",E18)</f>
        <v>Vyplň údaj</v>
      </c>
      <c r="G92" s="38"/>
      <c r="H92" s="38"/>
      <c r="I92" s="29" t="s">
        <v>38</v>
      </c>
      <c r="J92" s="34" t="str">
        <f>E24</f>
        <v xml:space="preserve"> </v>
      </c>
      <c r="K92" s="38"/>
      <c r="L92" s="67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</row>
    <row r="93" s="2" customFormat="1" ht="10.32" customHeight="1">
      <c r="A93" s="36"/>
      <c r="B93" s="37"/>
      <c r="C93" s="38"/>
      <c r="D93" s="38"/>
      <c r="E93" s="38"/>
      <c r="F93" s="38"/>
      <c r="G93" s="38"/>
      <c r="H93" s="38"/>
      <c r="I93" s="38"/>
      <c r="J93" s="38"/>
      <c r="K93" s="38"/>
      <c r="L93" s="67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</row>
    <row r="94" s="2" customFormat="1" ht="29.28" customHeight="1">
      <c r="A94" s="36"/>
      <c r="B94" s="37"/>
      <c r="C94" s="183" t="s">
        <v>98</v>
      </c>
      <c r="D94" s="184"/>
      <c r="E94" s="184"/>
      <c r="F94" s="184"/>
      <c r="G94" s="184"/>
      <c r="H94" s="184"/>
      <c r="I94" s="184"/>
      <c r="J94" s="185" t="s">
        <v>99</v>
      </c>
      <c r="K94" s="184"/>
      <c r="L94" s="67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</row>
    <row r="95" s="2" customFormat="1" ht="10.32" customHeight="1">
      <c r="A95" s="36"/>
      <c r="B95" s="37"/>
      <c r="C95" s="38"/>
      <c r="D95" s="38"/>
      <c r="E95" s="38"/>
      <c r="F95" s="38"/>
      <c r="G95" s="38"/>
      <c r="H95" s="38"/>
      <c r="I95" s="38"/>
      <c r="J95" s="38"/>
      <c r="K95" s="38"/>
      <c r="L95" s="67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</row>
    <row r="96" s="2" customFormat="1" ht="22.8" customHeight="1">
      <c r="A96" s="36"/>
      <c r="B96" s="37"/>
      <c r="C96" s="186" t="s">
        <v>100</v>
      </c>
      <c r="D96" s="38"/>
      <c r="E96" s="38"/>
      <c r="F96" s="38"/>
      <c r="G96" s="38"/>
      <c r="H96" s="38"/>
      <c r="I96" s="38"/>
      <c r="J96" s="114">
        <f>J119</f>
        <v>0</v>
      </c>
      <c r="K96" s="38"/>
      <c r="L96" s="67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U96" s="14" t="s">
        <v>101</v>
      </c>
    </row>
    <row r="97" s="9" customFormat="1" ht="24.96" customHeight="1">
      <c r="A97" s="9"/>
      <c r="B97" s="187"/>
      <c r="C97" s="188"/>
      <c r="D97" s="189" t="s">
        <v>102</v>
      </c>
      <c r="E97" s="190"/>
      <c r="F97" s="190"/>
      <c r="G97" s="190"/>
      <c r="H97" s="190"/>
      <c r="I97" s="190"/>
      <c r="J97" s="191">
        <f>J120</f>
        <v>0</v>
      </c>
      <c r="K97" s="188"/>
      <c r="L97" s="192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93"/>
      <c r="C98" s="194"/>
      <c r="D98" s="195" t="s">
        <v>509</v>
      </c>
      <c r="E98" s="196"/>
      <c r="F98" s="196"/>
      <c r="G98" s="196"/>
      <c r="H98" s="196"/>
      <c r="I98" s="196"/>
      <c r="J98" s="197">
        <f>J121</f>
        <v>0</v>
      </c>
      <c r="K98" s="194"/>
      <c r="L98" s="198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93"/>
      <c r="C99" s="194"/>
      <c r="D99" s="195" t="s">
        <v>107</v>
      </c>
      <c r="E99" s="196"/>
      <c r="F99" s="196"/>
      <c r="G99" s="196"/>
      <c r="H99" s="196"/>
      <c r="I99" s="196"/>
      <c r="J99" s="197">
        <f>J125</f>
        <v>0</v>
      </c>
      <c r="K99" s="194"/>
      <c r="L99" s="198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2" customFormat="1" ht="21.84" customHeight="1">
      <c r="A100" s="36"/>
      <c r="B100" s="37"/>
      <c r="C100" s="38"/>
      <c r="D100" s="38"/>
      <c r="E100" s="38"/>
      <c r="F100" s="38"/>
      <c r="G100" s="38"/>
      <c r="H100" s="38"/>
      <c r="I100" s="38"/>
      <c r="J100" s="38"/>
      <c r="K100" s="38"/>
      <c r="L100" s="67"/>
      <c r="S100" s="36"/>
      <c r="T100" s="36"/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</row>
    <row r="101" s="2" customFormat="1" ht="6.96" customHeight="1">
      <c r="A101" s="36"/>
      <c r="B101" s="70"/>
      <c r="C101" s="71"/>
      <c r="D101" s="71"/>
      <c r="E101" s="71"/>
      <c r="F101" s="71"/>
      <c r="G101" s="71"/>
      <c r="H101" s="71"/>
      <c r="I101" s="71"/>
      <c r="J101" s="71"/>
      <c r="K101" s="71"/>
      <c r="L101" s="67"/>
      <c r="S101" s="36"/>
      <c r="T101" s="36"/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</row>
    <row r="105" s="2" customFormat="1" ht="6.96" customHeight="1">
      <c r="A105" s="36"/>
      <c r="B105" s="72"/>
      <c r="C105" s="73"/>
      <c r="D105" s="73"/>
      <c r="E105" s="73"/>
      <c r="F105" s="73"/>
      <c r="G105" s="73"/>
      <c r="H105" s="73"/>
      <c r="I105" s="73"/>
      <c r="J105" s="73"/>
      <c r="K105" s="73"/>
      <c r="L105" s="67"/>
      <c r="S105" s="36"/>
      <c r="T105" s="36"/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</row>
    <row r="106" s="2" customFormat="1" ht="24.96" customHeight="1">
      <c r="A106" s="36"/>
      <c r="B106" s="37"/>
      <c r="C106" s="20" t="s">
        <v>117</v>
      </c>
      <c r="D106" s="38"/>
      <c r="E106" s="38"/>
      <c r="F106" s="38"/>
      <c r="G106" s="38"/>
      <c r="H106" s="38"/>
      <c r="I106" s="38"/>
      <c r="J106" s="38"/>
      <c r="K106" s="38"/>
      <c r="L106" s="67"/>
      <c r="S106" s="36"/>
      <c r="T106" s="36"/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</row>
    <row r="107" s="2" customFormat="1" ht="6.96" customHeight="1">
      <c r="A107" s="36"/>
      <c r="B107" s="37"/>
      <c r="C107" s="38"/>
      <c r="D107" s="38"/>
      <c r="E107" s="38"/>
      <c r="F107" s="38"/>
      <c r="G107" s="38"/>
      <c r="H107" s="38"/>
      <c r="I107" s="38"/>
      <c r="J107" s="38"/>
      <c r="K107" s="38"/>
      <c r="L107" s="67"/>
      <c r="S107" s="36"/>
      <c r="T107" s="36"/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</row>
    <row r="108" s="2" customFormat="1" ht="12" customHeight="1">
      <c r="A108" s="36"/>
      <c r="B108" s="37"/>
      <c r="C108" s="29" t="s">
        <v>14</v>
      </c>
      <c r="D108" s="38"/>
      <c r="E108" s="38"/>
      <c r="F108" s="38"/>
      <c r="G108" s="38"/>
      <c r="H108" s="38"/>
      <c r="I108" s="38"/>
      <c r="J108" s="38"/>
      <c r="K108" s="38"/>
      <c r="L108" s="67"/>
      <c r="S108" s="36"/>
      <c r="T108" s="36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</row>
    <row r="109" s="2" customFormat="1" ht="16.5" customHeight="1">
      <c r="A109" s="36"/>
      <c r="B109" s="37"/>
      <c r="C109" s="38"/>
      <c r="D109" s="38"/>
      <c r="E109" s="182" t="str">
        <f>E7</f>
        <v>Prístavba pálenice č.d. 155</v>
      </c>
      <c r="F109" s="29"/>
      <c r="G109" s="29"/>
      <c r="H109" s="29"/>
      <c r="I109" s="38"/>
      <c r="J109" s="38"/>
      <c r="K109" s="38"/>
      <c r="L109" s="67"/>
      <c r="S109" s="36"/>
      <c r="T109" s="36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</row>
    <row r="110" s="2" customFormat="1" ht="12" customHeight="1">
      <c r="A110" s="36"/>
      <c r="B110" s="37"/>
      <c r="C110" s="29" t="s">
        <v>95</v>
      </c>
      <c r="D110" s="38"/>
      <c r="E110" s="38"/>
      <c r="F110" s="38"/>
      <c r="G110" s="38"/>
      <c r="H110" s="38"/>
      <c r="I110" s="38"/>
      <c r="J110" s="38"/>
      <c r="K110" s="38"/>
      <c r="L110" s="67"/>
      <c r="S110" s="36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</row>
    <row r="111" s="2" customFormat="1" ht="16.5" customHeight="1">
      <c r="A111" s="36"/>
      <c r="B111" s="37"/>
      <c r="C111" s="38"/>
      <c r="D111" s="38"/>
      <c r="E111" s="80" t="str">
        <f>E9</f>
        <v>SO 02 - Rekonštrukcia spevnených plôch</v>
      </c>
      <c r="F111" s="38"/>
      <c r="G111" s="38"/>
      <c r="H111" s="38"/>
      <c r="I111" s="38"/>
      <c r="J111" s="38"/>
      <c r="K111" s="38"/>
      <c r="L111" s="67"/>
      <c r="S111" s="36"/>
      <c r="T111" s="36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</row>
    <row r="112" s="2" customFormat="1" ht="6.96" customHeight="1">
      <c r="A112" s="36"/>
      <c r="B112" s="37"/>
      <c r="C112" s="38"/>
      <c r="D112" s="38"/>
      <c r="E112" s="38"/>
      <c r="F112" s="38"/>
      <c r="G112" s="38"/>
      <c r="H112" s="38"/>
      <c r="I112" s="38"/>
      <c r="J112" s="38"/>
      <c r="K112" s="38"/>
      <c r="L112" s="67"/>
      <c r="S112" s="36"/>
      <c r="T112" s="36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</row>
    <row r="113" s="2" customFormat="1" ht="12" customHeight="1">
      <c r="A113" s="36"/>
      <c r="B113" s="37"/>
      <c r="C113" s="29" t="s">
        <v>20</v>
      </c>
      <c r="D113" s="38"/>
      <c r="E113" s="38"/>
      <c r="F113" s="24" t="str">
        <f>F12</f>
        <v>Dolná Mariková</v>
      </c>
      <c r="G113" s="38"/>
      <c r="H113" s="38"/>
      <c r="I113" s="29" t="s">
        <v>22</v>
      </c>
      <c r="J113" s="83" t="str">
        <f>IF(J12="","",J12)</f>
        <v>22. 5. 2024</v>
      </c>
      <c r="K113" s="38"/>
      <c r="L113" s="67"/>
      <c r="S113" s="36"/>
      <c r="T113" s="36"/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</row>
    <row r="114" s="2" customFormat="1" ht="6.96" customHeight="1">
      <c r="A114" s="36"/>
      <c r="B114" s="37"/>
      <c r="C114" s="38"/>
      <c r="D114" s="38"/>
      <c r="E114" s="38"/>
      <c r="F114" s="38"/>
      <c r="G114" s="38"/>
      <c r="H114" s="38"/>
      <c r="I114" s="38"/>
      <c r="J114" s="38"/>
      <c r="K114" s="38"/>
      <c r="L114" s="67"/>
      <c r="S114" s="36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</row>
    <row r="115" s="2" customFormat="1" ht="15.15" customHeight="1">
      <c r="A115" s="36"/>
      <c r="B115" s="37"/>
      <c r="C115" s="29" t="s">
        <v>28</v>
      </c>
      <c r="D115" s="38"/>
      <c r="E115" s="38"/>
      <c r="F115" s="24" t="str">
        <f>E15</f>
        <v>GeoID s.r.o.</v>
      </c>
      <c r="G115" s="38"/>
      <c r="H115" s="38"/>
      <c r="I115" s="29" t="s">
        <v>35</v>
      </c>
      <c r="J115" s="34" t="str">
        <f>E21</f>
        <v>IngEN</v>
      </c>
      <c r="K115" s="38"/>
      <c r="L115" s="67"/>
      <c r="S115" s="36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</row>
    <row r="116" s="2" customFormat="1" ht="15.15" customHeight="1">
      <c r="A116" s="36"/>
      <c r="B116" s="37"/>
      <c r="C116" s="29" t="s">
        <v>33</v>
      </c>
      <c r="D116" s="38"/>
      <c r="E116" s="38"/>
      <c r="F116" s="24" t="str">
        <f>IF(E18="","",E18)</f>
        <v>Vyplň údaj</v>
      </c>
      <c r="G116" s="38"/>
      <c r="H116" s="38"/>
      <c r="I116" s="29" t="s">
        <v>38</v>
      </c>
      <c r="J116" s="34" t="str">
        <f>E24</f>
        <v xml:space="preserve"> </v>
      </c>
      <c r="K116" s="38"/>
      <c r="L116" s="67"/>
      <c r="S116" s="36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</row>
    <row r="117" s="2" customFormat="1" ht="10.32" customHeight="1">
      <c r="A117" s="36"/>
      <c r="B117" s="37"/>
      <c r="C117" s="38"/>
      <c r="D117" s="38"/>
      <c r="E117" s="38"/>
      <c r="F117" s="38"/>
      <c r="G117" s="38"/>
      <c r="H117" s="38"/>
      <c r="I117" s="38"/>
      <c r="J117" s="38"/>
      <c r="K117" s="38"/>
      <c r="L117" s="67"/>
      <c r="S117" s="36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</row>
    <row r="118" s="11" customFormat="1" ht="29.28" customHeight="1">
      <c r="A118" s="199"/>
      <c r="B118" s="200"/>
      <c r="C118" s="201" t="s">
        <v>118</v>
      </c>
      <c r="D118" s="202" t="s">
        <v>66</v>
      </c>
      <c r="E118" s="202" t="s">
        <v>62</v>
      </c>
      <c r="F118" s="202" t="s">
        <v>63</v>
      </c>
      <c r="G118" s="202" t="s">
        <v>119</v>
      </c>
      <c r="H118" s="202" t="s">
        <v>120</v>
      </c>
      <c r="I118" s="202" t="s">
        <v>121</v>
      </c>
      <c r="J118" s="203" t="s">
        <v>99</v>
      </c>
      <c r="K118" s="204" t="s">
        <v>122</v>
      </c>
      <c r="L118" s="205"/>
      <c r="M118" s="104" t="s">
        <v>1</v>
      </c>
      <c r="N118" s="105" t="s">
        <v>45</v>
      </c>
      <c r="O118" s="105" t="s">
        <v>123</v>
      </c>
      <c r="P118" s="105" t="s">
        <v>124</v>
      </c>
      <c r="Q118" s="105" t="s">
        <v>125</v>
      </c>
      <c r="R118" s="105" t="s">
        <v>126</v>
      </c>
      <c r="S118" s="105" t="s">
        <v>127</v>
      </c>
      <c r="T118" s="106" t="s">
        <v>128</v>
      </c>
      <c r="U118" s="199"/>
      <c r="V118" s="199"/>
      <c r="W118" s="199"/>
      <c r="X118" s="199"/>
      <c r="Y118" s="199"/>
      <c r="Z118" s="199"/>
      <c r="AA118" s="199"/>
      <c r="AB118" s="199"/>
      <c r="AC118" s="199"/>
      <c r="AD118" s="199"/>
      <c r="AE118" s="199"/>
    </row>
    <row r="119" s="2" customFormat="1" ht="22.8" customHeight="1">
      <c r="A119" s="36"/>
      <c r="B119" s="37"/>
      <c r="C119" s="111" t="s">
        <v>100</v>
      </c>
      <c r="D119" s="38"/>
      <c r="E119" s="38"/>
      <c r="F119" s="38"/>
      <c r="G119" s="38"/>
      <c r="H119" s="38"/>
      <c r="I119" s="38"/>
      <c r="J119" s="206">
        <f>BK119</f>
        <v>0</v>
      </c>
      <c r="K119" s="38"/>
      <c r="L119" s="42"/>
      <c r="M119" s="107"/>
      <c r="N119" s="207"/>
      <c r="O119" s="108"/>
      <c r="P119" s="208">
        <f>P120</f>
        <v>0</v>
      </c>
      <c r="Q119" s="108"/>
      <c r="R119" s="208">
        <f>R120</f>
        <v>58.668479999999995</v>
      </c>
      <c r="S119" s="108"/>
      <c r="T119" s="209">
        <f>T120</f>
        <v>0</v>
      </c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  <c r="AT119" s="14" t="s">
        <v>80</v>
      </c>
      <c r="AU119" s="14" t="s">
        <v>101</v>
      </c>
      <c r="BK119" s="210">
        <f>BK120</f>
        <v>0</v>
      </c>
    </row>
    <row r="120" s="12" customFormat="1" ht="25.92" customHeight="1">
      <c r="A120" s="12"/>
      <c r="B120" s="211"/>
      <c r="C120" s="212"/>
      <c r="D120" s="213" t="s">
        <v>80</v>
      </c>
      <c r="E120" s="214" t="s">
        <v>129</v>
      </c>
      <c r="F120" s="214" t="s">
        <v>130</v>
      </c>
      <c r="G120" s="212"/>
      <c r="H120" s="212"/>
      <c r="I120" s="215"/>
      <c r="J120" s="216">
        <f>BK120</f>
        <v>0</v>
      </c>
      <c r="K120" s="212"/>
      <c r="L120" s="217"/>
      <c r="M120" s="218"/>
      <c r="N120" s="219"/>
      <c r="O120" s="219"/>
      <c r="P120" s="220">
        <f>P121+P125</f>
        <v>0</v>
      </c>
      <c r="Q120" s="219"/>
      <c r="R120" s="220">
        <f>R121+R125</f>
        <v>58.668479999999995</v>
      </c>
      <c r="S120" s="219"/>
      <c r="T120" s="221">
        <f>T121+T125</f>
        <v>0</v>
      </c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R120" s="222" t="s">
        <v>89</v>
      </c>
      <c r="AT120" s="223" t="s">
        <v>80</v>
      </c>
      <c r="AU120" s="223" t="s">
        <v>81</v>
      </c>
      <c r="AY120" s="222" t="s">
        <v>131</v>
      </c>
      <c r="BK120" s="224">
        <f>BK121+BK125</f>
        <v>0</v>
      </c>
    </row>
    <row r="121" s="12" customFormat="1" ht="22.8" customHeight="1">
      <c r="A121" s="12"/>
      <c r="B121" s="211"/>
      <c r="C121" s="212"/>
      <c r="D121" s="213" t="s">
        <v>80</v>
      </c>
      <c r="E121" s="225" t="s">
        <v>151</v>
      </c>
      <c r="F121" s="225" t="s">
        <v>510</v>
      </c>
      <c r="G121" s="212"/>
      <c r="H121" s="212"/>
      <c r="I121" s="215"/>
      <c r="J121" s="226">
        <f>BK121</f>
        <v>0</v>
      </c>
      <c r="K121" s="212"/>
      <c r="L121" s="217"/>
      <c r="M121" s="218"/>
      <c r="N121" s="219"/>
      <c r="O121" s="219"/>
      <c r="P121" s="220">
        <f>SUM(P122:P124)</f>
        <v>0</v>
      </c>
      <c r="Q121" s="219"/>
      <c r="R121" s="220">
        <f>SUM(R122:R124)</f>
        <v>58.668479999999995</v>
      </c>
      <c r="S121" s="219"/>
      <c r="T121" s="221">
        <f>SUM(T122:T124)</f>
        <v>0</v>
      </c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R121" s="222" t="s">
        <v>89</v>
      </c>
      <c r="AT121" s="223" t="s">
        <v>80</v>
      </c>
      <c r="AU121" s="223" t="s">
        <v>89</v>
      </c>
      <c r="AY121" s="222" t="s">
        <v>131</v>
      </c>
      <c r="BK121" s="224">
        <f>SUM(BK122:BK124)</f>
        <v>0</v>
      </c>
    </row>
    <row r="122" s="2" customFormat="1" ht="33" customHeight="1">
      <c r="A122" s="36"/>
      <c r="B122" s="37"/>
      <c r="C122" s="227" t="s">
        <v>89</v>
      </c>
      <c r="D122" s="227" t="s">
        <v>133</v>
      </c>
      <c r="E122" s="228" t="s">
        <v>511</v>
      </c>
      <c r="F122" s="229" t="s">
        <v>512</v>
      </c>
      <c r="G122" s="230" t="s">
        <v>136</v>
      </c>
      <c r="H122" s="231">
        <v>312</v>
      </c>
      <c r="I122" s="232"/>
      <c r="J122" s="231">
        <f>ROUND(I122*H122,2)</f>
        <v>0</v>
      </c>
      <c r="K122" s="233"/>
      <c r="L122" s="42"/>
      <c r="M122" s="234" t="s">
        <v>1</v>
      </c>
      <c r="N122" s="235" t="s">
        <v>47</v>
      </c>
      <c r="O122" s="95"/>
      <c r="P122" s="236">
        <f>O122*H122</f>
        <v>0</v>
      </c>
      <c r="Q122" s="236">
        <v>0</v>
      </c>
      <c r="R122" s="236">
        <f>Q122*H122</f>
        <v>0</v>
      </c>
      <c r="S122" s="236">
        <v>0</v>
      </c>
      <c r="T122" s="237">
        <f>S122*H122</f>
        <v>0</v>
      </c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  <c r="AR122" s="238" t="s">
        <v>137</v>
      </c>
      <c r="AT122" s="238" t="s">
        <v>133</v>
      </c>
      <c r="AU122" s="238" t="s">
        <v>138</v>
      </c>
      <c r="AY122" s="14" t="s">
        <v>131</v>
      </c>
      <c r="BE122" s="239">
        <f>IF(N122="základná",J122,0)</f>
        <v>0</v>
      </c>
      <c r="BF122" s="239">
        <f>IF(N122="znížená",J122,0)</f>
        <v>0</v>
      </c>
      <c r="BG122" s="239">
        <f>IF(N122="zákl. prenesená",J122,0)</f>
        <v>0</v>
      </c>
      <c r="BH122" s="239">
        <f>IF(N122="zníž. prenesená",J122,0)</f>
        <v>0</v>
      </c>
      <c r="BI122" s="239">
        <f>IF(N122="nulová",J122,0)</f>
        <v>0</v>
      </c>
      <c r="BJ122" s="14" t="s">
        <v>138</v>
      </c>
      <c r="BK122" s="239">
        <f>ROUND(I122*H122,2)</f>
        <v>0</v>
      </c>
      <c r="BL122" s="14" t="s">
        <v>137</v>
      </c>
      <c r="BM122" s="238" t="s">
        <v>513</v>
      </c>
    </row>
    <row r="123" s="2" customFormat="1" ht="33" customHeight="1">
      <c r="A123" s="36"/>
      <c r="B123" s="37"/>
      <c r="C123" s="227" t="s">
        <v>138</v>
      </c>
      <c r="D123" s="227" t="s">
        <v>133</v>
      </c>
      <c r="E123" s="228" t="s">
        <v>514</v>
      </c>
      <c r="F123" s="229" t="s">
        <v>515</v>
      </c>
      <c r="G123" s="230" t="s">
        <v>136</v>
      </c>
      <c r="H123" s="231">
        <v>312</v>
      </c>
      <c r="I123" s="232"/>
      <c r="J123" s="231">
        <f>ROUND(I123*H123,2)</f>
        <v>0</v>
      </c>
      <c r="K123" s="233"/>
      <c r="L123" s="42"/>
      <c r="M123" s="234" t="s">
        <v>1</v>
      </c>
      <c r="N123" s="235" t="s">
        <v>47</v>
      </c>
      <c r="O123" s="95"/>
      <c r="P123" s="236">
        <f>O123*H123</f>
        <v>0</v>
      </c>
      <c r="Q123" s="236">
        <v>0.0065199999999999998</v>
      </c>
      <c r="R123" s="236">
        <f>Q123*H123</f>
        <v>2.03424</v>
      </c>
      <c r="S123" s="236">
        <v>0</v>
      </c>
      <c r="T123" s="237">
        <f>S123*H123</f>
        <v>0</v>
      </c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R123" s="238" t="s">
        <v>137</v>
      </c>
      <c r="AT123" s="238" t="s">
        <v>133</v>
      </c>
      <c r="AU123" s="238" t="s">
        <v>138</v>
      </c>
      <c r="AY123" s="14" t="s">
        <v>131</v>
      </c>
      <c r="BE123" s="239">
        <f>IF(N123="základná",J123,0)</f>
        <v>0</v>
      </c>
      <c r="BF123" s="239">
        <f>IF(N123="znížená",J123,0)</f>
        <v>0</v>
      </c>
      <c r="BG123" s="239">
        <f>IF(N123="zákl. prenesená",J123,0)</f>
        <v>0</v>
      </c>
      <c r="BH123" s="239">
        <f>IF(N123="zníž. prenesená",J123,0)</f>
        <v>0</v>
      </c>
      <c r="BI123" s="239">
        <f>IF(N123="nulová",J123,0)</f>
        <v>0</v>
      </c>
      <c r="BJ123" s="14" t="s">
        <v>138</v>
      </c>
      <c r="BK123" s="239">
        <f>ROUND(I123*H123,2)</f>
        <v>0</v>
      </c>
      <c r="BL123" s="14" t="s">
        <v>137</v>
      </c>
      <c r="BM123" s="238" t="s">
        <v>516</v>
      </c>
    </row>
    <row r="124" s="2" customFormat="1" ht="37.8" customHeight="1">
      <c r="A124" s="36"/>
      <c r="B124" s="37"/>
      <c r="C124" s="227" t="s">
        <v>144</v>
      </c>
      <c r="D124" s="227" t="s">
        <v>133</v>
      </c>
      <c r="E124" s="228" t="s">
        <v>517</v>
      </c>
      <c r="F124" s="229" t="s">
        <v>518</v>
      </c>
      <c r="G124" s="230" t="s">
        <v>136</v>
      </c>
      <c r="H124" s="231">
        <v>312</v>
      </c>
      <c r="I124" s="232"/>
      <c r="J124" s="231">
        <f>ROUND(I124*H124,2)</f>
        <v>0</v>
      </c>
      <c r="K124" s="233"/>
      <c r="L124" s="42"/>
      <c r="M124" s="234" t="s">
        <v>1</v>
      </c>
      <c r="N124" s="235" t="s">
        <v>47</v>
      </c>
      <c r="O124" s="95"/>
      <c r="P124" s="236">
        <f>O124*H124</f>
        <v>0</v>
      </c>
      <c r="Q124" s="236">
        <v>0.18151999999999999</v>
      </c>
      <c r="R124" s="236">
        <f>Q124*H124</f>
        <v>56.634239999999998</v>
      </c>
      <c r="S124" s="236">
        <v>0</v>
      </c>
      <c r="T124" s="237">
        <f>S124*H124</f>
        <v>0</v>
      </c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  <c r="AR124" s="238" t="s">
        <v>137</v>
      </c>
      <c r="AT124" s="238" t="s">
        <v>133</v>
      </c>
      <c r="AU124" s="238" t="s">
        <v>138</v>
      </c>
      <c r="AY124" s="14" t="s">
        <v>131</v>
      </c>
      <c r="BE124" s="239">
        <f>IF(N124="základná",J124,0)</f>
        <v>0</v>
      </c>
      <c r="BF124" s="239">
        <f>IF(N124="znížená",J124,0)</f>
        <v>0</v>
      </c>
      <c r="BG124" s="239">
        <f>IF(N124="zákl. prenesená",J124,0)</f>
        <v>0</v>
      </c>
      <c r="BH124" s="239">
        <f>IF(N124="zníž. prenesená",J124,0)</f>
        <v>0</v>
      </c>
      <c r="BI124" s="239">
        <f>IF(N124="nulová",J124,0)</f>
        <v>0</v>
      </c>
      <c r="BJ124" s="14" t="s">
        <v>138</v>
      </c>
      <c r="BK124" s="239">
        <f>ROUND(I124*H124,2)</f>
        <v>0</v>
      </c>
      <c r="BL124" s="14" t="s">
        <v>137</v>
      </c>
      <c r="BM124" s="238" t="s">
        <v>519</v>
      </c>
    </row>
    <row r="125" s="12" customFormat="1" ht="22.8" customHeight="1">
      <c r="A125" s="12"/>
      <c r="B125" s="211"/>
      <c r="C125" s="212"/>
      <c r="D125" s="213" t="s">
        <v>80</v>
      </c>
      <c r="E125" s="225" t="s">
        <v>310</v>
      </c>
      <c r="F125" s="225" t="s">
        <v>311</v>
      </c>
      <c r="G125" s="212"/>
      <c r="H125" s="212"/>
      <c r="I125" s="215"/>
      <c r="J125" s="226">
        <f>BK125</f>
        <v>0</v>
      </c>
      <c r="K125" s="212"/>
      <c r="L125" s="217"/>
      <c r="M125" s="218"/>
      <c r="N125" s="219"/>
      <c r="O125" s="219"/>
      <c r="P125" s="220">
        <f>P126</f>
        <v>0</v>
      </c>
      <c r="Q125" s="219"/>
      <c r="R125" s="220">
        <f>R126</f>
        <v>0</v>
      </c>
      <c r="S125" s="219"/>
      <c r="T125" s="221">
        <f>T126</f>
        <v>0</v>
      </c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222" t="s">
        <v>89</v>
      </c>
      <c r="AT125" s="223" t="s">
        <v>80</v>
      </c>
      <c r="AU125" s="223" t="s">
        <v>89</v>
      </c>
      <c r="AY125" s="222" t="s">
        <v>131</v>
      </c>
      <c r="BK125" s="224">
        <f>BK126</f>
        <v>0</v>
      </c>
    </row>
    <row r="126" s="2" customFormat="1" ht="33" customHeight="1">
      <c r="A126" s="36"/>
      <c r="B126" s="37"/>
      <c r="C126" s="227" t="s">
        <v>137</v>
      </c>
      <c r="D126" s="227" t="s">
        <v>133</v>
      </c>
      <c r="E126" s="228" t="s">
        <v>520</v>
      </c>
      <c r="F126" s="229" t="s">
        <v>521</v>
      </c>
      <c r="G126" s="230" t="s">
        <v>171</v>
      </c>
      <c r="H126" s="231">
        <v>58.670000000000002</v>
      </c>
      <c r="I126" s="232"/>
      <c r="J126" s="231">
        <f>ROUND(I126*H126,2)</f>
        <v>0</v>
      </c>
      <c r="K126" s="233"/>
      <c r="L126" s="42"/>
      <c r="M126" s="250" t="s">
        <v>1</v>
      </c>
      <c r="N126" s="251" t="s">
        <v>47</v>
      </c>
      <c r="O126" s="252"/>
      <c r="P126" s="253">
        <f>O126*H126</f>
        <v>0</v>
      </c>
      <c r="Q126" s="253">
        <v>0</v>
      </c>
      <c r="R126" s="253">
        <f>Q126*H126</f>
        <v>0</v>
      </c>
      <c r="S126" s="253">
        <v>0</v>
      </c>
      <c r="T126" s="254">
        <f>S126*H126</f>
        <v>0</v>
      </c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  <c r="AR126" s="238" t="s">
        <v>137</v>
      </c>
      <c r="AT126" s="238" t="s">
        <v>133</v>
      </c>
      <c r="AU126" s="238" t="s">
        <v>138</v>
      </c>
      <c r="AY126" s="14" t="s">
        <v>131</v>
      </c>
      <c r="BE126" s="239">
        <f>IF(N126="základná",J126,0)</f>
        <v>0</v>
      </c>
      <c r="BF126" s="239">
        <f>IF(N126="znížená",J126,0)</f>
        <v>0</v>
      </c>
      <c r="BG126" s="239">
        <f>IF(N126="zákl. prenesená",J126,0)</f>
        <v>0</v>
      </c>
      <c r="BH126" s="239">
        <f>IF(N126="zníž. prenesená",J126,0)</f>
        <v>0</v>
      </c>
      <c r="BI126" s="239">
        <f>IF(N126="nulová",J126,0)</f>
        <v>0</v>
      </c>
      <c r="BJ126" s="14" t="s">
        <v>138</v>
      </c>
      <c r="BK126" s="239">
        <f>ROUND(I126*H126,2)</f>
        <v>0</v>
      </c>
      <c r="BL126" s="14" t="s">
        <v>137</v>
      </c>
      <c r="BM126" s="238" t="s">
        <v>522</v>
      </c>
    </row>
    <row r="127" s="2" customFormat="1" ht="6.96" customHeight="1">
      <c r="A127" s="36"/>
      <c r="B127" s="70"/>
      <c r="C127" s="71"/>
      <c r="D127" s="71"/>
      <c r="E127" s="71"/>
      <c r="F127" s="71"/>
      <c r="G127" s="71"/>
      <c r="H127" s="71"/>
      <c r="I127" s="71"/>
      <c r="J127" s="71"/>
      <c r="K127" s="71"/>
      <c r="L127" s="42"/>
      <c r="M127" s="36"/>
      <c r="O127" s="36"/>
      <c r="P127" s="36"/>
      <c r="Q127" s="36"/>
      <c r="R127" s="36"/>
      <c r="S127" s="36"/>
      <c r="T127" s="36"/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</row>
  </sheetData>
  <sheetProtection sheet="1" autoFilter="0" formatColumns="0" formatRows="0" objects="1" scenarios="1" spinCount="100000" saltValue="vLePb/8m1U3xx+VQfe/BeauK2XGWFr+Sy2V9DYde747RQNO+/PDfEesywLRdnicbLJKBgaZ++tOCuN86NXVmDA==" hashValue="P9DiNNx+07ZOC6uir1ClbSmC3oT/uj/rQfE3i9hqyw7iTttpug3+wNaovfhrrTd0LqGUSltl3Wo+tw++PVS4qQ==" algorithmName="SHA-512" password="CC35"/>
  <autoFilter ref="C118:K126"/>
  <mergeCells count="9">
    <mergeCell ref="E7:H7"/>
    <mergeCell ref="E9:H9"/>
    <mergeCell ref="E18:H18"/>
    <mergeCell ref="E27:H27"/>
    <mergeCell ref="E85:H85"/>
    <mergeCell ref="E87:H87"/>
    <mergeCell ref="E109:H109"/>
    <mergeCell ref="E111:H111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HPMICHALHRKOTA\Admin</dc:creator>
  <cp:lastModifiedBy>HPMICHALHRKOTA\Admin</cp:lastModifiedBy>
  <dcterms:created xsi:type="dcterms:W3CDTF">2024-07-23T15:12:02Z</dcterms:created>
  <dcterms:modified xsi:type="dcterms:W3CDTF">2024-07-23T15:12:10Z</dcterms:modified>
</cp:coreProperties>
</file>