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xport\00_DPB\2024\PARKOVISKO_ROZNAVSKA_JURAJOV_DVOR\"/>
    </mc:Choice>
  </mc:AlternateContent>
  <bookViews>
    <workbookView xWindow="0" yWindow="0" windowWidth="0" windowHeight="0"/>
  </bookViews>
  <sheets>
    <sheet name="Rekapitulácia stavby" sheetId="1" r:id="rId1"/>
    <sheet name="01 - Parkovisko Rožňavská..." sheetId="2" r:id="rId2"/>
    <sheet name="02 - Elektroinštalácie" sheetId="3" r:id="rId3"/>
  </sheets>
  <definedNames>
    <definedName name="_xlnm.Print_Area" localSheetId="0">'Rekapitulácia stavby'!$D$4:$AO$76,'Rekapitulácia stavby'!$C$82:$AQ$104</definedName>
    <definedName name="_xlnm.Print_Titles" localSheetId="0">'Rekapitulácia stavby'!$92:$92</definedName>
    <definedName name="_xlnm._FilterDatabase" localSheetId="1" hidden="1">'01 - Parkovisko Rožňavská...'!$C$132:$K$208</definedName>
    <definedName name="_xlnm.Print_Area" localSheetId="1">'01 - Parkovisko Rožňavská...'!$C$4:$J$76,'01 - Parkovisko Rožňavská...'!$C$82:$J$114,'01 - Parkovisko Rožňavská...'!$C$120:$J$208</definedName>
    <definedName name="_xlnm.Print_Titles" localSheetId="1">'01 - Parkovisko Rožňavská...'!$132:$132</definedName>
    <definedName name="_xlnm._FilterDatabase" localSheetId="2" hidden="1">'02 - Elektroinštalácie'!$C$127:$K$148</definedName>
    <definedName name="_xlnm.Print_Area" localSheetId="2">'02 - Elektroinštalácie'!$C$4:$J$76,'02 - Elektroinštalácie'!$C$82:$J$109,'02 - Elektroinštalácie'!$C$115:$J$148</definedName>
    <definedName name="_xlnm.Print_Titles" localSheetId="2">'02 - Elektroinštalácie'!$127:$127</definedName>
  </definedNames>
  <calcPr/>
</workbook>
</file>

<file path=xl/calcChain.xml><?xml version="1.0" encoding="utf-8"?>
<calcChain xmlns="http://schemas.openxmlformats.org/spreadsheetml/2006/main">
  <c i="3" l="1" r="J39"/>
  <c r="J38"/>
  <c i="1" r="AY96"/>
  <c i="3" r="J37"/>
  <c i="1" r="AX96"/>
  <c i="3" r="BI148"/>
  <c r="BH148"/>
  <c r="BG148"/>
  <c r="BE148"/>
  <c r="BK148"/>
  <c r="J148"/>
  <c r="BF148"/>
  <c r="BI147"/>
  <c r="BH147"/>
  <c r="BG147"/>
  <c r="BE147"/>
  <c r="BK147"/>
  <c r="J147"/>
  <c r="BF147"/>
  <c r="BI146"/>
  <c r="BH146"/>
  <c r="BG146"/>
  <c r="BE146"/>
  <c r="BK146"/>
  <c r="J146"/>
  <c r="BF146"/>
  <c r="BI145"/>
  <c r="BH145"/>
  <c r="BG145"/>
  <c r="BE145"/>
  <c r="BK145"/>
  <c r="J145"/>
  <c r="BF145"/>
  <c r="BI144"/>
  <c r="BH144"/>
  <c r="BG144"/>
  <c r="BE144"/>
  <c r="BK144"/>
  <c r="J144"/>
  <c r="BF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22"/>
  <c r="E7"/>
  <c r="E85"/>
  <c i="2" r="J39"/>
  <c r="J38"/>
  <c i="1" r="AY95"/>
  <c i="2" r="J37"/>
  <c i="1" r="AX95"/>
  <c i="2" r="BI208"/>
  <c r="BH208"/>
  <c r="BG208"/>
  <c r="BE208"/>
  <c r="BK208"/>
  <c r="J208"/>
  <c r="BF208"/>
  <c r="BI207"/>
  <c r="BH207"/>
  <c r="BG207"/>
  <c r="BE207"/>
  <c r="BK207"/>
  <c r="J207"/>
  <c r="BF207"/>
  <c r="BI206"/>
  <c r="BH206"/>
  <c r="BG206"/>
  <c r="BE206"/>
  <c r="BK206"/>
  <c r="J206"/>
  <c r="BF206"/>
  <c r="BI205"/>
  <c r="BH205"/>
  <c r="BG205"/>
  <c r="BE205"/>
  <c r="BK205"/>
  <c r="J205"/>
  <c r="BF205"/>
  <c r="BI204"/>
  <c r="BH204"/>
  <c r="BG204"/>
  <c r="BE204"/>
  <c r="BK204"/>
  <c r="J204"/>
  <c r="BF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T175"/>
  <c r="R176"/>
  <c r="R175"/>
  <c r="P176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89"/>
  <c r="E87"/>
  <c r="J24"/>
  <c r="E24"/>
  <c r="J92"/>
  <c r="J23"/>
  <c r="J21"/>
  <c r="E21"/>
  <c r="J129"/>
  <c r="J20"/>
  <c r="J18"/>
  <c r="E18"/>
  <c r="F130"/>
  <c r="J17"/>
  <c r="J15"/>
  <c r="E15"/>
  <c r="F129"/>
  <c r="J14"/>
  <c r="J12"/>
  <c r="J127"/>
  <c r="E7"/>
  <c r="E85"/>
  <c i="1"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L90"/>
  <c r="AM90"/>
  <c r="AM89"/>
  <c r="L89"/>
  <c r="AM87"/>
  <c r="L87"/>
  <c r="L85"/>
  <c r="L84"/>
  <c i="2" r="BK151"/>
  <c r="BK137"/>
  <c r="J178"/>
  <c r="J152"/>
  <c r="BK189"/>
  <c r="BK174"/>
  <c r="J137"/>
  <c r="J191"/>
  <c r="BK152"/>
  <c r="BK179"/>
  <c r="BK167"/>
  <c r="J155"/>
  <c r="BK142"/>
  <c r="BK199"/>
  <c r="BK194"/>
  <c r="J183"/>
  <c r="BK172"/>
  <c r="BK166"/>
  <c r="J147"/>
  <c r="J197"/>
  <c r="J167"/>
  <c r="J142"/>
  <c i="3" r="BK139"/>
  <c r="BK140"/>
  <c r="J133"/>
  <c r="BK137"/>
  <c r="J130"/>
  <c i="2" r="J172"/>
  <c r="J140"/>
  <c r="BK181"/>
  <c r="BK163"/>
  <c r="J202"/>
  <c r="J193"/>
  <c r="J180"/>
  <c r="J143"/>
  <c r="J136"/>
  <c r="J198"/>
  <c r="J158"/>
  <c r="J195"/>
  <c r="BK171"/>
  <c r="J163"/>
  <c r="J154"/>
  <c r="BK145"/>
  <c r="J200"/>
  <c r="BK197"/>
  <c r="BK193"/>
  <c r="BK187"/>
  <c r="BK182"/>
  <c r="BK170"/>
  <c r="BK158"/>
  <c r="J148"/>
  <c r="BK138"/>
  <c r="J199"/>
  <c r="BK186"/>
  <c r="J166"/>
  <c i="3" r="BK133"/>
  <c r="J140"/>
  <c r="J134"/>
  <c r="J138"/>
  <c r="BK135"/>
  <c r="J141"/>
  <c r="BK132"/>
  <c i="2" r="J185"/>
  <c r="J150"/>
  <c r="BK185"/>
  <c r="BK155"/>
  <c r="J188"/>
  <c r="BK159"/>
  <c r="BK202"/>
  <c r="BK160"/>
  <c r="J151"/>
  <c r="J170"/>
  <c r="BK161"/>
  <c r="BK146"/>
  <c r="BK141"/>
  <c r="BK195"/>
  <c r="J176"/>
  <c r="BK156"/>
  <c r="J192"/>
  <c r="J145"/>
  <c i="3" r="J142"/>
  <c r="BK130"/>
  <c i="2" r="BK154"/>
  <c r="J162"/>
  <c i="3" r="BK141"/>
  <c r="BK131"/>
  <c i="2" r="J186"/>
  <c r="J138"/>
  <c r="BK169"/>
  <c r="J201"/>
  <c r="J181"/>
  <c i="1" r="AS94"/>
  <c i="2" r="BK178"/>
  <c r="BK157"/>
  <c r="BK139"/>
  <c r="J189"/>
  <c r="J171"/>
  <c r="J144"/>
  <c r="J173"/>
  <c i="3" r="BK142"/>
  <c r="J137"/>
  <c r="BK138"/>
  <c i="2" r="J187"/>
  <c r="BK144"/>
  <c r="J164"/>
  <c r="BK184"/>
  <c r="BK140"/>
  <c r="BK196"/>
  <c r="BK150"/>
  <c r="BK176"/>
  <c r="J156"/>
  <c r="BK190"/>
  <c r="BK168"/>
  <c r="BK143"/>
  <c r="J179"/>
  <c i="3" r="J136"/>
  <c r="BK134"/>
  <c i="2" r="BK173"/>
  <c r="BK148"/>
  <c r="BK191"/>
  <c r="J161"/>
  <c r="BK198"/>
  <c r="BK183"/>
  <c r="J141"/>
  <c r="BK201"/>
  <c r="J159"/>
  <c r="J182"/>
  <c r="J169"/>
  <c r="J160"/>
  <c r="BK147"/>
  <c r="BK136"/>
  <c r="J196"/>
  <c r="BK188"/>
  <c r="J174"/>
  <c r="BK162"/>
  <c r="J146"/>
  <c r="J194"/>
  <c r="BK180"/>
  <c r="BK149"/>
  <c i="3" r="J132"/>
  <c r="J135"/>
  <c r="BK136"/>
  <c r="J139"/>
  <c r="J131"/>
  <c i="2" r="J184"/>
  <c r="J139"/>
  <c r="J157"/>
  <c r="BK192"/>
  <c r="BK164"/>
  <c r="BK200"/>
  <c r="J190"/>
  <c r="J168"/>
  <c r="J149"/>
  <c l="1" r="T135"/>
  <c r="R165"/>
  <c r="R135"/>
  <c r="BK165"/>
  <c r="J165"/>
  <c r="J100"/>
  <c r="P177"/>
  <c r="BK177"/>
  <c r="J177"/>
  <c r="J102"/>
  <c r="BK153"/>
  <c r="J153"/>
  <c r="J99"/>
  <c r="T177"/>
  <c r="R153"/>
  <c r="T165"/>
  <c r="BK135"/>
  <c r="J135"/>
  <c r="J98"/>
  <c r="P153"/>
  <c r="R177"/>
  <c i="3" r="P129"/>
  <c r="P128"/>
  <c i="1" r="AU96"/>
  <c i="2" r="P135"/>
  <c r="P134"/>
  <c r="P133"/>
  <c i="1" r="AU95"/>
  <c i="2" r="T153"/>
  <c r="P165"/>
  <c r="BK203"/>
  <c r="J203"/>
  <c r="J103"/>
  <c i="3" r="BK129"/>
  <c r="J129"/>
  <c r="J97"/>
  <c r="R129"/>
  <c r="R128"/>
  <c r="T129"/>
  <c r="T128"/>
  <c r="BK143"/>
  <c r="J143"/>
  <c r="J98"/>
  <c i="2" r="BK175"/>
  <c r="J175"/>
  <c r="J101"/>
  <c i="3" r="J89"/>
  <c r="E118"/>
  <c r="F125"/>
  <c r="BF131"/>
  <c r="BF136"/>
  <c r="J124"/>
  <c r="J125"/>
  <c r="BF132"/>
  <c r="BF139"/>
  <c r="BF142"/>
  <c r="F124"/>
  <c r="BF130"/>
  <c r="BF141"/>
  <c r="BF133"/>
  <c r="BF135"/>
  <c r="BF138"/>
  <c r="BF134"/>
  <c r="BF137"/>
  <c i="2" r="BK134"/>
  <c r="J134"/>
  <c r="J97"/>
  <c i="3" r="BF140"/>
  <c i="2" r="F91"/>
  <c r="J130"/>
  <c r="BF139"/>
  <c r="BF147"/>
  <c r="BF152"/>
  <c r="BF157"/>
  <c r="BF169"/>
  <c r="BF171"/>
  <c r="BF193"/>
  <c r="BF196"/>
  <c r="BF197"/>
  <c r="BF198"/>
  <c r="J89"/>
  <c r="F92"/>
  <c r="BF149"/>
  <c r="BF151"/>
  <c r="BF155"/>
  <c r="BF180"/>
  <c r="BF181"/>
  <c r="BF192"/>
  <c r="BF200"/>
  <c r="BF140"/>
  <c r="BF158"/>
  <c r="BF172"/>
  <c r="BF173"/>
  <c r="BF187"/>
  <c r="BF190"/>
  <c r="BF191"/>
  <c r="BF141"/>
  <c r="BF146"/>
  <c r="BF156"/>
  <c r="BF166"/>
  <c r="BF174"/>
  <c r="BF184"/>
  <c r="BF186"/>
  <c r="BF194"/>
  <c r="BF195"/>
  <c r="BF199"/>
  <c r="BF202"/>
  <c r="J91"/>
  <c r="BF145"/>
  <c r="BF148"/>
  <c r="BF159"/>
  <c r="BF160"/>
  <c r="BF163"/>
  <c r="BF168"/>
  <c r="BF178"/>
  <c r="BF185"/>
  <c r="BF188"/>
  <c r="BF136"/>
  <c r="BF138"/>
  <c r="BF144"/>
  <c r="BF150"/>
  <c r="BF162"/>
  <c r="BF170"/>
  <c r="BF176"/>
  <c r="BF201"/>
  <c r="E123"/>
  <c r="BF137"/>
  <c r="BF142"/>
  <c r="BF143"/>
  <c r="BF167"/>
  <c r="BF179"/>
  <c r="BF183"/>
  <c r="BF189"/>
  <c r="BF154"/>
  <c r="BF161"/>
  <c r="BF164"/>
  <c r="BF182"/>
  <c i="3" r="F38"/>
  <c i="1" r="BC96"/>
  <c i="3" r="J35"/>
  <c i="1" r="AV96"/>
  <c i="2" r="F39"/>
  <c i="1" r="BD95"/>
  <c i="3" r="F35"/>
  <c i="1" r="AZ96"/>
  <c i="2" r="F38"/>
  <c i="1" r="BC95"/>
  <c r="BC94"/>
  <c r="W35"/>
  <c i="3" r="F37"/>
  <c i="1" r="BB96"/>
  <c i="2" r="J35"/>
  <c i="1" r="AV95"/>
  <c i="3" r="F39"/>
  <c i="1" r="BD96"/>
  <c i="2" r="F37"/>
  <c i="1" r="BB95"/>
  <c r="BB94"/>
  <c r="AX94"/>
  <c i="2" r="F35"/>
  <c i="1" r="AZ95"/>
  <c r="AZ94"/>
  <c i="2" l="1" r="R134"/>
  <c r="R133"/>
  <c r="T134"/>
  <c r="T133"/>
  <c i="3" r="BK128"/>
  <c r="J128"/>
  <c r="J96"/>
  <c r="J30"/>
  <c i="2" r="BK133"/>
  <c r="J133"/>
  <c r="J96"/>
  <c r="J30"/>
  <c i="1" r="BD94"/>
  <c r="W36"/>
  <c i="2" r="J112"/>
  <c r="BF112"/>
  <c r="J36"/>
  <c i="1" r="AW95"/>
  <c r="AT95"/>
  <c r="W34"/>
  <c r="AU94"/>
  <c i="3" r="J107"/>
  <c r="J101"/>
  <c r="J31"/>
  <c i="1" r="AV94"/>
  <c r="AY94"/>
  <c i="3" l="1" r="BF107"/>
  <c r="F36"/>
  <c i="1" r="BA96"/>
  <c i="3" r="J109"/>
  <c r="J32"/>
  <c i="1" r="AG96"/>
  <c i="2" r="F36"/>
  <c i="1" r="BA95"/>
  <c r="BA94"/>
  <c r="AW94"/>
  <c r="AK33"/>
  <c i="2" r="J106"/>
  <c r="J114"/>
  <c l="1" r="J31"/>
  <c i="3" r="J36"/>
  <c i="1" r="AW96"/>
  <c r="AT96"/>
  <c i="2" r="J32"/>
  <c i="1" r="AG95"/>
  <c r="AN95"/>
  <c r="AT94"/>
  <c r="W33"/>
  <c i="3" l="1" r="J41"/>
  <c i="2" r="J41"/>
  <c i="1" r="AN96"/>
  <c r="AG94"/>
  <c r="AG101"/>
  <c r="CD101"/>
  <c l="1" r="AN94"/>
  <c r="AG100"/>
  <c r="AG99"/>
  <c r="AV101"/>
  <c r="BY101"/>
  <c r="AG102"/>
  <c r="AK26"/>
  <c l="1" r="CD102"/>
  <c r="CD100"/>
  <c r="CD99"/>
  <c r="AV99"/>
  <c r="BY99"/>
  <c r="AV102"/>
  <c r="BY102"/>
  <c r="AG98"/>
  <c r="AK27"/>
  <c r="AK29"/>
  <c r="AV100"/>
  <c r="BY100"/>
  <c r="AN101"/>
  <c l="1" r="AK32"/>
  <c r="AN100"/>
  <c r="AN102"/>
  <c r="AG104"/>
  <c r="AN99"/>
  <c r="W32"/>
  <c l="1" r="AK38"/>
  <c r="AN98"/>
  <c r="AN10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<sst xmlns="http://schemas.openxmlformats.org/spreadsheetml/2006/main">
  <si>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</si>
  <si>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</si>
  <si>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</si>
  <si>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</si>
  <si>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</si>
  <si>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{c1ca3171-e979-4de9-bf87-61e89bbae1d1}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</si>
  <si>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</si>
  <si>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</si>
  <si>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</si>
  <si>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</si>
  <si>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</si>
  <si>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</si>
  <si>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</si>
  <si>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0724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</si>
  <si>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</si>
  <si>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</si>
  <si>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Komunikácie - areál DPB a.s., Jurajov dvor</t>
  </si>
  <si>
    <t>JKSO:</t>
  </si>
  <si>
    <t>KS:</t>
  </si>
  <si>
    <t>Miesto:</t>
  </si>
  <si>
    <t xml:space="preserve"> </t>
  </si>
  <si>
    <t>Dátum:</t>
  </si>
  <si>
    <t>19. 7. 2024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</si>
  <si>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</si>
  <si>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</si>
  <si>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</si>
  <si>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</si>
  <si>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</si>
  <si>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</si>
  <si>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</si>
  <si>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</si>
  <si>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</si>
  <si>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</si>
  <si>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</si>
  <si>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</si>
  <si>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</si>
  <si>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</si>
  <si>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</si>
  <si>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</si>
  <si>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</si>
  <si>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</si>
  <si>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</si>
  <si>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</si>
  <si>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</si>
  <si>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</si>
  <si>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</si>
  <si>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</si>
  <si>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</si>
  <si>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</si>
  <si>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</si>
  <si>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</si>
  <si>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</si>
  <si>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</si>
  <si>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</si>
  <si>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</si>
  <si>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</si>
  <si>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</si>
  <si>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</si>
  <si>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</si>
  <si>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</si>
  <si>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</si>
  <si>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</si>
  <si>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</si>
  <si>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</si>
  <si>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</si>
  <si>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</si>
  <si>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</si>
  <si>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</si>
  <si>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</si>
  <si>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</si>
  <si>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</si>
  <si>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</si>
  <si>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</si>
  <si>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</si>
  <si>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</si>
  <si>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</si>
  <si>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</si>
  <si>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</si>
  <si>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</si>
  <si>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</si>
  <si>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Parkovisko Rožňavská - Jurajov Dvor - stavebná časť</t>
  </si>
  <si>
    <t>STA</t>
  </si>
  <si>
    <t>1</t>
  </si>
  <si>
    <t>{33eb2b5a-0e1a-4b3d-939c-a85e8b31b2d4}</t>
  </si>
  <si>
    <t>02</t>
  </si>
  <si>
    <t>Elektroinštalácie</t>
  </si>
  <si>
    <t>{1674ea2f-3c4a-4245-b1c3-816ebbf94678}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</si>
  <si>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</si>
  <si>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</si>
  <si>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</si>
  <si>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</si>
  <si>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</si>
  <si>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</si>
  <si>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</si>
  <si>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</si>
  <si>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</si>
  <si>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</si>
  <si>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</si>
  <si>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01 - Parkovisko Rožňavská - Jurajov Dvor - stavebná časť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</si>
  <si>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</si>
  <si>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</si>
  <si>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</si>
  <si>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</si>
  <si>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</si>
  <si>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</si>
  <si>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</si>
  <si>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</si>
  <si>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</si>
  <si>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5 - Komunikácie   </t>
  </si>
  <si>
    <t xml:space="preserve">    6 - Úpravy povrchov, podlahy, osadenie   </t>
  </si>
  <si>
    <t xml:space="preserve">    9 - Ostatné konštrukcie a práce-búranie   </t>
  </si>
  <si>
    <t xml:space="preserve"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</si>
  <si>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</si>
  <si>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</si>
  <si>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</si>
  <si>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</si>
  <si>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</si>
  <si>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</si>
  <si>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</si>
  <si>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</si>
  <si>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</si>
  <si>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</si>
  <si>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</si>
  <si>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</si>
  <si>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</si>
  <si>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</si>
  <si>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</si>
  <si>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</si>
  <si>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</si>
  <si>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</si>
  <si>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</si>
  <si>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</si>
  <si>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</si>
  <si>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</si>
  <si>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</si>
  <si>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</si>
  <si>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</si>
  <si>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</si>
  <si>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</si>
  <si>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</si>
  <si>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</si>
  <si>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</si>
  <si>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</si>
  <si>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113106121.S</t>
  </si>
  <si>
    <t xml:space="preserve">Rozoberanie dlažby, z betónových alebo kamenin. dlaždíc, dosiek alebo tvaroviek,  -0,13800t</t>
  </si>
  <si>
    <t>3</t>
  </si>
  <si>
    <t>113202111.S</t>
  </si>
  <si>
    <t xml:space="preserve">Vytrhanie obrúb kamenných, s vybúraním lôžka, z krajníkov alebo obrubníkov stojatých,  -0,14500t</t>
  </si>
  <si>
    <t>m</t>
  </si>
  <si>
    <t>6</t>
  </si>
  <si>
    <t>113307132.S</t>
  </si>
  <si>
    <t xml:space="preserve">Odstránenie podkladu v ploche do 200 m2 z betónu prostého, hr. vrstvy 150 do 300 mm,  -0,50000t</t>
  </si>
  <si>
    <t>8</t>
  </si>
  <si>
    <t>5</t>
  </si>
  <si>
    <t>114203201.S</t>
  </si>
  <si>
    <t>Triedenie sute, drvenie, na opatovné použitie do podkladných vrstiev</t>
  </si>
  <si>
    <t>m3</t>
  </si>
  <si>
    <t>10</t>
  </si>
  <si>
    <t>119001411.S</t>
  </si>
  <si>
    <t>Dočasné zaistenie podzemného potrubia DN do 200</t>
  </si>
  <si>
    <t>12</t>
  </si>
  <si>
    <t>7</t>
  </si>
  <si>
    <t>119001422.S</t>
  </si>
  <si>
    <t>Dočasné zaistenie káblov a káblových tratí do 6 káblov</t>
  </si>
  <si>
    <t>14</t>
  </si>
  <si>
    <t>121101101.S</t>
  </si>
  <si>
    <t>Odstránenie ornice s vodor. premiestn. na hromady, so zložením na vzdialenosť do 100 m a do 30 m3</t>
  </si>
  <si>
    <t>16</t>
  </si>
  <si>
    <t>9</t>
  </si>
  <si>
    <t>122201101.S</t>
  </si>
  <si>
    <t>Odkopávka a prekopávka nezapažená v hornine 3, do 100 m3</t>
  </si>
  <si>
    <t>18</t>
  </si>
  <si>
    <t>122201109.S</t>
  </si>
  <si>
    <t>Odkopávky a prekopávky nezapažené. Príplatok k cenám za lepivosť horniny 3</t>
  </si>
  <si>
    <t>11</t>
  </si>
  <si>
    <t>132201101.S</t>
  </si>
  <si>
    <t>Výkop ryhy do šírky 600 mm v horn.3 do 100 m3</t>
  </si>
  <si>
    <t>22</t>
  </si>
  <si>
    <t>132201109.S</t>
  </si>
  <si>
    <t>Príplatok k cene za lepivosť pri hĺbení rýh šírky do 600 mm zapažených i nezapažených s urovnaním dna v hornine 3</t>
  </si>
  <si>
    <t>24</t>
  </si>
  <si>
    <t>13</t>
  </si>
  <si>
    <t>167101102.S</t>
  </si>
  <si>
    <t>Nakladanie neuľahnutého výkopku z hornín tr.1-4 nad 100 do 1000 m3</t>
  </si>
  <si>
    <t>26</t>
  </si>
  <si>
    <t>162303102.S</t>
  </si>
  <si>
    <t>Vodorovné premiestnenie výkopku pre cesty po spevnenej ceste z horniny tr.1-4 do 1000 m3 na vzdialenosť do 1000 m</t>
  </si>
  <si>
    <t>28</t>
  </si>
  <si>
    <t>15</t>
  </si>
  <si>
    <t>162503103.S</t>
  </si>
  <si>
    <t>Vodorovné premiestnenie výkopku pre cesty po spevnenej ceste z horniny tr.1-4 do 1000 m3, príplatok k cene za každých ďalšich a začatých 1000 m (19km)</t>
  </si>
  <si>
    <t>30</t>
  </si>
  <si>
    <t>171209002.S</t>
  </si>
  <si>
    <t>Poplatok za skládku - zemina a kamenivo (17 05) ostatné</t>
  </si>
  <si>
    <t>t</t>
  </si>
  <si>
    <t>32</t>
  </si>
  <si>
    <t>17</t>
  </si>
  <si>
    <t>979089312.S</t>
  </si>
  <si>
    <t>Poplatok za skládku - kovy (meď, bronz, mosadz atď.) (17 04 ), ostatné</t>
  </si>
  <si>
    <t>34</t>
  </si>
  <si>
    <t xml:space="preserve">Zakladanie   </t>
  </si>
  <si>
    <t>181101102.S</t>
  </si>
  <si>
    <t>Úprava pláne v zárezoch v hornine 1-4 so zhutnením</t>
  </si>
  <si>
    <t>36</t>
  </si>
  <si>
    <t>19</t>
  </si>
  <si>
    <t>182101101.S</t>
  </si>
  <si>
    <t>Svahovanie trvalých svahov v zárezoch v hornine triedy 1-4</t>
  </si>
  <si>
    <t>38</t>
  </si>
  <si>
    <t>215901101.S</t>
  </si>
  <si>
    <t>Zhutnenie podložia z rastlej horniny 1 až 4 pod násypy, z hornina súdržných do 92 % PS a nesúdržných</t>
  </si>
  <si>
    <t>40</t>
  </si>
  <si>
    <t>21</t>
  </si>
  <si>
    <t>289971212.S</t>
  </si>
  <si>
    <t>Zhotovenie vrstvy z geotextílie na upravenom povrchu sklon do 1 : 5 , šírky nad 3 do 6 m</t>
  </si>
  <si>
    <t>42</t>
  </si>
  <si>
    <t>M</t>
  </si>
  <si>
    <t>693110003200.S</t>
  </si>
  <si>
    <t>Geotextília polypropylénová netkaná 500 g/m2</t>
  </si>
  <si>
    <t>44</t>
  </si>
  <si>
    <t>23</t>
  </si>
  <si>
    <t>171101103.S</t>
  </si>
  <si>
    <t>Uloženie sypaniny do násypu súdržnej horniny s mierou zhutnenia nad 96 do 100 % podľa Proctor-Standard (ŠD vrstvy hr. 150 a 200mm)</t>
  </si>
  <si>
    <t>46</t>
  </si>
  <si>
    <t>583410004300.S</t>
  </si>
  <si>
    <t>Štrkodrva frakcia 0-32 mm</t>
  </si>
  <si>
    <t>48</t>
  </si>
  <si>
    <t>25</t>
  </si>
  <si>
    <t>275351215.S</t>
  </si>
  <si>
    <t>Debnenie stien základových pätiek, zhotovenie-dielce</t>
  </si>
  <si>
    <t>50</t>
  </si>
  <si>
    <t>275351216.S</t>
  </si>
  <si>
    <t>Debnenie stien základovýcb pätiek, odstránenie-dielce</t>
  </si>
  <si>
    <t>52</t>
  </si>
  <si>
    <t>27</t>
  </si>
  <si>
    <t>275313821.S</t>
  </si>
  <si>
    <t>Betónovanie základových pätiek, betón prostý</t>
  </si>
  <si>
    <t>54</t>
  </si>
  <si>
    <t>589350000300.S</t>
  </si>
  <si>
    <t>Betón STN EN 206-1-C 25/30-XC3, XA1 (SK)-Cl 0,4-Dmax 16 - S2 z cementu portlandského, betón odolný voči agresívnemu prostrediu</t>
  </si>
  <si>
    <t>56</t>
  </si>
  <si>
    <t xml:space="preserve">Komunikácie   </t>
  </si>
  <si>
    <t>29</t>
  </si>
  <si>
    <t>567124315.S</t>
  </si>
  <si>
    <t>Podklad z podkladového betónu PB III tr. C 12/15 hr. 150 mm</t>
  </si>
  <si>
    <t>58</t>
  </si>
  <si>
    <t>582137111.S</t>
  </si>
  <si>
    <t>Kryt cementobetónový s povrchovou metličkovou úpravou hr. 200 mm</t>
  </si>
  <si>
    <t>60</t>
  </si>
  <si>
    <t>31</t>
  </si>
  <si>
    <t>589360001400.S</t>
  </si>
  <si>
    <t>Betón STN EN 206-1-C 30/37-XC4, XD2, XF3, XA2 (PP) (SK)-1,0-Dmax 22 - S1 až S3 z cementu portlandského, pre vozovky skupiny III a IV</t>
  </si>
  <si>
    <t>62</t>
  </si>
  <si>
    <t>283810004000.S</t>
  </si>
  <si>
    <t>Vlákno polypropylenové na zredukovanie tvorby trhlín vyvolaných napätiami a zmršťovaním v procese vytvrdzovania cementových poterov</t>
  </si>
  <si>
    <t>kg</t>
  </si>
  <si>
    <t>64</t>
  </si>
  <si>
    <t>33</t>
  </si>
  <si>
    <t>589580073200.S</t>
  </si>
  <si>
    <t>Tŕň klzný do dilatačných škár komunikácií DN 25, povlakovaný</t>
  </si>
  <si>
    <t>ks</t>
  </si>
  <si>
    <t>66</t>
  </si>
  <si>
    <t>283230009100</t>
  </si>
  <si>
    <t>Ochranná a zakrývacia PE fólia - ochrana bet. povrchu po betonáži</t>
  </si>
  <si>
    <t>68</t>
  </si>
  <si>
    <t>35</t>
  </si>
  <si>
    <t>596911161.S</t>
  </si>
  <si>
    <t>Kladenie betónovej zámkovej dlažby komunikácií hr. 80 mm do 50 m2 so zriadením lôžka z kameniva hr. 40 mm</t>
  </si>
  <si>
    <t>70</t>
  </si>
  <si>
    <t>583410001200.S</t>
  </si>
  <si>
    <t>Kamenivo drvené hrubé frakcia 4-8 mm</t>
  </si>
  <si>
    <t>72</t>
  </si>
  <si>
    <t>37</t>
  </si>
  <si>
    <t>596913111.S</t>
  </si>
  <si>
    <t>Kladenie dlažby z plastových vegetačných tvárnic (pojazdné - pre park. státie, OA do 3,5t) plochy do 50 m2</t>
  </si>
  <si>
    <t>74</t>
  </si>
  <si>
    <t xml:space="preserve">Úpravy povrchov, podlahy, osadenie   </t>
  </si>
  <si>
    <t>631316199.S</t>
  </si>
  <si>
    <t>Ochranný, vytvrdzujúci a ošetrujúci nástrek čerstvého betónu roztokom akrylátovej živice po úprave hladením</t>
  </si>
  <si>
    <t>76</t>
  </si>
  <si>
    <t xml:space="preserve">Ostatné konštrukcie a práce-búranie   </t>
  </si>
  <si>
    <t>39</t>
  </si>
  <si>
    <t>767914830.S</t>
  </si>
  <si>
    <t xml:space="preserve">Demontáž oplotenia, výšky nad 1 do 2 m,  -0,00900t</t>
  </si>
  <si>
    <t>78</t>
  </si>
  <si>
    <t>767920840.S</t>
  </si>
  <si>
    <t xml:space="preserve">Demontáž vrát a vrátok na oplotenie s plochou jednotlivo nad 6 do 10 m2,  -0,28500t</t>
  </si>
  <si>
    <t>80</t>
  </si>
  <si>
    <t>41</t>
  </si>
  <si>
    <t>912951111.S</t>
  </si>
  <si>
    <t>Montáž a zapojenie automatickej elektromechanickej cestnej závory na pevný podklad vrátane kotviaceho materiálu s prejazdom do 5 m</t>
  </si>
  <si>
    <t>82</t>
  </si>
  <si>
    <t>404490010000.S</t>
  </si>
  <si>
    <t>Automatická závora do 5 metrov prejazdu, šxhrxv 330x320x1200 mm, výkon 120 W, napájanie 230 V AC, motor 24 V DC</t>
  </si>
  <si>
    <t>84</t>
  </si>
  <si>
    <t>43</t>
  </si>
  <si>
    <t>914001111.S</t>
  </si>
  <si>
    <t>Osadenie a montáž cestnej zvislej dopravnej značky na stĺpik, stĺp, konzolu alebo objekt</t>
  </si>
  <si>
    <t>86</t>
  </si>
  <si>
    <t>404410112306.S</t>
  </si>
  <si>
    <t>Informatívna značka, rozmer 420x420 mm, retroreflexia RA1, pozinkovaná</t>
  </si>
  <si>
    <t>88</t>
  </si>
  <si>
    <t>45</t>
  </si>
  <si>
    <t>404490008400.S</t>
  </si>
  <si>
    <t>Stĺpik Zn, d 60 mm/1 bm, pre dopravné značky</t>
  </si>
  <si>
    <t>90</t>
  </si>
  <si>
    <t>915701112.S</t>
  </si>
  <si>
    <t>Zhotovenie vodorov. značenia z náterových hmôt hr. 2,5 až 3 mm - deliace čiary a symboly v reflexnej úprave</t>
  </si>
  <si>
    <t>92</t>
  </si>
  <si>
    <t>47</t>
  </si>
  <si>
    <t>915791111.S</t>
  </si>
  <si>
    <t>Predznačenie pre značenie striekané farbou z náterových hmôt deliace čiary, vodiace prúžky</t>
  </si>
  <si>
    <t>94</t>
  </si>
  <si>
    <t>916361112.S</t>
  </si>
  <si>
    <t>Osadenie cestného obrubníka betónového do lôžka z betónu prostého tr. C 16/20 s bočnou oporou</t>
  </si>
  <si>
    <t>96</t>
  </si>
  <si>
    <t>49</t>
  </si>
  <si>
    <t>918101112.S</t>
  </si>
  <si>
    <t>Lôžko pod obrubníky, krajníky alebo obruby z dlažobných kociek z betónu prostého tr. C 16/20</t>
  </si>
  <si>
    <t>98</t>
  </si>
  <si>
    <t>919716311.S</t>
  </si>
  <si>
    <t>Vystuženie dilatačných škár v cementobet. kryte klznými tŕňmi priem. 25 mm dĺ. 500 mm</t>
  </si>
  <si>
    <t>100</t>
  </si>
  <si>
    <t>51</t>
  </si>
  <si>
    <t>111630000900</t>
  </si>
  <si>
    <t>Asfaltová zálievka modifikovaná Roadsaver 515 EN typ N2 pre výplň škár vo vozovkách za horúca</t>
  </si>
  <si>
    <t>102</t>
  </si>
  <si>
    <t>919721213</t>
  </si>
  <si>
    <t>Dilatačné škáry vkladané v cementobet. kryte, s vyplnením škár asfaltovou zálievkou</t>
  </si>
  <si>
    <t>104</t>
  </si>
  <si>
    <t>53</t>
  </si>
  <si>
    <t>919726712.S</t>
  </si>
  <si>
    <t>Tesnenie dilatačných škár zálievkou za tepla pre komôrku s tesniacim profilom š. 10 mm hl. 25 mm</t>
  </si>
  <si>
    <t>106</t>
  </si>
  <si>
    <t>919735125.S</t>
  </si>
  <si>
    <t>Rezanie existujúceho betónového krytu alebo podkladu hĺbky nad 200 do 250 mm</t>
  </si>
  <si>
    <t>108</t>
  </si>
  <si>
    <t>55</t>
  </si>
  <si>
    <t>961041211.S</t>
  </si>
  <si>
    <t xml:space="preserve">Búranie základov, muriva a nosných konštrukcií z prost.,betónu,  -2,20000t</t>
  </si>
  <si>
    <t>110</t>
  </si>
  <si>
    <t>971046002.S</t>
  </si>
  <si>
    <t>Jadrové vrty diamantovými korunkami do D 30 mm do stien - betónových, obkladov -0,00002t</t>
  </si>
  <si>
    <t>cm</t>
  </si>
  <si>
    <t>112</t>
  </si>
  <si>
    <t>57</t>
  </si>
  <si>
    <t>000300041.S</t>
  </si>
  <si>
    <t>Geodetické práce - kartografické práce bez rozlíšenia</t>
  </si>
  <si>
    <t>eur</t>
  </si>
  <si>
    <t>114</t>
  </si>
  <si>
    <t>000600011.S</t>
  </si>
  <si>
    <t>Zariadenie staveniska</t>
  </si>
  <si>
    <t>116</t>
  </si>
  <si>
    <t>59</t>
  </si>
  <si>
    <t>000900033</t>
  </si>
  <si>
    <t>VRN, sťažené podmienkz, vplzv počasia a iné</t>
  </si>
  <si>
    <t>118</t>
  </si>
  <si>
    <t>998224111.S</t>
  </si>
  <si>
    <t>Presun hmôt pre pozemné komunikácie s krytom monolitickým betónovým akejkoľvek dĺžky objektu</t>
  </si>
  <si>
    <t>120</t>
  </si>
  <si>
    <t>61</t>
  </si>
  <si>
    <t>998767101.S</t>
  </si>
  <si>
    <t>Presun hmôt pre kovové stavebné doplnkové konštrukcie v objektoch výšky do 6 m</t>
  </si>
  <si>
    <t>122</t>
  </si>
  <si>
    <t>998767194.S</t>
  </si>
  <si>
    <t>Kovové stav.dopln.konštr., prípl.za presun nad najväčšiu dopr. vzdial. do 1000 m</t>
  </si>
  <si>
    <t>124</t>
  </si>
  <si>
    <t>63</t>
  </si>
  <si>
    <t>998767199.S</t>
  </si>
  <si>
    <t>Kovové stav.dopln.konštr., prípl.za presun za k. ď. i začatých 1000 m nad 1000 m</t>
  </si>
  <si>
    <t>126</t>
  </si>
  <si>
    <t>VP</t>
  </si>
  <si>
    <t xml:space="preserve">  Práce naviac</t>
  </si>
  <si>
    <t>PN</t>
  </si>
  <si>
    <t>02 - Elektroinštalácie</t>
  </si>
  <si>
    <t>D1 - elektroinštalácie</t>
  </si>
  <si>
    <t>D1</t>
  </si>
  <si>
    <t>elektroinštalácie</t>
  </si>
  <si>
    <t>Pol1</t>
  </si>
  <si>
    <t>kábel CYKY-J 3x2,5</t>
  </si>
  <si>
    <t>Pol2</t>
  </si>
  <si>
    <t>napojenie na jestv. Vývod</t>
  </si>
  <si>
    <t>Pol3</t>
  </si>
  <si>
    <t>ukončenie 3x2,5</t>
  </si>
  <si>
    <t>Pol4</t>
  </si>
  <si>
    <t>FeZn 30x4</t>
  </si>
  <si>
    <t>Pol5</t>
  </si>
  <si>
    <t>napojenie na jestv uzemnenie</t>
  </si>
  <si>
    <t>Pol6</t>
  </si>
  <si>
    <t xml:space="preserve">ukončene  a svorkovanie FeZn 30x4</t>
  </si>
  <si>
    <t>Pol7</t>
  </si>
  <si>
    <t xml:space="preserve">ohranná rúrka  KOPOFLEX 40mm</t>
  </si>
  <si>
    <t>Pol8</t>
  </si>
  <si>
    <t>zaťahovací drôt</t>
  </si>
  <si>
    <t>Pol9</t>
  </si>
  <si>
    <t>výkop 35x80 zához výstr. fólia</t>
  </si>
  <si>
    <t>Pol10</t>
  </si>
  <si>
    <t>pomocné práce</t>
  </si>
  <si>
    <t>hod</t>
  </si>
  <si>
    <t>Pol11</t>
  </si>
  <si>
    <t>východzia revízia</t>
  </si>
  <si>
    <t>Pol12</t>
  </si>
  <si>
    <t>dokumentácia skutočného vyhotovena</t>
  </si>
  <si>
    <t>Pol13</t>
  </si>
  <si>
    <t>skúšobná prevádzka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</si>
</sst>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4" fontId="31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2" borderId="23" xfId="0" applyNumberFormat="1" applyFont="1" applyFill="1" applyBorder="1" applyAlignment="1" applyProtection="1">
      <alignment vertical="center"/>
      <protection locked="0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23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167" fontId="0" fillId="2" borderId="23" xfId="0" applyNumberFormat="1" applyFont="1" applyFill="1" applyBorder="1" applyAlignment="1" applyProtection="1">
      <alignment vertical="center"/>
      <protection locked="0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</xf>
    <xf numFmtId="0" fontId="21" fillId="2" borderId="23" xfId="0" applyFont="1" applyFill="1" applyBorder="1" applyAlignment="1" applyProtection="1">
      <alignment horizontal="left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33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ROUND(AG98,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34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35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36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37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38</v>
      </c>
      <c r="E32" s="46"/>
      <c r="F32" s="47" t="s">
        <v>39</v>
      </c>
      <c r="G32" s="46"/>
      <c r="H32" s="46"/>
      <c r="I32" s="46"/>
      <c r="J32" s="46"/>
      <c r="K32" s="46"/>
      <c r="L32" s="48">
        <v>0.20000000000000001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>
        <f>ROUND(AZ94 + SUM(CD98:CD102),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0">
        <f>ROUND(AV94 + SUM(BY98:BY102), 2)</f>
        <v>0</v>
      </c>
      <c r="AL32" s="49"/>
      <c r="AM32" s="49"/>
      <c r="AN32" s="49"/>
      <c r="AO32" s="49"/>
      <c r="AP32" s="49"/>
      <c r="AQ32" s="49"/>
      <c r="AR32" s="51"/>
      <c r="AS32" s="52"/>
      <c r="AT32" s="52"/>
      <c r="AU32" s="52"/>
      <c r="AV32" s="52"/>
      <c r="AW32" s="52"/>
      <c r="AX32" s="52"/>
      <c r="AY32" s="52"/>
      <c r="AZ32" s="52"/>
      <c r="BE32" s="53"/>
    </row>
    <row r="33" s="3" customFormat="1" ht="14.4" customHeight="1">
      <c r="A33" s="3"/>
      <c r="B33" s="45"/>
      <c r="C33" s="46"/>
      <c r="D33" s="46"/>
      <c r="E33" s="46"/>
      <c r="F33" s="47" t="s">
        <v>40</v>
      </c>
      <c r="G33" s="46"/>
      <c r="H33" s="46"/>
      <c r="I33" s="46"/>
      <c r="J33" s="46"/>
      <c r="K33" s="46"/>
      <c r="L33" s="48">
        <v>0.20000000000000001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>
        <f>ROUND(BA94 + SUM(CE98:CE102),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0">
        <f>ROUND(AW94 + SUM(BZ98:BZ102), 2)</f>
        <v>0</v>
      </c>
      <c r="AL33" s="49"/>
      <c r="AM33" s="49"/>
      <c r="AN33" s="49"/>
      <c r="AO33" s="49"/>
      <c r="AP33" s="49"/>
      <c r="AQ33" s="49"/>
      <c r="AR33" s="51"/>
      <c r="AS33" s="52"/>
      <c r="AT33" s="52"/>
      <c r="AU33" s="52"/>
      <c r="AV33" s="52"/>
      <c r="AW33" s="52"/>
      <c r="AX33" s="52"/>
      <c r="AY33" s="52"/>
      <c r="AZ33" s="52"/>
      <c r="BE33" s="53"/>
    </row>
    <row r="34" hidden="1" s="3" customFormat="1" ht="14.4" customHeight="1">
      <c r="A34" s="3"/>
      <c r="B34" s="45"/>
      <c r="C34" s="46"/>
      <c r="D34" s="46"/>
      <c r="E34" s="46"/>
      <c r="F34" s="29" t="s">
        <v>41</v>
      </c>
      <c r="G34" s="46"/>
      <c r="H34" s="46"/>
      <c r="I34" s="46"/>
      <c r="J34" s="46"/>
      <c r="K34" s="46"/>
      <c r="L34" s="54">
        <v>0.20000000000000001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55">
        <f>ROUND(BB94 + SUM(CF98:CF102),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55">
        <v>0</v>
      </c>
      <c r="AL34" s="46"/>
      <c r="AM34" s="46"/>
      <c r="AN34" s="46"/>
      <c r="AO34" s="46"/>
      <c r="AP34" s="46"/>
      <c r="AQ34" s="46"/>
      <c r="AR34" s="56"/>
      <c r="BE34" s="53"/>
    </row>
    <row r="35" hidden="1" s="3" customFormat="1" ht="14.4" customHeight="1">
      <c r="A35" s="3"/>
      <c r="B35" s="45"/>
      <c r="C35" s="46"/>
      <c r="D35" s="46"/>
      <c r="E35" s="46"/>
      <c r="F35" s="29" t="s">
        <v>42</v>
      </c>
      <c r="G35" s="46"/>
      <c r="H35" s="46"/>
      <c r="I35" s="46"/>
      <c r="J35" s="46"/>
      <c r="K35" s="46"/>
      <c r="L35" s="54">
        <v>0.20000000000000001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55">
        <f>ROUND(BC94 + SUM(CG98:CG102),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55">
        <v>0</v>
      </c>
      <c r="AL35" s="46"/>
      <c r="AM35" s="46"/>
      <c r="AN35" s="46"/>
      <c r="AO35" s="46"/>
      <c r="AP35" s="46"/>
      <c r="AQ35" s="46"/>
      <c r="AR35" s="56"/>
      <c r="BE35" s="3"/>
    </row>
    <row r="36" hidden="1" s="3" customFormat="1" ht="14.4" customHeight="1">
      <c r="A36" s="3"/>
      <c r="B36" s="45"/>
      <c r="C36" s="46"/>
      <c r="D36" s="46"/>
      <c r="E36" s="46"/>
      <c r="F36" s="47" t="s">
        <v>43</v>
      </c>
      <c r="G36" s="46"/>
      <c r="H36" s="46"/>
      <c r="I36" s="46"/>
      <c r="J36" s="46"/>
      <c r="K36" s="46"/>
      <c r="L36" s="48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>
        <f>ROUND(BD94 + SUM(CH98:CH102),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0">
        <v>0</v>
      </c>
      <c r="AL36" s="49"/>
      <c r="AM36" s="49"/>
      <c r="AN36" s="49"/>
      <c r="AO36" s="49"/>
      <c r="AP36" s="49"/>
      <c r="AQ36" s="49"/>
      <c r="AR36" s="51"/>
      <c r="AS36" s="52"/>
      <c r="AT36" s="52"/>
      <c r="AU36" s="52"/>
      <c r="AV36" s="52"/>
      <c r="AW36" s="52"/>
      <c r="AX36" s="52"/>
      <c r="AY36" s="52"/>
      <c r="AZ36" s="52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7"/>
      <c r="D38" s="58" t="s">
        <v>44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 t="s">
        <v>45</v>
      </c>
      <c r="U38" s="59"/>
      <c r="V38" s="59"/>
      <c r="W38" s="59"/>
      <c r="X38" s="61" t="s">
        <v>46</v>
      </c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62">
        <f>SUM(AK29:AK36)</f>
        <v>0</v>
      </c>
      <c r="AL38" s="59"/>
      <c r="AM38" s="59"/>
      <c r="AN38" s="59"/>
      <c r="AO38" s="63"/>
      <c r="AP38" s="57"/>
      <c r="AQ38" s="57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4"/>
      <c r="C49" s="65"/>
      <c r="D49" s="66" t="s">
        <v>47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6" t="s">
        <v>48</v>
      </c>
      <c r="AI49" s="67"/>
      <c r="AJ49" s="67"/>
      <c r="AK49" s="67"/>
      <c r="AL49" s="67"/>
      <c r="AM49" s="67"/>
      <c r="AN49" s="67"/>
      <c r="AO49" s="67"/>
      <c r="AP49" s="65"/>
      <c r="AQ49" s="65"/>
      <c r="AR49" s="68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9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9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9" t="s">
        <v>49</v>
      </c>
      <c r="AI60" s="42"/>
      <c r="AJ60" s="42"/>
      <c r="AK60" s="42"/>
      <c r="AL60" s="42"/>
      <c r="AM60" s="69" t="s">
        <v>50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6" t="s">
        <v>51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66" t="s">
        <v>52</v>
      </c>
      <c r="AI64" s="70"/>
      <c r="AJ64" s="70"/>
      <c r="AK64" s="70"/>
      <c r="AL64" s="70"/>
      <c r="AM64" s="70"/>
      <c r="AN64" s="70"/>
      <c r="AO64" s="70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9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9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9" t="s">
        <v>49</v>
      </c>
      <c r="AI75" s="42"/>
      <c r="AJ75" s="42"/>
      <c r="AK75" s="42"/>
      <c r="AL75" s="42"/>
      <c r="AM75" s="69" t="s">
        <v>50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40"/>
      <c r="BE77" s="37"/>
    </row>
    <row r="81" s="2" customFormat="1" ht="6.96" customHeight="1">
      <c r="A81" s="37"/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40"/>
      <c r="BE81" s="37"/>
    </row>
    <row r="82" s="2" customFormat="1" ht="24.96" customHeight="1">
      <c r="A82" s="37"/>
      <c r="B82" s="38"/>
      <c r="C82" s="20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75"/>
      <c r="C84" s="29" t="s">
        <v>12</v>
      </c>
      <c r="D84" s="76"/>
      <c r="E84" s="76"/>
      <c r="F84" s="76"/>
      <c r="G84" s="76"/>
      <c r="H84" s="76"/>
      <c r="I84" s="76"/>
      <c r="J84" s="76"/>
      <c r="K84" s="76"/>
      <c r="L84" s="76" t="str">
        <f>K5</f>
        <v>0724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7"/>
      <c r="BE84" s="4"/>
    </row>
    <row r="85" s="5" customFormat="1" ht="36.96" customHeight="1">
      <c r="A85" s="5"/>
      <c r="B85" s="78"/>
      <c r="C85" s="79" t="s">
        <v>15</v>
      </c>
      <c r="D85" s="80"/>
      <c r="E85" s="80"/>
      <c r="F85" s="80"/>
      <c r="G85" s="80"/>
      <c r="H85" s="80"/>
      <c r="I85" s="80"/>
      <c r="J85" s="80"/>
      <c r="K85" s="80"/>
      <c r="L85" s="81" t="str">
        <f>K6</f>
        <v>Komunikácie - areál DPB a.s., Jurajov dvor</v>
      </c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2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19</v>
      </c>
      <c r="D87" s="39"/>
      <c r="E87" s="39"/>
      <c r="F87" s="39"/>
      <c r="G87" s="39"/>
      <c r="H87" s="39"/>
      <c r="I87" s="39"/>
      <c r="J87" s="39"/>
      <c r="K87" s="39"/>
      <c r="L87" s="83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21</v>
      </c>
      <c r="AJ87" s="39"/>
      <c r="AK87" s="39"/>
      <c r="AL87" s="39"/>
      <c r="AM87" s="84" t="str">
        <f>IF(AN8= "","",AN8)</f>
        <v>19. 7. 2024</v>
      </c>
      <c r="AN87" s="84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15" customHeight="1">
      <c r="A89" s="37"/>
      <c r="B89" s="38"/>
      <c r="C89" s="29" t="s">
        <v>23</v>
      </c>
      <c r="D89" s="39"/>
      <c r="E89" s="39"/>
      <c r="F89" s="39"/>
      <c r="G89" s="39"/>
      <c r="H89" s="39"/>
      <c r="I89" s="39"/>
      <c r="J89" s="39"/>
      <c r="K89" s="39"/>
      <c r="L89" s="76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28</v>
      </c>
      <c r="AJ89" s="39"/>
      <c r="AK89" s="39"/>
      <c r="AL89" s="39"/>
      <c r="AM89" s="85" t="str">
        <f>IF(E17="","",E17)</f>
        <v xml:space="preserve"> </v>
      </c>
      <c r="AN89" s="76"/>
      <c r="AO89" s="76"/>
      <c r="AP89" s="76"/>
      <c r="AQ89" s="39"/>
      <c r="AR89" s="40"/>
      <c r="AS89" s="86" t="s">
        <v>54</v>
      </c>
      <c r="AT89" s="87"/>
      <c r="AU89" s="88"/>
      <c r="AV89" s="88"/>
      <c r="AW89" s="88"/>
      <c r="AX89" s="88"/>
      <c r="AY89" s="88"/>
      <c r="AZ89" s="88"/>
      <c r="BA89" s="88"/>
      <c r="BB89" s="88"/>
      <c r="BC89" s="88"/>
      <c r="BD89" s="89"/>
      <c r="BE89" s="37"/>
    </row>
    <row r="90" s="2" customFormat="1" ht="15.15" customHeight="1">
      <c r="A90" s="37"/>
      <c r="B90" s="38"/>
      <c r="C90" s="29" t="s">
        <v>26</v>
      </c>
      <c r="D90" s="39"/>
      <c r="E90" s="39"/>
      <c r="F90" s="39"/>
      <c r="G90" s="39"/>
      <c r="H90" s="39"/>
      <c r="I90" s="39"/>
      <c r="J90" s="39"/>
      <c r="K90" s="39"/>
      <c r="L90" s="76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30</v>
      </c>
      <c r="AJ90" s="39"/>
      <c r="AK90" s="39"/>
      <c r="AL90" s="39"/>
      <c r="AM90" s="85" t="str">
        <f>IF(E20="","",E20)</f>
        <v xml:space="preserve"> </v>
      </c>
      <c r="AN90" s="76"/>
      <c r="AO90" s="76"/>
      <c r="AP90" s="76"/>
      <c r="AQ90" s="39"/>
      <c r="AR90" s="40"/>
      <c r="AS90" s="90"/>
      <c r="AT90" s="91"/>
      <c r="AU90" s="92"/>
      <c r="AV90" s="92"/>
      <c r="AW90" s="92"/>
      <c r="AX90" s="92"/>
      <c r="AY90" s="92"/>
      <c r="AZ90" s="92"/>
      <c r="BA90" s="92"/>
      <c r="BB90" s="92"/>
      <c r="BC90" s="92"/>
      <c r="BD90" s="93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94"/>
      <c r="AT91" s="95"/>
      <c r="AU91" s="96"/>
      <c r="AV91" s="96"/>
      <c r="AW91" s="96"/>
      <c r="AX91" s="96"/>
      <c r="AY91" s="96"/>
      <c r="AZ91" s="96"/>
      <c r="BA91" s="96"/>
      <c r="BB91" s="96"/>
      <c r="BC91" s="96"/>
      <c r="BD91" s="97"/>
      <c r="BE91" s="37"/>
    </row>
    <row r="92" s="2" customFormat="1" ht="29.28" customHeight="1">
      <c r="A92" s="37"/>
      <c r="B92" s="38"/>
      <c r="C92" s="98" t="s">
        <v>55</v>
      </c>
      <c r="D92" s="99"/>
      <c r="E92" s="99"/>
      <c r="F92" s="99"/>
      <c r="G92" s="99"/>
      <c r="H92" s="100"/>
      <c r="I92" s="101" t="s">
        <v>56</v>
      </c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02" t="s">
        <v>57</v>
      </c>
      <c r="AH92" s="99"/>
      <c r="AI92" s="99"/>
      <c r="AJ92" s="99"/>
      <c r="AK92" s="99"/>
      <c r="AL92" s="99"/>
      <c r="AM92" s="99"/>
      <c r="AN92" s="101" t="s">
        <v>58</v>
      </c>
      <c r="AO92" s="99"/>
      <c r="AP92" s="103"/>
      <c r="AQ92" s="104" t="s">
        <v>59</v>
      </c>
      <c r="AR92" s="40"/>
      <c r="AS92" s="105" t="s">
        <v>60</v>
      </c>
      <c r="AT92" s="106" t="s">
        <v>61</v>
      </c>
      <c r="AU92" s="106" t="s">
        <v>62</v>
      </c>
      <c r="AV92" s="106" t="s">
        <v>63</v>
      </c>
      <c r="AW92" s="106" t="s">
        <v>64</v>
      </c>
      <c r="AX92" s="106" t="s">
        <v>65</v>
      </c>
      <c r="AY92" s="106" t="s">
        <v>66</v>
      </c>
      <c r="AZ92" s="106" t="s">
        <v>67</v>
      </c>
      <c r="BA92" s="106" t="s">
        <v>68</v>
      </c>
      <c r="BB92" s="106" t="s">
        <v>69</v>
      </c>
      <c r="BC92" s="106" t="s">
        <v>70</v>
      </c>
      <c r="BD92" s="107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8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10"/>
      <c r="BE93" s="37"/>
    </row>
    <row r="94" s="6" customFormat="1" ht="32.4" customHeight="1">
      <c r="A94" s="6"/>
      <c r="B94" s="111"/>
      <c r="C94" s="112" t="s">
        <v>72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4">
        <f>ROUND(SUM(AG95:AG96),2)</f>
        <v>0</v>
      </c>
      <c r="AH94" s="114"/>
      <c r="AI94" s="114"/>
      <c r="AJ94" s="114"/>
      <c r="AK94" s="114"/>
      <c r="AL94" s="114"/>
      <c r="AM94" s="114"/>
      <c r="AN94" s="115">
        <f>SUM(AG94,AT94)</f>
        <v>0</v>
      </c>
      <c r="AO94" s="115"/>
      <c r="AP94" s="115"/>
      <c r="AQ94" s="116" t="s">
        <v>1</v>
      </c>
      <c r="AR94" s="117"/>
      <c r="AS94" s="118">
        <f>ROUND(SUM(AS95:AS96),2)</f>
        <v>0</v>
      </c>
      <c r="AT94" s="119">
        <f>ROUND(SUM(AV94:AW94),2)</f>
        <v>0</v>
      </c>
      <c r="AU94" s="120">
        <f>ROUND(SUM(AU95:AU96),5)</f>
        <v>0</v>
      </c>
      <c r="AV94" s="119">
        <f>ROUND(AZ94*L32,2)</f>
        <v>0</v>
      </c>
      <c r="AW94" s="119">
        <f>ROUND(BA94*L33,2)</f>
        <v>0</v>
      </c>
      <c r="AX94" s="119">
        <f>ROUND(BB94*L32,2)</f>
        <v>0</v>
      </c>
      <c r="AY94" s="119">
        <f>ROUND(BC94*L33,2)</f>
        <v>0</v>
      </c>
      <c r="AZ94" s="119">
        <f>ROUND(SUM(AZ95:AZ96),2)</f>
        <v>0</v>
      </c>
      <c r="BA94" s="119">
        <f>ROUND(SUM(BA95:BA96),2)</f>
        <v>0</v>
      </c>
      <c r="BB94" s="119">
        <f>ROUND(SUM(BB95:BB96),2)</f>
        <v>0</v>
      </c>
      <c r="BC94" s="119">
        <f>ROUND(SUM(BC95:BC96),2)</f>
        <v>0</v>
      </c>
      <c r="BD94" s="121">
        <f>ROUND(SUM(BD95:BD96),2)</f>
        <v>0</v>
      </c>
      <c r="BE94" s="6"/>
      <c r="BS94" s="122" t="s">
        <v>73</v>
      </c>
      <c r="BT94" s="122" t="s">
        <v>74</v>
      </c>
      <c r="BU94" s="123" t="s">
        <v>75</v>
      </c>
      <c r="BV94" s="122" t="s">
        <v>76</v>
      </c>
      <c r="BW94" s="122" t="s">
        <v>5</v>
      </c>
      <c r="BX94" s="122" t="s">
        <v>77</v>
      </c>
      <c r="CL94" s="122" t="s">
        <v>1</v>
      </c>
    </row>
    <row r="95" s="7" customFormat="1" ht="24.75" customHeight="1">
      <c r="A95" s="124" t="s">
        <v>78</v>
      </c>
      <c r="B95" s="125"/>
      <c r="C95" s="126"/>
      <c r="D95" s="127" t="s">
        <v>79</v>
      </c>
      <c r="E95" s="127"/>
      <c r="F95" s="127"/>
      <c r="G95" s="127"/>
      <c r="H95" s="127"/>
      <c r="I95" s="128"/>
      <c r="J95" s="127" t="s">
        <v>80</v>
      </c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9">
        <f>'01 - Parkovisko Rožňavská...'!J32</f>
        <v>0</v>
      </c>
      <c r="AH95" s="128"/>
      <c r="AI95" s="128"/>
      <c r="AJ95" s="128"/>
      <c r="AK95" s="128"/>
      <c r="AL95" s="128"/>
      <c r="AM95" s="128"/>
      <c r="AN95" s="129">
        <f>SUM(AG95,AT95)</f>
        <v>0</v>
      </c>
      <c r="AO95" s="128"/>
      <c r="AP95" s="128"/>
      <c r="AQ95" s="130" t="s">
        <v>81</v>
      </c>
      <c r="AR95" s="131"/>
      <c r="AS95" s="132">
        <v>0</v>
      </c>
      <c r="AT95" s="133">
        <f>ROUND(SUM(AV95:AW95),2)</f>
        <v>0</v>
      </c>
      <c r="AU95" s="134">
        <f>'01 - Parkovisko Rožňavská...'!P133</f>
        <v>0</v>
      </c>
      <c r="AV95" s="133">
        <f>'01 - Parkovisko Rožňavská...'!J35</f>
        <v>0</v>
      </c>
      <c r="AW95" s="133">
        <f>'01 - Parkovisko Rožňavská...'!J36</f>
        <v>0</v>
      </c>
      <c r="AX95" s="133">
        <f>'01 - Parkovisko Rožňavská...'!J37</f>
        <v>0</v>
      </c>
      <c r="AY95" s="133">
        <f>'01 - Parkovisko Rožňavská...'!J38</f>
        <v>0</v>
      </c>
      <c r="AZ95" s="133">
        <f>'01 - Parkovisko Rožňavská...'!F35</f>
        <v>0</v>
      </c>
      <c r="BA95" s="133">
        <f>'01 - Parkovisko Rožňavská...'!F36</f>
        <v>0</v>
      </c>
      <c r="BB95" s="133">
        <f>'01 - Parkovisko Rožňavská...'!F37</f>
        <v>0</v>
      </c>
      <c r="BC95" s="133">
        <f>'01 - Parkovisko Rožňavská...'!F38</f>
        <v>0</v>
      </c>
      <c r="BD95" s="135">
        <f>'01 - Parkovisko Rožňavská...'!F39</f>
        <v>0</v>
      </c>
      <c r="BE95" s="7"/>
      <c r="BT95" s="136" t="s">
        <v>82</v>
      </c>
      <c r="BV95" s="136" t="s">
        <v>76</v>
      </c>
      <c r="BW95" s="136" t="s">
        <v>83</v>
      </c>
      <c r="BX95" s="136" t="s">
        <v>5</v>
      </c>
      <c r="CL95" s="136" t="s">
        <v>1</v>
      </c>
      <c r="CM95" s="136" t="s">
        <v>74</v>
      </c>
    </row>
    <row r="96" s="7" customFormat="1" ht="16.5" customHeight="1">
      <c r="A96" s="124" t="s">
        <v>78</v>
      </c>
      <c r="B96" s="125"/>
      <c r="C96" s="126"/>
      <c r="D96" s="127" t="s">
        <v>84</v>
      </c>
      <c r="E96" s="127"/>
      <c r="F96" s="127"/>
      <c r="G96" s="127"/>
      <c r="H96" s="127"/>
      <c r="I96" s="128"/>
      <c r="J96" s="127" t="s">
        <v>85</v>
      </c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9">
        <f>'02 - Elektroinštalácie'!J32</f>
        <v>0</v>
      </c>
      <c r="AH96" s="128"/>
      <c r="AI96" s="128"/>
      <c r="AJ96" s="128"/>
      <c r="AK96" s="128"/>
      <c r="AL96" s="128"/>
      <c r="AM96" s="128"/>
      <c r="AN96" s="129">
        <f>SUM(AG96,AT96)</f>
        <v>0</v>
      </c>
      <c r="AO96" s="128"/>
      <c r="AP96" s="128"/>
      <c r="AQ96" s="130" t="s">
        <v>81</v>
      </c>
      <c r="AR96" s="131"/>
      <c r="AS96" s="137">
        <v>0</v>
      </c>
      <c r="AT96" s="138">
        <f>ROUND(SUM(AV96:AW96),2)</f>
        <v>0</v>
      </c>
      <c r="AU96" s="139">
        <f>'02 - Elektroinštalácie'!P128</f>
        <v>0</v>
      </c>
      <c r="AV96" s="138">
        <f>'02 - Elektroinštalácie'!J35</f>
        <v>0</v>
      </c>
      <c r="AW96" s="138">
        <f>'02 - Elektroinštalácie'!J36</f>
        <v>0</v>
      </c>
      <c r="AX96" s="138">
        <f>'02 - Elektroinštalácie'!J37</f>
        <v>0</v>
      </c>
      <c r="AY96" s="138">
        <f>'02 - Elektroinštalácie'!J38</f>
        <v>0</v>
      </c>
      <c r="AZ96" s="138">
        <f>'02 - Elektroinštalácie'!F35</f>
        <v>0</v>
      </c>
      <c r="BA96" s="138">
        <f>'02 - Elektroinštalácie'!F36</f>
        <v>0</v>
      </c>
      <c r="BB96" s="138">
        <f>'02 - Elektroinštalácie'!F37</f>
        <v>0</v>
      </c>
      <c r="BC96" s="138">
        <f>'02 - Elektroinštalácie'!F38</f>
        <v>0</v>
      </c>
      <c r="BD96" s="140">
        <f>'02 - Elektroinštalácie'!F39</f>
        <v>0</v>
      </c>
      <c r="BE96" s="7"/>
      <c r="BT96" s="136" t="s">
        <v>82</v>
      </c>
      <c r="BV96" s="136" t="s">
        <v>76</v>
      </c>
      <c r="BW96" s="136" t="s">
        <v>86</v>
      </c>
      <c r="BX96" s="136" t="s">
        <v>5</v>
      </c>
      <c r="CL96" s="136" t="s">
        <v>1</v>
      </c>
      <c r="CM96" s="136" t="s">
        <v>74</v>
      </c>
    </row>
    <row r="97"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7"/>
    </row>
    <row r="98" s="2" customFormat="1" ht="30" customHeight="1">
      <c r="A98" s="37"/>
      <c r="B98" s="38"/>
      <c r="C98" s="112" t="s">
        <v>87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115">
        <f>ROUND(SUM(AG99:AG102), 2)</f>
        <v>0</v>
      </c>
      <c r="AH98" s="115"/>
      <c r="AI98" s="115"/>
      <c r="AJ98" s="115"/>
      <c r="AK98" s="115"/>
      <c r="AL98" s="115"/>
      <c r="AM98" s="115"/>
      <c r="AN98" s="115">
        <f>ROUND(SUM(AN99:AN102), 2)</f>
        <v>0</v>
      </c>
      <c r="AO98" s="115"/>
      <c r="AP98" s="115"/>
      <c r="AQ98" s="141"/>
      <c r="AR98" s="40"/>
      <c r="AS98" s="105" t="s">
        <v>88</v>
      </c>
      <c r="AT98" s="106" t="s">
        <v>89</v>
      </c>
      <c r="AU98" s="106" t="s">
        <v>38</v>
      </c>
      <c r="AV98" s="107" t="s">
        <v>61</v>
      </c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19.92" customHeight="1">
      <c r="A99" s="37"/>
      <c r="B99" s="38"/>
      <c r="C99" s="39"/>
      <c r="D99" s="142" t="s">
        <v>90</v>
      </c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39"/>
      <c r="AD99" s="39"/>
      <c r="AE99" s="39"/>
      <c r="AF99" s="39"/>
      <c r="AG99" s="143">
        <f>ROUND(AG94 * AS99, 2)</f>
        <v>0</v>
      </c>
      <c r="AH99" s="144"/>
      <c r="AI99" s="144"/>
      <c r="AJ99" s="144"/>
      <c r="AK99" s="144"/>
      <c r="AL99" s="144"/>
      <c r="AM99" s="144"/>
      <c r="AN99" s="144">
        <f>ROUND(AG99 + AV99, 2)</f>
        <v>0</v>
      </c>
      <c r="AO99" s="144"/>
      <c r="AP99" s="144"/>
      <c r="AQ99" s="39"/>
      <c r="AR99" s="40"/>
      <c r="AS99" s="145">
        <v>0</v>
      </c>
      <c r="AT99" s="146" t="s">
        <v>91</v>
      </c>
      <c r="AU99" s="146" t="s">
        <v>39</v>
      </c>
      <c r="AV99" s="147">
        <f>ROUND(IF(AU99="základná",AG99*L32,IF(AU99="znížená",AG99*L33,0)), 2)</f>
        <v>0</v>
      </c>
      <c r="AW99" s="37"/>
      <c r="AX99" s="37"/>
      <c r="AY99" s="37"/>
      <c r="AZ99" s="37"/>
      <c r="BA99" s="37"/>
      <c r="BB99" s="37"/>
      <c r="BC99" s="37"/>
      <c r="BD99" s="37"/>
      <c r="BE99" s="37"/>
      <c r="BV99" s="14" t="s">
        <v>92</v>
      </c>
      <c r="BY99" s="148">
        <f>IF(AU99="základná",AV99,0)</f>
        <v>0</v>
      </c>
      <c r="BZ99" s="148">
        <f>IF(AU99="znížená",AV99,0)</f>
        <v>0</v>
      </c>
      <c r="CA99" s="148">
        <v>0</v>
      </c>
      <c r="CB99" s="148">
        <v>0</v>
      </c>
      <c r="CC99" s="148">
        <v>0</v>
      </c>
      <c r="CD99" s="148">
        <f>IF(AU99="základná",AG99,0)</f>
        <v>0</v>
      </c>
      <c r="CE99" s="148">
        <f>IF(AU99="znížená",AG99,0)</f>
        <v>0</v>
      </c>
      <c r="CF99" s="148">
        <f>IF(AU99="zákl. prenesená",AG99,0)</f>
        <v>0</v>
      </c>
      <c r="CG99" s="148">
        <f>IF(AU99="zníž. prenesená",AG99,0)</f>
        <v>0</v>
      </c>
      <c r="CH99" s="148">
        <f>IF(AU99="nulová",AG99,0)</f>
        <v>0</v>
      </c>
      <c r="CI99" s="14">
        <f>IF(AU99="základná",1,IF(AU99="znížená",2,IF(AU99="zákl. prenesená",4,IF(AU99="zníž. prenesená",5,3))))</f>
        <v>1</v>
      </c>
      <c r="CJ99" s="14">
        <f>IF(AT99="stavebná časť",1,IF(AT99="investičná časť",2,3))</f>
        <v>1</v>
      </c>
      <c r="CK99" s="14" t="str">
        <f>IF(D99="Vyplň vlastné","","x")</f>
        <v>x</v>
      </c>
    </row>
    <row r="100" s="2" customFormat="1" ht="19.92" customHeight="1">
      <c r="A100" s="37"/>
      <c r="B100" s="38"/>
      <c r="C100" s="39"/>
      <c r="D100" s="149" t="s">
        <v>93</v>
      </c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39"/>
      <c r="AD100" s="39"/>
      <c r="AE100" s="39"/>
      <c r="AF100" s="39"/>
      <c r="AG100" s="143">
        <f>ROUND(AG94 * AS100, 2)</f>
        <v>0</v>
      </c>
      <c r="AH100" s="144"/>
      <c r="AI100" s="144"/>
      <c r="AJ100" s="144"/>
      <c r="AK100" s="144"/>
      <c r="AL100" s="144"/>
      <c r="AM100" s="144"/>
      <c r="AN100" s="144">
        <f>ROUND(AG100 + AV100, 2)</f>
        <v>0</v>
      </c>
      <c r="AO100" s="144"/>
      <c r="AP100" s="144"/>
      <c r="AQ100" s="39"/>
      <c r="AR100" s="40"/>
      <c r="AS100" s="145">
        <v>0</v>
      </c>
      <c r="AT100" s="146" t="s">
        <v>91</v>
      </c>
      <c r="AU100" s="146" t="s">
        <v>39</v>
      </c>
      <c r="AV100" s="147">
        <f>ROUND(IF(AU100="základná",AG100*L32,IF(AU100="znížená",AG100*L33,0)), 2)</f>
        <v>0</v>
      </c>
      <c r="AW100" s="37"/>
      <c r="AX100" s="37"/>
      <c r="AY100" s="37"/>
      <c r="AZ100" s="37"/>
      <c r="BA100" s="37"/>
      <c r="BB100" s="37"/>
      <c r="BC100" s="37"/>
      <c r="BD100" s="37"/>
      <c r="BE100" s="37"/>
      <c r="BV100" s="14" t="s">
        <v>94</v>
      </c>
      <c r="BY100" s="148">
        <f>IF(AU100="základná",AV100,0)</f>
        <v>0</v>
      </c>
      <c r="BZ100" s="148">
        <f>IF(AU100="znížená",AV100,0)</f>
        <v>0</v>
      </c>
      <c r="CA100" s="148">
        <v>0</v>
      </c>
      <c r="CB100" s="148">
        <v>0</v>
      </c>
      <c r="CC100" s="148">
        <v>0</v>
      </c>
      <c r="CD100" s="148">
        <f>IF(AU100="základná",AG100,0)</f>
        <v>0</v>
      </c>
      <c r="CE100" s="148">
        <f>IF(AU100="znížená",AG100,0)</f>
        <v>0</v>
      </c>
      <c r="CF100" s="148">
        <f>IF(AU100="zákl. prenesená",AG100,0)</f>
        <v>0</v>
      </c>
      <c r="CG100" s="148">
        <f>IF(AU100="zníž. prenesená",AG100,0)</f>
        <v>0</v>
      </c>
      <c r="CH100" s="148">
        <f>IF(AU100="nulová",AG100,0)</f>
        <v>0</v>
      </c>
      <c r="CI100" s="14">
        <f>IF(AU100="základná",1,IF(AU100="znížená",2,IF(AU100="zákl. prenesená",4,IF(AU100="zníž. prenesená",5,3))))</f>
        <v>1</v>
      </c>
      <c r="CJ100" s="14">
        <f>IF(AT100="stavebná časť",1,IF(AT100="investičná časť",2,3))</f>
        <v>1</v>
      </c>
      <c r="CK100" s="14" t="str">
        <f>IF(D100="Vyplň vlastné","","x")</f>
        <v/>
      </c>
    </row>
    <row r="101" s="2" customFormat="1" ht="19.92" customHeight="1">
      <c r="A101" s="37"/>
      <c r="B101" s="38"/>
      <c r="C101" s="39"/>
      <c r="D101" s="149" t="s">
        <v>93</v>
      </c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39"/>
      <c r="AD101" s="39"/>
      <c r="AE101" s="39"/>
      <c r="AF101" s="39"/>
      <c r="AG101" s="143">
        <f>ROUND(AG94 * AS101, 2)</f>
        <v>0</v>
      </c>
      <c r="AH101" s="144"/>
      <c r="AI101" s="144"/>
      <c r="AJ101" s="144"/>
      <c r="AK101" s="144"/>
      <c r="AL101" s="144"/>
      <c r="AM101" s="144"/>
      <c r="AN101" s="144">
        <f>ROUND(AG101 + AV101, 2)</f>
        <v>0</v>
      </c>
      <c r="AO101" s="144"/>
      <c r="AP101" s="144"/>
      <c r="AQ101" s="39"/>
      <c r="AR101" s="40"/>
      <c r="AS101" s="145">
        <v>0</v>
      </c>
      <c r="AT101" s="146" t="s">
        <v>91</v>
      </c>
      <c r="AU101" s="146" t="s">
        <v>39</v>
      </c>
      <c r="AV101" s="147">
        <f>ROUND(IF(AU101="základná",AG101*L32,IF(AU101="znížená",AG101*L33,0)), 2)</f>
        <v>0</v>
      </c>
      <c r="AW101" s="37"/>
      <c r="AX101" s="37"/>
      <c r="AY101" s="37"/>
      <c r="AZ101" s="37"/>
      <c r="BA101" s="37"/>
      <c r="BB101" s="37"/>
      <c r="BC101" s="37"/>
      <c r="BD101" s="37"/>
      <c r="BE101" s="37"/>
      <c r="BV101" s="14" t="s">
        <v>94</v>
      </c>
      <c r="BY101" s="148">
        <f>IF(AU101="základná",AV101,0)</f>
        <v>0</v>
      </c>
      <c r="BZ101" s="148">
        <f>IF(AU101="znížená",AV101,0)</f>
        <v>0</v>
      </c>
      <c r="CA101" s="148">
        <v>0</v>
      </c>
      <c r="CB101" s="148">
        <v>0</v>
      </c>
      <c r="CC101" s="148">
        <v>0</v>
      </c>
      <c r="CD101" s="148">
        <f>IF(AU101="základná",AG101,0)</f>
        <v>0</v>
      </c>
      <c r="CE101" s="148">
        <f>IF(AU101="znížená",AG101,0)</f>
        <v>0</v>
      </c>
      <c r="CF101" s="148">
        <f>IF(AU101="zákl. prenesená",AG101,0)</f>
        <v>0</v>
      </c>
      <c r="CG101" s="148">
        <f>IF(AU101="zníž. prenesená",AG101,0)</f>
        <v>0</v>
      </c>
      <c r="CH101" s="148">
        <f>IF(AU101="nulová",AG101,0)</f>
        <v>0</v>
      </c>
      <c r="CI101" s="14">
        <f>IF(AU101="základná",1,IF(AU101="znížená",2,IF(AU101="zákl. prenesená",4,IF(AU101="zníž. prenesená",5,3))))</f>
        <v>1</v>
      </c>
      <c r="CJ101" s="14">
        <f>IF(AT101="stavebná časť",1,IF(AT101="investičná časť",2,3))</f>
        <v>1</v>
      </c>
      <c r="CK101" s="14" t="str">
        <f>IF(D101="Vyplň vlastné","","x")</f>
        <v/>
      </c>
    </row>
    <row r="102" s="2" customFormat="1" ht="19.92" customHeight="1">
      <c r="A102" s="37"/>
      <c r="B102" s="38"/>
      <c r="C102" s="39"/>
      <c r="D102" s="149" t="s">
        <v>93</v>
      </c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39"/>
      <c r="AD102" s="39"/>
      <c r="AE102" s="39"/>
      <c r="AF102" s="39"/>
      <c r="AG102" s="143">
        <f>ROUND(AG94 * AS102, 2)</f>
        <v>0</v>
      </c>
      <c r="AH102" s="144"/>
      <c r="AI102" s="144"/>
      <c r="AJ102" s="144"/>
      <c r="AK102" s="144"/>
      <c r="AL102" s="144"/>
      <c r="AM102" s="144"/>
      <c r="AN102" s="144">
        <f>ROUND(AG102 + AV102, 2)</f>
        <v>0</v>
      </c>
      <c r="AO102" s="144"/>
      <c r="AP102" s="144"/>
      <c r="AQ102" s="39"/>
      <c r="AR102" s="40"/>
      <c r="AS102" s="150">
        <v>0</v>
      </c>
      <c r="AT102" s="151" t="s">
        <v>91</v>
      </c>
      <c r="AU102" s="151" t="s">
        <v>39</v>
      </c>
      <c r="AV102" s="152">
        <f>ROUND(IF(AU102="základná",AG102*L32,IF(AU102="znížená",AG102*L33,0)), 2)</f>
        <v>0</v>
      </c>
      <c r="AW102" s="37"/>
      <c r="AX102" s="37"/>
      <c r="AY102" s="37"/>
      <c r="AZ102" s="37"/>
      <c r="BA102" s="37"/>
      <c r="BB102" s="37"/>
      <c r="BC102" s="37"/>
      <c r="BD102" s="37"/>
      <c r="BE102" s="37"/>
      <c r="BV102" s="14" t="s">
        <v>94</v>
      </c>
      <c r="BY102" s="148">
        <f>IF(AU102="základná",AV102,0)</f>
        <v>0</v>
      </c>
      <c r="BZ102" s="148">
        <f>IF(AU102="znížená",AV102,0)</f>
        <v>0</v>
      </c>
      <c r="CA102" s="148">
        <v>0</v>
      </c>
      <c r="CB102" s="148">
        <v>0</v>
      </c>
      <c r="CC102" s="148">
        <v>0</v>
      </c>
      <c r="CD102" s="148">
        <f>IF(AU102="základná",AG102,0)</f>
        <v>0</v>
      </c>
      <c r="CE102" s="148">
        <f>IF(AU102="znížená",AG102,0)</f>
        <v>0</v>
      </c>
      <c r="CF102" s="148">
        <f>IF(AU102="zákl. prenesená",AG102,0)</f>
        <v>0</v>
      </c>
      <c r="CG102" s="148">
        <f>IF(AU102="zníž. prenesená",AG102,0)</f>
        <v>0</v>
      </c>
      <c r="CH102" s="148">
        <f>IF(AU102="nulová",AG102,0)</f>
        <v>0</v>
      </c>
      <c r="CI102" s="14">
        <f>IF(AU102="základná",1,IF(AU102="znížená",2,IF(AU102="zákl. prenesená",4,IF(AU102="zníž. prenesená",5,3))))</f>
        <v>1</v>
      </c>
      <c r="CJ102" s="14">
        <f>IF(AT102="stavebná časť",1,IF(AT102="investičná časť",2,3))</f>
        <v>1</v>
      </c>
      <c r="CK102" s="14" t="str">
        <f>IF(D102="Vyplň vlastné","","x")</f>
        <v/>
      </c>
    </row>
    <row r="103" s="2" customFormat="1" ht="10.8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40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="2" customFormat="1" ht="30" customHeight="1">
      <c r="A104" s="37"/>
      <c r="B104" s="38"/>
      <c r="C104" s="153" t="s">
        <v>95</v>
      </c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5">
        <f>ROUND(AG94 + AG98, 2)</f>
        <v>0</v>
      </c>
      <c r="AH104" s="155"/>
      <c r="AI104" s="155"/>
      <c r="AJ104" s="155"/>
      <c r="AK104" s="155"/>
      <c r="AL104" s="155"/>
      <c r="AM104" s="155"/>
      <c r="AN104" s="155">
        <f>ROUND(AN94 + AN98, 2)</f>
        <v>0</v>
      </c>
      <c r="AO104" s="155"/>
      <c r="AP104" s="155"/>
      <c r="AQ104" s="154"/>
      <c r="AR104" s="40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40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sheetProtection sheet="1" formatColumns="0" formatRows="0" objects="1" scenarios="1" spinCount="100000" saltValue="YLeS3OriJevmWPeE/LVGO/DesDJlESXAblsiaLjlO3qSxRjLzC7dQitZZ2/cnlYsRnSn7nPTB6KJ4pLu7ljrxQ==" hashValue="c73p6w1ZsWbxUeHvv15SeUISGHWyY0y+LlDf65QASbJCnw+5xsQbKKuIRzxsLOsar19e3D/VJggsKtLwNQ+U9w==" algorithmName="SHA-512" password="C549"/>
  <mergeCells count="64">
    <mergeCell ref="L85:AO85"/>
    <mergeCell ref="AM87:AN87"/>
    <mergeCell ref="AS89:AT91"/>
    <mergeCell ref="AM89:AP89"/>
    <mergeCell ref="AM90:AP90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96:H96"/>
    <mergeCell ref="AG96:AM96"/>
    <mergeCell ref="AN96:AP96"/>
    <mergeCell ref="J96:AF96"/>
    <mergeCell ref="AG99:AM99"/>
    <mergeCell ref="AN99:AP99"/>
    <mergeCell ref="D99:AB99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AG94:AM94"/>
    <mergeCell ref="AN94:AP94"/>
    <mergeCell ref="AG98:AM98"/>
    <mergeCell ref="AN98:AP98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é sú hodnoty základná, znížená, nulová." sqref="AU98:AU102">
      <formula1>"základná, znížená, nulová"</formula1>
    </dataValidation>
    <dataValidation type="list" allowBlank="1" showInputMessage="1" showErrorMessage="1" error="Povolené sú hodnoty stavebná časť, technologická časť, investičná časť." sqref="AT98:AT102">
      <formula1>"stavebná časť, technologická časť, investičná časť"</formula1>
    </dataValidation>
  </dataValidations>
  <hyperlinks>
    <hyperlink ref="A95" location="'01 - Parkovisko Rožňavská...'!C2" display="/"/>
    <hyperlink ref="A96" location="'02 - Elektroinštalác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7"/>
      <c r="AT3" s="14" t="s">
        <v>74</v>
      </c>
    </row>
    <row r="4" s="1" customFormat="1" ht="24.96" customHeight="1">
      <c r="B4" s="17"/>
      <c r="D4" s="158" t="s">
        <v>96</v>
      </c>
      <c r="L4" s="17"/>
      <c r="M4" s="159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0" t="s">
        <v>15</v>
      </c>
      <c r="L6" s="17"/>
    </row>
    <row r="7" s="1" customFormat="1" ht="16.5" customHeight="1">
      <c r="B7" s="17"/>
      <c r="E7" s="161" t="str">
        <f>'Rekapitulácia stavby'!K6</f>
        <v>Komunikácie - areál DPB a.s., Jurajov dvor</v>
      </c>
      <c r="F7" s="160"/>
      <c r="G7" s="160"/>
      <c r="H7" s="160"/>
      <c r="L7" s="17"/>
    </row>
    <row r="8" s="2" customFormat="1" ht="12" customHeight="1">
      <c r="A8" s="37"/>
      <c r="B8" s="40"/>
      <c r="C8" s="37"/>
      <c r="D8" s="160" t="s">
        <v>97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62" t="s">
        <v>98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0" t="s">
        <v>17</v>
      </c>
      <c r="E11" s="37"/>
      <c r="F11" s="163" t="s">
        <v>1</v>
      </c>
      <c r="G11" s="37"/>
      <c r="H11" s="37"/>
      <c r="I11" s="160" t="s">
        <v>18</v>
      </c>
      <c r="J11" s="163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0" t="s">
        <v>19</v>
      </c>
      <c r="E12" s="37"/>
      <c r="F12" s="163" t="s">
        <v>20</v>
      </c>
      <c r="G12" s="37"/>
      <c r="H12" s="37"/>
      <c r="I12" s="160" t="s">
        <v>21</v>
      </c>
      <c r="J12" s="164" t="str">
        <f>'Rekapitulácia stavby'!AN8</f>
        <v>19. 7. 2024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0" t="s">
        <v>23</v>
      </c>
      <c r="E14" s="37"/>
      <c r="F14" s="37"/>
      <c r="G14" s="37"/>
      <c r="H14" s="37"/>
      <c r="I14" s="160" t="s">
        <v>24</v>
      </c>
      <c r="J14" s="163" t="str">
        <f>IF('Rekapitulácia stavby'!AN10="","",'Rekapitulácia stavby'!AN10)</f>
        <v/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63" t="str">
        <f>IF('Rekapitulácia stavby'!E11="","",'Rekapitulácia stavby'!E11)</f>
        <v xml:space="preserve"> </v>
      </c>
      <c r="F15" s="37"/>
      <c r="G15" s="37"/>
      <c r="H15" s="37"/>
      <c r="I15" s="160" t="s">
        <v>25</v>
      </c>
      <c r="J15" s="163" t="str">
        <f>IF('Rekapitulácia stavby'!AN11="","",'Rekapitulácia stavby'!AN11)</f>
        <v/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0" t="s">
        <v>26</v>
      </c>
      <c r="E17" s="37"/>
      <c r="F17" s="37"/>
      <c r="G17" s="37"/>
      <c r="H17" s="37"/>
      <c r="I17" s="160" t="s">
        <v>24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63"/>
      <c r="G18" s="163"/>
      <c r="H18" s="163"/>
      <c r="I18" s="160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0" t="s">
        <v>28</v>
      </c>
      <c r="E20" s="37"/>
      <c r="F20" s="37"/>
      <c r="G20" s="37"/>
      <c r="H20" s="37"/>
      <c r="I20" s="160" t="s">
        <v>24</v>
      </c>
      <c r="J20" s="163" t="str">
        <f>IF('Rekapitulácia stavby'!AN16="","",'Rekapitulácia stavby'!AN16)</f>
        <v/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63" t="str">
        <f>IF('Rekapitulácia stavby'!E17="","",'Rekapitulácia stavby'!E17)</f>
        <v xml:space="preserve"> </v>
      </c>
      <c r="F21" s="37"/>
      <c r="G21" s="37"/>
      <c r="H21" s="37"/>
      <c r="I21" s="160" t="s">
        <v>25</v>
      </c>
      <c r="J21" s="163" t="str">
        <f>IF('Rekapitulácia stavby'!AN17="","",'Rekapitulácia stavby'!AN17)</f>
        <v/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0" t="s">
        <v>30</v>
      </c>
      <c r="E23" s="37"/>
      <c r="F23" s="37"/>
      <c r="G23" s="37"/>
      <c r="H23" s="37"/>
      <c r="I23" s="160" t="s">
        <v>24</v>
      </c>
      <c r="J23" s="163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63" t="str">
        <f>IF('Rekapitulácia stavby'!E20="","",'Rekapitulácia stavby'!E20)</f>
        <v xml:space="preserve"> </v>
      </c>
      <c r="F24" s="37"/>
      <c r="G24" s="37"/>
      <c r="H24" s="37"/>
      <c r="I24" s="160" t="s">
        <v>25</v>
      </c>
      <c r="J24" s="163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0" t="s">
        <v>31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9"/>
      <c r="E29" s="169"/>
      <c r="F29" s="169"/>
      <c r="G29" s="169"/>
      <c r="H29" s="169"/>
      <c r="I29" s="169"/>
      <c r="J29" s="169"/>
      <c r="K29" s="169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63" t="s">
        <v>99</v>
      </c>
      <c r="E30" s="37"/>
      <c r="F30" s="37"/>
      <c r="G30" s="37"/>
      <c r="H30" s="37"/>
      <c r="I30" s="37"/>
      <c r="J30" s="170">
        <f>J96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71" t="s">
        <v>90</v>
      </c>
      <c r="E31" s="37"/>
      <c r="F31" s="37"/>
      <c r="G31" s="37"/>
      <c r="H31" s="37"/>
      <c r="I31" s="37"/>
      <c r="J31" s="170">
        <f>J106</f>
        <v>0</v>
      </c>
      <c r="K31" s="37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72" t="s">
        <v>34</v>
      </c>
      <c r="E32" s="37"/>
      <c r="F32" s="37"/>
      <c r="G32" s="37"/>
      <c r="H32" s="37"/>
      <c r="I32" s="37"/>
      <c r="J32" s="173">
        <f>ROUND(J30 + J31,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9"/>
      <c r="E33" s="169"/>
      <c r="F33" s="169"/>
      <c r="G33" s="169"/>
      <c r="H33" s="169"/>
      <c r="I33" s="169"/>
      <c r="J33" s="169"/>
      <c r="K33" s="169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74" t="s">
        <v>36</v>
      </c>
      <c r="G34" s="37"/>
      <c r="H34" s="37"/>
      <c r="I34" s="174" t="s">
        <v>35</v>
      </c>
      <c r="J34" s="174" t="s">
        <v>37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75" t="s">
        <v>38</v>
      </c>
      <c r="E35" s="176" t="s">
        <v>39</v>
      </c>
      <c r="F35" s="177">
        <f>ROUND((ROUND((SUM(BE106:BE113) + SUM(BE133:BE202)),  2) + SUM(BE204:BE208)), 2)</f>
        <v>0</v>
      </c>
      <c r="G35" s="178"/>
      <c r="H35" s="178"/>
      <c r="I35" s="179">
        <v>0.20000000000000001</v>
      </c>
      <c r="J35" s="177">
        <f>ROUND((ROUND(((SUM(BE106:BE113) + SUM(BE133:BE202))*I35),  2) + (SUM(BE204:BE208)*I35)), 2)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76" t="s">
        <v>40</v>
      </c>
      <c r="F36" s="177">
        <f>ROUND((ROUND((SUM(BF106:BF113) + SUM(BF133:BF202)),  2) + SUM(BF204:BF208)), 2)</f>
        <v>0</v>
      </c>
      <c r="G36" s="178"/>
      <c r="H36" s="178"/>
      <c r="I36" s="179">
        <v>0.20000000000000001</v>
      </c>
      <c r="J36" s="177">
        <f>ROUND((ROUND(((SUM(BF106:BF113) + SUM(BF133:BF202))*I36),  2) + (SUM(BF204:BF208)*I36)), 2)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60" t="s">
        <v>41</v>
      </c>
      <c r="F37" s="180">
        <f>ROUND((ROUND((SUM(BG106:BG113) + SUM(BG133:BG202)),  2) + SUM(BG204:BG208)), 2)</f>
        <v>0</v>
      </c>
      <c r="G37" s="37"/>
      <c r="H37" s="37"/>
      <c r="I37" s="181">
        <v>0.20000000000000001</v>
      </c>
      <c r="J37" s="180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60" t="s">
        <v>42</v>
      </c>
      <c r="F38" s="180">
        <f>ROUND((ROUND((SUM(BH106:BH113) + SUM(BH133:BH202)),  2) + SUM(BH204:BH208)), 2)</f>
        <v>0</v>
      </c>
      <c r="G38" s="37"/>
      <c r="H38" s="37"/>
      <c r="I38" s="181">
        <v>0.20000000000000001</v>
      </c>
      <c r="J38" s="180">
        <f>0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76" t="s">
        <v>43</v>
      </c>
      <c r="F39" s="177">
        <f>ROUND((ROUND((SUM(BI106:BI113) + SUM(BI133:BI202)),  2) + SUM(BI204:BI208)), 2)</f>
        <v>0</v>
      </c>
      <c r="G39" s="178"/>
      <c r="H39" s="178"/>
      <c r="I39" s="179">
        <v>0</v>
      </c>
      <c r="J39" s="177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82"/>
      <c r="D41" s="183" t="s">
        <v>44</v>
      </c>
      <c r="E41" s="184"/>
      <c r="F41" s="184"/>
      <c r="G41" s="185" t="s">
        <v>45</v>
      </c>
      <c r="H41" s="186" t="s">
        <v>46</v>
      </c>
      <c r="I41" s="184"/>
      <c r="J41" s="187">
        <f>SUM(J32:J39)</f>
        <v>0</v>
      </c>
      <c r="K41" s="188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89" t="s">
        <v>47</v>
      </c>
      <c r="E50" s="190"/>
      <c r="F50" s="190"/>
      <c r="G50" s="189" t="s">
        <v>48</v>
      </c>
      <c r="H50" s="190"/>
      <c r="I50" s="190"/>
      <c r="J50" s="190"/>
      <c r="K50" s="190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1" t="s">
        <v>49</v>
      </c>
      <c r="E61" s="192"/>
      <c r="F61" s="193" t="s">
        <v>50</v>
      </c>
      <c r="G61" s="191" t="s">
        <v>49</v>
      </c>
      <c r="H61" s="192"/>
      <c r="I61" s="192"/>
      <c r="J61" s="194" t="s">
        <v>50</v>
      </c>
      <c r="K61" s="192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89" t="s">
        <v>51</v>
      </c>
      <c r="E65" s="195"/>
      <c r="F65" s="195"/>
      <c r="G65" s="189" t="s">
        <v>52</v>
      </c>
      <c r="H65" s="195"/>
      <c r="I65" s="195"/>
      <c r="J65" s="195"/>
      <c r="K65" s="195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1" t="s">
        <v>49</v>
      </c>
      <c r="E76" s="192"/>
      <c r="F76" s="193" t="s">
        <v>50</v>
      </c>
      <c r="G76" s="191" t="s">
        <v>49</v>
      </c>
      <c r="H76" s="192"/>
      <c r="I76" s="192"/>
      <c r="J76" s="194" t="s">
        <v>50</v>
      </c>
      <c r="K76" s="192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96"/>
      <c r="C77" s="197"/>
      <c r="D77" s="197"/>
      <c r="E77" s="197"/>
      <c r="F77" s="197"/>
      <c r="G77" s="197"/>
      <c r="H77" s="197"/>
      <c r="I77" s="197"/>
      <c r="J77" s="197"/>
      <c r="K77" s="197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100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00" t="str">
        <f>E7</f>
        <v>Komunikácie - areál DPB a.s., Jurajov dvor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97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81" t="str">
        <f>E9</f>
        <v>01 - Parkovisko Rožňavská - Jurajov Dvor - stavebná časť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19</v>
      </c>
      <c r="D89" s="39"/>
      <c r="E89" s="39"/>
      <c r="F89" s="24" t="str">
        <f>F12</f>
        <v xml:space="preserve"> </v>
      </c>
      <c r="G89" s="39"/>
      <c r="H89" s="39"/>
      <c r="I89" s="29" t="s">
        <v>21</v>
      </c>
      <c r="J89" s="84" t="str">
        <f>IF(J12="","",J12)</f>
        <v>19. 7. 2024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23</v>
      </c>
      <c r="D91" s="39"/>
      <c r="E91" s="39"/>
      <c r="F91" s="24" t="str">
        <f>E15</f>
        <v xml:space="preserve"> </v>
      </c>
      <c r="G91" s="39"/>
      <c r="H91" s="39"/>
      <c r="I91" s="29" t="s">
        <v>28</v>
      </c>
      <c r="J91" s="33" t="str">
        <f>E21</f>
        <v xml:space="preserve"> 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30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1" t="s">
        <v>101</v>
      </c>
      <c r="D94" s="154"/>
      <c r="E94" s="154"/>
      <c r="F94" s="154"/>
      <c r="G94" s="154"/>
      <c r="H94" s="154"/>
      <c r="I94" s="154"/>
      <c r="J94" s="202" t="s">
        <v>102</v>
      </c>
      <c r="K94" s="154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3" t="s">
        <v>103</v>
      </c>
      <c r="D96" s="39"/>
      <c r="E96" s="39"/>
      <c r="F96" s="39"/>
      <c r="G96" s="39"/>
      <c r="H96" s="39"/>
      <c r="I96" s="39"/>
      <c r="J96" s="115">
        <f>J133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104</v>
      </c>
    </row>
    <row r="97" s="9" customFormat="1" ht="24.96" customHeight="1">
      <c r="A97" s="9"/>
      <c r="B97" s="204"/>
      <c r="C97" s="205"/>
      <c r="D97" s="206" t="s">
        <v>105</v>
      </c>
      <c r="E97" s="207"/>
      <c r="F97" s="207"/>
      <c r="G97" s="207"/>
      <c r="H97" s="207"/>
      <c r="I97" s="207"/>
      <c r="J97" s="208">
        <f>J134</f>
        <v>0</v>
      </c>
      <c r="K97" s="205"/>
      <c r="L97" s="20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0"/>
      <c r="C98" s="211"/>
      <c r="D98" s="212" t="s">
        <v>106</v>
      </c>
      <c r="E98" s="213"/>
      <c r="F98" s="213"/>
      <c r="G98" s="213"/>
      <c r="H98" s="213"/>
      <c r="I98" s="213"/>
      <c r="J98" s="214">
        <f>J135</f>
        <v>0</v>
      </c>
      <c r="K98" s="211"/>
      <c r="L98" s="21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0"/>
      <c r="C99" s="211"/>
      <c r="D99" s="212" t="s">
        <v>107</v>
      </c>
      <c r="E99" s="213"/>
      <c r="F99" s="213"/>
      <c r="G99" s="213"/>
      <c r="H99" s="213"/>
      <c r="I99" s="213"/>
      <c r="J99" s="214">
        <f>J153</f>
        <v>0</v>
      </c>
      <c r="K99" s="211"/>
      <c r="L99" s="21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10"/>
      <c r="C100" s="211"/>
      <c r="D100" s="212" t="s">
        <v>108</v>
      </c>
      <c r="E100" s="213"/>
      <c r="F100" s="213"/>
      <c r="G100" s="213"/>
      <c r="H100" s="213"/>
      <c r="I100" s="213"/>
      <c r="J100" s="214">
        <f>J165</f>
        <v>0</v>
      </c>
      <c r="K100" s="211"/>
      <c r="L100" s="21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10"/>
      <c r="C101" s="211"/>
      <c r="D101" s="212" t="s">
        <v>109</v>
      </c>
      <c r="E101" s="213"/>
      <c r="F101" s="213"/>
      <c r="G101" s="213"/>
      <c r="H101" s="213"/>
      <c r="I101" s="213"/>
      <c r="J101" s="214">
        <f>J175</f>
        <v>0</v>
      </c>
      <c r="K101" s="211"/>
      <c r="L101" s="21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10"/>
      <c r="C102" s="211"/>
      <c r="D102" s="212" t="s">
        <v>110</v>
      </c>
      <c r="E102" s="213"/>
      <c r="F102" s="213"/>
      <c r="G102" s="213"/>
      <c r="H102" s="213"/>
      <c r="I102" s="213"/>
      <c r="J102" s="214">
        <f>J177</f>
        <v>0</v>
      </c>
      <c r="K102" s="211"/>
      <c r="L102" s="21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1.84" customHeight="1">
      <c r="A103" s="9"/>
      <c r="B103" s="204"/>
      <c r="C103" s="205"/>
      <c r="D103" s="216" t="s">
        <v>111</v>
      </c>
      <c r="E103" s="205"/>
      <c r="F103" s="205"/>
      <c r="G103" s="205"/>
      <c r="H103" s="205"/>
      <c r="I103" s="205"/>
      <c r="J103" s="217">
        <f>J203</f>
        <v>0</v>
      </c>
      <c r="K103" s="205"/>
      <c r="L103" s="20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9.28" customHeight="1">
      <c r="A106" s="37"/>
      <c r="B106" s="38"/>
      <c r="C106" s="203" t="s">
        <v>112</v>
      </c>
      <c r="D106" s="39"/>
      <c r="E106" s="39"/>
      <c r="F106" s="39"/>
      <c r="G106" s="39"/>
      <c r="H106" s="39"/>
      <c r="I106" s="39"/>
      <c r="J106" s="218">
        <f>ROUND(J107 + J108 + J109 + J110 + J111 + J112,2)</f>
        <v>0</v>
      </c>
      <c r="K106" s="39"/>
      <c r="L106" s="68"/>
      <c r="N106" s="219" t="s">
        <v>38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8" customHeight="1">
      <c r="A107" s="37"/>
      <c r="B107" s="38"/>
      <c r="C107" s="39"/>
      <c r="D107" s="149" t="s">
        <v>113</v>
      </c>
      <c r="E107" s="142"/>
      <c r="F107" s="142"/>
      <c r="G107" s="39"/>
      <c r="H107" s="39"/>
      <c r="I107" s="39"/>
      <c r="J107" s="143">
        <v>0</v>
      </c>
      <c r="K107" s="39"/>
      <c r="L107" s="220"/>
      <c r="M107" s="221"/>
      <c r="N107" s="222" t="s">
        <v>40</v>
      </c>
      <c r="O107" s="221"/>
      <c r="P107" s="221"/>
      <c r="Q107" s="221"/>
      <c r="R107" s="221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4" t="s">
        <v>114</v>
      </c>
      <c r="AZ107" s="221"/>
      <c r="BA107" s="221"/>
      <c r="BB107" s="221"/>
      <c r="BC107" s="221"/>
      <c r="BD107" s="221"/>
      <c r="BE107" s="225">
        <f>IF(N107="základná",J107,0)</f>
        <v>0</v>
      </c>
      <c r="BF107" s="225">
        <f>IF(N107="znížená",J107,0)</f>
        <v>0</v>
      </c>
      <c r="BG107" s="225">
        <f>IF(N107="zákl. prenesená",J107,0)</f>
        <v>0</v>
      </c>
      <c r="BH107" s="225">
        <f>IF(N107="zníž. prenesená",J107,0)</f>
        <v>0</v>
      </c>
      <c r="BI107" s="225">
        <f>IF(N107="nulová",J107,0)</f>
        <v>0</v>
      </c>
      <c r="BJ107" s="224" t="s">
        <v>115</v>
      </c>
      <c r="BK107" s="221"/>
      <c r="BL107" s="221"/>
      <c r="BM107" s="221"/>
    </row>
    <row r="108" s="2" customFormat="1" ht="18" customHeight="1">
      <c r="A108" s="37"/>
      <c r="B108" s="38"/>
      <c r="C108" s="39"/>
      <c r="D108" s="149" t="s">
        <v>116</v>
      </c>
      <c r="E108" s="142"/>
      <c r="F108" s="142"/>
      <c r="G108" s="39"/>
      <c r="H108" s="39"/>
      <c r="I108" s="39"/>
      <c r="J108" s="143">
        <v>0</v>
      </c>
      <c r="K108" s="39"/>
      <c r="L108" s="220"/>
      <c r="M108" s="221"/>
      <c r="N108" s="222" t="s">
        <v>40</v>
      </c>
      <c r="O108" s="221"/>
      <c r="P108" s="221"/>
      <c r="Q108" s="221"/>
      <c r="R108" s="221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4" t="s">
        <v>114</v>
      </c>
      <c r="AZ108" s="221"/>
      <c r="BA108" s="221"/>
      <c r="BB108" s="221"/>
      <c r="BC108" s="221"/>
      <c r="BD108" s="221"/>
      <c r="BE108" s="225">
        <f>IF(N108="základná",J108,0)</f>
        <v>0</v>
      </c>
      <c r="BF108" s="225">
        <f>IF(N108="znížená",J108,0)</f>
        <v>0</v>
      </c>
      <c r="BG108" s="225">
        <f>IF(N108="zákl. prenesená",J108,0)</f>
        <v>0</v>
      </c>
      <c r="BH108" s="225">
        <f>IF(N108="zníž. prenesená",J108,0)</f>
        <v>0</v>
      </c>
      <c r="BI108" s="225">
        <f>IF(N108="nulová",J108,0)</f>
        <v>0</v>
      </c>
      <c r="BJ108" s="224" t="s">
        <v>115</v>
      </c>
      <c r="BK108" s="221"/>
      <c r="BL108" s="221"/>
      <c r="BM108" s="221"/>
    </row>
    <row r="109" s="2" customFormat="1" ht="18" customHeight="1">
      <c r="A109" s="37"/>
      <c r="B109" s="38"/>
      <c r="C109" s="39"/>
      <c r="D109" s="149" t="s">
        <v>117</v>
      </c>
      <c r="E109" s="142"/>
      <c r="F109" s="142"/>
      <c r="G109" s="39"/>
      <c r="H109" s="39"/>
      <c r="I109" s="39"/>
      <c r="J109" s="143">
        <v>0</v>
      </c>
      <c r="K109" s="39"/>
      <c r="L109" s="220"/>
      <c r="M109" s="221"/>
      <c r="N109" s="222" t="s">
        <v>40</v>
      </c>
      <c r="O109" s="221"/>
      <c r="P109" s="221"/>
      <c r="Q109" s="221"/>
      <c r="R109" s="221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T109" s="221"/>
      <c r="AU109" s="221"/>
      <c r="AV109" s="221"/>
      <c r="AW109" s="221"/>
      <c r="AX109" s="221"/>
      <c r="AY109" s="224" t="s">
        <v>114</v>
      </c>
      <c r="AZ109" s="221"/>
      <c r="BA109" s="221"/>
      <c r="BB109" s="221"/>
      <c r="BC109" s="221"/>
      <c r="BD109" s="221"/>
      <c r="BE109" s="225">
        <f>IF(N109="základná",J109,0)</f>
        <v>0</v>
      </c>
      <c r="BF109" s="225">
        <f>IF(N109="znížená",J109,0)</f>
        <v>0</v>
      </c>
      <c r="BG109" s="225">
        <f>IF(N109="zákl. prenesená",J109,0)</f>
        <v>0</v>
      </c>
      <c r="BH109" s="225">
        <f>IF(N109="zníž. prenesená",J109,0)</f>
        <v>0</v>
      </c>
      <c r="BI109" s="225">
        <f>IF(N109="nulová",J109,0)</f>
        <v>0</v>
      </c>
      <c r="BJ109" s="224" t="s">
        <v>115</v>
      </c>
      <c r="BK109" s="221"/>
      <c r="BL109" s="221"/>
      <c r="BM109" s="221"/>
    </row>
    <row r="110" s="2" customFormat="1" ht="18" customHeight="1">
      <c r="A110" s="37"/>
      <c r="B110" s="38"/>
      <c r="C110" s="39"/>
      <c r="D110" s="149" t="s">
        <v>118</v>
      </c>
      <c r="E110" s="142"/>
      <c r="F110" s="142"/>
      <c r="G110" s="39"/>
      <c r="H110" s="39"/>
      <c r="I110" s="39"/>
      <c r="J110" s="143">
        <v>0</v>
      </c>
      <c r="K110" s="39"/>
      <c r="L110" s="220"/>
      <c r="M110" s="221"/>
      <c r="N110" s="222" t="s">
        <v>40</v>
      </c>
      <c r="O110" s="221"/>
      <c r="P110" s="221"/>
      <c r="Q110" s="221"/>
      <c r="R110" s="221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4" t="s">
        <v>114</v>
      </c>
      <c r="AZ110" s="221"/>
      <c r="BA110" s="221"/>
      <c r="BB110" s="221"/>
      <c r="BC110" s="221"/>
      <c r="BD110" s="221"/>
      <c r="BE110" s="225">
        <f>IF(N110="základná",J110,0)</f>
        <v>0</v>
      </c>
      <c r="BF110" s="225">
        <f>IF(N110="znížená",J110,0)</f>
        <v>0</v>
      </c>
      <c r="BG110" s="225">
        <f>IF(N110="zákl. prenesená",J110,0)</f>
        <v>0</v>
      </c>
      <c r="BH110" s="225">
        <f>IF(N110="zníž. prenesená",J110,0)</f>
        <v>0</v>
      </c>
      <c r="BI110" s="225">
        <f>IF(N110="nulová",J110,0)</f>
        <v>0</v>
      </c>
      <c r="BJ110" s="224" t="s">
        <v>115</v>
      </c>
      <c r="BK110" s="221"/>
      <c r="BL110" s="221"/>
      <c r="BM110" s="221"/>
    </row>
    <row r="111" s="2" customFormat="1" ht="18" customHeight="1">
      <c r="A111" s="37"/>
      <c r="B111" s="38"/>
      <c r="C111" s="39"/>
      <c r="D111" s="149" t="s">
        <v>119</v>
      </c>
      <c r="E111" s="142"/>
      <c r="F111" s="142"/>
      <c r="G111" s="39"/>
      <c r="H111" s="39"/>
      <c r="I111" s="39"/>
      <c r="J111" s="143">
        <v>0</v>
      </c>
      <c r="K111" s="39"/>
      <c r="L111" s="220"/>
      <c r="M111" s="221"/>
      <c r="N111" s="222" t="s">
        <v>40</v>
      </c>
      <c r="O111" s="221"/>
      <c r="P111" s="221"/>
      <c r="Q111" s="221"/>
      <c r="R111" s="221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1"/>
      <c r="AG111" s="221"/>
      <c r="AH111" s="221"/>
      <c r="AI111" s="221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221"/>
      <c r="AT111" s="221"/>
      <c r="AU111" s="221"/>
      <c r="AV111" s="221"/>
      <c r="AW111" s="221"/>
      <c r="AX111" s="221"/>
      <c r="AY111" s="224" t="s">
        <v>114</v>
      </c>
      <c r="AZ111" s="221"/>
      <c r="BA111" s="221"/>
      <c r="BB111" s="221"/>
      <c r="BC111" s="221"/>
      <c r="BD111" s="221"/>
      <c r="BE111" s="225">
        <f>IF(N111="základná",J111,0)</f>
        <v>0</v>
      </c>
      <c r="BF111" s="225">
        <f>IF(N111="znížená",J111,0)</f>
        <v>0</v>
      </c>
      <c r="BG111" s="225">
        <f>IF(N111="zákl. prenesená",J111,0)</f>
        <v>0</v>
      </c>
      <c r="BH111" s="225">
        <f>IF(N111="zníž. prenesená",J111,0)</f>
        <v>0</v>
      </c>
      <c r="BI111" s="225">
        <f>IF(N111="nulová",J111,0)</f>
        <v>0</v>
      </c>
      <c r="BJ111" s="224" t="s">
        <v>115</v>
      </c>
      <c r="BK111" s="221"/>
      <c r="BL111" s="221"/>
      <c r="BM111" s="221"/>
    </row>
    <row r="112" s="2" customFormat="1" ht="18" customHeight="1">
      <c r="A112" s="37"/>
      <c r="B112" s="38"/>
      <c r="C112" s="39"/>
      <c r="D112" s="142" t="s">
        <v>120</v>
      </c>
      <c r="E112" s="39"/>
      <c r="F112" s="39"/>
      <c r="G112" s="39"/>
      <c r="H112" s="39"/>
      <c r="I112" s="39"/>
      <c r="J112" s="143">
        <f>ROUND(J30*T112,2)</f>
        <v>0</v>
      </c>
      <c r="K112" s="39"/>
      <c r="L112" s="220"/>
      <c r="M112" s="221"/>
      <c r="N112" s="222" t="s">
        <v>40</v>
      </c>
      <c r="O112" s="221"/>
      <c r="P112" s="221"/>
      <c r="Q112" s="221"/>
      <c r="R112" s="221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4" t="s">
        <v>121</v>
      </c>
      <c r="AZ112" s="221"/>
      <c r="BA112" s="221"/>
      <c r="BB112" s="221"/>
      <c r="BC112" s="221"/>
      <c r="BD112" s="221"/>
      <c r="BE112" s="225">
        <f>IF(N112="základná",J112,0)</f>
        <v>0</v>
      </c>
      <c r="BF112" s="225">
        <f>IF(N112="znížená",J112,0)</f>
        <v>0</v>
      </c>
      <c r="BG112" s="225">
        <f>IF(N112="zákl. prenesená",J112,0)</f>
        <v>0</v>
      </c>
      <c r="BH112" s="225">
        <f>IF(N112="zníž. prenesená",J112,0)</f>
        <v>0</v>
      </c>
      <c r="BI112" s="225">
        <f>IF(N112="nulová",J112,0)</f>
        <v>0</v>
      </c>
      <c r="BJ112" s="224" t="s">
        <v>115</v>
      </c>
      <c r="BK112" s="221"/>
      <c r="BL112" s="221"/>
      <c r="BM112" s="221"/>
    </row>
    <row r="113" s="2" customForma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9.28" customHeight="1">
      <c r="A114" s="37"/>
      <c r="B114" s="38"/>
      <c r="C114" s="153" t="s">
        <v>95</v>
      </c>
      <c r="D114" s="154"/>
      <c r="E114" s="154"/>
      <c r="F114" s="154"/>
      <c r="G114" s="154"/>
      <c r="H114" s="154"/>
      <c r="I114" s="154"/>
      <c r="J114" s="155">
        <f>ROUND(J96+J106,2)</f>
        <v>0</v>
      </c>
      <c r="K114" s="154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73"/>
      <c r="C119" s="74"/>
      <c r="D119" s="74"/>
      <c r="E119" s="74"/>
      <c r="F119" s="74"/>
      <c r="G119" s="74"/>
      <c r="H119" s="74"/>
      <c r="I119" s="74"/>
      <c r="J119" s="74"/>
      <c r="K119" s="74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0" t="s">
        <v>122</v>
      </c>
      <c r="D120" s="39"/>
      <c r="E120" s="39"/>
      <c r="F120" s="39"/>
      <c r="G120" s="39"/>
      <c r="H120" s="3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29" t="s">
        <v>15</v>
      </c>
      <c r="D122" s="39"/>
      <c r="E122" s="39"/>
      <c r="F122" s="39"/>
      <c r="G122" s="39"/>
      <c r="H122" s="39"/>
      <c r="I122" s="39"/>
      <c r="J122" s="39"/>
      <c r="K122" s="39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9"/>
      <c r="D123" s="39"/>
      <c r="E123" s="200" t="str">
        <f>E7</f>
        <v>Komunikácie - areál DPB a.s., Jurajov dvor</v>
      </c>
      <c r="F123" s="29"/>
      <c r="G123" s="29"/>
      <c r="H123" s="29"/>
      <c r="I123" s="39"/>
      <c r="J123" s="39"/>
      <c r="K123" s="39"/>
      <c r="L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97</v>
      </c>
      <c r="D124" s="39"/>
      <c r="E124" s="39"/>
      <c r="F124" s="39"/>
      <c r="G124" s="39"/>
      <c r="H124" s="39"/>
      <c r="I124" s="39"/>
      <c r="J124" s="39"/>
      <c r="K124" s="39"/>
      <c r="L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81" t="str">
        <f>E9</f>
        <v>01 - Parkovisko Rožňavská - Jurajov Dvor - stavebná časť</v>
      </c>
      <c r="F125" s="39"/>
      <c r="G125" s="39"/>
      <c r="H125" s="39"/>
      <c r="I125" s="39"/>
      <c r="J125" s="39"/>
      <c r="K125" s="39"/>
      <c r="L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29" t="s">
        <v>19</v>
      </c>
      <c r="D127" s="39"/>
      <c r="E127" s="39"/>
      <c r="F127" s="24" t="str">
        <f>F12</f>
        <v xml:space="preserve"> </v>
      </c>
      <c r="G127" s="39"/>
      <c r="H127" s="39"/>
      <c r="I127" s="29" t="s">
        <v>21</v>
      </c>
      <c r="J127" s="84" t="str">
        <f>IF(J12="","",J12)</f>
        <v>19. 7. 2024</v>
      </c>
      <c r="K127" s="39"/>
      <c r="L127" s="68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29" t="s">
        <v>23</v>
      </c>
      <c r="D129" s="39"/>
      <c r="E129" s="39"/>
      <c r="F129" s="24" t="str">
        <f>E15</f>
        <v xml:space="preserve"> </v>
      </c>
      <c r="G129" s="39"/>
      <c r="H129" s="39"/>
      <c r="I129" s="29" t="s">
        <v>28</v>
      </c>
      <c r="J129" s="33" t="str">
        <f>E21</f>
        <v xml:space="preserve"> </v>
      </c>
      <c r="K129" s="39"/>
      <c r="L129" s="68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29" t="s">
        <v>26</v>
      </c>
      <c r="D130" s="39"/>
      <c r="E130" s="39"/>
      <c r="F130" s="24" t="str">
        <f>IF(E18="","",E18)</f>
        <v>Vyplň údaj</v>
      </c>
      <c r="G130" s="39"/>
      <c r="H130" s="39"/>
      <c r="I130" s="29" t="s">
        <v>30</v>
      </c>
      <c r="J130" s="33" t="str">
        <f>E24</f>
        <v xml:space="preserve"> </v>
      </c>
      <c r="K130" s="39"/>
      <c r="L130" s="68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8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226"/>
      <c r="B132" s="227"/>
      <c r="C132" s="228" t="s">
        <v>123</v>
      </c>
      <c r="D132" s="229" t="s">
        <v>59</v>
      </c>
      <c r="E132" s="229" t="s">
        <v>55</v>
      </c>
      <c r="F132" s="229" t="s">
        <v>56</v>
      </c>
      <c r="G132" s="229" t="s">
        <v>124</v>
      </c>
      <c r="H132" s="229" t="s">
        <v>125</v>
      </c>
      <c r="I132" s="229" t="s">
        <v>126</v>
      </c>
      <c r="J132" s="230" t="s">
        <v>102</v>
      </c>
      <c r="K132" s="231" t="s">
        <v>127</v>
      </c>
      <c r="L132" s="232"/>
      <c r="M132" s="105" t="s">
        <v>1</v>
      </c>
      <c r="N132" s="106" t="s">
        <v>38</v>
      </c>
      <c r="O132" s="106" t="s">
        <v>128</v>
      </c>
      <c r="P132" s="106" t="s">
        <v>129</v>
      </c>
      <c r="Q132" s="106" t="s">
        <v>130</v>
      </c>
      <c r="R132" s="106" t="s">
        <v>131</v>
      </c>
      <c r="S132" s="106" t="s">
        <v>132</v>
      </c>
      <c r="T132" s="107" t="s">
        <v>133</v>
      </c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</row>
    <row r="133" s="2" customFormat="1" ht="22.8" customHeight="1">
      <c r="A133" s="37"/>
      <c r="B133" s="38"/>
      <c r="C133" s="112" t="s">
        <v>99</v>
      </c>
      <c r="D133" s="39"/>
      <c r="E133" s="39"/>
      <c r="F133" s="39"/>
      <c r="G133" s="39"/>
      <c r="H133" s="39"/>
      <c r="I133" s="39"/>
      <c r="J133" s="233">
        <f>BK133</f>
        <v>0</v>
      </c>
      <c r="K133" s="39"/>
      <c r="L133" s="40"/>
      <c r="M133" s="108"/>
      <c r="N133" s="234"/>
      <c r="O133" s="109"/>
      <c r="P133" s="235">
        <f>P134+P203</f>
        <v>0</v>
      </c>
      <c r="Q133" s="109"/>
      <c r="R133" s="235">
        <f>R134+R203</f>
        <v>0</v>
      </c>
      <c r="S133" s="109"/>
      <c r="T133" s="236">
        <f>T134+T203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4" t="s">
        <v>73</v>
      </c>
      <c r="AU133" s="14" t="s">
        <v>104</v>
      </c>
      <c r="BK133" s="237">
        <f>BK134+BK203</f>
        <v>0</v>
      </c>
    </row>
    <row r="134" s="12" customFormat="1" ht="25.92" customHeight="1">
      <c r="A134" s="12"/>
      <c r="B134" s="238"/>
      <c r="C134" s="239"/>
      <c r="D134" s="240" t="s">
        <v>73</v>
      </c>
      <c r="E134" s="241" t="s">
        <v>134</v>
      </c>
      <c r="F134" s="241" t="s">
        <v>135</v>
      </c>
      <c r="G134" s="239"/>
      <c r="H134" s="239"/>
      <c r="I134" s="242"/>
      <c r="J134" s="217">
        <f>BK134</f>
        <v>0</v>
      </c>
      <c r="K134" s="239"/>
      <c r="L134" s="243"/>
      <c r="M134" s="244"/>
      <c r="N134" s="245"/>
      <c r="O134" s="245"/>
      <c r="P134" s="246">
        <f>P135+P153+P165+P175+P177</f>
        <v>0</v>
      </c>
      <c r="Q134" s="245"/>
      <c r="R134" s="246">
        <f>R135+R153+R165+R175+R177</f>
        <v>0</v>
      </c>
      <c r="S134" s="245"/>
      <c r="T134" s="247">
        <f>T135+T153+T165+T175+T177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8" t="s">
        <v>82</v>
      </c>
      <c r="AT134" s="249" t="s">
        <v>73</v>
      </c>
      <c r="AU134" s="249" t="s">
        <v>74</v>
      </c>
      <c r="AY134" s="248" t="s">
        <v>136</v>
      </c>
      <c r="BK134" s="250">
        <f>BK135+BK153+BK165+BK175+BK177</f>
        <v>0</v>
      </c>
    </row>
    <row r="135" s="12" customFormat="1" ht="22.8" customHeight="1">
      <c r="A135" s="12"/>
      <c r="B135" s="238"/>
      <c r="C135" s="239"/>
      <c r="D135" s="240" t="s">
        <v>73</v>
      </c>
      <c r="E135" s="251" t="s">
        <v>82</v>
      </c>
      <c r="F135" s="251" t="s">
        <v>137</v>
      </c>
      <c r="G135" s="239"/>
      <c r="H135" s="239"/>
      <c r="I135" s="242"/>
      <c r="J135" s="252">
        <f>BK135</f>
        <v>0</v>
      </c>
      <c r="K135" s="239"/>
      <c r="L135" s="243"/>
      <c r="M135" s="244"/>
      <c r="N135" s="245"/>
      <c r="O135" s="245"/>
      <c r="P135" s="246">
        <f>SUM(P136:P152)</f>
        <v>0</v>
      </c>
      <c r="Q135" s="245"/>
      <c r="R135" s="246">
        <f>SUM(R136:R152)</f>
        <v>0</v>
      </c>
      <c r="S135" s="245"/>
      <c r="T135" s="247">
        <f>SUM(T136:T152)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8" t="s">
        <v>82</v>
      </c>
      <c r="AT135" s="249" t="s">
        <v>73</v>
      </c>
      <c r="AU135" s="249" t="s">
        <v>82</v>
      </c>
      <c r="AY135" s="248" t="s">
        <v>136</v>
      </c>
      <c r="BK135" s="250">
        <f>SUM(BK136:BK152)</f>
        <v>0</v>
      </c>
    </row>
    <row r="136" s="2" customFormat="1" ht="37.8" customHeight="1">
      <c r="A136" s="37"/>
      <c r="B136" s="38"/>
      <c r="C136" s="253" t="s">
        <v>82</v>
      </c>
      <c r="D136" s="253" t="s">
        <v>138</v>
      </c>
      <c r="E136" s="254" t="s">
        <v>139</v>
      </c>
      <c r="F136" s="255" t="s">
        <v>140</v>
      </c>
      <c r="G136" s="256" t="s">
        <v>141</v>
      </c>
      <c r="H136" s="257">
        <v>100</v>
      </c>
      <c r="I136" s="258"/>
      <c r="J136" s="259">
        <f>ROUND(I136*H136,2)</f>
        <v>0</v>
      </c>
      <c r="K136" s="260"/>
      <c r="L136" s="40"/>
      <c r="M136" s="261" t="s">
        <v>1</v>
      </c>
      <c r="N136" s="262" t="s">
        <v>40</v>
      </c>
      <c r="O136" s="96"/>
      <c r="P136" s="263">
        <f>O136*H136</f>
        <v>0</v>
      </c>
      <c r="Q136" s="263">
        <v>0</v>
      </c>
      <c r="R136" s="263">
        <f>Q136*H136</f>
        <v>0</v>
      </c>
      <c r="S136" s="263">
        <v>0</v>
      </c>
      <c r="T136" s="26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5" t="s">
        <v>142</v>
      </c>
      <c r="AT136" s="265" t="s">
        <v>138</v>
      </c>
      <c r="AU136" s="265" t="s">
        <v>115</v>
      </c>
      <c r="AY136" s="14" t="s">
        <v>136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4" t="s">
        <v>115</v>
      </c>
      <c r="BK136" s="148">
        <f>ROUND(I136*H136,2)</f>
        <v>0</v>
      </c>
      <c r="BL136" s="14" t="s">
        <v>142</v>
      </c>
      <c r="BM136" s="265" t="s">
        <v>115</v>
      </c>
    </row>
    <row r="137" s="2" customFormat="1" ht="33" customHeight="1">
      <c r="A137" s="37"/>
      <c r="B137" s="38"/>
      <c r="C137" s="253" t="s">
        <v>115</v>
      </c>
      <c r="D137" s="253" t="s">
        <v>138</v>
      </c>
      <c r="E137" s="254" t="s">
        <v>143</v>
      </c>
      <c r="F137" s="255" t="s">
        <v>144</v>
      </c>
      <c r="G137" s="256" t="s">
        <v>141</v>
      </c>
      <c r="H137" s="257">
        <v>39</v>
      </c>
      <c r="I137" s="258"/>
      <c r="J137" s="259">
        <f>ROUND(I137*H137,2)</f>
        <v>0</v>
      </c>
      <c r="K137" s="260"/>
      <c r="L137" s="40"/>
      <c r="M137" s="261" t="s">
        <v>1</v>
      </c>
      <c r="N137" s="262" t="s">
        <v>40</v>
      </c>
      <c r="O137" s="96"/>
      <c r="P137" s="263">
        <f>O137*H137</f>
        <v>0</v>
      </c>
      <c r="Q137" s="263">
        <v>0</v>
      </c>
      <c r="R137" s="263">
        <f>Q137*H137</f>
        <v>0</v>
      </c>
      <c r="S137" s="263">
        <v>0</v>
      </c>
      <c r="T137" s="26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5" t="s">
        <v>142</v>
      </c>
      <c r="AT137" s="265" t="s">
        <v>138</v>
      </c>
      <c r="AU137" s="265" t="s">
        <v>115</v>
      </c>
      <c r="AY137" s="14" t="s">
        <v>136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4" t="s">
        <v>115</v>
      </c>
      <c r="BK137" s="148">
        <f>ROUND(I137*H137,2)</f>
        <v>0</v>
      </c>
      <c r="BL137" s="14" t="s">
        <v>142</v>
      </c>
      <c r="BM137" s="265" t="s">
        <v>142</v>
      </c>
    </row>
    <row r="138" s="2" customFormat="1" ht="33" customHeight="1">
      <c r="A138" s="37"/>
      <c r="B138" s="38"/>
      <c r="C138" s="253" t="s">
        <v>145</v>
      </c>
      <c r="D138" s="253" t="s">
        <v>138</v>
      </c>
      <c r="E138" s="254" t="s">
        <v>146</v>
      </c>
      <c r="F138" s="255" t="s">
        <v>147</v>
      </c>
      <c r="G138" s="256" t="s">
        <v>148</v>
      </c>
      <c r="H138" s="257">
        <v>57.5</v>
      </c>
      <c r="I138" s="258"/>
      <c r="J138" s="259">
        <f>ROUND(I138*H138,2)</f>
        <v>0</v>
      </c>
      <c r="K138" s="260"/>
      <c r="L138" s="40"/>
      <c r="M138" s="261" t="s">
        <v>1</v>
      </c>
      <c r="N138" s="262" t="s">
        <v>40</v>
      </c>
      <c r="O138" s="96"/>
      <c r="P138" s="263">
        <f>O138*H138</f>
        <v>0</v>
      </c>
      <c r="Q138" s="263">
        <v>0</v>
      </c>
      <c r="R138" s="263">
        <f>Q138*H138</f>
        <v>0</v>
      </c>
      <c r="S138" s="263">
        <v>0</v>
      </c>
      <c r="T138" s="26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5" t="s">
        <v>142</v>
      </c>
      <c r="AT138" s="265" t="s">
        <v>138</v>
      </c>
      <c r="AU138" s="265" t="s">
        <v>115</v>
      </c>
      <c r="AY138" s="14" t="s">
        <v>136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4" t="s">
        <v>115</v>
      </c>
      <c r="BK138" s="148">
        <f>ROUND(I138*H138,2)</f>
        <v>0</v>
      </c>
      <c r="BL138" s="14" t="s">
        <v>142</v>
      </c>
      <c r="BM138" s="265" t="s">
        <v>149</v>
      </c>
    </row>
    <row r="139" s="2" customFormat="1" ht="33" customHeight="1">
      <c r="A139" s="37"/>
      <c r="B139" s="38"/>
      <c r="C139" s="253" t="s">
        <v>142</v>
      </c>
      <c r="D139" s="253" t="s">
        <v>138</v>
      </c>
      <c r="E139" s="254" t="s">
        <v>150</v>
      </c>
      <c r="F139" s="255" t="s">
        <v>151</v>
      </c>
      <c r="G139" s="256" t="s">
        <v>141</v>
      </c>
      <c r="H139" s="257">
        <v>57</v>
      </c>
      <c r="I139" s="258"/>
      <c r="J139" s="259">
        <f>ROUND(I139*H139,2)</f>
        <v>0</v>
      </c>
      <c r="K139" s="260"/>
      <c r="L139" s="40"/>
      <c r="M139" s="261" t="s">
        <v>1</v>
      </c>
      <c r="N139" s="262" t="s">
        <v>40</v>
      </c>
      <c r="O139" s="96"/>
      <c r="P139" s="263">
        <f>O139*H139</f>
        <v>0</v>
      </c>
      <c r="Q139" s="263">
        <v>0</v>
      </c>
      <c r="R139" s="263">
        <f>Q139*H139</f>
        <v>0</v>
      </c>
      <c r="S139" s="263">
        <v>0</v>
      </c>
      <c r="T139" s="26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5" t="s">
        <v>142</v>
      </c>
      <c r="AT139" s="265" t="s">
        <v>138</v>
      </c>
      <c r="AU139" s="265" t="s">
        <v>115</v>
      </c>
      <c r="AY139" s="14" t="s">
        <v>136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4" t="s">
        <v>115</v>
      </c>
      <c r="BK139" s="148">
        <f>ROUND(I139*H139,2)</f>
        <v>0</v>
      </c>
      <c r="BL139" s="14" t="s">
        <v>142</v>
      </c>
      <c r="BM139" s="265" t="s">
        <v>152</v>
      </c>
    </row>
    <row r="140" s="2" customFormat="1" ht="24.15" customHeight="1">
      <c r="A140" s="37"/>
      <c r="B140" s="38"/>
      <c r="C140" s="253" t="s">
        <v>153</v>
      </c>
      <c r="D140" s="253" t="s">
        <v>138</v>
      </c>
      <c r="E140" s="254" t="s">
        <v>154</v>
      </c>
      <c r="F140" s="255" t="s">
        <v>155</v>
      </c>
      <c r="G140" s="256" t="s">
        <v>156</v>
      </c>
      <c r="H140" s="257">
        <v>37</v>
      </c>
      <c r="I140" s="258"/>
      <c r="J140" s="259">
        <f>ROUND(I140*H140,2)</f>
        <v>0</v>
      </c>
      <c r="K140" s="260"/>
      <c r="L140" s="40"/>
      <c r="M140" s="261" t="s">
        <v>1</v>
      </c>
      <c r="N140" s="262" t="s">
        <v>40</v>
      </c>
      <c r="O140" s="96"/>
      <c r="P140" s="263">
        <f>O140*H140</f>
        <v>0</v>
      </c>
      <c r="Q140" s="263">
        <v>0</v>
      </c>
      <c r="R140" s="263">
        <f>Q140*H140</f>
        <v>0</v>
      </c>
      <c r="S140" s="263">
        <v>0</v>
      </c>
      <c r="T140" s="26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5" t="s">
        <v>142</v>
      </c>
      <c r="AT140" s="265" t="s">
        <v>138</v>
      </c>
      <c r="AU140" s="265" t="s">
        <v>115</v>
      </c>
      <c r="AY140" s="14" t="s">
        <v>136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4" t="s">
        <v>115</v>
      </c>
      <c r="BK140" s="148">
        <f>ROUND(I140*H140,2)</f>
        <v>0</v>
      </c>
      <c r="BL140" s="14" t="s">
        <v>142</v>
      </c>
      <c r="BM140" s="265" t="s">
        <v>157</v>
      </c>
    </row>
    <row r="141" s="2" customFormat="1" ht="21.75" customHeight="1">
      <c r="A141" s="37"/>
      <c r="B141" s="38"/>
      <c r="C141" s="253" t="s">
        <v>149</v>
      </c>
      <c r="D141" s="253" t="s">
        <v>138</v>
      </c>
      <c r="E141" s="254" t="s">
        <v>158</v>
      </c>
      <c r="F141" s="255" t="s">
        <v>159</v>
      </c>
      <c r="G141" s="256" t="s">
        <v>148</v>
      </c>
      <c r="H141" s="257">
        <v>25</v>
      </c>
      <c r="I141" s="258"/>
      <c r="J141" s="259">
        <f>ROUND(I141*H141,2)</f>
        <v>0</v>
      </c>
      <c r="K141" s="260"/>
      <c r="L141" s="40"/>
      <c r="M141" s="261" t="s">
        <v>1</v>
      </c>
      <c r="N141" s="262" t="s">
        <v>40</v>
      </c>
      <c r="O141" s="96"/>
      <c r="P141" s="263">
        <f>O141*H141</f>
        <v>0</v>
      </c>
      <c r="Q141" s="263">
        <v>0</v>
      </c>
      <c r="R141" s="263">
        <f>Q141*H141</f>
        <v>0</v>
      </c>
      <c r="S141" s="263">
        <v>0</v>
      </c>
      <c r="T141" s="26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65" t="s">
        <v>142</v>
      </c>
      <c r="AT141" s="265" t="s">
        <v>138</v>
      </c>
      <c r="AU141" s="265" t="s">
        <v>115</v>
      </c>
      <c r="AY141" s="14" t="s">
        <v>136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4" t="s">
        <v>115</v>
      </c>
      <c r="BK141" s="148">
        <f>ROUND(I141*H141,2)</f>
        <v>0</v>
      </c>
      <c r="BL141" s="14" t="s">
        <v>142</v>
      </c>
      <c r="BM141" s="265" t="s">
        <v>160</v>
      </c>
    </row>
    <row r="142" s="2" customFormat="1" ht="21.75" customHeight="1">
      <c r="A142" s="37"/>
      <c r="B142" s="38"/>
      <c r="C142" s="253" t="s">
        <v>161</v>
      </c>
      <c r="D142" s="253" t="s">
        <v>138</v>
      </c>
      <c r="E142" s="254" t="s">
        <v>162</v>
      </c>
      <c r="F142" s="255" t="s">
        <v>163</v>
      </c>
      <c r="G142" s="256" t="s">
        <v>148</v>
      </c>
      <c r="H142" s="257">
        <v>50</v>
      </c>
      <c r="I142" s="258"/>
      <c r="J142" s="259">
        <f>ROUND(I142*H142,2)</f>
        <v>0</v>
      </c>
      <c r="K142" s="260"/>
      <c r="L142" s="40"/>
      <c r="M142" s="261" t="s">
        <v>1</v>
      </c>
      <c r="N142" s="262" t="s">
        <v>40</v>
      </c>
      <c r="O142" s="96"/>
      <c r="P142" s="263">
        <f>O142*H142</f>
        <v>0</v>
      </c>
      <c r="Q142" s="263">
        <v>0</v>
      </c>
      <c r="R142" s="263">
        <f>Q142*H142</f>
        <v>0</v>
      </c>
      <c r="S142" s="263">
        <v>0</v>
      </c>
      <c r="T142" s="26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65" t="s">
        <v>142</v>
      </c>
      <c r="AT142" s="265" t="s">
        <v>138</v>
      </c>
      <c r="AU142" s="265" t="s">
        <v>115</v>
      </c>
      <c r="AY142" s="14" t="s">
        <v>136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4" t="s">
        <v>115</v>
      </c>
      <c r="BK142" s="148">
        <f>ROUND(I142*H142,2)</f>
        <v>0</v>
      </c>
      <c r="BL142" s="14" t="s">
        <v>142</v>
      </c>
      <c r="BM142" s="265" t="s">
        <v>164</v>
      </c>
    </row>
    <row r="143" s="2" customFormat="1" ht="33" customHeight="1">
      <c r="A143" s="37"/>
      <c r="B143" s="38"/>
      <c r="C143" s="253" t="s">
        <v>152</v>
      </c>
      <c r="D143" s="253" t="s">
        <v>138</v>
      </c>
      <c r="E143" s="254" t="s">
        <v>165</v>
      </c>
      <c r="F143" s="255" t="s">
        <v>166</v>
      </c>
      <c r="G143" s="256" t="s">
        <v>156</v>
      </c>
      <c r="H143" s="257">
        <v>15</v>
      </c>
      <c r="I143" s="258"/>
      <c r="J143" s="259">
        <f>ROUND(I143*H143,2)</f>
        <v>0</v>
      </c>
      <c r="K143" s="260"/>
      <c r="L143" s="40"/>
      <c r="M143" s="261" t="s">
        <v>1</v>
      </c>
      <c r="N143" s="262" t="s">
        <v>40</v>
      </c>
      <c r="O143" s="96"/>
      <c r="P143" s="263">
        <f>O143*H143</f>
        <v>0</v>
      </c>
      <c r="Q143" s="263">
        <v>0</v>
      </c>
      <c r="R143" s="263">
        <f>Q143*H143</f>
        <v>0</v>
      </c>
      <c r="S143" s="263">
        <v>0</v>
      </c>
      <c r="T143" s="26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65" t="s">
        <v>142</v>
      </c>
      <c r="AT143" s="265" t="s">
        <v>138</v>
      </c>
      <c r="AU143" s="265" t="s">
        <v>115</v>
      </c>
      <c r="AY143" s="14" t="s">
        <v>136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4" t="s">
        <v>115</v>
      </c>
      <c r="BK143" s="148">
        <f>ROUND(I143*H143,2)</f>
        <v>0</v>
      </c>
      <c r="BL143" s="14" t="s">
        <v>142</v>
      </c>
      <c r="BM143" s="265" t="s">
        <v>167</v>
      </c>
    </row>
    <row r="144" s="2" customFormat="1" ht="24.15" customHeight="1">
      <c r="A144" s="37"/>
      <c r="B144" s="38"/>
      <c r="C144" s="253" t="s">
        <v>168</v>
      </c>
      <c r="D144" s="253" t="s">
        <v>138</v>
      </c>
      <c r="E144" s="254" t="s">
        <v>169</v>
      </c>
      <c r="F144" s="255" t="s">
        <v>170</v>
      </c>
      <c r="G144" s="256" t="s">
        <v>156</v>
      </c>
      <c r="H144" s="257">
        <v>25</v>
      </c>
      <c r="I144" s="258"/>
      <c r="J144" s="259">
        <f>ROUND(I144*H144,2)</f>
        <v>0</v>
      </c>
      <c r="K144" s="260"/>
      <c r="L144" s="40"/>
      <c r="M144" s="261" t="s">
        <v>1</v>
      </c>
      <c r="N144" s="262" t="s">
        <v>40</v>
      </c>
      <c r="O144" s="96"/>
      <c r="P144" s="263">
        <f>O144*H144</f>
        <v>0</v>
      </c>
      <c r="Q144" s="263">
        <v>0</v>
      </c>
      <c r="R144" s="263">
        <f>Q144*H144</f>
        <v>0</v>
      </c>
      <c r="S144" s="263">
        <v>0</v>
      </c>
      <c r="T144" s="26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65" t="s">
        <v>142</v>
      </c>
      <c r="AT144" s="265" t="s">
        <v>138</v>
      </c>
      <c r="AU144" s="265" t="s">
        <v>115</v>
      </c>
      <c r="AY144" s="14" t="s">
        <v>136</v>
      </c>
      <c r="BE144" s="148">
        <f>IF(N144="základná",J144,0)</f>
        <v>0</v>
      </c>
      <c r="BF144" s="148">
        <f>IF(N144="znížená",J144,0)</f>
        <v>0</v>
      </c>
      <c r="BG144" s="148">
        <f>IF(N144="zákl. prenesená",J144,0)</f>
        <v>0</v>
      </c>
      <c r="BH144" s="148">
        <f>IF(N144="zníž. prenesená",J144,0)</f>
        <v>0</v>
      </c>
      <c r="BI144" s="148">
        <f>IF(N144="nulová",J144,0)</f>
        <v>0</v>
      </c>
      <c r="BJ144" s="14" t="s">
        <v>115</v>
      </c>
      <c r="BK144" s="148">
        <f>ROUND(I144*H144,2)</f>
        <v>0</v>
      </c>
      <c r="BL144" s="14" t="s">
        <v>142</v>
      </c>
      <c r="BM144" s="265" t="s">
        <v>171</v>
      </c>
    </row>
    <row r="145" s="2" customFormat="1" ht="24.15" customHeight="1">
      <c r="A145" s="37"/>
      <c r="B145" s="38"/>
      <c r="C145" s="253" t="s">
        <v>157</v>
      </c>
      <c r="D145" s="253" t="s">
        <v>138</v>
      </c>
      <c r="E145" s="254" t="s">
        <v>172</v>
      </c>
      <c r="F145" s="255" t="s">
        <v>173</v>
      </c>
      <c r="G145" s="256" t="s">
        <v>156</v>
      </c>
      <c r="H145" s="257">
        <v>25</v>
      </c>
      <c r="I145" s="258"/>
      <c r="J145" s="259">
        <f>ROUND(I145*H145,2)</f>
        <v>0</v>
      </c>
      <c r="K145" s="260"/>
      <c r="L145" s="40"/>
      <c r="M145" s="261" t="s">
        <v>1</v>
      </c>
      <c r="N145" s="262" t="s">
        <v>40</v>
      </c>
      <c r="O145" s="96"/>
      <c r="P145" s="263">
        <f>O145*H145</f>
        <v>0</v>
      </c>
      <c r="Q145" s="263">
        <v>0</v>
      </c>
      <c r="R145" s="263">
        <f>Q145*H145</f>
        <v>0</v>
      </c>
      <c r="S145" s="263">
        <v>0</v>
      </c>
      <c r="T145" s="26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65" t="s">
        <v>142</v>
      </c>
      <c r="AT145" s="265" t="s">
        <v>138</v>
      </c>
      <c r="AU145" s="265" t="s">
        <v>115</v>
      </c>
      <c r="AY145" s="14" t="s">
        <v>136</v>
      </c>
      <c r="BE145" s="148">
        <f>IF(N145="základná",J145,0)</f>
        <v>0</v>
      </c>
      <c r="BF145" s="148">
        <f>IF(N145="znížená",J145,0)</f>
        <v>0</v>
      </c>
      <c r="BG145" s="148">
        <f>IF(N145="zákl. prenesená",J145,0)</f>
        <v>0</v>
      </c>
      <c r="BH145" s="148">
        <f>IF(N145="zníž. prenesená",J145,0)</f>
        <v>0</v>
      </c>
      <c r="BI145" s="148">
        <f>IF(N145="nulová",J145,0)</f>
        <v>0</v>
      </c>
      <c r="BJ145" s="14" t="s">
        <v>115</v>
      </c>
      <c r="BK145" s="148">
        <f>ROUND(I145*H145,2)</f>
        <v>0</v>
      </c>
      <c r="BL145" s="14" t="s">
        <v>142</v>
      </c>
      <c r="BM145" s="265" t="s">
        <v>7</v>
      </c>
    </row>
    <row r="146" s="2" customFormat="1" ht="21.75" customHeight="1">
      <c r="A146" s="37"/>
      <c r="B146" s="38"/>
      <c r="C146" s="253" t="s">
        <v>174</v>
      </c>
      <c r="D146" s="253" t="s">
        <v>138</v>
      </c>
      <c r="E146" s="254" t="s">
        <v>175</v>
      </c>
      <c r="F146" s="255" t="s">
        <v>176</v>
      </c>
      <c r="G146" s="256" t="s">
        <v>156</v>
      </c>
      <c r="H146" s="257">
        <v>16.800000000000001</v>
      </c>
      <c r="I146" s="258"/>
      <c r="J146" s="259">
        <f>ROUND(I146*H146,2)</f>
        <v>0</v>
      </c>
      <c r="K146" s="260"/>
      <c r="L146" s="40"/>
      <c r="M146" s="261" t="s">
        <v>1</v>
      </c>
      <c r="N146" s="262" t="s">
        <v>40</v>
      </c>
      <c r="O146" s="96"/>
      <c r="P146" s="263">
        <f>O146*H146</f>
        <v>0</v>
      </c>
      <c r="Q146" s="263">
        <v>0</v>
      </c>
      <c r="R146" s="263">
        <f>Q146*H146</f>
        <v>0</v>
      </c>
      <c r="S146" s="263">
        <v>0</v>
      </c>
      <c r="T146" s="26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65" t="s">
        <v>142</v>
      </c>
      <c r="AT146" s="265" t="s">
        <v>138</v>
      </c>
      <c r="AU146" s="265" t="s">
        <v>115</v>
      </c>
      <c r="AY146" s="14" t="s">
        <v>136</v>
      </c>
      <c r="BE146" s="148">
        <f>IF(N146="základná",J146,0)</f>
        <v>0</v>
      </c>
      <c r="BF146" s="148">
        <f>IF(N146="znížená",J146,0)</f>
        <v>0</v>
      </c>
      <c r="BG146" s="148">
        <f>IF(N146="zákl. prenesená",J146,0)</f>
        <v>0</v>
      </c>
      <c r="BH146" s="148">
        <f>IF(N146="zníž. prenesená",J146,0)</f>
        <v>0</v>
      </c>
      <c r="BI146" s="148">
        <f>IF(N146="nulová",J146,0)</f>
        <v>0</v>
      </c>
      <c r="BJ146" s="14" t="s">
        <v>115</v>
      </c>
      <c r="BK146" s="148">
        <f>ROUND(I146*H146,2)</f>
        <v>0</v>
      </c>
      <c r="BL146" s="14" t="s">
        <v>142</v>
      </c>
      <c r="BM146" s="265" t="s">
        <v>177</v>
      </c>
    </row>
    <row r="147" s="2" customFormat="1" ht="37.8" customHeight="1">
      <c r="A147" s="37"/>
      <c r="B147" s="38"/>
      <c r="C147" s="253" t="s">
        <v>160</v>
      </c>
      <c r="D147" s="253" t="s">
        <v>138</v>
      </c>
      <c r="E147" s="254" t="s">
        <v>178</v>
      </c>
      <c r="F147" s="255" t="s">
        <v>179</v>
      </c>
      <c r="G147" s="256" t="s">
        <v>156</v>
      </c>
      <c r="H147" s="257">
        <v>16.800000000000001</v>
      </c>
      <c r="I147" s="258"/>
      <c r="J147" s="259">
        <f>ROUND(I147*H147,2)</f>
        <v>0</v>
      </c>
      <c r="K147" s="260"/>
      <c r="L147" s="40"/>
      <c r="M147" s="261" t="s">
        <v>1</v>
      </c>
      <c r="N147" s="262" t="s">
        <v>40</v>
      </c>
      <c r="O147" s="96"/>
      <c r="P147" s="263">
        <f>O147*H147</f>
        <v>0</v>
      </c>
      <c r="Q147" s="263">
        <v>0</v>
      </c>
      <c r="R147" s="263">
        <f>Q147*H147</f>
        <v>0</v>
      </c>
      <c r="S147" s="263">
        <v>0</v>
      </c>
      <c r="T147" s="26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65" t="s">
        <v>142</v>
      </c>
      <c r="AT147" s="265" t="s">
        <v>138</v>
      </c>
      <c r="AU147" s="265" t="s">
        <v>115</v>
      </c>
      <c r="AY147" s="14" t="s">
        <v>136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4" t="s">
        <v>115</v>
      </c>
      <c r="BK147" s="148">
        <f>ROUND(I147*H147,2)</f>
        <v>0</v>
      </c>
      <c r="BL147" s="14" t="s">
        <v>142</v>
      </c>
      <c r="BM147" s="265" t="s">
        <v>180</v>
      </c>
    </row>
    <row r="148" s="2" customFormat="1" ht="24.15" customHeight="1">
      <c r="A148" s="37"/>
      <c r="B148" s="38"/>
      <c r="C148" s="253" t="s">
        <v>181</v>
      </c>
      <c r="D148" s="253" t="s">
        <v>138</v>
      </c>
      <c r="E148" s="254" t="s">
        <v>182</v>
      </c>
      <c r="F148" s="255" t="s">
        <v>183</v>
      </c>
      <c r="G148" s="256" t="s">
        <v>156</v>
      </c>
      <c r="H148" s="257">
        <v>94</v>
      </c>
      <c r="I148" s="258"/>
      <c r="J148" s="259">
        <f>ROUND(I148*H148,2)</f>
        <v>0</v>
      </c>
      <c r="K148" s="260"/>
      <c r="L148" s="40"/>
      <c r="M148" s="261" t="s">
        <v>1</v>
      </c>
      <c r="N148" s="262" t="s">
        <v>40</v>
      </c>
      <c r="O148" s="96"/>
      <c r="P148" s="263">
        <f>O148*H148</f>
        <v>0</v>
      </c>
      <c r="Q148" s="263">
        <v>0</v>
      </c>
      <c r="R148" s="263">
        <f>Q148*H148</f>
        <v>0</v>
      </c>
      <c r="S148" s="263">
        <v>0</v>
      </c>
      <c r="T148" s="26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65" t="s">
        <v>142</v>
      </c>
      <c r="AT148" s="265" t="s">
        <v>138</v>
      </c>
      <c r="AU148" s="265" t="s">
        <v>115</v>
      </c>
      <c r="AY148" s="14" t="s">
        <v>136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4" t="s">
        <v>115</v>
      </c>
      <c r="BK148" s="148">
        <f>ROUND(I148*H148,2)</f>
        <v>0</v>
      </c>
      <c r="BL148" s="14" t="s">
        <v>142</v>
      </c>
      <c r="BM148" s="265" t="s">
        <v>184</v>
      </c>
    </row>
    <row r="149" s="2" customFormat="1" ht="37.8" customHeight="1">
      <c r="A149" s="37"/>
      <c r="B149" s="38"/>
      <c r="C149" s="253" t="s">
        <v>164</v>
      </c>
      <c r="D149" s="253" t="s">
        <v>138</v>
      </c>
      <c r="E149" s="254" t="s">
        <v>185</v>
      </c>
      <c r="F149" s="255" t="s">
        <v>186</v>
      </c>
      <c r="G149" s="256" t="s">
        <v>156</v>
      </c>
      <c r="H149" s="257">
        <v>94</v>
      </c>
      <c r="I149" s="258"/>
      <c r="J149" s="259">
        <f>ROUND(I149*H149,2)</f>
        <v>0</v>
      </c>
      <c r="K149" s="260"/>
      <c r="L149" s="40"/>
      <c r="M149" s="261" t="s">
        <v>1</v>
      </c>
      <c r="N149" s="262" t="s">
        <v>40</v>
      </c>
      <c r="O149" s="96"/>
      <c r="P149" s="263">
        <f>O149*H149</f>
        <v>0</v>
      </c>
      <c r="Q149" s="263">
        <v>0</v>
      </c>
      <c r="R149" s="263">
        <f>Q149*H149</f>
        <v>0</v>
      </c>
      <c r="S149" s="263">
        <v>0</v>
      </c>
      <c r="T149" s="26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65" t="s">
        <v>142</v>
      </c>
      <c r="AT149" s="265" t="s">
        <v>138</v>
      </c>
      <c r="AU149" s="265" t="s">
        <v>115</v>
      </c>
      <c r="AY149" s="14" t="s">
        <v>136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4" t="s">
        <v>115</v>
      </c>
      <c r="BK149" s="148">
        <f>ROUND(I149*H149,2)</f>
        <v>0</v>
      </c>
      <c r="BL149" s="14" t="s">
        <v>142</v>
      </c>
      <c r="BM149" s="265" t="s">
        <v>187</v>
      </c>
    </row>
    <row r="150" s="2" customFormat="1" ht="44.25" customHeight="1">
      <c r="A150" s="37"/>
      <c r="B150" s="38"/>
      <c r="C150" s="253" t="s">
        <v>188</v>
      </c>
      <c r="D150" s="253" t="s">
        <v>138</v>
      </c>
      <c r="E150" s="254" t="s">
        <v>189</v>
      </c>
      <c r="F150" s="255" t="s">
        <v>190</v>
      </c>
      <c r="G150" s="256" t="s">
        <v>156</v>
      </c>
      <c r="H150" s="257">
        <v>1786</v>
      </c>
      <c r="I150" s="258"/>
      <c r="J150" s="259">
        <f>ROUND(I150*H150,2)</f>
        <v>0</v>
      </c>
      <c r="K150" s="260"/>
      <c r="L150" s="40"/>
      <c r="M150" s="261" t="s">
        <v>1</v>
      </c>
      <c r="N150" s="262" t="s">
        <v>40</v>
      </c>
      <c r="O150" s="96"/>
      <c r="P150" s="263">
        <f>O150*H150</f>
        <v>0</v>
      </c>
      <c r="Q150" s="263">
        <v>0</v>
      </c>
      <c r="R150" s="263">
        <f>Q150*H150</f>
        <v>0</v>
      </c>
      <c r="S150" s="263">
        <v>0</v>
      </c>
      <c r="T150" s="26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65" t="s">
        <v>142</v>
      </c>
      <c r="AT150" s="265" t="s">
        <v>138</v>
      </c>
      <c r="AU150" s="265" t="s">
        <v>115</v>
      </c>
      <c r="AY150" s="14" t="s">
        <v>136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4" t="s">
        <v>115</v>
      </c>
      <c r="BK150" s="148">
        <f>ROUND(I150*H150,2)</f>
        <v>0</v>
      </c>
      <c r="BL150" s="14" t="s">
        <v>142</v>
      </c>
      <c r="BM150" s="265" t="s">
        <v>191</v>
      </c>
    </row>
    <row r="151" s="2" customFormat="1" ht="24.15" customHeight="1">
      <c r="A151" s="37"/>
      <c r="B151" s="38"/>
      <c r="C151" s="253" t="s">
        <v>167</v>
      </c>
      <c r="D151" s="253" t="s">
        <v>138</v>
      </c>
      <c r="E151" s="254" t="s">
        <v>192</v>
      </c>
      <c r="F151" s="255" t="s">
        <v>193</v>
      </c>
      <c r="G151" s="256" t="s">
        <v>194</v>
      </c>
      <c r="H151" s="257">
        <v>188</v>
      </c>
      <c r="I151" s="258"/>
      <c r="J151" s="259">
        <f>ROUND(I151*H151,2)</f>
        <v>0</v>
      </c>
      <c r="K151" s="260"/>
      <c r="L151" s="40"/>
      <c r="M151" s="261" t="s">
        <v>1</v>
      </c>
      <c r="N151" s="262" t="s">
        <v>40</v>
      </c>
      <c r="O151" s="96"/>
      <c r="P151" s="263">
        <f>O151*H151</f>
        <v>0</v>
      </c>
      <c r="Q151" s="263">
        <v>0</v>
      </c>
      <c r="R151" s="263">
        <f>Q151*H151</f>
        <v>0</v>
      </c>
      <c r="S151" s="263">
        <v>0</v>
      </c>
      <c r="T151" s="26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65" t="s">
        <v>142</v>
      </c>
      <c r="AT151" s="265" t="s">
        <v>138</v>
      </c>
      <c r="AU151" s="265" t="s">
        <v>115</v>
      </c>
      <c r="AY151" s="14" t="s">
        <v>136</v>
      </c>
      <c r="BE151" s="148">
        <f>IF(N151="základná",J151,0)</f>
        <v>0</v>
      </c>
      <c r="BF151" s="148">
        <f>IF(N151="znížená",J151,0)</f>
        <v>0</v>
      </c>
      <c r="BG151" s="148">
        <f>IF(N151="zákl. prenesená",J151,0)</f>
        <v>0</v>
      </c>
      <c r="BH151" s="148">
        <f>IF(N151="zníž. prenesená",J151,0)</f>
        <v>0</v>
      </c>
      <c r="BI151" s="148">
        <f>IF(N151="nulová",J151,0)</f>
        <v>0</v>
      </c>
      <c r="BJ151" s="14" t="s">
        <v>115</v>
      </c>
      <c r="BK151" s="148">
        <f>ROUND(I151*H151,2)</f>
        <v>0</v>
      </c>
      <c r="BL151" s="14" t="s">
        <v>142</v>
      </c>
      <c r="BM151" s="265" t="s">
        <v>195</v>
      </c>
    </row>
    <row r="152" s="2" customFormat="1" ht="24.15" customHeight="1">
      <c r="A152" s="37"/>
      <c r="B152" s="38"/>
      <c r="C152" s="253" t="s">
        <v>196</v>
      </c>
      <c r="D152" s="253" t="s">
        <v>138</v>
      </c>
      <c r="E152" s="254" t="s">
        <v>197</v>
      </c>
      <c r="F152" s="255" t="s">
        <v>198</v>
      </c>
      <c r="G152" s="256" t="s">
        <v>194</v>
      </c>
      <c r="H152" s="257">
        <v>2</v>
      </c>
      <c r="I152" s="258"/>
      <c r="J152" s="259">
        <f>ROUND(I152*H152,2)</f>
        <v>0</v>
      </c>
      <c r="K152" s="260"/>
      <c r="L152" s="40"/>
      <c r="M152" s="261" t="s">
        <v>1</v>
      </c>
      <c r="N152" s="262" t="s">
        <v>40</v>
      </c>
      <c r="O152" s="96"/>
      <c r="P152" s="263">
        <f>O152*H152</f>
        <v>0</v>
      </c>
      <c r="Q152" s="263">
        <v>0</v>
      </c>
      <c r="R152" s="263">
        <f>Q152*H152</f>
        <v>0</v>
      </c>
      <c r="S152" s="263">
        <v>0</v>
      </c>
      <c r="T152" s="26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65" t="s">
        <v>142</v>
      </c>
      <c r="AT152" s="265" t="s">
        <v>138</v>
      </c>
      <c r="AU152" s="265" t="s">
        <v>115</v>
      </c>
      <c r="AY152" s="14" t="s">
        <v>136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4" t="s">
        <v>115</v>
      </c>
      <c r="BK152" s="148">
        <f>ROUND(I152*H152,2)</f>
        <v>0</v>
      </c>
      <c r="BL152" s="14" t="s">
        <v>142</v>
      </c>
      <c r="BM152" s="265" t="s">
        <v>199</v>
      </c>
    </row>
    <row r="153" s="12" customFormat="1" ht="22.8" customHeight="1">
      <c r="A153" s="12"/>
      <c r="B153" s="238"/>
      <c r="C153" s="239"/>
      <c r="D153" s="240" t="s">
        <v>73</v>
      </c>
      <c r="E153" s="251" t="s">
        <v>115</v>
      </c>
      <c r="F153" s="251" t="s">
        <v>200</v>
      </c>
      <c r="G153" s="239"/>
      <c r="H153" s="239"/>
      <c r="I153" s="242"/>
      <c r="J153" s="252">
        <f>BK153</f>
        <v>0</v>
      </c>
      <c r="K153" s="239"/>
      <c r="L153" s="243"/>
      <c r="M153" s="244"/>
      <c r="N153" s="245"/>
      <c r="O153" s="245"/>
      <c r="P153" s="246">
        <f>SUM(P154:P164)</f>
        <v>0</v>
      </c>
      <c r="Q153" s="245"/>
      <c r="R153" s="246">
        <f>SUM(R154:R164)</f>
        <v>0</v>
      </c>
      <c r="S153" s="245"/>
      <c r="T153" s="247">
        <f>SUM(T154:T164)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48" t="s">
        <v>82</v>
      </c>
      <c r="AT153" s="249" t="s">
        <v>73</v>
      </c>
      <c r="AU153" s="249" t="s">
        <v>82</v>
      </c>
      <c r="AY153" s="248" t="s">
        <v>136</v>
      </c>
      <c r="BK153" s="250">
        <f>SUM(BK154:BK164)</f>
        <v>0</v>
      </c>
    </row>
    <row r="154" s="2" customFormat="1" ht="21.75" customHeight="1">
      <c r="A154" s="37"/>
      <c r="B154" s="38"/>
      <c r="C154" s="253" t="s">
        <v>171</v>
      </c>
      <c r="D154" s="253" t="s">
        <v>138</v>
      </c>
      <c r="E154" s="254" t="s">
        <v>201</v>
      </c>
      <c r="F154" s="255" t="s">
        <v>202</v>
      </c>
      <c r="G154" s="256" t="s">
        <v>141</v>
      </c>
      <c r="H154" s="257">
        <v>154</v>
      </c>
      <c r="I154" s="258"/>
      <c r="J154" s="259">
        <f>ROUND(I154*H154,2)</f>
        <v>0</v>
      </c>
      <c r="K154" s="260"/>
      <c r="L154" s="40"/>
      <c r="M154" s="261" t="s">
        <v>1</v>
      </c>
      <c r="N154" s="262" t="s">
        <v>40</v>
      </c>
      <c r="O154" s="96"/>
      <c r="P154" s="263">
        <f>O154*H154</f>
        <v>0</v>
      </c>
      <c r="Q154" s="263">
        <v>0</v>
      </c>
      <c r="R154" s="263">
        <f>Q154*H154</f>
        <v>0</v>
      </c>
      <c r="S154" s="263">
        <v>0</v>
      </c>
      <c r="T154" s="26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65" t="s">
        <v>142</v>
      </c>
      <c r="AT154" s="265" t="s">
        <v>138</v>
      </c>
      <c r="AU154" s="265" t="s">
        <v>115</v>
      </c>
      <c r="AY154" s="14" t="s">
        <v>136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4" t="s">
        <v>115</v>
      </c>
      <c r="BK154" s="148">
        <f>ROUND(I154*H154,2)</f>
        <v>0</v>
      </c>
      <c r="BL154" s="14" t="s">
        <v>142</v>
      </c>
      <c r="BM154" s="265" t="s">
        <v>203</v>
      </c>
    </row>
    <row r="155" s="2" customFormat="1" ht="24.15" customHeight="1">
      <c r="A155" s="37"/>
      <c r="B155" s="38"/>
      <c r="C155" s="253" t="s">
        <v>204</v>
      </c>
      <c r="D155" s="253" t="s">
        <v>138</v>
      </c>
      <c r="E155" s="254" t="s">
        <v>205</v>
      </c>
      <c r="F155" s="255" t="s">
        <v>206</v>
      </c>
      <c r="G155" s="256" t="s">
        <v>141</v>
      </c>
      <c r="H155" s="257">
        <v>42</v>
      </c>
      <c r="I155" s="258"/>
      <c r="J155" s="259">
        <f>ROUND(I155*H155,2)</f>
        <v>0</v>
      </c>
      <c r="K155" s="260"/>
      <c r="L155" s="40"/>
      <c r="M155" s="261" t="s">
        <v>1</v>
      </c>
      <c r="N155" s="262" t="s">
        <v>40</v>
      </c>
      <c r="O155" s="96"/>
      <c r="P155" s="263">
        <f>O155*H155</f>
        <v>0</v>
      </c>
      <c r="Q155" s="263">
        <v>0</v>
      </c>
      <c r="R155" s="263">
        <f>Q155*H155</f>
        <v>0</v>
      </c>
      <c r="S155" s="263">
        <v>0</v>
      </c>
      <c r="T155" s="26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65" t="s">
        <v>142</v>
      </c>
      <c r="AT155" s="265" t="s">
        <v>138</v>
      </c>
      <c r="AU155" s="265" t="s">
        <v>115</v>
      </c>
      <c r="AY155" s="14" t="s">
        <v>136</v>
      </c>
      <c r="BE155" s="148">
        <f>IF(N155="základná",J155,0)</f>
        <v>0</v>
      </c>
      <c r="BF155" s="148">
        <f>IF(N155="znížená",J155,0)</f>
        <v>0</v>
      </c>
      <c r="BG155" s="148">
        <f>IF(N155="zákl. prenesená",J155,0)</f>
        <v>0</v>
      </c>
      <c r="BH155" s="148">
        <f>IF(N155="zníž. prenesená",J155,0)</f>
        <v>0</v>
      </c>
      <c r="BI155" s="148">
        <f>IF(N155="nulová",J155,0)</f>
        <v>0</v>
      </c>
      <c r="BJ155" s="14" t="s">
        <v>115</v>
      </c>
      <c r="BK155" s="148">
        <f>ROUND(I155*H155,2)</f>
        <v>0</v>
      </c>
      <c r="BL155" s="14" t="s">
        <v>142</v>
      </c>
      <c r="BM155" s="265" t="s">
        <v>207</v>
      </c>
    </row>
    <row r="156" s="2" customFormat="1" ht="33" customHeight="1">
      <c r="A156" s="37"/>
      <c r="B156" s="38"/>
      <c r="C156" s="253" t="s">
        <v>7</v>
      </c>
      <c r="D156" s="253" t="s">
        <v>138</v>
      </c>
      <c r="E156" s="254" t="s">
        <v>208</v>
      </c>
      <c r="F156" s="255" t="s">
        <v>209</v>
      </c>
      <c r="G156" s="256" t="s">
        <v>141</v>
      </c>
      <c r="H156" s="257">
        <v>152</v>
      </c>
      <c r="I156" s="258"/>
      <c r="J156" s="259">
        <f>ROUND(I156*H156,2)</f>
        <v>0</v>
      </c>
      <c r="K156" s="260"/>
      <c r="L156" s="40"/>
      <c r="M156" s="261" t="s">
        <v>1</v>
      </c>
      <c r="N156" s="262" t="s">
        <v>40</v>
      </c>
      <c r="O156" s="96"/>
      <c r="P156" s="263">
        <f>O156*H156</f>
        <v>0</v>
      </c>
      <c r="Q156" s="263">
        <v>0</v>
      </c>
      <c r="R156" s="263">
        <f>Q156*H156</f>
        <v>0</v>
      </c>
      <c r="S156" s="263">
        <v>0</v>
      </c>
      <c r="T156" s="26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65" t="s">
        <v>142</v>
      </c>
      <c r="AT156" s="265" t="s">
        <v>138</v>
      </c>
      <c r="AU156" s="265" t="s">
        <v>115</v>
      </c>
      <c r="AY156" s="14" t="s">
        <v>136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4" t="s">
        <v>115</v>
      </c>
      <c r="BK156" s="148">
        <f>ROUND(I156*H156,2)</f>
        <v>0</v>
      </c>
      <c r="BL156" s="14" t="s">
        <v>142</v>
      </c>
      <c r="BM156" s="265" t="s">
        <v>210</v>
      </c>
    </row>
    <row r="157" s="2" customFormat="1" ht="24.15" customHeight="1">
      <c r="A157" s="37"/>
      <c r="B157" s="38"/>
      <c r="C157" s="253" t="s">
        <v>211</v>
      </c>
      <c r="D157" s="253" t="s">
        <v>138</v>
      </c>
      <c r="E157" s="254" t="s">
        <v>212</v>
      </c>
      <c r="F157" s="255" t="s">
        <v>213</v>
      </c>
      <c r="G157" s="256" t="s">
        <v>141</v>
      </c>
      <c r="H157" s="257">
        <v>56.100000000000001</v>
      </c>
      <c r="I157" s="258"/>
      <c r="J157" s="259">
        <f>ROUND(I157*H157,2)</f>
        <v>0</v>
      </c>
      <c r="K157" s="260"/>
      <c r="L157" s="40"/>
      <c r="M157" s="261" t="s">
        <v>1</v>
      </c>
      <c r="N157" s="262" t="s">
        <v>40</v>
      </c>
      <c r="O157" s="96"/>
      <c r="P157" s="263">
        <f>O157*H157</f>
        <v>0</v>
      </c>
      <c r="Q157" s="263">
        <v>0</v>
      </c>
      <c r="R157" s="263">
        <f>Q157*H157</f>
        <v>0</v>
      </c>
      <c r="S157" s="263">
        <v>0</v>
      </c>
      <c r="T157" s="26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65" t="s">
        <v>142</v>
      </c>
      <c r="AT157" s="265" t="s">
        <v>138</v>
      </c>
      <c r="AU157" s="265" t="s">
        <v>115</v>
      </c>
      <c r="AY157" s="14" t="s">
        <v>136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4" t="s">
        <v>115</v>
      </c>
      <c r="BK157" s="148">
        <f>ROUND(I157*H157,2)</f>
        <v>0</v>
      </c>
      <c r="BL157" s="14" t="s">
        <v>142</v>
      </c>
      <c r="BM157" s="265" t="s">
        <v>214</v>
      </c>
    </row>
    <row r="158" s="2" customFormat="1" ht="16.5" customHeight="1">
      <c r="A158" s="37"/>
      <c r="B158" s="38"/>
      <c r="C158" s="266" t="s">
        <v>177</v>
      </c>
      <c r="D158" s="266" t="s">
        <v>215</v>
      </c>
      <c r="E158" s="267" t="s">
        <v>216</v>
      </c>
      <c r="F158" s="268" t="s">
        <v>217</v>
      </c>
      <c r="G158" s="269" t="s">
        <v>141</v>
      </c>
      <c r="H158" s="270">
        <v>57.222000000000001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40</v>
      </c>
      <c r="O158" s="96"/>
      <c r="P158" s="263">
        <f>O158*H158</f>
        <v>0</v>
      </c>
      <c r="Q158" s="263">
        <v>0</v>
      </c>
      <c r="R158" s="263">
        <f>Q158*H158</f>
        <v>0</v>
      </c>
      <c r="S158" s="263">
        <v>0</v>
      </c>
      <c r="T158" s="26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65" t="s">
        <v>152</v>
      </c>
      <c r="AT158" s="265" t="s">
        <v>215</v>
      </c>
      <c r="AU158" s="265" t="s">
        <v>115</v>
      </c>
      <c r="AY158" s="14" t="s">
        <v>136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4" t="s">
        <v>115</v>
      </c>
      <c r="BK158" s="148">
        <f>ROUND(I158*H158,2)</f>
        <v>0</v>
      </c>
      <c r="BL158" s="14" t="s">
        <v>142</v>
      </c>
      <c r="BM158" s="265" t="s">
        <v>218</v>
      </c>
    </row>
    <row r="159" s="2" customFormat="1" ht="37.8" customHeight="1">
      <c r="A159" s="37"/>
      <c r="B159" s="38"/>
      <c r="C159" s="253" t="s">
        <v>219</v>
      </c>
      <c r="D159" s="253" t="s">
        <v>138</v>
      </c>
      <c r="E159" s="254" t="s">
        <v>220</v>
      </c>
      <c r="F159" s="255" t="s">
        <v>221</v>
      </c>
      <c r="G159" s="256" t="s">
        <v>156</v>
      </c>
      <c r="H159" s="257">
        <v>27.899999999999999</v>
      </c>
      <c r="I159" s="258"/>
      <c r="J159" s="259">
        <f>ROUND(I159*H159,2)</f>
        <v>0</v>
      </c>
      <c r="K159" s="260"/>
      <c r="L159" s="40"/>
      <c r="M159" s="261" t="s">
        <v>1</v>
      </c>
      <c r="N159" s="262" t="s">
        <v>40</v>
      </c>
      <c r="O159" s="96"/>
      <c r="P159" s="263">
        <f>O159*H159</f>
        <v>0</v>
      </c>
      <c r="Q159" s="263">
        <v>0</v>
      </c>
      <c r="R159" s="263">
        <f>Q159*H159</f>
        <v>0</v>
      </c>
      <c r="S159" s="263">
        <v>0</v>
      </c>
      <c r="T159" s="26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65" t="s">
        <v>142</v>
      </c>
      <c r="AT159" s="265" t="s">
        <v>138</v>
      </c>
      <c r="AU159" s="265" t="s">
        <v>115</v>
      </c>
      <c r="AY159" s="14" t="s">
        <v>136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4" t="s">
        <v>115</v>
      </c>
      <c r="BK159" s="148">
        <f>ROUND(I159*H159,2)</f>
        <v>0</v>
      </c>
      <c r="BL159" s="14" t="s">
        <v>142</v>
      </c>
      <c r="BM159" s="265" t="s">
        <v>222</v>
      </c>
    </row>
    <row r="160" s="2" customFormat="1" ht="16.5" customHeight="1">
      <c r="A160" s="37"/>
      <c r="B160" s="38"/>
      <c r="C160" s="266" t="s">
        <v>180</v>
      </c>
      <c r="D160" s="266" t="s">
        <v>215</v>
      </c>
      <c r="E160" s="267" t="s">
        <v>223</v>
      </c>
      <c r="F160" s="268" t="s">
        <v>224</v>
      </c>
      <c r="G160" s="269" t="s">
        <v>194</v>
      </c>
      <c r="H160" s="270">
        <v>56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40</v>
      </c>
      <c r="O160" s="96"/>
      <c r="P160" s="263">
        <f>O160*H160</f>
        <v>0</v>
      </c>
      <c r="Q160" s="263">
        <v>0</v>
      </c>
      <c r="R160" s="263">
        <f>Q160*H160</f>
        <v>0</v>
      </c>
      <c r="S160" s="263">
        <v>0</v>
      </c>
      <c r="T160" s="26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65" t="s">
        <v>152</v>
      </c>
      <c r="AT160" s="265" t="s">
        <v>215</v>
      </c>
      <c r="AU160" s="265" t="s">
        <v>115</v>
      </c>
      <c r="AY160" s="14" t="s">
        <v>136</v>
      </c>
      <c r="BE160" s="148">
        <f>IF(N160="základná",J160,0)</f>
        <v>0</v>
      </c>
      <c r="BF160" s="148">
        <f>IF(N160="znížená",J160,0)</f>
        <v>0</v>
      </c>
      <c r="BG160" s="148">
        <f>IF(N160="zákl. prenesená",J160,0)</f>
        <v>0</v>
      </c>
      <c r="BH160" s="148">
        <f>IF(N160="zníž. prenesená",J160,0)</f>
        <v>0</v>
      </c>
      <c r="BI160" s="148">
        <f>IF(N160="nulová",J160,0)</f>
        <v>0</v>
      </c>
      <c r="BJ160" s="14" t="s">
        <v>115</v>
      </c>
      <c r="BK160" s="148">
        <f>ROUND(I160*H160,2)</f>
        <v>0</v>
      </c>
      <c r="BL160" s="14" t="s">
        <v>142</v>
      </c>
      <c r="BM160" s="265" t="s">
        <v>225</v>
      </c>
    </row>
    <row r="161" s="2" customFormat="1" ht="21.75" customHeight="1">
      <c r="A161" s="37"/>
      <c r="B161" s="38"/>
      <c r="C161" s="253" t="s">
        <v>226</v>
      </c>
      <c r="D161" s="253" t="s">
        <v>138</v>
      </c>
      <c r="E161" s="254" t="s">
        <v>227</v>
      </c>
      <c r="F161" s="255" t="s">
        <v>228</v>
      </c>
      <c r="G161" s="256" t="s">
        <v>141</v>
      </c>
      <c r="H161" s="257">
        <v>4</v>
      </c>
      <c r="I161" s="258"/>
      <c r="J161" s="259">
        <f>ROUND(I161*H161,2)</f>
        <v>0</v>
      </c>
      <c r="K161" s="260"/>
      <c r="L161" s="40"/>
      <c r="M161" s="261" t="s">
        <v>1</v>
      </c>
      <c r="N161" s="262" t="s">
        <v>40</v>
      </c>
      <c r="O161" s="96"/>
      <c r="P161" s="263">
        <f>O161*H161</f>
        <v>0</v>
      </c>
      <c r="Q161" s="263">
        <v>0</v>
      </c>
      <c r="R161" s="263">
        <f>Q161*H161</f>
        <v>0</v>
      </c>
      <c r="S161" s="263">
        <v>0</v>
      </c>
      <c r="T161" s="26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65" t="s">
        <v>142</v>
      </c>
      <c r="AT161" s="265" t="s">
        <v>138</v>
      </c>
      <c r="AU161" s="265" t="s">
        <v>115</v>
      </c>
      <c r="AY161" s="14" t="s">
        <v>136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4" t="s">
        <v>115</v>
      </c>
      <c r="BK161" s="148">
        <f>ROUND(I161*H161,2)</f>
        <v>0</v>
      </c>
      <c r="BL161" s="14" t="s">
        <v>142</v>
      </c>
      <c r="BM161" s="265" t="s">
        <v>229</v>
      </c>
    </row>
    <row r="162" s="2" customFormat="1" ht="21.75" customHeight="1">
      <c r="A162" s="37"/>
      <c r="B162" s="38"/>
      <c r="C162" s="253" t="s">
        <v>184</v>
      </c>
      <c r="D162" s="253" t="s">
        <v>138</v>
      </c>
      <c r="E162" s="254" t="s">
        <v>230</v>
      </c>
      <c r="F162" s="255" t="s">
        <v>231</v>
      </c>
      <c r="G162" s="256" t="s">
        <v>141</v>
      </c>
      <c r="H162" s="257">
        <v>4</v>
      </c>
      <c r="I162" s="258"/>
      <c r="J162" s="259">
        <f>ROUND(I162*H162,2)</f>
        <v>0</v>
      </c>
      <c r="K162" s="260"/>
      <c r="L162" s="40"/>
      <c r="M162" s="261" t="s">
        <v>1</v>
      </c>
      <c r="N162" s="262" t="s">
        <v>40</v>
      </c>
      <c r="O162" s="96"/>
      <c r="P162" s="263">
        <f>O162*H162</f>
        <v>0</v>
      </c>
      <c r="Q162" s="263">
        <v>0</v>
      </c>
      <c r="R162" s="263">
        <f>Q162*H162</f>
        <v>0</v>
      </c>
      <c r="S162" s="263">
        <v>0</v>
      </c>
      <c r="T162" s="26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65" t="s">
        <v>142</v>
      </c>
      <c r="AT162" s="265" t="s">
        <v>138</v>
      </c>
      <c r="AU162" s="265" t="s">
        <v>115</v>
      </c>
      <c r="AY162" s="14" t="s">
        <v>136</v>
      </c>
      <c r="BE162" s="148">
        <f>IF(N162="základná",J162,0)</f>
        <v>0</v>
      </c>
      <c r="BF162" s="148">
        <f>IF(N162="znížená",J162,0)</f>
        <v>0</v>
      </c>
      <c r="BG162" s="148">
        <f>IF(N162="zákl. prenesená",J162,0)</f>
        <v>0</v>
      </c>
      <c r="BH162" s="148">
        <f>IF(N162="zníž. prenesená",J162,0)</f>
        <v>0</v>
      </c>
      <c r="BI162" s="148">
        <f>IF(N162="nulová",J162,0)</f>
        <v>0</v>
      </c>
      <c r="BJ162" s="14" t="s">
        <v>115</v>
      </c>
      <c r="BK162" s="148">
        <f>ROUND(I162*H162,2)</f>
        <v>0</v>
      </c>
      <c r="BL162" s="14" t="s">
        <v>142</v>
      </c>
      <c r="BM162" s="265" t="s">
        <v>232</v>
      </c>
    </row>
    <row r="163" s="2" customFormat="1" ht="16.5" customHeight="1">
      <c r="A163" s="37"/>
      <c r="B163" s="38"/>
      <c r="C163" s="253" t="s">
        <v>233</v>
      </c>
      <c r="D163" s="253" t="s">
        <v>138</v>
      </c>
      <c r="E163" s="254" t="s">
        <v>234</v>
      </c>
      <c r="F163" s="255" t="s">
        <v>235</v>
      </c>
      <c r="G163" s="256" t="s">
        <v>156</v>
      </c>
      <c r="H163" s="257">
        <v>0.80000000000000004</v>
      </c>
      <c r="I163" s="258"/>
      <c r="J163" s="259">
        <f>ROUND(I163*H163,2)</f>
        <v>0</v>
      </c>
      <c r="K163" s="260"/>
      <c r="L163" s="40"/>
      <c r="M163" s="261" t="s">
        <v>1</v>
      </c>
      <c r="N163" s="262" t="s">
        <v>40</v>
      </c>
      <c r="O163" s="96"/>
      <c r="P163" s="263">
        <f>O163*H163</f>
        <v>0</v>
      </c>
      <c r="Q163" s="263">
        <v>0</v>
      </c>
      <c r="R163" s="263">
        <f>Q163*H163</f>
        <v>0</v>
      </c>
      <c r="S163" s="263">
        <v>0</v>
      </c>
      <c r="T163" s="26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65" t="s">
        <v>142</v>
      </c>
      <c r="AT163" s="265" t="s">
        <v>138</v>
      </c>
      <c r="AU163" s="265" t="s">
        <v>115</v>
      </c>
      <c r="AY163" s="14" t="s">
        <v>136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4" t="s">
        <v>115</v>
      </c>
      <c r="BK163" s="148">
        <f>ROUND(I163*H163,2)</f>
        <v>0</v>
      </c>
      <c r="BL163" s="14" t="s">
        <v>142</v>
      </c>
      <c r="BM163" s="265" t="s">
        <v>236</v>
      </c>
    </row>
    <row r="164" s="2" customFormat="1" ht="37.8" customHeight="1">
      <c r="A164" s="37"/>
      <c r="B164" s="38"/>
      <c r="C164" s="266" t="s">
        <v>187</v>
      </c>
      <c r="D164" s="266" t="s">
        <v>215</v>
      </c>
      <c r="E164" s="267" t="s">
        <v>237</v>
      </c>
      <c r="F164" s="268" t="s">
        <v>238</v>
      </c>
      <c r="G164" s="269" t="s">
        <v>156</v>
      </c>
      <c r="H164" s="270">
        <v>0.80000000000000004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40</v>
      </c>
      <c r="O164" s="96"/>
      <c r="P164" s="263">
        <f>O164*H164</f>
        <v>0</v>
      </c>
      <c r="Q164" s="263">
        <v>0</v>
      </c>
      <c r="R164" s="263">
        <f>Q164*H164</f>
        <v>0</v>
      </c>
      <c r="S164" s="263">
        <v>0</v>
      </c>
      <c r="T164" s="26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65" t="s">
        <v>152</v>
      </c>
      <c r="AT164" s="265" t="s">
        <v>215</v>
      </c>
      <c r="AU164" s="265" t="s">
        <v>115</v>
      </c>
      <c r="AY164" s="14" t="s">
        <v>136</v>
      </c>
      <c r="BE164" s="148">
        <f>IF(N164="základná",J164,0)</f>
        <v>0</v>
      </c>
      <c r="BF164" s="148">
        <f>IF(N164="znížená",J164,0)</f>
        <v>0</v>
      </c>
      <c r="BG164" s="148">
        <f>IF(N164="zákl. prenesená",J164,0)</f>
        <v>0</v>
      </c>
      <c r="BH164" s="148">
        <f>IF(N164="zníž. prenesená",J164,0)</f>
        <v>0</v>
      </c>
      <c r="BI164" s="148">
        <f>IF(N164="nulová",J164,0)</f>
        <v>0</v>
      </c>
      <c r="BJ164" s="14" t="s">
        <v>115</v>
      </c>
      <c r="BK164" s="148">
        <f>ROUND(I164*H164,2)</f>
        <v>0</v>
      </c>
      <c r="BL164" s="14" t="s">
        <v>142</v>
      </c>
      <c r="BM164" s="265" t="s">
        <v>239</v>
      </c>
    </row>
    <row r="165" s="12" customFormat="1" ht="22.8" customHeight="1">
      <c r="A165" s="12"/>
      <c r="B165" s="238"/>
      <c r="C165" s="239"/>
      <c r="D165" s="240" t="s">
        <v>73</v>
      </c>
      <c r="E165" s="251" t="s">
        <v>153</v>
      </c>
      <c r="F165" s="251" t="s">
        <v>240</v>
      </c>
      <c r="G165" s="239"/>
      <c r="H165" s="239"/>
      <c r="I165" s="242"/>
      <c r="J165" s="252">
        <f>BK165</f>
        <v>0</v>
      </c>
      <c r="K165" s="239"/>
      <c r="L165" s="243"/>
      <c r="M165" s="244"/>
      <c r="N165" s="245"/>
      <c r="O165" s="245"/>
      <c r="P165" s="246">
        <f>SUM(P166:P174)</f>
        <v>0</v>
      </c>
      <c r="Q165" s="245"/>
      <c r="R165" s="246">
        <f>SUM(R166:R174)</f>
        <v>0</v>
      </c>
      <c r="S165" s="245"/>
      <c r="T165" s="247">
        <f>SUM(T166:T174)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48" t="s">
        <v>82</v>
      </c>
      <c r="AT165" s="249" t="s">
        <v>73</v>
      </c>
      <c r="AU165" s="249" t="s">
        <v>82</v>
      </c>
      <c r="AY165" s="248" t="s">
        <v>136</v>
      </c>
      <c r="BK165" s="250">
        <f>SUM(BK166:BK174)</f>
        <v>0</v>
      </c>
    </row>
    <row r="166" s="2" customFormat="1" ht="24.15" customHeight="1">
      <c r="A166" s="37"/>
      <c r="B166" s="38"/>
      <c r="C166" s="253" t="s">
        <v>241</v>
      </c>
      <c r="D166" s="253" t="s">
        <v>138</v>
      </c>
      <c r="E166" s="254" t="s">
        <v>242</v>
      </c>
      <c r="F166" s="255" t="s">
        <v>243</v>
      </c>
      <c r="G166" s="256" t="s">
        <v>141</v>
      </c>
      <c r="H166" s="257">
        <v>92.400000000000006</v>
      </c>
      <c r="I166" s="258"/>
      <c r="J166" s="259">
        <f>ROUND(I166*H166,2)</f>
        <v>0</v>
      </c>
      <c r="K166" s="260"/>
      <c r="L166" s="40"/>
      <c r="M166" s="261" t="s">
        <v>1</v>
      </c>
      <c r="N166" s="262" t="s">
        <v>40</v>
      </c>
      <c r="O166" s="96"/>
      <c r="P166" s="263">
        <f>O166*H166</f>
        <v>0</v>
      </c>
      <c r="Q166" s="263">
        <v>0</v>
      </c>
      <c r="R166" s="263">
        <f>Q166*H166</f>
        <v>0</v>
      </c>
      <c r="S166" s="263">
        <v>0</v>
      </c>
      <c r="T166" s="26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65" t="s">
        <v>142</v>
      </c>
      <c r="AT166" s="265" t="s">
        <v>138</v>
      </c>
      <c r="AU166" s="265" t="s">
        <v>115</v>
      </c>
      <c r="AY166" s="14" t="s">
        <v>136</v>
      </c>
      <c r="BE166" s="148">
        <f>IF(N166="základná",J166,0)</f>
        <v>0</v>
      </c>
      <c r="BF166" s="148">
        <f>IF(N166="znížená",J166,0)</f>
        <v>0</v>
      </c>
      <c r="BG166" s="148">
        <f>IF(N166="zákl. prenesená",J166,0)</f>
        <v>0</v>
      </c>
      <c r="BH166" s="148">
        <f>IF(N166="zníž. prenesená",J166,0)</f>
        <v>0</v>
      </c>
      <c r="BI166" s="148">
        <f>IF(N166="nulová",J166,0)</f>
        <v>0</v>
      </c>
      <c r="BJ166" s="14" t="s">
        <v>115</v>
      </c>
      <c r="BK166" s="148">
        <f>ROUND(I166*H166,2)</f>
        <v>0</v>
      </c>
      <c r="BL166" s="14" t="s">
        <v>142</v>
      </c>
      <c r="BM166" s="265" t="s">
        <v>244</v>
      </c>
    </row>
    <row r="167" s="2" customFormat="1" ht="24.15" customHeight="1">
      <c r="A167" s="37"/>
      <c r="B167" s="38"/>
      <c r="C167" s="253" t="s">
        <v>191</v>
      </c>
      <c r="D167" s="253" t="s">
        <v>138</v>
      </c>
      <c r="E167" s="254" t="s">
        <v>245</v>
      </c>
      <c r="F167" s="255" t="s">
        <v>246</v>
      </c>
      <c r="G167" s="256" t="s">
        <v>141</v>
      </c>
      <c r="H167" s="257">
        <v>49</v>
      </c>
      <c r="I167" s="258"/>
      <c r="J167" s="259">
        <f>ROUND(I167*H167,2)</f>
        <v>0</v>
      </c>
      <c r="K167" s="260"/>
      <c r="L167" s="40"/>
      <c r="M167" s="261" t="s">
        <v>1</v>
      </c>
      <c r="N167" s="262" t="s">
        <v>40</v>
      </c>
      <c r="O167" s="96"/>
      <c r="P167" s="263">
        <f>O167*H167</f>
        <v>0</v>
      </c>
      <c r="Q167" s="263">
        <v>0</v>
      </c>
      <c r="R167" s="263">
        <f>Q167*H167</f>
        <v>0</v>
      </c>
      <c r="S167" s="263">
        <v>0</v>
      </c>
      <c r="T167" s="26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65" t="s">
        <v>142</v>
      </c>
      <c r="AT167" s="265" t="s">
        <v>138</v>
      </c>
      <c r="AU167" s="265" t="s">
        <v>115</v>
      </c>
      <c r="AY167" s="14" t="s">
        <v>136</v>
      </c>
      <c r="BE167" s="148">
        <f>IF(N167="základná",J167,0)</f>
        <v>0</v>
      </c>
      <c r="BF167" s="148">
        <f>IF(N167="znížená",J167,0)</f>
        <v>0</v>
      </c>
      <c r="BG167" s="148">
        <f>IF(N167="zákl. prenesená",J167,0)</f>
        <v>0</v>
      </c>
      <c r="BH167" s="148">
        <f>IF(N167="zníž. prenesená",J167,0)</f>
        <v>0</v>
      </c>
      <c r="BI167" s="148">
        <f>IF(N167="nulová",J167,0)</f>
        <v>0</v>
      </c>
      <c r="BJ167" s="14" t="s">
        <v>115</v>
      </c>
      <c r="BK167" s="148">
        <f>ROUND(I167*H167,2)</f>
        <v>0</v>
      </c>
      <c r="BL167" s="14" t="s">
        <v>142</v>
      </c>
      <c r="BM167" s="265" t="s">
        <v>247</v>
      </c>
    </row>
    <row r="168" s="2" customFormat="1" ht="44.25" customHeight="1">
      <c r="A168" s="37"/>
      <c r="B168" s="38"/>
      <c r="C168" s="266" t="s">
        <v>248</v>
      </c>
      <c r="D168" s="266" t="s">
        <v>215</v>
      </c>
      <c r="E168" s="267" t="s">
        <v>249</v>
      </c>
      <c r="F168" s="268" t="s">
        <v>250</v>
      </c>
      <c r="G168" s="269" t="s">
        <v>156</v>
      </c>
      <c r="H168" s="270">
        <v>9.8000000000000007</v>
      </c>
      <c r="I168" s="271"/>
      <c r="J168" s="272">
        <f>ROUND(I168*H168,2)</f>
        <v>0</v>
      </c>
      <c r="K168" s="273"/>
      <c r="L168" s="274"/>
      <c r="M168" s="275" t="s">
        <v>1</v>
      </c>
      <c r="N168" s="276" t="s">
        <v>40</v>
      </c>
      <c r="O168" s="96"/>
      <c r="P168" s="263">
        <f>O168*H168</f>
        <v>0</v>
      </c>
      <c r="Q168" s="263">
        <v>0</v>
      </c>
      <c r="R168" s="263">
        <f>Q168*H168</f>
        <v>0</v>
      </c>
      <c r="S168" s="263">
        <v>0</v>
      </c>
      <c r="T168" s="26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65" t="s">
        <v>152</v>
      </c>
      <c r="AT168" s="265" t="s">
        <v>215</v>
      </c>
      <c r="AU168" s="265" t="s">
        <v>115</v>
      </c>
      <c r="AY168" s="14" t="s">
        <v>136</v>
      </c>
      <c r="BE168" s="148">
        <f>IF(N168="základná",J168,0)</f>
        <v>0</v>
      </c>
      <c r="BF168" s="148">
        <f>IF(N168="znížená",J168,0)</f>
        <v>0</v>
      </c>
      <c r="BG168" s="148">
        <f>IF(N168="zákl. prenesená",J168,0)</f>
        <v>0</v>
      </c>
      <c r="BH168" s="148">
        <f>IF(N168="zníž. prenesená",J168,0)</f>
        <v>0</v>
      </c>
      <c r="BI168" s="148">
        <f>IF(N168="nulová",J168,0)</f>
        <v>0</v>
      </c>
      <c r="BJ168" s="14" t="s">
        <v>115</v>
      </c>
      <c r="BK168" s="148">
        <f>ROUND(I168*H168,2)</f>
        <v>0</v>
      </c>
      <c r="BL168" s="14" t="s">
        <v>142</v>
      </c>
      <c r="BM168" s="265" t="s">
        <v>251</v>
      </c>
    </row>
    <row r="169" s="2" customFormat="1" ht="37.8" customHeight="1">
      <c r="A169" s="37"/>
      <c r="B169" s="38"/>
      <c r="C169" s="266" t="s">
        <v>195</v>
      </c>
      <c r="D169" s="266" t="s">
        <v>215</v>
      </c>
      <c r="E169" s="267" t="s">
        <v>252</v>
      </c>
      <c r="F169" s="268" t="s">
        <v>253</v>
      </c>
      <c r="G169" s="269" t="s">
        <v>254</v>
      </c>
      <c r="H169" s="270">
        <v>10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40</v>
      </c>
      <c r="O169" s="96"/>
      <c r="P169" s="263">
        <f>O169*H169</f>
        <v>0</v>
      </c>
      <c r="Q169" s="263">
        <v>0</v>
      </c>
      <c r="R169" s="263">
        <f>Q169*H169</f>
        <v>0</v>
      </c>
      <c r="S169" s="263">
        <v>0</v>
      </c>
      <c r="T169" s="26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65" t="s">
        <v>152</v>
      </c>
      <c r="AT169" s="265" t="s">
        <v>215</v>
      </c>
      <c r="AU169" s="265" t="s">
        <v>115</v>
      </c>
      <c r="AY169" s="14" t="s">
        <v>136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4" t="s">
        <v>115</v>
      </c>
      <c r="BK169" s="148">
        <f>ROUND(I169*H169,2)</f>
        <v>0</v>
      </c>
      <c r="BL169" s="14" t="s">
        <v>142</v>
      </c>
      <c r="BM169" s="265" t="s">
        <v>255</v>
      </c>
    </row>
    <row r="170" s="2" customFormat="1" ht="24.15" customHeight="1">
      <c r="A170" s="37"/>
      <c r="B170" s="38"/>
      <c r="C170" s="266" t="s">
        <v>256</v>
      </c>
      <c r="D170" s="266" t="s">
        <v>215</v>
      </c>
      <c r="E170" s="267" t="s">
        <v>257</v>
      </c>
      <c r="F170" s="268" t="s">
        <v>258</v>
      </c>
      <c r="G170" s="269" t="s">
        <v>259</v>
      </c>
      <c r="H170" s="270">
        <v>30</v>
      </c>
      <c r="I170" s="271"/>
      <c r="J170" s="272">
        <f>ROUND(I170*H170,2)</f>
        <v>0</v>
      </c>
      <c r="K170" s="273"/>
      <c r="L170" s="274"/>
      <c r="M170" s="275" t="s">
        <v>1</v>
      </c>
      <c r="N170" s="276" t="s">
        <v>40</v>
      </c>
      <c r="O170" s="96"/>
      <c r="P170" s="263">
        <f>O170*H170</f>
        <v>0</v>
      </c>
      <c r="Q170" s="263">
        <v>0</v>
      </c>
      <c r="R170" s="263">
        <f>Q170*H170</f>
        <v>0</v>
      </c>
      <c r="S170" s="263">
        <v>0</v>
      </c>
      <c r="T170" s="26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65" t="s">
        <v>152</v>
      </c>
      <c r="AT170" s="265" t="s">
        <v>215</v>
      </c>
      <c r="AU170" s="265" t="s">
        <v>115</v>
      </c>
      <c r="AY170" s="14" t="s">
        <v>136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4" t="s">
        <v>115</v>
      </c>
      <c r="BK170" s="148">
        <f>ROUND(I170*H170,2)</f>
        <v>0</v>
      </c>
      <c r="BL170" s="14" t="s">
        <v>142</v>
      </c>
      <c r="BM170" s="265" t="s">
        <v>260</v>
      </c>
    </row>
    <row r="171" s="2" customFormat="1" ht="24.15" customHeight="1">
      <c r="A171" s="37"/>
      <c r="B171" s="38"/>
      <c r="C171" s="266" t="s">
        <v>199</v>
      </c>
      <c r="D171" s="266" t="s">
        <v>215</v>
      </c>
      <c r="E171" s="267" t="s">
        <v>261</v>
      </c>
      <c r="F171" s="268" t="s">
        <v>262</v>
      </c>
      <c r="G171" s="269" t="s">
        <v>141</v>
      </c>
      <c r="H171" s="270">
        <v>49</v>
      </c>
      <c r="I171" s="271"/>
      <c r="J171" s="272">
        <f>ROUND(I171*H171,2)</f>
        <v>0</v>
      </c>
      <c r="K171" s="273"/>
      <c r="L171" s="274"/>
      <c r="M171" s="275" t="s">
        <v>1</v>
      </c>
      <c r="N171" s="276" t="s">
        <v>40</v>
      </c>
      <c r="O171" s="96"/>
      <c r="P171" s="263">
        <f>O171*H171</f>
        <v>0</v>
      </c>
      <c r="Q171" s="263">
        <v>0</v>
      </c>
      <c r="R171" s="263">
        <f>Q171*H171</f>
        <v>0</v>
      </c>
      <c r="S171" s="263">
        <v>0</v>
      </c>
      <c r="T171" s="26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65" t="s">
        <v>152</v>
      </c>
      <c r="AT171" s="265" t="s">
        <v>215</v>
      </c>
      <c r="AU171" s="265" t="s">
        <v>115</v>
      </c>
      <c r="AY171" s="14" t="s">
        <v>136</v>
      </c>
      <c r="BE171" s="148">
        <f>IF(N171="základná",J171,0)</f>
        <v>0</v>
      </c>
      <c r="BF171" s="148">
        <f>IF(N171="znížená",J171,0)</f>
        <v>0</v>
      </c>
      <c r="BG171" s="148">
        <f>IF(N171="zákl. prenesená",J171,0)</f>
        <v>0</v>
      </c>
      <c r="BH171" s="148">
        <f>IF(N171="zníž. prenesená",J171,0)</f>
        <v>0</v>
      </c>
      <c r="BI171" s="148">
        <f>IF(N171="nulová",J171,0)</f>
        <v>0</v>
      </c>
      <c r="BJ171" s="14" t="s">
        <v>115</v>
      </c>
      <c r="BK171" s="148">
        <f>ROUND(I171*H171,2)</f>
        <v>0</v>
      </c>
      <c r="BL171" s="14" t="s">
        <v>142</v>
      </c>
      <c r="BM171" s="265" t="s">
        <v>263</v>
      </c>
    </row>
    <row r="172" s="2" customFormat="1" ht="37.8" customHeight="1">
      <c r="A172" s="37"/>
      <c r="B172" s="38"/>
      <c r="C172" s="253" t="s">
        <v>264</v>
      </c>
      <c r="D172" s="253" t="s">
        <v>138</v>
      </c>
      <c r="E172" s="254" t="s">
        <v>265</v>
      </c>
      <c r="F172" s="255" t="s">
        <v>266</v>
      </c>
      <c r="G172" s="256" t="s">
        <v>141</v>
      </c>
      <c r="H172" s="257">
        <v>39</v>
      </c>
      <c r="I172" s="258"/>
      <c r="J172" s="259">
        <f>ROUND(I172*H172,2)</f>
        <v>0</v>
      </c>
      <c r="K172" s="260"/>
      <c r="L172" s="40"/>
      <c r="M172" s="261" t="s">
        <v>1</v>
      </c>
      <c r="N172" s="262" t="s">
        <v>40</v>
      </c>
      <c r="O172" s="96"/>
      <c r="P172" s="263">
        <f>O172*H172</f>
        <v>0</v>
      </c>
      <c r="Q172" s="263">
        <v>0</v>
      </c>
      <c r="R172" s="263">
        <f>Q172*H172</f>
        <v>0</v>
      </c>
      <c r="S172" s="263">
        <v>0</v>
      </c>
      <c r="T172" s="26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65" t="s">
        <v>142</v>
      </c>
      <c r="AT172" s="265" t="s">
        <v>138</v>
      </c>
      <c r="AU172" s="265" t="s">
        <v>115</v>
      </c>
      <c r="AY172" s="14" t="s">
        <v>136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4" t="s">
        <v>115</v>
      </c>
      <c r="BK172" s="148">
        <f>ROUND(I172*H172,2)</f>
        <v>0</v>
      </c>
      <c r="BL172" s="14" t="s">
        <v>142</v>
      </c>
      <c r="BM172" s="265" t="s">
        <v>267</v>
      </c>
    </row>
    <row r="173" s="2" customFormat="1" ht="16.5" customHeight="1">
      <c r="A173" s="37"/>
      <c r="B173" s="38"/>
      <c r="C173" s="266" t="s">
        <v>203</v>
      </c>
      <c r="D173" s="266" t="s">
        <v>215</v>
      </c>
      <c r="E173" s="267" t="s">
        <v>268</v>
      </c>
      <c r="F173" s="268" t="s">
        <v>269</v>
      </c>
      <c r="G173" s="269" t="s">
        <v>194</v>
      </c>
      <c r="H173" s="270">
        <v>6.4000000000000004</v>
      </c>
      <c r="I173" s="271"/>
      <c r="J173" s="272">
        <f>ROUND(I173*H173,2)</f>
        <v>0</v>
      </c>
      <c r="K173" s="273"/>
      <c r="L173" s="274"/>
      <c r="M173" s="275" t="s">
        <v>1</v>
      </c>
      <c r="N173" s="276" t="s">
        <v>40</v>
      </c>
      <c r="O173" s="96"/>
      <c r="P173" s="263">
        <f>O173*H173</f>
        <v>0</v>
      </c>
      <c r="Q173" s="263">
        <v>0</v>
      </c>
      <c r="R173" s="263">
        <f>Q173*H173</f>
        <v>0</v>
      </c>
      <c r="S173" s="263">
        <v>0</v>
      </c>
      <c r="T173" s="26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65" t="s">
        <v>152</v>
      </c>
      <c r="AT173" s="265" t="s">
        <v>215</v>
      </c>
      <c r="AU173" s="265" t="s">
        <v>115</v>
      </c>
      <c r="AY173" s="14" t="s">
        <v>136</v>
      </c>
      <c r="BE173" s="148">
        <f>IF(N173="základná",J173,0)</f>
        <v>0</v>
      </c>
      <c r="BF173" s="148">
        <f>IF(N173="znížená",J173,0)</f>
        <v>0</v>
      </c>
      <c r="BG173" s="148">
        <f>IF(N173="zákl. prenesená",J173,0)</f>
        <v>0</v>
      </c>
      <c r="BH173" s="148">
        <f>IF(N173="zníž. prenesená",J173,0)</f>
        <v>0</v>
      </c>
      <c r="BI173" s="148">
        <f>IF(N173="nulová",J173,0)</f>
        <v>0</v>
      </c>
      <c r="BJ173" s="14" t="s">
        <v>115</v>
      </c>
      <c r="BK173" s="148">
        <f>ROUND(I173*H173,2)</f>
        <v>0</v>
      </c>
      <c r="BL173" s="14" t="s">
        <v>142</v>
      </c>
      <c r="BM173" s="265" t="s">
        <v>270</v>
      </c>
    </row>
    <row r="174" s="2" customFormat="1" ht="37.8" customHeight="1">
      <c r="A174" s="37"/>
      <c r="B174" s="38"/>
      <c r="C174" s="253" t="s">
        <v>271</v>
      </c>
      <c r="D174" s="253" t="s">
        <v>138</v>
      </c>
      <c r="E174" s="254" t="s">
        <v>272</v>
      </c>
      <c r="F174" s="255" t="s">
        <v>273</v>
      </c>
      <c r="G174" s="256" t="s">
        <v>141</v>
      </c>
      <c r="H174" s="257">
        <v>39</v>
      </c>
      <c r="I174" s="258"/>
      <c r="J174" s="259">
        <f>ROUND(I174*H174,2)</f>
        <v>0</v>
      </c>
      <c r="K174" s="260"/>
      <c r="L174" s="40"/>
      <c r="M174" s="261" t="s">
        <v>1</v>
      </c>
      <c r="N174" s="262" t="s">
        <v>40</v>
      </c>
      <c r="O174" s="96"/>
      <c r="P174" s="263">
        <f>O174*H174</f>
        <v>0</v>
      </c>
      <c r="Q174" s="263">
        <v>0</v>
      </c>
      <c r="R174" s="263">
        <f>Q174*H174</f>
        <v>0</v>
      </c>
      <c r="S174" s="263">
        <v>0</v>
      </c>
      <c r="T174" s="26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65" t="s">
        <v>142</v>
      </c>
      <c r="AT174" s="265" t="s">
        <v>138</v>
      </c>
      <c r="AU174" s="265" t="s">
        <v>115</v>
      </c>
      <c r="AY174" s="14" t="s">
        <v>136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4" t="s">
        <v>115</v>
      </c>
      <c r="BK174" s="148">
        <f>ROUND(I174*H174,2)</f>
        <v>0</v>
      </c>
      <c r="BL174" s="14" t="s">
        <v>142</v>
      </c>
      <c r="BM174" s="265" t="s">
        <v>274</v>
      </c>
    </row>
    <row r="175" s="12" customFormat="1" ht="22.8" customHeight="1">
      <c r="A175" s="12"/>
      <c r="B175" s="238"/>
      <c r="C175" s="239"/>
      <c r="D175" s="240" t="s">
        <v>73</v>
      </c>
      <c r="E175" s="251" t="s">
        <v>149</v>
      </c>
      <c r="F175" s="251" t="s">
        <v>275</v>
      </c>
      <c r="G175" s="239"/>
      <c r="H175" s="239"/>
      <c r="I175" s="242"/>
      <c r="J175" s="252">
        <f>BK175</f>
        <v>0</v>
      </c>
      <c r="K175" s="239"/>
      <c r="L175" s="243"/>
      <c r="M175" s="244"/>
      <c r="N175" s="245"/>
      <c r="O175" s="245"/>
      <c r="P175" s="246">
        <f>P176</f>
        <v>0</v>
      </c>
      <c r="Q175" s="245"/>
      <c r="R175" s="246">
        <f>R176</f>
        <v>0</v>
      </c>
      <c r="S175" s="245"/>
      <c r="T175" s="247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48" t="s">
        <v>82</v>
      </c>
      <c r="AT175" s="249" t="s">
        <v>73</v>
      </c>
      <c r="AU175" s="249" t="s">
        <v>82</v>
      </c>
      <c r="AY175" s="248" t="s">
        <v>136</v>
      </c>
      <c r="BK175" s="250">
        <f>BK176</f>
        <v>0</v>
      </c>
    </row>
    <row r="176" s="2" customFormat="1" ht="33" customHeight="1">
      <c r="A176" s="37"/>
      <c r="B176" s="38"/>
      <c r="C176" s="253" t="s">
        <v>207</v>
      </c>
      <c r="D176" s="253" t="s">
        <v>138</v>
      </c>
      <c r="E176" s="254" t="s">
        <v>276</v>
      </c>
      <c r="F176" s="255" t="s">
        <v>277</v>
      </c>
      <c r="G176" s="256" t="s">
        <v>141</v>
      </c>
      <c r="H176" s="257">
        <v>49</v>
      </c>
      <c r="I176" s="258"/>
      <c r="J176" s="259">
        <f>ROUND(I176*H176,2)</f>
        <v>0</v>
      </c>
      <c r="K176" s="260"/>
      <c r="L176" s="40"/>
      <c r="M176" s="261" t="s">
        <v>1</v>
      </c>
      <c r="N176" s="262" t="s">
        <v>40</v>
      </c>
      <c r="O176" s="96"/>
      <c r="P176" s="263">
        <f>O176*H176</f>
        <v>0</v>
      </c>
      <c r="Q176" s="263">
        <v>0</v>
      </c>
      <c r="R176" s="263">
        <f>Q176*H176</f>
        <v>0</v>
      </c>
      <c r="S176" s="263">
        <v>0</v>
      </c>
      <c r="T176" s="26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65" t="s">
        <v>142</v>
      </c>
      <c r="AT176" s="265" t="s">
        <v>138</v>
      </c>
      <c r="AU176" s="265" t="s">
        <v>115</v>
      </c>
      <c r="AY176" s="14" t="s">
        <v>136</v>
      </c>
      <c r="BE176" s="148">
        <f>IF(N176="základná",J176,0)</f>
        <v>0</v>
      </c>
      <c r="BF176" s="148">
        <f>IF(N176="znížená",J176,0)</f>
        <v>0</v>
      </c>
      <c r="BG176" s="148">
        <f>IF(N176="zákl. prenesená",J176,0)</f>
        <v>0</v>
      </c>
      <c r="BH176" s="148">
        <f>IF(N176="zníž. prenesená",J176,0)</f>
        <v>0</v>
      </c>
      <c r="BI176" s="148">
        <f>IF(N176="nulová",J176,0)</f>
        <v>0</v>
      </c>
      <c r="BJ176" s="14" t="s">
        <v>115</v>
      </c>
      <c r="BK176" s="148">
        <f>ROUND(I176*H176,2)</f>
        <v>0</v>
      </c>
      <c r="BL176" s="14" t="s">
        <v>142</v>
      </c>
      <c r="BM176" s="265" t="s">
        <v>278</v>
      </c>
    </row>
    <row r="177" s="12" customFormat="1" ht="22.8" customHeight="1">
      <c r="A177" s="12"/>
      <c r="B177" s="238"/>
      <c r="C177" s="239"/>
      <c r="D177" s="240" t="s">
        <v>73</v>
      </c>
      <c r="E177" s="251" t="s">
        <v>168</v>
      </c>
      <c r="F177" s="251" t="s">
        <v>279</v>
      </c>
      <c r="G177" s="239"/>
      <c r="H177" s="239"/>
      <c r="I177" s="242"/>
      <c r="J177" s="252">
        <f>BK177</f>
        <v>0</v>
      </c>
      <c r="K177" s="239"/>
      <c r="L177" s="243"/>
      <c r="M177" s="244"/>
      <c r="N177" s="245"/>
      <c r="O177" s="245"/>
      <c r="P177" s="246">
        <f>SUM(P178:P202)</f>
        <v>0</v>
      </c>
      <c r="Q177" s="245"/>
      <c r="R177" s="246">
        <f>SUM(R178:R202)</f>
        <v>0</v>
      </c>
      <c r="S177" s="245"/>
      <c r="T177" s="247">
        <f>SUM(T178:T202)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48" t="s">
        <v>82</v>
      </c>
      <c r="AT177" s="249" t="s">
        <v>73</v>
      </c>
      <c r="AU177" s="249" t="s">
        <v>82</v>
      </c>
      <c r="AY177" s="248" t="s">
        <v>136</v>
      </c>
      <c r="BK177" s="250">
        <f>SUM(BK178:BK202)</f>
        <v>0</v>
      </c>
    </row>
    <row r="178" s="2" customFormat="1" ht="21.75" customHeight="1">
      <c r="A178" s="37"/>
      <c r="B178" s="38"/>
      <c r="C178" s="253" t="s">
        <v>280</v>
      </c>
      <c r="D178" s="253" t="s">
        <v>138</v>
      </c>
      <c r="E178" s="254" t="s">
        <v>281</v>
      </c>
      <c r="F178" s="255" t="s">
        <v>282</v>
      </c>
      <c r="G178" s="256" t="s">
        <v>148</v>
      </c>
      <c r="H178" s="257">
        <v>10</v>
      </c>
      <c r="I178" s="258"/>
      <c r="J178" s="259">
        <f>ROUND(I178*H178,2)</f>
        <v>0</v>
      </c>
      <c r="K178" s="260"/>
      <c r="L178" s="40"/>
      <c r="M178" s="261" t="s">
        <v>1</v>
      </c>
      <c r="N178" s="262" t="s">
        <v>40</v>
      </c>
      <c r="O178" s="96"/>
      <c r="P178" s="263">
        <f>O178*H178</f>
        <v>0</v>
      </c>
      <c r="Q178" s="263">
        <v>0</v>
      </c>
      <c r="R178" s="263">
        <f>Q178*H178</f>
        <v>0</v>
      </c>
      <c r="S178" s="263">
        <v>0</v>
      </c>
      <c r="T178" s="26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65" t="s">
        <v>142</v>
      </c>
      <c r="AT178" s="265" t="s">
        <v>138</v>
      </c>
      <c r="AU178" s="265" t="s">
        <v>115</v>
      </c>
      <c r="AY178" s="14" t="s">
        <v>136</v>
      </c>
      <c r="BE178" s="148">
        <f>IF(N178="základná",J178,0)</f>
        <v>0</v>
      </c>
      <c r="BF178" s="148">
        <f>IF(N178="znížená",J178,0)</f>
        <v>0</v>
      </c>
      <c r="BG178" s="148">
        <f>IF(N178="zákl. prenesená",J178,0)</f>
        <v>0</v>
      </c>
      <c r="BH178" s="148">
        <f>IF(N178="zníž. prenesená",J178,0)</f>
        <v>0</v>
      </c>
      <c r="BI178" s="148">
        <f>IF(N178="nulová",J178,0)</f>
        <v>0</v>
      </c>
      <c r="BJ178" s="14" t="s">
        <v>115</v>
      </c>
      <c r="BK178" s="148">
        <f>ROUND(I178*H178,2)</f>
        <v>0</v>
      </c>
      <c r="BL178" s="14" t="s">
        <v>142</v>
      </c>
      <c r="BM178" s="265" t="s">
        <v>283</v>
      </c>
    </row>
    <row r="179" s="2" customFormat="1" ht="24.15" customHeight="1">
      <c r="A179" s="37"/>
      <c r="B179" s="38"/>
      <c r="C179" s="253" t="s">
        <v>210</v>
      </c>
      <c r="D179" s="253" t="s">
        <v>138</v>
      </c>
      <c r="E179" s="254" t="s">
        <v>284</v>
      </c>
      <c r="F179" s="255" t="s">
        <v>285</v>
      </c>
      <c r="G179" s="256" t="s">
        <v>259</v>
      </c>
      <c r="H179" s="257">
        <v>1</v>
      </c>
      <c r="I179" s="258"/>
      <c r="J179" s="259">
        <f>ROUND(I179*H179,2)</f>
        <v>0</v>
      </c>
      <c r="K179" s="260"/>
      <c r="L179" s="40"/>
      <c r="M179" s="261" t="s">
        <v>1</v>
      </c>
      <c r="N179" s="262" t="s">
        <v>40</v>
      </c>
      <c r="O179" s="96"/>
      <c r="P179" s="263">
        <f>O179*H179</f>
        <v>0</v>
      </c>
      <c r="Q179" s="263">
        <v>0</v>
      </c>
      <c r="R179" s="263">
        <f>Q179*H179</f>
        <v>0</v>
      </c>
      <c r="S179" s="263">
        <v>0</v>
      </c>
      <c r="T179" s="26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65" t="s">
        <v>142</v>
      </c>
      <c r="AT179" s="265" t="s">
        <v>138</v>
      </c>
      <c r="AU179" s="265" t="s">
        <v>115</v>
      </c>
      <c r="AY179" s="14" t="s">
        <v>136</v>
      </c>
      <c r="BE179" s="148">
        <f>IF(N179="základná",J179,0)</f>
        <v>0</v>
      </c>
      <c r="BF179" s="148">
        <f>IF(N179="znížená",J179,0)</f>
        <v>0</v>
      </c>
      <c r="BG179" s="148">
        <f>IF(N179="zákl. prenesená",J179,0)</f>
        <v>0</v>
      </c>
      <c r="BH179" s="148">
        <f>IF(N179="zníž. prenesená",J179,0)</f>
        <v>0</v>
      </c>
      <c r="BI179" s="148">
        <f>IF(N179="nulová",J179,0)</f>
        <v>0</v>
      </c>
      <c r="BJ179" s="14" t="s">
        <v>115</v>
      </c>
      <c r="BK179" s="148">
        <f>ROUND(I179*H179,2)</f>
        <v>0</v>
      </c>
      <c r="BL179" s="14" t="s">
        <v>142</v>
      </c>
      <c r="BM179" s="265" t="s">
        <v>286</v>
      </c>
    </row>
    <row r="180" s="2" customFormat="1" ht="44.25" customHeight="1">
      <c r="A180" s="37"/>
      <c r="B180" s="38"/>
      <c r="C180" s="253" t="s">
        <v>287</v>
      </c>
      <c r="D180" s="253" t="s">
        <v>138</v>
      </c>
      <c r="E180" s="254" t="s">
        <v>288</v>
      </c>
      <c r="F180" s="255" t="s">
        <v>289</v>
      </c>
      <c r="G180" s="256" t="s">
        <v>259</v>
      </c>
      <c r="H180" s="257">
        <v>2</v>
      </c>
      <c r="I180" s="258"/>
      <c r="J180" s="259">
        <f>ROUND(I180*H180,2)</f>
        <v>0</v>
      </c>
      <c r="K180" s="260"/>
      <c r="L180" s="40"/>
      <c r="M180" s="261" t="s">
        <v>1</v>
      </c>
      <c r="N180" s="262" t="s">
        <v>40</v>
      </c>
      <c r="O180" s="96"/>
      <c r="P180" s="263">
        <f>O180*H180</f>
        <v>0</v>
      </c>
      <c r="Q180" s="263">
        <v>0</v>
      </c>
      <c r="R180" s="263">
        <f>Q180*H180</f>
        <v>0</v>
      </c>
      <c r="S180" s="263">
        <v>0</v>
      </c>
      <c r="T180" s="26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65" t="s">
        <v>142</v>
      </c>
      <c r="AT180" s="265" t="s">
        <v>138</v>
      </c>
      <c r="AU180" s="265" t="s">
        <v>115</v>
      </c>
      <c r="AY180" s="14" t="s">
        <v>136</v>
      </c>
      <c r="BE180" s="148">
        <f>IF(N180="základná",J180,0)</f>
        <v>0</v>
      </c>
      <c r="BF180" s="148">
        <f>IF(N180="znížená",J180,0)</f>
        <v>0</v>
      </c>
      <c r="BG180" s="148">
        <f>IF(N180="zákl. prenesená",J180,0)</f>
        <v>0</v>
      </c>
      <c r="BH180" s="148">
        <f>IF(N180="zníž. prenesená",J180,0)</f>
        <v>0</v>
      </c>
      <c r="BI180" s="148">
        <f>IF(N180="nulová",J180,0)</f>
        <v>0</v>
      </c>
      <c r="BJ180" s="14" t="s">
        <v>115</v>
      </c>
      <c r="BK180" s="148">
        <f>ROUND(I180*H180,2)</f>
        <v>0</v>
      </c>
      <c r="BL180" s="14" t="s">
        <v>142</v>
      </c>
      <c r="BM180" s="265" t="s">
        <v>290</v>
      </c>
    </row>
    <row r="181" s="2" customFormat="1" ht="37.8" customHeight="1">
      <c r="A181" s="37"/>
      <c r="B181" s="38"/>
      <c r="C181" s="266" t="s">
        <v>214</v>
      </c>
      <c r="D181" s="266" t="s">
        <v>215</v>
      </c>
      <c r="E181" s="267" t="s">
        <v>291</v>
      </c>
      <c r="F181" s="268" t="s">
        <v>292</v>
      </c>
      <c r="G181" s="269" t="s">
        <v>259</v>
      </c>
      <c r="H181" s="270">
        <v>2</v>
      </c>
      <c r="I181" s="271"/>
      <c r="J181" s="272">
        <f>ROUND(I181*H181,2)</f>
        <v>0</v>
      </c>
      <c r="K181" s="273"/>
      <c r="L181" s="274"/>
      <c r="M181" s="275" t="s">
        <v>1</v>
      </c>
      <c r="N181" s="276" t="s">
        <v>40</v>
      </c>
      <c r="O181" s="96"/>
      <c r="P181" s="263">
        <f>O181*H181</f>
        <v>0</v>
      </c>
      <c r="Q181" s="263">
        <v>0</v>
      </c>
      <c r="R181" s="263">
        <f>Q181*H181</f>
        <v>0</v>
      </c>
      <c r="S181" s="263">
        <v>0</v>
      </c>
      <c r="T181" s="26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65" t="s">
        <v>152</v>
      </c>
      <c r="AT181" s="265" t="s">
        <v>215</v>
      </c>
      <c r="AU181" s="265" t="s">
        <v>115</v>
      </c>
      <c r="AY181" s="14" t="s">
        <v>136</v>
      </c>
      <c r="BE181" s="148">
        <f>IF(N181="základná",J181,0)</f>
        <v>0</v>
      </c>
      <c r="BF181" s="148">
        <f>IF(N181="znížená",J181,0)</f>
        <v>0</v>
      </c>
      <c r="BG181" s="148">
        <f>IF(N181="zákl. prenesená",J181,0)</f>
        <v>0</v>
      </c>
      <c r="BH181" s="148">
        <f>IF(N181="zníž. prenesená",J181,0)</f>
        <v>0</v>
      </c>
      <c r="BI181" s="148">
        <f>IF(N181="nulová",J181,0)</f>
        <v>0</v>
      </c>
      <c r="BJ181" s="14" t="s">
        <v>115</v>
      </c>
      <c r="BK181" s="148">
        <f>ROUND(I181*H181,2)</f>
        <v>0</v>
      </c>
      <c r="BL181" s="14" t="s">
        <v>142</v>
      </c>
      <c r="BM181" s="265" t="s">
        <v>293</v>
      </c>
    </row>
    <row r="182" s="2" customFormat="1" ht="24.15" customHeight="1">
      <c r="A182" s="37"/>
      <c r="B182" s="38"/>
      <c r="C182" s="253" t="s">
        <v>294</v>
      </c>
      <c r="D182" s="253" t="s">
        <v>138</v>
      </c>
      <c r="E182" s="254" t="s">
        <v>295</v>
      </c>
      <c r="F182" s="255" t="s">
        <v>296</v>
      </c>
      <c r="G182" s="256" t="s">
        <v>259</v>
      </c>
      <c r="H182" s="257">
        <v>4</v>
      </c>
      <c r="I182" s="258"/>
      <c r="J182" s="259">
        <f>ROUND(I182*H182,2)</f>
        <v>0</v>
      </c>
      <c r="K182" s="260"/>
      <c r="L182" s="40"/>
      <c r="M182" s="261" t="s">
        <v>1</v>
      </c>
      <c r="N182" s="262" t="s">
        <v>40</v>
      </c>
      <c r="O182" s="96"/>
      <c r="P182" s="263">
        <f>O182*H182</f>
        <v>0</v>
      </c>
      <c r="Q182" s="263">
        <v>0</v>
      </c>
      <c r="R182" s="263">
        <f>Q182*H182</f>
        <v>0</v>
      </c>
      <c r="S182" s="263">
        <v>0</v>
      </c>
      <c r="T182" s="26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65" t="s">
        <v>142</v>
      </c>
      <c r="AT182" s="265" t="s">
        <v>138</v>
      </c>
      <c r="AU182" s="265" t="s">
        <v>115</v>
      </c>
      <c r="AY182" s="14" t="s">
        <v>136</v>
      </c>
      <c r="BE182" s="148">
        <f>IF(N182="základná",J182,0)</f>
        <v>0</v>
      </c>
      <c r="BF182" s="148">
        <f>IF(N182="znížená",J182,0)</f>
        <v>0</v>
      </c>
      <c r="BG182" s="148">
        <f>IF(N182="zákl. prenesená",J182,0)</f>
        <v>0</v>
      </c>
      <c r="BH182" s="148">
        <f>IF(N182="zníž. prenesená",J182,0)</f>
        <v>0</v>
      </c>
      <c r="BI182" s="148">
        <f>IF(N182="nulová",J182,0)</f>
        <v>0</v>
      </c>
      <c r="BJ182" s="14" t="s">
        <v>115</v>
      </c>
      <c r="BK182" s="148">
        <f>ROUND(I182*H182,2)</f>
        <v>0</v>
      </c>
      <c r="BL182" s="14" t="s">
        <v>142</v>
      </c>
      <c r="BM182" s="265" t="s">
        <v>297</v>
      </c>
    </row>
    <row r="183" s="2" customFormat="1" ht="24.15" customHeight="1">
      <c r="A183" s="37"/>
      <c r="B183" s="38"/>
      <c r="C183" s="266" t="s">
        <v>218</v>
      </c>
      <c r="D183" s="266" t="s">
        <v>215</v>
      </c>
      <c r="E183" s="267" t="s">
        <v>298</v>
      </c>
      <c r="F183" s="268" t="s">
        <v>299</v>
      </c>
      <c r="G183" s="269" t="s">
        <v>259</v>
      </c>
      <c r="H183" s="270">
        <v>4</v>
      </c>
      <c r="I183" s="271"/>
      <c r="J183" s="272">
        <f>ROUND(I183*H183,2)</f>
        <v>0</v>
      </c>
      <c r="K183" s="273"/>
      <c r="L183" s="274"/>
      <c r="M183" s="275" t="s">
        <v>1</v>
      </c>
      <c r="N183" s="276" t="s">
        <v>40</v>
      </c>
      <c r="O183" s="96"/>
      <c r="P183" s="263">
        <f>O183*H183</f>
        <v>0</v>
      </c>
      <c r="Q183" s="263">
        <v>0</v>
      </c>
      <c r="R183" s="263">
        <f>Q183*H183</f>
        <v>0</v>
      </c>
      <c r="S183" s="263">
        <v>0</v>
      </c>
      <c r="T183" s="264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65" t="s">
        <v>152</v>
      </c>
      <c r="AT183" s="265" t="s">
        <v>215</v>
      </c>
      <c r="AU183" s="265" t="s">
        <v>115</v>
      </c>
      <c r="AY183" s="14" t="s">
        <v>136</v>
      </c>
      <c r="BE183" s="148">
        <f>IF(N183="základná",J183,0)</f>
        <v>0</v>
      </c>
      <c r="BF183" s="148">
        <f>IF(N183="znížená",J183,0)</f>
        <v>0</v>
      </c>
      <c r="BG183" s="148">
        <f>IF(N183="zákl. prenesená",J183,0)</f>
        <v>0</v>
      </c>
      <c r="BH183" s="148">
        <f>IF(N183="zníž. prenesená",J183,0)</f>
        <v>0</v>
      </c>
      <c r="BI183" s="148">
        <f>IF(N183="nulová",J183,0)</f>
        <v>0</v>
      </c>
      <c r="BJ183" s="14" t="s">
        <v>115</v>
      </c>
      <c r="BK183" s="148">
        <f>ROUND(I183*H183,2)</f>
        <v>0</v>
      </c>
      <c r="BL183" s="14" t="s">
        <v>142</v>
      </c>
      <c r="BM183" s="265" t="s">
        <v>300</v>
      </c>
    </row>
    <row r="184" s="2" customFormat="1" ht="16.5" customHeight="1">
      <c r="A184" s="37"/>
      <c r="B184" s="38"/>
      <c r="C184" s="266" t="s">
        <v>301</v>
      </c>
      <c r="D184" s="266" t="s">
        <v>215</v>
      </c>
      <c r="E184" s="267" t="s">
        <v>302</v>
      </c>
      <c r="F184" s="268" t="s">
        <v>303</v>
      </c>
      <c r="G184" s="269" t="s">
        <v>259</v>
      </c>
      <c r="H184" s="270">
        <v>4</v>
      </c>
      <c r="I184" s="271"/>
      <c r="J184" s="272">
        <f>ROUND(I184*H184,2)</f>
        <v>0</v>
      </c>
      <c r="K184" s="273"/>
      <c r="L184" s="274"/>
      <c r="M184" s="275" t="s">
        <v>1</v>
      </c>
      <c r="N184" s="276" t="s">
        <v>40</v>
      </c>
      <c r="O184" s="96"/>
      <c r="P184" s="263">
        <f>O184*H184</f>
        <v>0</v>
      </c>
      <c r="Q184" s="263">
        <v>0</v>
      </c>
      <c r="R184" s="263">
        <f>Q184*H184</f>
        <v>0</v>
      </c>
      <c r="S184" s="263">
        <v>0</v>
      </c>
      <c r="T184" s="26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65" t="s">
        <v>152</v>
      </c>
      <c r="AT184" s="265" t="s">
        <v>215</v>
      </c>
      <c r="AU184" s="265" t="s">
        <v>115</v>
      </c>
      <c r="AY184" s="14" t="s">
        <v>136</v>
      </c>
      <c r="BE184" s="148">
        <f>IF(N184="základná",J184,0)</f>
        <v>0</v>
      </c>
      <c r="BF184" s="148">
        <f>IF(N184="znížená",J184,0)</f>
        <v>0</v>
      </c>
      <c r="BG184" s="148">
        <f>IF(N184="zákl. prenesená",J184,0)</f>
        <v>0</v>
      </c>
      <c r="BH184" s="148">
        <f>IF(N184="zníž. prenesená",J184,0)</f>
        <v>0</v>
      </c>
      <c r="BI184" s="148">
        <f>IF(N184="nulová",J184,0)</f>
        <v>0</v>
      </c>
      <c r="BJ184" s="14" t="s">
        <v>115</v>
      </c>
      <c r="BK184" s="148">
        <f>ROUND(I184*H184,2)</f>
        <v>0</v>
      </c>
      <c r="BL184" s="14" t="s">
        <v>142</v>
      </c>
      <c r="BM184" s="265" t="s">
        <v>304</v>
      </c>
    </row>
    <row r="185" s="2" customFormat="1" ht="33" customHeight="1">
      <c r="A185" s="37"/>
      <c r="B185" s="38"/>
      <c r="C185" s="253" t="s">
        <v>222</v>
      </c>
      <c r="D185" s="253" t="s">
        <v>138</v>
      </c>
      <c r="E185" s="254" t="s">
        <v>305</v>
      </c>
      <c r="F185" s="255" t="s">
        <v>306</v>
      </c>
      <c r="G185" s="256" t="s">
        <v>141</v>
      </c>
      <c r="H185" s="257">
        <v>80.040000000000006</v>
      </c>
      <c r="I185" s="258"/>
      <c r="J185" s="259">
        <f>ROUND(I185*H185,2)</f>
        <v>0</v>
      </c>
      <c r="K185" s="260"/>
      <c r="L185" s="40"/>
      <c r="M185" s="261" t="s">
        <v>1</v>
      </c>
      <c r="N185" s="262" t="s">
        <v>40</v>
      </c>
      <c r="O185" s="96"/>
      <c r="P185" s="263">
        <f>O185*H185</f>
        <v>0</v>
      </c>
      <c r="Q185" s="263">
        <v>0</v>
      </c>
      <c r="R185" s="263">
        <f>Q185*H185</f>
        <v>0</v>
      </c>
      <c r="S185" s="263">
        <v>0</v>
      </c>
      <c r="T185" s="26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65" t="s">
        <v>142</v>
      </c>
      <c r="AT185" s="265" t="s">
        <v>138</v>
      </c>
      <c r="AU185" s="265" t="s">
        <v>115</v>
      </c>
      <c r="AY185" s="14" t="s">
        <v>136</v>
      </c>
      <c r="BE185" s="148">
        <f>IF(N185="základná",J185,0)</f>
        <v>0</v>
      </c>
      <c r="BF185" s="148">
        <f>IF(N185="znížená",J185,0)</f>
        <v>0</v>
      </c>
      <c r="BG185" s="148">
        <f>IF(N185="zákl. prenesená",J185,0)</f>
        <v>0</v>
      </c>
      <c r="BH185" s="148">
        <f>IF(N185="zníž. prenesená",J185,0)</f>
        <v>0</v>
      </c>
      <c r="BI185" s="148">
        <f>IF(N185="nulová",J185,0)</f>
        <v>0</v>
      </c>
      <c r="BJ185" s="14" t="s">
        <v>115</v>
      </c>
      <c r="BK185" s="148">
        <f>ROUND(I185*H185,2)</f>
        <v>0</v>
      </c>
      <c r="BL185" s="14" t="s">
        <v>142</v>
      </c>
      <c r="BM185" s="265" t="s">
        <v>307</v>
      </c>
    </row>
    <row r="186" s="2" customFormat="1" ht="24.15" customHeight="1">
      <c r="A186" s="37"/>
      <c r="B186" s="38"/>
      <c r="C186" s="253" t="s">
        <v>308</v>
      </c>
      <c r="D186" s="253" t="s">
        <v>138</v>
      </c>
      <c r="E186" s="254" t="s">
        <v>309</v>
      </c>
      <c r="F186" s="255" t="s">
        <v>310</v>
      </c>
      <c r="G186" s="256" t="s">
        <v>148</v>
      </c>
      <c r="H186" s="257">
        <v>592</v>
      </c>
      <c r="I186" s="258"/>
      <c r="J186" s="259">
        <f>ROUND(I186*H186,2)</f>
        <v>0</v>
      </c>
      <c r="K186" s="260"/>
      <c r="L186" s="40"/>
      <c r="M186" s="261" t="s">
        <v>1</v>
      </c>
      <c r="N186" s="262" t="s">
        <v>40</v>
      </c>
      <c r="O186" s="96"/>
      <c r="P186" s="263">
        <f>O186*H186</f>
        <v>0</v>
      </c>
      <c r="Q186" s="263">
        <v>0</v>
      </c>
      <c r="R186" s="263">
        <f>Q186*H186</f>
        <v>0</v>
      </c>
      <c r="S186" s="263">
        <v>0</v>
      </c>
      <c r="T186" s="26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65" t="s">
        <v>142</v>
      </c>
      <c r="AT186" s="265" t="s">
        <v>138</v>
      </c>
      <c r="AU186" s="265" t="s">
        <v>115</v>
      </c>
      <c r="AY186" s="14" t="s">
        <v>136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4" t="s">
        <v>115</v>
      </c>
      <c r="BK186" s="148">
        <f>ROUND(I186*H186,2)</f>
        <v>0</v>
      </c>
      <c r="BL186" s="14" t="s">
        <v>142</v>
      </c>
      <c r="BM186" s="265" t="s">
        <v>311</v>
      </c>
    </row>
    <row r="187" s="2" customFormat="1" ht="33" customHeight="1">
      <c r="A187" s="37"/>
      <c r="B187" s="38"/>
      <c r="C187" s="253" t="s">
        <v>225</v>
      </c>
      <c r="D187" s="253" t="s">
        <v>138</v>
      </c>
      <c r="E187" s="254" t="s">
        <v>312</v>
      </c>
      <c r="F187" s="255" t="s">
        <v>313</v>
      </c>
      <c r="G187" s="256" t="s">
        <v>148</v>
      </c>
      <c r="H187" s="257">
        <v>91</v>
      </c>
      <c r="I187" s="258"/>
      <c r="J187" s="259">
        <f>ROUND(I187*H187,2)</f>
        <v>0</v>
      </c>
      <c r="K187" s="260"/>
      <c r="L187" s="40"/>
      <c r="M187" s="261" t="s">
        <v>1</v>
      </c>
      <c r="N187" s="262" t="s">
        <v>40</v>
      </c>
      <c r="O187" s="96"/>
      <c r="P187" s="263">
        <f>O187*H187</f>
        <v>0</v>
      </c>
      <c r="Q187" s="263">
        <v>0</v>
      </c>
      <c r="R187" s="263">
        <f>Q187*H187</f>
        <v>0</v>
      </c>
      <c r="S187" s="263">
        <v>0</v>
      </c>
      <c r="T187" s="26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65" t="s">
        <v>142</v>
      </c>
      <c r="AT187" s="265" t="s">
        <v>138</v>
      </c>
      <c r="AU187" s="265" t="s">
        <v>115</v>
      </c>
      <c r="AY187" s="14" t="s">
        <v>136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4" t="s">
        <v>115</v>
      </c>
      <c r="BK187" s="148">
        <f>ROUND(I187*H187,2)</f>
        <v>0</v>
      </c>
      <c r="BL187" s="14" t="s">
        <v>142</v>
      </c>
      <c r="BM187" s="265" t="s">
        <v>314</v>
      </c>
    </row>
    <row r="188" s="2" customFormat="1" ht="33" customHeight="1">
      <c r="A188" s="37"/>
      <c r="B188" s="38"/>
      <c r="C188" s="253" t="s">
        <v>315</v>
      </c>
      <c r="D188" s="253" t="s">
        <v>138</v>
      </c>
      <c r="E188" s="254" t="s">
        <v>316</v>
      </c>
      <c r="F188" s="255" t="s">
        <v>317</v>
      </c>
      <c r="G188" s="256" t="s">
        <v>156</v>
      </c>
      <c r="H188" s="257">
        <v>13.699999999999999</v>
      </c>
      <c r="I188" s="258"/>
      <c r="J188" s="259">
        <f>ROUND(I188*H188,2)</f>
        <v>0</v>
      </c>
      <c r="K188" s="260"/>
      <c r="L188" s="40"/>
      <c r="M188" s="261" t="s">
        <v>1</v>
      </c>
      <c r="N188" s="262" t="s">
        <v>40</v>
      </c>
      <c r="O188" s="96"/>
      <c r="P188" s="263">
        <f>O188*H188</f>
        <v>0</v>
      </c>
      <c r="Q188" s="263">
        <v>0</v>
      </c>
      <c r="R188" s="263">
        <f>Q188*H188</f>
        <v>0</v>
      </c>
      <c r="S188" s="263">
        <v>0</v>
      </c>
      <c r="T188" s="26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65" t="s">
        <v>142</v>
      </c>
      <c r="AT188" s="265" t="s">
        <v>138</v>
      </c>
      <c r="AU188" s="265" t="s">
        <v>115</v>
      </c>
      <c r="AY188" s="14" t="s">
        <v>136</v>
      </c>
      <c r="BE188" s="148">
        <f>IF(N188="základná",J188,0)</f>
        <v>0</v>
      </c>
      <c r="BF188" s="148">
        <f>IF(N188="znížená",J188,0)</f>
        <v>0</v>
      </c>
      <c r="BG188" s="148">
        <f>IF(N188="zákl. prenesená",J188,0)</f>
        <v>0</v>
      </c>
      <c r="BH188" s="148">
        <f>IF(N188="zníž. prenesená",J188,0)</f>
        <v>0</v>
      </c>
      <c r="BI188" s="148">
        <f>IF(N188="nulová",J188,0)</f>
        <v>0</v>
      </c>
      <c r="BJ188" s="14" t="s">
        <v>115</v>
      </c>
      <c r="BK188" s="148">
        <f>ROUND(I188*H188,2)</f>
        <v>0</v>
      </c>
      <c r="BL188" s="14" t="s">
        <v>142</v>
      </c>
      <c r="BM188" s="265" t="s">
        <v>318</v>
      </c>
    </row>
    <row r="189" s="2" customFormat="1" ht="24.15" customHeight="1">
      <c r="A189" s="37"/>
      <c r="B189" s="38"/>
      <c r="C189" s="253" t="s">
        <v>229</v>
      </c>
      <c r="D189" s="253" t="s">
        <v>138</v>
      </c>
      <c r="E189" s="254" t="s">
        <v>319</v>
      </c>
      <c r="F189" s="255" t="s">
        <v>320</v>
      </c>
      <c r="G189" s="256" t="s">
        <v>259</v>
      </c>
      <c r="H189" s="257">
        <v>30</v>
      </c>
      <c r="I189" s="258"/>
      <c r="J189" s="259">
        <f>ROUND(I189*H189,2)</f>
        <v>0</v>
      </c>
      <c r="K189" s="260"/>
      <c r="L189" s="40"/>
      <c r="M189" s="261" t="s">
        <v>1</v>
      </c>
      <c r="N189" s="262" t="s">
        <v>40</v>
      </c>
      <c r="O189" s="96"/>
      <c r="P189" s="263">
        <f>O189*H189</f>
        <v>0</v>
      </c>
      <c r="Q189" s="263">
        <v>0</v>
      </c>
      <c r="R189" s="263">
        <f>Q189*H189</f>
        <v>0</v>
      </c>
      <c r="S189" s="263">
        <v>0</v>
      </c>
      <c r="T189" s="26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65" t="s">
        <v>142</v>
      </c>
      <c r="AT189" s="265" t="s">
        <v>138</v>
      </c>
      <c r="AU189" s="265" t="s">
        <v>115</v>
      </c>
      <c r="AY189" s="14" t="s">
        <v>136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4" t="s">
        <v>115</v>
      </c>
      <c r="BK189" s="148">
        <f>ROUND(I189*H189,2)</f>
        <v>0</v>
      </c>
      <c r="BL189" s="14" t="s">
        <v>142</v>
      </c>
      <c r="BM189" s="265" t="s">
        <v>321</v>
      </c>
    </row>
    <row r="190" s="2" customFormat="1" ht="33" customHeight="1">
      <c r="A190" s="37"/>
      <c r="B190" s="38"/>
      <c r="C190" s="266" t="s">
        <v>322</v>
      </c>
      <c r="D190" s="266" t="s">
        <v>215</v>
      </c>
      <c r="E190" s="267" t="s">
        <v>323</v>
      </c>
      <c r="F190" s="268" t="s">
        <v>324</v>
      </c>
      <c r="G190" s="269" t="s">
        <v>254</v>
      </c>
      <c r="H190" s="270">
        <v>120</v>
      </c>
      <c r="I190" s="271"/>
      <c r="J190" s="272">
        <f>ROUND(I190*H190,2)</f>
        <v>0</v>
      </c>
      <c r="K190" s="273"/>
      <c r="L190" s="274"/>
      <c r="M190" s="275" t="s">
        <v>1</v>
      </c>
      <c r="N190" s="276" t="s">
        <v>40</v>
      </c>
      <c r="O190" s="96"/>
      <c r="P190" s="263">
        <f>O190*H190</f>
        <v>0</v>
      </c>
      <c r="Q190" s="263">
        <v>0</v>
      </c>
      <c r="R190" s="263">
        <f>Q190*H190</f>
        <v>0</v>
      </c>
      <c r="S190" s="263">
        <v>0</v>
      </c>
      <c r="T190" s="26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65" t="s">
        <v>152</v>
      </c>
      <c r="AT190" s="265" t="s">
        <v>215</v>
      </c>
      <c r="AU190" s="265" t="s">
        <v>115</v>
      </c>
      <c r="AY190" s="14" t="s">
        <v>136</v>
      </c>
      <c r="BE190" s="148">
        <f>IF(N190="základná",J190,0)</f>
        <v>0</v>
      </c>
      <c r="BF190" s="148">
        <f>IF(N190="znížená",J190,0)</f>
        <v>0</v>
      </c>
      <c r="BG190" s="148">
        <f>IF(N190="zákl. prenesená",J190,0)</f>
        <v>0</v>
      </c>
      <c r="BH190" s="148">
        <f>IF(N190="zníž. prenesená",J190,0)</f>
        <v>0</v>
      </c>
      <c r="BI190" s="148">
        <f>IF(N190="nulová",J190,0)</f>
        <v>0</v>
      </c>
      <c r="BJ190" s="14" t="s">
        <v>115</v>
      </c>
      <c r="BK190" s="148">
        <f>ROUND(I190*H190,2)</f>
        <v>0</v>
      </c>
      <c r="BL190" s="14" t="s">
        <v>142</v>
      </c>
      <c r="BM190" s="265" t="s">
        <v>325</v>
      </c>
    </row>
    <row r="191" s="2" customFormat="1" ht="24.15" customHeight="1">
      <c r="A191" s="37"/>
      <c r="B191" s="38"/>
      <c r="C191" s="253" t="s">
        <v>232</v>
      </c>
      <c r="D191" s="253" t="s">
        <v>138</v>
      </c>
      <c r="E191" s="254" t="s">
        <v>326</v>
      </c>
      <c r="F191" s="255" t="s">
        <v>327</v>
      </c>
      <c r="G191" s="256" t="s">
        <v>148</v>
      </c>
      <c r="H191" s="257">
        <v>38</v>
      </c>
      <c r="I191" s="258"/>
      <c r="J191" s="259">
        <f>ROUND(I191*H191,2)</f>
        <v>0</v>
      </c>
      <c r="K191" s="260"/>
      <c r="L191" s="40"/>
      <c r="M191" s="261" t="s">
        <v>1</v>
      </c>
      <c r="N191" s="262" t="s">
        <v>40</v>
      </c>
      <c r="O191" s="96"/>
      <c r="P191" s="263">
        <f>O191*H191</f>
        <v>0</v>
      </c>
      <c r="Q191" s="263">
        <v>0</v>
      </c>
      <c r="R191" s="263">
        <f>Q191*H191</f>
        <v>0</v>
      </c>
      <c r="S191" s="263">
        <v>0</v>
      </c>
      <c r="T191" s="264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65" t="s">
        <v>142</v>
      </c>
      <c r="AT191" s="265" t="s">
        <v>138</v>
      </c>
      <c r="AU191" s="265" t="s">
        <v>115</v>
      </c>
      <c r="AY191" s="14" t="s">
        <v>136</v>
      </c>
      <c r="BE191" s="148">
        <f>IF(N191="základná",J191,0)</f>
        <v>0</v>
      </c>
      <c r="BF191" s="148">
        <f>IF(N191="znížená",J191,0)</f>
        <v>0</v>
      </c>
      <c r="BG191" s="148">
        <f>IF(N191="zákl. prenesená",J191,0)</f>
        <v>0</v>
      </c>
      <c r="BH191" s="148">
        <f>IF(N191="zníž. prenesená",J191,0)</f>
        <v>0</v>
      </c>
      <c r="BI191" s="148">
        <f>IF(N191="nulová",J191,0)</f>
        <v>0</v>
      </c>
      <c r="BJ191" s="14" t="s">
        <v>115</v>
      </c>
      <c r="BK191" s="148">
        <f>ROUND(I191*H191,2)</f>
        <v>0</v>
      </c>
      <c r="BL191" s="14" t="s">
        <v>142</v>
      </c>
      <c r="BM191" s="265" t="s">
        <v>328</v>
      </c>
    </row>
    <row r="192" s="2" customFormat="1" ht="33" customHeight="1">
      <c r="A192" s="37"/>
      <c r="B192" s="38"/>
      <c r="C192" s="253" t="s">
        <v>329</v>
      </c>
      <c r="D192" s="253" t="s">
        <v>138</v>
      </c>
      <c r="E192" s="254" t="s">
        <v>330</v>
      </c>
      <c r="F192" s="255" t="s">
        <v>331</v>
      </c>
      <c r="G192" s="256" t="s">
        <v>148</v>
      </c>
      <c r="H192" s="257">
        <v>38</v>
      </c>
      <c r="I192" s="258"/>
      <c r="J192" s="259">
        <f>ROUND(I192*H192,2)</f>
        <v>0</v>
      </c>
      <c r="K192" s="260"/>
      <c r="L192" s="40"/>
      <c r="M192" s="261" t="s">
        <v>1</v>
      </c>
      <c r="N192" s="262" t="s">
        <v>40</v>
      </c>
      <c r="O192" s="96"/>
      <c r="P192" s="263">
        <f>O192*H192</f>
        <v>0</v>
      </c>
      <c r="Q192" s="263">
        <v>0</v>
      </c>
      <c r="R192" s="263">
        <f>Q192*H192</f>
        <v>0</v>
      </c>
      <c r="S192" s="263">
        <v>0</v>
      </c>
      <c r="T192" s="26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65" t="s">
        <v>142</v>
      </c>
      <c r="AT192" s="265" t="s">
        <v>138</v>
      </c>
      <c r="AU192" s="265" t="s">
        <v>115</v>
      </c>
      <c r="AY192" s="14" t="s">
        <v>136</v>
      </c>
      <c r="BE192" s="148">
        <f>IF(N192="základná",J192,0)</f>
        <v>0</v>
      </c>
      <c r="BF192" s="148">
        <f>IF(N192="znížená",J192,0)</f>
        <v>0</v>
      </c>
      <c r="BG192" s="148">
        <f>IF(N192="zákl. prenesená",J192,0)</f>
        <v>0</v>
      </c>
      <c r="BH192" s="148">
        <f>IF(N192="zníž. prenesená",J192,0)</f>
        <v>0</v>
      </c>
      <c r="BI192" s="148">
        <f>IF(N192="nulová",J192,0)</f>
        <v>0</v>
      </c>
      <c r="BJ192" s="14" t="s">
        <v>115</v>
      </c>
      <c r="BK192" s="148">
        <f>ROUND(I192*H192,2)</f>
        <v>0</v>
      </c>
      <c r="BL192" s="14" t="s">
        <v>142</v>
      </c>
      <c r="BM192" s="265" t="s">
        <v>332</v>
      </c>
    </row>
    <row r="193" s="2" customFormat="1" ht="24.15" customHeight="1">
      <c r="A193" s="37"/>
      <c r="B193" s="38"/>
      <c r="C193" s="253" t="s">
        <v>236</v>
      </c>
      <c r="D193" s="253" t="s">
        <v>138</v>
      </c>
      <c r="E193" s="254" t="s">
        <v>333</v>
      </c>
      <c r="F193" s="255" t="s">
        <v>334</v>
      </c>
      <c r="G193" s="256" t="s">
        <v>148</v>
      </c>
      <c r="H193" s="257">
        <v>22.399999999999999</v>
      </c>
      <c r="I193" s="258"/>
      <c r="J193" s="259">
        <f>ROUND(I193*H193,2)</f>
        <v>0</v>
      </c>
      <c r="K193" s="260"/>
      <c r="L193" s="40"/>
      <c r="M193" s="261" t="s">
        <v>1</v>
      </c>
      <c r="N193" s="262" t="s">
        <v>40</v>
      </c>
      <c r="O193" s="96"/>
      <c r="P193" s="263">
        <f>O193*H193</f>
        <v>0</v>
      </c>
      <c r="Q193" s="263">
        <v>0</v>
      </c>
      <c r="R193" s="263">
        <f>Q193*H193</f>
        <v>0</v>
      </c>
      <c r="S193" s="263">
        <v>0</v>
      </c>
      <c r="T193" s="264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65" t="s">
        <v>142</v>
      </c>
      <c r="AT193" s="265" t="s">
        <v>138</v>
      </c>
      <c r="AU193" s="265" t="s">
        <v>115</v>
      </c>
      <c r="AY193" s="14" t="s">
        <v>136</v>
      </c>
      <c r="BE193" s="148">
        <f>IF(N193="základná",J193,0)</f>
        <v>0</v>
      </c>
      <c r="BF193" s="148">
        <f>IF(N193="znížená",J193,0)</f>
        <v>0</v>
      </c>
      <c r="BG193" s="148">
        <f>IF(N193="zákl. prenesená",J193,0)</f>
        <v>0</v>
      </c>
      <c r="BH193" s="148">
        <f>IF(N193="zníž. prenesená",J193,0)</f>
        <v>0</v>
      </c>
      <c r="BI193" s="148">
        <f>IF(N193="nulová",J193,0)</f>
        <v>0</v>
      </c>
      <c r="BJ193" s="14" t="s">
        <v>115</v>
      </c>
      <c r="BK193" s="148">
        <f>ROUND(I193*H193,2)</f>
        <v>0</v>
      </c>
      <c r="BL193" s="14" t="s">
        <v>142</v>
      </c>
      <c r="BM193" s="265" t="s">
        <v>335</v>
      </c>
    </row>
    <row r="194" s="2" customFormat="1" ht="24.15" customHeight="1">
      <c r="A194" s="37"/>
      <c r="B194" s="38"/>
      <c r="C194" s="253" t="s">
        <v>336</v>
      </c>
      <c r="D194" s="253" t="s">
        <v>138</v>
      </c>
      <c r="E194" s="254" t="s">
        <v>337</v>
      </c>
      <c r="F194" s="255" t="s">
        <v>338</v>
      </c>
      <c r="G194" s="256" t="s">
        <v>156</v>
      </c>
      <c r="H194" s="257">
        <v>4.5</v>
      </c>
      <c r="I194" s="258"/>
      <c r="J194" s="259">
        <f>ROUND(I194*H194,2)</f>
        <v>0</v>
      </c>
      <c r="K194" s="260"/>
      <c r="L194" s="40"/>
      <c r="M194" s="261" t="s">
        <v>1</v>
      </c>
      <c r="N194" s="262" t="s">
        <v>40</v>
      </c>
      <c r="O194" s="96"/>
      <c r="P194" s="263">
        <f>O194*H194</f>
        <v>0</v>
      </c>
      <c r="Q194" s="263">
        <v>0</v>
      </c>
      <c r="R194" s="263">
        <f>Q194*H194</f>
        <v>0</v>
      </c>
      <c r="S194" s="263">
        <v>0</v>
      </c>
      <c r="T194" s="26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65" t="s">
        <v>142</v>
      </c>
      <c r="AT194" s="265" t="s">
        <v>138</v>
      </c>
      <c r="AU194" s="265" t="s">
        <v>115</v>
      </c>
      <c r="AY194" s="14" t="s">
        <v>136</v>
      </c>
      <c r="BE194" s="148">
        <f>IF(N194="základná",J194,0)</f>
        <v>0</v>
      </c>
      <c r="BF194" s="148">
        <f>IF(N194="znížená",J194,0)</f>
        <v>0</v>
      </c>
      <c r="BG194" s="148">
        <f>IF(N194="zákl. prenesená",J194,0)</f>
        <v>0</v>
      </c>
      <c r="BH194" s="148">
        <f>IF(N194="zníž. prenesená",J194,0)</f>
        <v>0</v>
      </c>
      <c r="BI194" s="148">
        <f>IF(N194="nulová",J194,0)</f>
        <v>0</v>
      </c>
      <c r="BJ194" s="14" t="s">
        <v>115</v>
      </c>
      <c r="BK194" s="148">
        <f>ROUND(I194*H194,2)</f>
        <v>0</v>
      </c>
      <c r="BL194" s="14" t="s">
        <v>142</v>
      </c>
      <c r="BM194" s="265" t="s">
        <v>339</v>
      </c>
    </row>
    <row r="195" s="2" customFormat="1" ht="24.15" customHeight="1">
      <c r="A195" s="37"/>
      <c r="B195" s="38"/>
      <c r="C195" s="253" t="s">
        <v>239</v>
      </c>
      <c r="D195" s="253" t="s">
        <v>138</v>
      </c>
      <c r="E195" s="254" t="s">
        <v>340</v>
      </c>
      <c r="F195" s="255" t="s">
        <v>341</v>
      </c>
      <c r="G195" s="256" t="s">
        <v>342</v>
      </c>
      <c r="H195" s="257">
        <v>1500</v>
      </c>
      <c r="I195" s="258"/>
      <c r="J195" s="259">
        <f>ROUND(I195*H195,2)</f>
        <v>0</v>
      </c>
      <c r="K195" s="260"/>
      <c r="L195" s="40"/>
      <c r="M195" s="261" t="s">
        <v>1</v>
      </c>
      <c r="N195" s="262" t="s">
        <v>40</v>
      </c>
      <c r="O195" s="96"/>
      <c r="P195" s="263">
        <f>O195*H195</f>
        <v>0</v>
      </c>
      <c r="Q195" s="263">
        <v>0</v>
      </c>
      <c r="R195" s="263">
        <f>Q195*H195</f>
        <v>0</v>
      </c>
      <c r="S195" s="263">
        <v>0</v>
      </c>
      <c r="T195" s="264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65" t="s">
        <v>142</v>
      </c>
      <c r="AT195" s="265" t="s">
        <v>138</v>
      </c>
      <c r="AU195" s="265" t="s">
        <v>115</v>
      </c>
      <c r="AY195" s="14" t="s">
        <v>136</v>
      </c>
      <c r="BE195" s="148">
        <f>IF(N195="základná",J195,0)</f>
        <v>0</v>
      </c>
      <c r="BF195" s="148">
        <f>IF(N195="znížená",J195,0)</f>
        <v>0</v>
      </c>
      <c r="BG195" s="148">
        <f>IF(N195="zákl. prenesená",J195,0)</f>
        <v>0</v>
      </c>
      <c r="BH195" s="148">
        <f>IF(N195="zníž. prenesená",J195,0)</f>
        <v>0</v>
      </c>
      <c r="BI195" s="148">
        <f>IF(N195="nulová",J195,0)</f>
        <v>0</v>
      </c>
      <c r="BJ195" s="14" t="s">
        <v>115</v>
      </c>
      <c r="BK195" s="148">
        <f>ROUND(I195*H195,2)</f>
        <v>0</v>
      </c>
      <c r="BL195" s="14" t="s">
        <v>142</v>
      </c>
      <c r="BM195" s="265" t="s">
        <v>343</v>
      </c>
    </row>
    <row r="196" s="2" customFormat="1" ht="21.75" customHeight="1">
      <c r="A196" s="37"/>
      <c r="B196" s="38"/>
      <c r="C196" s="253" t="s">
        <v>344</v>
      </c>
      <c r="D196" s="253" t="s">
        <v>138</v>
      </c>
      <c r="E196" s="254" t="s">
        <v>345</v>
      </c>
      <c r="F196" s="255" t="s">
        <v>346</v>
      </c>
      <c r="G196" s="256" t="s">
        <v>347</v>
      </c>
      <c r="H196" s="257">
        <v>1</v>
      </c>
      <c r="I196" s="258"/>
      <c r="J196" s="259">
        <f>ROUND(I196*H196,2)</f>
        <v>0</v>
      </c>
      <c r="K196" s="260"/>
      <c r="L196" s="40"/>
      <c r="M196" s="261" t="s">
        <v>1</v>
      </c>
      <c r="N196" s="262" t="s">
        <v>40</v>
      </c>
      <c r="O196" s="96"/>
      <c r="P196" s="263">
        <f>O196*H196</f>
        <v>0</v>
      </c>
      <c r="Q196" s="263">
        <v>0</v>
      </c>
      <c r="R196" s="263">
        <f>Q196*H196</f>
        <v>0</v>
      </c>
      <c r="S196" s="263">
        <v>0</v>
      </c>
      <c r="T196" s="26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65" t="s">
        <v>142</v>
      </c>
      <c r="AT196" s="265" t="s">
        <v>138</v>
      </c>
      <c r="AU196" s="265" t="s">
        <v>115</v>
      </c>
      <c r="AY196" s="14" t="s">
        <v>136</v>
      </c>
      <c r="BE196" s="148">
        <f>IF(N196="základná",J196,0)</f>
        <v>0</v>
      </c>
      <c r="BF196" s="148">
        <f>IF(N196="znížená",J196,0)</f>
        <v>0</v>
      </c>
      <c r="BG196" s="148">
        <f>IF(N196="zákl. prenesená",J196,0)</f>
        <v>0</v>
      </c>
      <c r="BH196" s="148">
        <f>IF(N196="zníž. prenesená",J196,0)</f>
        <v>0</v>
      </c>
      <c r="BI196" s="148">
        <f>IF(N196="nulová",J196,0)</f>
        <v>0</v>
      </c>
      <c r="BJ196" s="14" t="s">
        <v>115</v>
      </c>
      <c r="BK196" s="148">
        <f>ROUND(I196*H196,2)</f>
        <v>0</v>
      </c>
      <c r="BL196" s="14" t="s">
        <v>142</v>
      </c>
      <c r="BM196" s="265" t="s">
        <v>348</v>
      </c>
    </row>
    <row r="197" s="2" customFormat="1" ht="16.5" customHeight="1">
      <c r="A197" s="37"/>
      <c r="B197" s="38"/>
      <c r="C197" s="253" t="s">
        <v>244</v>
      </c>
      <c r="D197" s="253" t="s">
        <v>138</v>
      </c>
      <c r="E197" s="254" t="s">
        <v>349</v>
      </c>
      <c r="F197" s="255" t="s">
        <v>350</v>
      </c>
      <c r="G197" s="256" t="s">
        <v>347</v>
      </c>
      <c r="H197" s="257">
        <v>1</v>
      </c>
      <c r="I197" s="258"/>
      <c r="J197" s="259">
        <f>ROUND(I197*H197,2)</f>
        <v>0</v>
      </c>
      <c r="K197" s="260"/>
      <c r="L197" s="40"/>
      <c r="M197" s="261" t="s">
        <v>1</v>
      </c>
      <c r="N197" s="262" t="s">
        <v>40</v>
      </c>
      <c r="O197" s="96"/>
      <c r="P197" s="263">
        <f>O197*H197</f>
        <v>0</v>
      </c>
      <c r="Q197" s="263">
        <v>0</v>
      </c>
      <c r="R197" s="263">
        <f>Q197*H197</f>
        <v>0</v>
      </c>
      <c r="S197" s="263">
        <v>0</v>
      </c>
      <c r="T197" s="264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65" t="s">
        <v>142</v>
      </c>
      <c r="AT197" s="265" t="s">
        <v>138</v>
      </c>
      <c r="AU197" s="265" t="s">
        <v>115</v>
      </c>
      <c r="AY197" s="14" t="s">
        <v>136</v>
      </c>
      <c r="BE197" s="148">
        <f>IF(N197="základná",J197,0)</f>
        <v>0</v>
      </c>
      <c r="BF197" s="148">
        <f>IF(N197="znížená",J197,0)</f>
        <v>0</v>
      </c>
      <c r="BG197" s="148">
        <f>IF(N197="zákl. prenesená",J197,0)</f>
        <v>0</v>
      </c>
      <c r="BH197" s="148">
        <f>IF(N197="zníž. prenesená",J197,0)</f>
        <v>0</v>
      </c>
      <c r="BI197" s="148">
        <f>IF(N197="nulová",J197,0)</f>
        <v>0</v>
      </c>
      <c r="BJ197" s="14" t="s">
        <v>115</v>
      </c>
      <c r="BK197" s="148">
        <f>ROUND(I197*H197,2)</f>
        <v>0</v>
      </c>
      <c r="BL197" s="14" t="s">
        <v>142</v>
      </c>
      <c r="BM197" s="265" t="s">
        <v>351</v>
      </c>
    </row>
    <row r="198" s="2" customFormat="1" ht="16.5" customHeight="1">
      <c r="A198" s="37"/>
      <c r="B198" s="38"/>
      <c r="C198" s="253" t="s">
        <v>352</v>
      </c>
      <c r="D198" s="253" t="s">
        <v>138</v>
      </c>
      <c r="E198" s="254" t="s">
        <v>353</v>
      </c>
      <c r="F198" s="255" t="s">
        <v>354</v>
      </c>
      <c r="G198" s="256" t="s">
        <v>347</v>
      </c>
      <c r="H198" s="257">
        <v>1</v>
      </c>
      <c r="I198" s="258"/>
      <c r="J198" s="259">
        <f>ROUND(I198*H198,2)</f>
        <v>0</v>
      </c>
      <c r="K198" s="260"/>
      <c r="L198" s="40"/>
      <c r="M198" s="261" t="s">
        <v>1</v>
      </c>
      <c r="N198" s="262" t="s">
        <v>40</v>
      </c>
      <c r="O198" s="96"/>
      <c r="P198" s="263">
        <f>O198*H198</f>
        <v>0</v>
      </c>
      <c r="Q198" s="263">
        <v>0</v>
      </c>
      <c r="R198" s="263">
        <f>Q198*H198</f>
        <v>0</v>
      </c>
      <c r="S198" s="263">
        <v>0</v>
      </c>
      <c r="T198" s="26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65" t="s">
        <v>142</v>
      </c>
      <c r="AT198" s="265" t="s">
        <v>138</v>
      </c>
      <c r="AU198" s="265" t="s">
        <v>115</v>
      </c>
      <c r="AY198" s="14" t="s">
        <v>136</v>
      </c>
      <c r="BE198" s="148">
        <f>IF(N198="základná",J198,0)</f>
        <v>0</v>
      </c>
      <c r="BF198" s="148">
        <f>IF(N198="znížená",J198,0)</f>
        <v>0</v>
      </c>
      <c r="BG198" s="148">
        <f>IF(N198="zákl. prenesená",J198,0)</f>
        <v>0</v>
      </c>
      <c r="BH198" s="148">
        <f>IF(N198="zníž. prenesená",J198,0)</f>
        <v>0</v>
      </c>
      <c r="BI198" s="148">
        <f>IF(N198="nulová",J198,0)</f>
        <v>0</v>
      </c>
      <c r="BJ198" s="14" t="s">
        <v>115</v>
      </c>
      <c r="BK198" s="148">
        <f>ROUND(I198*H198,2)</f>
        <v>0</v>
      </c>
      <c r="BL198" s="14" t="s">
        <v>142</v>
      </c>
      <c r="BM198" s="265" t="s">
        <v>355</v>
      </c>
    </row>
    <row r="199" s="2" customFormat="1" ht="33" customHeight="1">
      <c r="A199" s="37"/>
      <c r="B199" s="38"/>
      <c r="C199" s="253" t="s">
        <v>247</v>
      </c>
      <c r="D199" s="253" t="s">
        <v>138</v>
      </c>
      <c r="E199" s="254" t="s">
        <v>356</v>
      </c>
      <c r="F199" s="255" t="s">
        <v>357</v>
      </c>
      <c r="G199" s="256" t="s">
        <v>194</v>
      </c>
      <c r="H199" s="257">
        <v>201.81899999999999</v>
      </c>
      <c r="I199" s="258"/>
      <c r="J199" s="259">
        <f>ROUND(I199*H199,2)</f>
        <v>0</v>
      </c>
      <c r="K199" s="260"/>
      <c r="L199" s="40"/>
      <c r="M199" s="261" t="s">
        <v>1</v>
      </c>
      <c r="N199" s="262" t="s">
        <v>40</v>
      </c>
      <c r="O199" s="96"/>
      <c r="P199" s="263">
        <f>O199*H199</f>
        <v>0</v>
      </c>
      <c r="Q199" s="263">
        <v>0</v>
      </c>
      <c r="R199" s="263">
        <f>Q199*H199</f>
        <v>0</v>
      </c>
      <c r="S199" s="263">
        <v>0</v>
      </c>
      <c r="T199" s="264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65" t="s">
        <v>142</v>
      </c>
      <c r="AT199" s="265" t="s">
        <v>138</v>
      </c>
      <c r="AU199" s="265" t="s">
        <v>115</v>
      </c>
      <c r="AY199" s="14" t="s">
        <v>136</v>
      </c>
      <c r="BE199" s="148">
        <f>IF(N199="základná",J199,0)</f>
        <v>0</v>
      </c>
      <c r="BF199" s="148">
        <f>IF(N199="znížená",J199,0)</f>
        <v>0</v>
      </c>
      <c r="BG199" s="148">
        <f>IF(N199="zákl. prenesená",J199,0)</f>
        <v>0</v>
      </c>
      <c r="BH199" s="148">
        <f>IF(N199="zníž. prenesená",J199,0)</f>
        <v>0</v>
      </c>
      <c r="BI199" s="148">
        <f>IF(N199="nulová",J199,0)</f>
        <v>0</v>
      </c>
      <c r="BJ199" s="14" t="s">
        <v>115</v>
      </c>
      <c r="BK199" s="148">
        <f>ROUND(I199*H199,2)</f>
        <v>0</v>
      </c>
      <c r="BL199" s="14" t="s">
        <v>142</v>
      </c>
      <c r="BM199" s="265" t="s">
        <v>358</v>
      </c>
    </row>
    <row r="200" s="2" customFormat="1" ht="24.15" customHeight="1">
      <c r="A200" s="37"/>
      <c r="B200" s="38"/>
      <c r="C200" s="253" t="s">
        <v>359</v>
      </c>
      <c r="D200" s="253" t="s">
        <v>138</v>
      </c>
      <c r="E200" s="254" t="s">
        <v>360</v>
      </c>
      <c r="F200" s="255" t="s">
        <v>361</v>
      </c>
      <c r="G200" s="256" t="s">
        <v>194</v>
      </c>
      <c r="H200" s="257">
        <v>2</v>
      </c>
      <c r="I200" s="258"/>
      <c r="J200" s="259">
        <f>ROUND(I200*H200,2)</f>
        <v>0</v>
      </c>
      <c r="K200" s="260"/>
      <c r="L200" s="40"/>
      <c r="M200" s="261" t="s">
        <v>1</v>
      </c>
      <c r="N200" s="262" t="s">
        <v>40</v>
      </c>
      <c r="O200" s="96"/>
      <c r="P200" s="263">
        <f>O200*H200</f>
        <v>0</v>
      </c>
      <c r="Q200" s="263">
        <v>0</v>
      </c>
      <c r="R200" s="263">
        <f>Q200*H200</f>
        <v>0</v>
      </c>
      <c r="S200" s="263">
        <v>0</v>
      </c>
      <c r="T200" s="26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65" t="s">
        <v>142</v>
      </c>
      <c r="AT200" s="265" t="s">
        <v>138</v>
      </c>
      <c r="AU200" s="265" t="s">
        <v>115</v>
      </c>
      <c r="AY200" s="14" t="s">
        <v>136</v>
      </c>
      <c r="BE200" s="148">
        <f>IF(N200="základná",J200,0)</f>
        <v>0</v>
      </c>
      <c r="BF200" s="148">
        <f>IF(N200="znížená",J200,0)</f>
        <v>0</v>
      </c>
      <c r="BG200" s="148">
        <f>IF(N200="zákl. prenesená",J200,0)</f>
        <v>0</v>
      </c>
      <c r="BH200" s="148">
        <f>IF(N200="zníž. prenesená",J200,0)</f>
        <v>0</v>
      </c>
      <c r="BI200" s="148">
        <f>IF(N200="nulová",J200,0)</f>
        <v>0</v>
      </c>
      <c r="BJ200" s="14" t="s">
        <v>115</v>
      </c>
      <c r="BK200" s="148">
        <f>ROUND(I200*H200,2)</f>
        <v>0</v>
      </c>
      <c r="BL200" s="14" t="s">
        <v>142</v>
      </c>
      <c r="BM200" s="265" t="s">
        <v>362</v>
      </c>
    </row>
    <row r="201" s="2" customFormat="1" ht="24.15" customHeight="1">
      <c r="A201" s="37"/>
      <c r="B201" s="38"/>
      <c r="C201" s="253" t="s">
        <v>251</v>
      </c>
      <c r="D201" s="253" t="s">
        <v>138</v>
      </c>
      <c r="E201" s="254" t="s">
        <v>363</v>
      </c>
      <c r="F201" s="255" t="s">
        <v>364</v>
      </c>
      <c r="G201" s="256" t="s">
        <v>194</v>
      </c>
      <c r="H201" s="257">
        <v>2</v>
      </c>
      <c r="I201" s="258"/>
      <c r="J201" s="259">
        <f>ROUND(I201*H201,2)</f>
        <v>0</v>
      </c>
      <c r="K201" s="260"/>
      <c r="L201" s="40"/>
      <c r="M201" s="261" t="s">
        <v>1</v>
      </c>
      <c r="N201" s="262" t="s">
        <v>40</v>
      </c>
      <c r="O201" s="96"/>
      <c r="P201" s="263">
        <f>O201*H201</f>
        <v>0</v>
      </c>
      <c r="Q201" s="263">
        <v>0</v>
      </c>
      <c r="R201" s="263">
        <f>Q201*H201</f>
        <v>0</v>
      </c>
      <c r="S201" s="263">
        <v>0</v>
      </c>
      <c r="T201" s="264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65" t="s">
        <v>142</v>
      </c>
      <c r="AT201" s="265" t="s">
        <v>138</v>
      </c>
      <c r="AU201" s="265" t="s">
        <v>115</v>
      </c>
      <c r="AY201" s="14" t="s">
        <v>136</v>
      </c>
      <c r="BE201" s="148">
        <f>IF(N201="základná",J201,0)</f>
        <v>0</v>
      </c>
      <c r="BF201" s="148">
        <f>IF(N201="znížená",J201,0)</f>
        <v>0</v>
      </c>
      <c r="BG201" s="148">
        <f>IF(N201="zákl. prenesená",J201,0)</f>
        <v>0</v>
      </c>
      <c r="BH201" s="148">
        <f>IF(N201="zníž. prenesená",J201,0)</f>
        <v>0</v>
      </c>
      <c r="BI201" s="148">
        <f>IF(N201="nulová",J201,0)</f>
        <v>0</v>
      </c>
      <c r="BJ201" s="14" t="s">
        <v>115</v>
      </c>
      <c r="BK201" s="148">
        <f>ROUND(I201*H201,2)</f>
        <v>0</v>
      </c>
      <c r="BL201" s="14" t="s">
        <v>142</v>
      </c>
      <c r="BM201" s="265" t="s">
        <v>365</v>
      </c>
    </row>
    <row r="202" s="2" customFormat="1" ht="24.15" customHeight="1">
      <c r="A202" s="37"/>
      <c r="B202" s="38"/>
      <c r="C202" s="253" t="s">
        <v>366</v>
      </c>
      <c r="D202" s="253" t="s">
        <v>138</v>
      </c>
      <c r="E202" s="254" t="s">
        <v>367</v>
      </c>
      <c r="F202" s="255" t="s">
        <v>368</v>
      </c>
      <c r="G202" s="256" t="s">
        <v>194</v>
      </c>
      <c r="H202" s="257">
        <v>38</v>
      </c>
      <c r="I202" s="258"/>
      <c r="J202" s="259">
        <f>ROUND(I202*H202,2)</f>
        <v>0</v>
      </c>
      <c r="K202" s="260"/>
      <c r="L202" s="40"/>
      <c r="M202" s="261" t="s">
        <v>1</v>
      </c>
      <c r="N202" s="262" t="s">
        <v>40</v>
      </c>
      <c r="O202" s="96"/>
      <c r="P202" s="263">
        <f>O202*H202</f>
        <v>0</v>
      </c>
      <c r="Q202" s="263">
        <v>0</v>
      </c>
      <c r="R202" s="263">
        <f>Q202*H202</f>
        <v>0</v>
      </c>
      <c r="S202" s="263">
        <v>0</v>
      </c>
      <c r="T202" s="264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65" t="s">
        <v>142</v>
      </c>
      <c r="AT202" s="265" t="s">
        <v>138</v>
      </c>
      <c r="AU202" s="265" t="s">
        <v>115</v>
      </c>
      <c r="AY202" s="14" t="s">
        <v>136</v>
      </c>
      <c r="BE202" s="148">
        <f>IF(N202="základná",J202,0)</f>
        <v>0</v>
      </c>
      <c r="BF202" s="148">
        <f>IF(N202="znížená",J202,0)</f>
        <v>0</v>
      </c>
      <c r="BG202" s="148">
        <f>IF(N202="zákl. prenesená",J202,0)</f>
        <v>0</v>
      </c>
      <c r="BH202" s="148">
        <f>IF(N202="zníž. prenesená",J202,0)</f>
        <v>0</v>
      </c>
      <c r="BI202" s="148">
        <f>IF(N202="nulová",J202,0)</f>
        <v>0</v>
      </c>
      <c r="BJ202" s="14" t="s">
        <v>115</v>
      </c>
      <c r="BK202" s="148">
        <f>ROUND(I202*H202,2)</f>
        <v>0</v>
      </c>
      <c r="BL202" s="14" t="s">
        <v>142</v>
      </c>
      <c r="BM202" s="265" t="s">
        <v>369</v>
      </c>
    </row>
    <row r="203" s="2" customFormat="1" ht="49.92" customHeight="1">
      <c r="A203" s="37"/>
      <c r="B203" s="38"/>
      <c r="C203" s="39"/>
      <c r="D203" s="39"/>
      <c r="E203" s="241" t="s">
        <v>370</v>
      </c>
      <c r="F203" s="241" t="s">
        <v>371</v>
      </c>
      <c r="G203" s="39"/>
      <c r="H203" s="39"/>
      <c r="I203" s="39"/>
      <c r="J203" s="217">
        <f>BK203</f>
        <v>0</v>
      </c>
      <c r="K203" s="39"/>
      <c r="L203" s="40"/>
      <c r="M203" s="277"/>
      <c r="N203" s="278"/>
      <c r="O203" s="96"/>
      <c r="P203" s="96"/>
      <c r="Q203" s="96"/>
      <c r="R203" s="96"/>
      <c r="S203" s="96"/>
      <c r="T203" s="9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4" t="s">
        <v>73</v>
      </c>
      <c r="AU203" s="14" t="s">
        <v>74</v>
      </c>
      <c r="AY203" s="14" t="s">
        <v>372</v>
      </c>
      <c r="BK203" s="148">
        <f>SUM(BK204:BK208)</f>
        <v>0</v>
      </c>
    </row>
    <row r="204" s="2" customFormat="1" ht="16.32" customHeight="1">
      <c r="A204" s="37"/>
      <c r="B204" s="38"/>
      <c r="C204" s="279" t="s">
        <v>1</v>
      </c>
      <c r="D204" s="279" t="s">
        <v>138</v>
      </c>
      <c r="E204" s="280" t="s">
        <v>1</v>
      </c>
      <c r="F204" s="281" t="s">
        <v>1</v>
      </c>
      <c r="G204" s="282" t="s">
        <v>1</v>
      </c>
      <c r="H204" s="283"/>
      <c r="I204" s="284"/>
      <c r="J204" s="285">
        <f>BK204</f>
        <v>0</v>
      </c>
      <c r="K204" s="260"/>
      <c r="L204" s="40"/>
      <c r="M204" s="286" t="s">
        <v>1</v>
      </c>
      <c r="N204" s="287" t="s">
        <v>40</v>
      </c>
      <c r="O204" s="96"/>
      <c r="P204" s="96"/>
      <c r="Q204" s="96"/>
      <c r="R204" s="96"/>
      <c r="S204" s="96"/>
      <c r="T204" s="9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4" t="s">
        <v>372</v>
      </c>
      <c r="AU204" s="14" t="s">
        <v>82</v>
      </c>
      <c r="AY204" s="14" t="s">
        <v>372</v>
      </c>
      <c r="BE204" s="148">
        <f>IF(N204="základná",J204,0)</f>
        <v>0</v>
      </c>
      <c r="BF204" s="148">
        <f>IF(N204="znížená",J204,0)</f>
        <v>0</v>
      </c>
      <c r="BG204" s="148">
        <f>IF(N204="zákl. prenesená",J204,0)</f>
        <v>0</v>
      </c>
      <c r="BH204" s="148">
        <f>IF(N204="zníž. prenesená",J204,0)</f>
        <v>0</v>
      </c>
      <c r="BI204" s="148">
        <f>IF(N204="nulová",J204,0)</f>
        <v>0</v>
      </c>
      <c r="BJ204" s="14" t="s">
        <v>115</v>
      </c>
      <c r="BK204" s="148">
        <f>I204*H204</f>
        <v>0</v>
      </c>
    </row>
    <row r="205" s="2" customFormat="1" ht="16.32" customHeight="1">
      <c r="A205" s="37"/>
      <c r="B205" s="38"/>
      <c r="C205" s="279" t="s">
        <v>1</v>
      </c>
      <c r="D205" s="279" t="s">
        <v>138</v>
      </c>
      <c r="E205" s="280" t="s">
        <v>1</v>
      </c>
      <c r="F205" s="281" t="s">
        <v>1</v>
      </c>
      <c r="G205" s="282" t="s">
        <v>1</v>
      </c>
      <c r="H205" s="283"/>
      <c r="I205" s="284"/>
      <c r="J205" s="285">
        <f>BK205</f>
        <v>0</v>
      </c>
      <c r="K205" s="260"/>
      <c r="L205" s="40"/>
      <c r="M205" s="286" t="s">
        <v>1</v>
      </c>
      <c r="N205" s="287" t="s">
        <v>40</v>
      </c>
      <c r="O205" s="96"/>
      <c r="P205" s="96"/>
      <c r="Q205" s="96"/>
      <c r="R205" s="96"/>
      <c r="S205" s="96"/>
      <c r="T205" s="9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4" t="s">
        <v>372</v>
      </c>
      <c r="AU205" s="14" t="s">
        <v>82</v>
      </c>
      <c r="AY205" s="14" t="s">
        <v>372</v>
      </c>
      <c r="BE205" s="148">
        <f>IF(N205="základná",J205,0)</f>
        <v>0</v>
      </c>
      <c r="BF205" s="148">
        <f>IF(N205="znížená",J205,0)</f>
        <v>0</v>
      </c>
      <c r="BG205" s="148">
        <f>IF(N205="zákl. prenesená",J205,0)</f>
        <v>0</v>
      </c>
      <c r="BH205" s="148">
        <f>IF(N205="zníž. prenesená",J205,0)</f>
        <v>0</v>
      </c>
      <c r="BI205" s="148">
        <f>IF(N205="nulová",J205,0)</f>
        <v>0</v>
      </c>
      <c r="BJ205" s="14" t="s">
        <v>115</v>
      </c>
      <c r="BK205" s="148">
        <f>I205*H205</f>
        <v>0</v>
      </c>
    </row>
    <row r="206" s="2" customFormat="1" ht="16.32" customHeight="1">
      <c r="A206" s="37"/>
      <c r="B206" s="38"/>
      <c r="C206" s="279" t="s">
        <v>1</v>
      </c>
      <c r="D206" s="279" t="s">
        <v>138</v>
      </c>
      <c r="E206" s="280" t="s">
        <v>1</v>
      </c>
      <c r="F206" s="281" t="s">
        <v>1</v>
      </c>
      <c r="G206" s="282" t="s">
        <v>1</v>
      </c>
      <c r="H206" s="283"/>
      <c r="I206" s="284"/>
      <c r="J206" s="285">
        <f>BK206</f>
        <v>0</v>
      </c>
      <c r="K206" s="260"/>
      <c r="L206" s="40"/>
      <c r="M206" s="286" t="s">
        <v>1</v>
      </c>
      <c r="N206" s="287" t="s">
        <v>40</v>
      </c>
      <c r="O206" s="96"/>
      <c r="P206" s="96"/>
      <c r="Q206" s="96"/>
      <c r="R206" s="96"/>
      <c r="S206" s="96"/>
      <c r="T206" s="9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4" t="s">
        <v>372</v>
      </c>
      <c r="AU206" s="14" t="s">
        <v>82</v>
      </c>
      <c r="AY206" s="14" t="s">
        <v>372</v>
      </c>
      <c r="BE206" s="148">
        <f>IF(N206="základná",J206,0)</f>
        <v>0</v>
      </c>
      <c r="BF206" s="148">
        <f>IF(N206="znížená",J206,0)</f>
        <v>0</v>
      </c>
      <c r="BG206" s="148">
        <f>IF(N206="zákl. prenesená",J206,0)</f>
        <v>0</v>
      </c>
      <c r="BH206" s="148">
        <f>IF(N206="zníž. prenesená",J206,0)</f>
        <v>0</v>
      </c>
      <c r="BI206" s="148">
        <f>IF(N206="nulová",J206,0)</f>
        <v>0</v>
      </c>
      <c r="BJ206" s="14" t="s">
        <v>115</v>
      </c>
      <c r="BK206" s="148">
        <f>I206*H206</f>
        <v>0</v>
      </c>
    </row>
    <row r="207" s="2" customFormat="1" ht="16.32" customHeight="1">
      <c r="A207" s="37"/>
      <c r="B207" s="38"/>
      <c r="C207" s="279" t="s">
        <v>1</v>
      </c>
      <c r="D207" s="279" t="s">
        <v>138</v>
      </c>
      <c r="E207" s="280" t="s">
        <v>1</v>
      </c>
      <c r="F207" s="281" t="s">
        <v>1</v>
      </c>
      <c r="G207" s="282" t="s">
        <v>1</v>
      </c>
      <c r="H207" s="283"/>
      <c r="I207" s="284"/>
      <c r="J207" s="285">
        <f>BK207</f>
        <v>0</v>
      </c>
      <c r="K207" s="260"/>
      <c r="L207" s="40"/>
      <c r="M207" s="286" t="s">
        <v>1</v>
      </c>
      <c r="N207" s="287" t="s">
        <v>40</v>
      </c>
      <c r="O207" s="96"/>
      <c r="P207" s="96"/>
      <c r="Q207" s="96"/>
      <c r="R207" s="96"/>
      <c r="S207" s="96"/>
      <c r="T207" s="9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4" t="s">
        <v>372</v>
      </c>
      <c r="AU207" s="14" t="s">
        <v>82</v>
      </c>
      <c r="AY207" s="14" t="s">
        <v>372</v>
      </c>
      <c r="BE207" s="148">
        <f>IF(N207="základná",J207,0)</f>
        <v>0</v>
      </c>
      <c r="BF207" s="148">
        <f>IF(N207="znížená",J207,0)</f>
        <v>0</v>
      </c>
      <c r="BG207" s="148">
        <f>IF(N207="zákl. prenesená",J207,0)</f>
        <v>0</v>
      </c>
      <c r="BH207" s="148">
        <f>IF(N207="zníž. prenesená",J207,0)</f>
        <v>0</v>
      </c>
      <c r="BI207" s="148">
        <f>IF(N207="nulová",J207,0)</f>
        <v>0</v>
      </c>
      <c r="BJ207" s="14" t="s">
        <v>115</v>
      </c>
      <c r="BK207" s="148">
        <f>I207*H207</f>
        <v>0</v>
      </c>
    </row>
    <row r="208" s="2" customFormat="1" ht="16.32" customHeight="1">
      <c r="A208" s="37"/>
      <c r="B208" s="38"/>
      <c r="C208" s="279" t="s">
        <v>1</v>
      </c>
      <c r="D208" s="279" t="s">
        <v>138</v>
      </c>
      <c r="E208" s="280" t="s">
        <v>1</v>
      </c>
      <c r="F208" s="281" t="s">
        <v>1</v>
      </c>
      <c r="G208" s="282" t="s">
        <v>1</v>
      </c>
      <c r="H208" s="283"/>
      <c r="I208" s="284"/>
      <c r="J208" s="285">
        <f>BK208</f>
        <v>0</v>
      </c>
      <c r="K208" s="260"/>
      <c r="L208" s="40"/>
      <c r="M208" s="286" t="s">
        <v>1</v>
      </c>
      <c r="N208" s="287" t="s">
        <v>40</v>
      </c>
      <c r="O208" s="288"/>
      <c r="P208" s="288"/>
      <c r="Q208" s="288"/>
      <c r="R208" s="288"/>
      <c r="S208" s="288"/>
      <c r="T208" s="289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4" t="s">
        <v>372</v>
      </c>
      <c r="AU208" s="14" t="s">
        <v>82</v>
      </c>
      <c r="AY208" s="14" t="s">
        <v>372</v>
      </c>
      <c r="BE208" s="148">
        <f>IF(N208="základná",J208,0)</f>
        <v>0</v>
      </c>
      <c r="BF208" s="148">
        <f>IF(N208="znížená",J208,0)</f>
        <v>0</v>
      </c>
      <c r="BG208" s="148">
        <f>IF(N208="zákl. prenesená",J208,0)</f>
        <v>0</v>
      </c>
      <c r="BH208" s="148">
        <f>IF(N208="zníž. prenesená",J208,0)</f>
        <v>0</v>
      </c>
      <c r="BI208" s="148">
        <f>IF(N208="nulová",J208,0)</f>
        <v>0</v>
      </c>
      <c r="BJ208" s="14" t="s">
        <v>115</v>
      </c>
      <c r="BK208" s="148">
        <f>I208*H208</f>
        <v>0</v>
      </c>
    </row>
    <row r="209" s="2" customFormat="1" ht="6.96" customHeight="1">
      <c r="A209" s="37"/>
      <c r="B209" s="71"/>
      <c r="C209" s="72"/>
      <c r="D209" s="72"/>
      <c r="E209" s="72"/>
      <c r="F209" s="72"/>
      <c r="G209" s="72"/>
      <c r="H209" s="72"/>
      <c r="I209" s="72"/>
      <c r="J209" s="72"/>
      <c r="K209" s="72"/>
      <c r="L209" s="40"/>
      <c r="M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</row>
  </sheetData>
  <sheetProtection sheet="1" autoFilter="0" formatColumns="0" formatRows="0" objects="1" scenarios="1" spinCount="100000" saltValue="r4pbfsNj88YnZzay1ee+MgqZ8tOXyghL+iD1ODE1yOMdu/UUVPEnLwmNxBQ+Ibh1Q0kbYwiv4YN9Jl3sXzNtCA==" hashValue="51yQI1Aci8SqVvlY3lj70VpxVYvnRTk/vcLnMz9rcFsGxg7SWIGjtuTN1EG7jtF3tOaHmb2Ho5YAHysYrzmkaQ==" algorithmName="SHA-512" password="C549"/>
  <autoFilter ref="C132:K208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dataValidations count="2">
    <dataValidation type="list" allowBlank="1" showInputMessage="1" showErrorMessage="1" error="Povolené sú hodnoty K, M." sqref="D204:D209">
      <formula1>"K, M"</formula1>
    </dataValidation>
    <dataValidation type="list" allowBlank="1" showInputMessage="1" showErrorMessage="1" error="Povolené sú hodnoty základná, znížená, nulová." sqref="N204:N209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7"/>
      <c r="AT3" s="14" t="s">
        <v>74</v>
      </c>
    </row>
    <row r="4" s="1" customFormat="1" ht="24.96" customHeight="1">
      <c r="B4" s="17"/>
      <c r="D4" s="158" t="s">
        <v>96</v>
      </c>
      <c r="L4" s="17"/>
      <c r="M4" s="159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0" t="s">
        <v>15</v>
      </c>
      <c r="L6" s="17"/>
    </row>
    <row r="7" s="1" customFormat="1" ht="16.5" customHeight="1">
      <c r="B7" s="17"/>
      <c r="E7" s="161" t="str">
        <f>'Rekapitulácia stavby'!K6</f>
        <v>Komunikácie - areál DPB a.s., Jurajov dvor</v>
      </c>
      <c r="F7" s="160"/>
      <c r="G7" s="160"/>
      <c r="H7" s="160"/>
      <c r="L7" s="17"/>
    </row>
    <row r="8" s="2" customFormat="1" ht="12" customHeight="1">
      <c r="A8" s="37"/>
      <c r="B8" s="40"/>
      <c r="C8" s="37"/>
      <c r="D8" s="160" t="s">
        <v>97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62" t="s">
        <v>373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0" t="s">
        <v>17</v>
      </c>
      <c r="E11" s="37"/>
      <c r="F11" s="163" t="s">
        <v>1</v>
      </c>
      <c r="G11" s="37"/>
      <c r="H11" s="37"/>
      <c r="I11" s="160" t="s">
        <v>18</v>
      </c>
      <c r="J11" s="163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0" t="s">
        <v>19</v>
      </c>
      <c r="E12" s="37"/>
      <c r="F12" s="163" t="s">
        <v>20</v>
      </c>
      <c r="G12" s="37"/>
      <c r="H12" s="37"/>
      <c r="I12" s="160" t="s">
        <v>21</v>
      </c>
      <c r="J12" s="164" t="str">
        <f>'Rekapitulácia stavby'!AN8</f>
        <v>19. 7. 2024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0" t="s">
        <v>23</v>
      </c>
      <c r="E14" s="37"/>
      <c r="F14" s="37"/>
      <c r="G14" s="37"/>
      <c r="H14" s="37"/>
      <c r="I14" s="160" t="s">
        <v>24</v>
      </c>
      <c r="J14" s="163" t="str">
        <f>IF('Rekapitulácia stavby'!AN10="","",'Rekapitulácia stavby'!AN10)</f>
        <v/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63" t="str">
        <f>IF('Rekapitulácia stavby'!E11="","",'Rekapitulácia stavby'!E11)</f>
        <v xml:space="preserve"> </v>
      </c>
      <c r="F15" s="37"/>
      <c r="G15" s="37"/>
      <c r="H15" s="37"/>
      <c r="I15" s="160" t="s">
        <v>25</v>
      </c>
      <c r="J15" s="163" t="str">
        <f>IF('Rekapitulácia stavby'!AN11="","",'Rekapitulácia stavby'!AN11)</f>
        <v/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0" t="s">
        <v>26</v>
      </c>
      <c r="E17" s="37"/>
      <c r="F17" s="37"/>
      <c r="G17" s="37"/>
      <c r="H17" s="37"/>
      <c r="I17" s="160" t="s">
        <v>24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63"/>
      <c r="G18" s="163"/>
      <c r="H18" s="163"/>
      <c r="I18" s="160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0" t="s">
        <v>28</v>
      </c>
      <c r="E20" s="37"/>
      <c r="F20" s="37"/>
      <c r="G20" s="37"/>
      <c r="H20" s="37"/>
      <c r="I20" s="160" t="s">
        <v>24</v>
      </c>
      <c r="J20" s="163" t="str">
        <f>IF('Rekapitulácia stavby'!AN16="","",'Rekapitulácia stavby'!AN16)</f>
        <v/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63" t="str">
        <f>IF('Rekapitulácia stavby'!E17="","",'Rekapitulácia stavby'!E17)</f>
        <v xml:space="preserve"> </v>
      </c>
      <c r="F21" s="37"/>
      <c r="G21" s="37"/>
      <c r="H21" s="37"/>
      <c r="I21" s="160" t="s">
        <v>25</v>
      </c>
      <c r="J21" s="163" t="str">
        <f>IF('Rekapitulácia stavby'!AN17="","",'Rekapitulácia stavby'!AN17)</f>
        <v/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0" t="s">
        <v>30</v>
      </c>
      <c r="E23" s="37"/>
      <c r="F23" s="37"/>
      <c r="G23" s="37"/>
      <c r="H23" s="37"/>
      <c r="I23" s="160" t="s">
        <v>24</v>
      </c>
      <c r="J23" s="163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63" t="str">
        <f>IF('Rekapitulácia stavby'!E20="","",'Rekapitulácia stavby'!E20)</f>
        <v xml:space="preserve"> </v>
      </c>
      <c r="F24" s="37"/>
      <c r="G24" s="37"/>
      <c r="H24" s="37"/>
      <c r="I24" s="160" t="s">
        <v>25</v>
      </c>
      <c r="J24" s="163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0" t="s">
        <v>31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9"/>
      <c r="E29" s="169"/>
      <c r="F29" s="169"/>
      <c r="G29" s="169"/>
      <c r="H29" s="169"/>
      <c r="I29" s="169"/>
      <c r="J29" s="169"/>
      <c r="K29" s="169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63" t="s">
        <v>99</v>
      </c>
      <c r="E30" s="37"/>
      <c r="F30" s="37"/>
      <c r="G30" s="37"/>
      <c r="H30" s="37"/>
      <c r="I30" s="37"/>
      <c r="J30" s="170">
        <f>J96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71" t="s">
        <v>90</v>
      </c>
      <c r="E31" s="37"/>
      <c r="F31" s="37"/>
      <c r="G31" s="37"/>
      <c r="H31" s="37"/>
      <c r="I31" s="37"/>
      <c r="J31" s="170">
        <f>J101</f>
        <v>0</v>
      </c>
      <c r="K31" s="37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72" t="s">
        <v>34</v>
      </c>
      <c r="E32" s="37"/>
      <c r="F32" s="37"/>
      <c r="G32" s="37"/>
      <c r="H32" s="37"/>
      <c r="I32" s="37"/>
      <c r="J32" s="173">
        <f>ROUND(J30 + J31,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9"/>
      <c r="E33" s="169"/>
      <c r="F33" s="169"/>
      <c r="G33" s="169"/>
      <c r="H33" s="169"/>
      <c r="I33" s="169"/>
      <c r="J33" s="169"/>
      <c r="K33" s="169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74" t="s">
        <v>36</v>
      </c>
      <c r="G34" s="37"/>
      <c r="H34" s="37"/>
      <c r="I34" s="174" t="s">
        <v>35</v>
      </c>
      <c r="J34" s="174" t="s">
        <v>37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75" t="s">
        <v>38</v>
      </c>
      <c r="E35" s="176" t="s">
        <v>39</v>
      </c>
      <c r="F35" s="177">
        <f>ROUND((ROUND((SUM(BE101:BE108) + SUM(BE128:BE142)),  2) + SUM(BE144:BE148)), 2)</f>
        <v>0</v>
      </c>
      <c r="G35" s="178"/>
      <c r="H35" s="178"/>
      <c r="I35" s="179">
        <v>0.20000000000000001</v>
      </c>
      <c r="J35" s="177">
        <f>ROUND((ROUND(((SUM(BE101:BE108) + SUM(BE128:BE142))*I35),  2) + (SUM(BE144:BE148)*I35)), 2)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76" t="s">
        <v>40</v>
      </c>
      <c r="F36" s="177">
        <f>ROUND((ROUND((SUM(BF101:BF108) + SUM(BF128:BF142)),  2) + SUM(BF144:BF148)), 2)</f>
        <v>0</v>
      </c>
      <c r="G36" s="178"/>
      <c r="H36" s="178"/>
      <c r="I36" s="179">
        <v>0.20000000000000001</v>
      </c>
      <c r="J36" s="177">
        <f>ROUND((ROUND(((SUM(BF101:BF108) + SUM(BF128:BF142))*I36),  2) + (SUM(BF144:BF148)*I36)), 2)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60" t="s">
        <v>41</v>
      </c>
      <c r="F37" s="180">
        <f>ROUND((ROUND((SUM(BG101:BG108) + SUM(BG128:BG142)),  2) + SUM(BG144:BG148)), 2)</f>
        <v>0</v>
      </c>
      <c r="G37" s="37"/>
      <c r="H37" s="37"/>
      <c r="I37" s="181">
        <v>0.20000000000000001</v>
      </c>
      <c r="J37" s="180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60" t="s">
        <v>42</v>
      </c>
      <c r="F38" s="180">
        <f>ROUND((ROUND((SUM(BH101:BH108) + SUM(BH128:BH142)),  2) + SUM(BH144:BH148)), 2)</f>
        <v>0</v>
      </c>
      <c r="G38" s="37"/>
      <c r="H38" s="37"/>
      <c r="I38" s="181">
        <v>0.20000000000000001</v>
      </c>
      <c r="J38" s="180">
        <f>0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76" t="s">
        <v>43</v>
      </c>
      <c r="F39" s="177">
        <f>ROUND((ROUND((SUM(BI101:BI108) + SUM(BI128:BI142)),  2) + SUM(BI144:BI148)), 2)</f>
        <v>0</v>
      </c>
      <c r="G39" s="178"/>
      <c r="H39" s="178"/>
      <c r="I39" s="179">
        <v>0</v>
      </c>
      <c r="J39" s="177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82"/>
      <c r="D41" s="183" t="s">
        <v>44</v>
      </c>
      <c r="E41" s="184"/>
      <c r="F41" s="184"/>
      <c r="G41" s="185" t="s">
        <v>45</v>
      </c>
      <c r="H41" s="186" t="s">
        <v>46</v>
      </c>
      <c r="I41" s="184"/>
      <c r="J41" s="187">
        <f>SUM(J32:J39)</f>
        <v>0</v>
      </c>
      <c r="K41" s="188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89" t="s">
        <v>47</v>
      </c>
      <c r="E50" s="190"/>
      <c r="F50" s="190"/>
      <c r="G50" s="189" t="s">
        <v>48</v>
      </c>
      <c r="H50" s="190"/>
      <c r="I50" s="190"/>
      <c r="J50" s="190"/>
      <c r="K50" s="190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1" t="s">
        <v>49</v>
      </c>
      <c r="E61" s="192"/>
      <c r="F61" s="193" t="s">
        <v>50</v>
      </c>
      <c r="G61" s="191" t="s">
        <v>49</v>
      </c>
      <c r="H61" s="192"/>
      <c r="I61" s="192"/>
      <c r="J61" s="194" t="s">
        <v>50</v>
      </c>
      <c r="K61" s="192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89" t="s">
        <v>51</v>
      </c>
      <c r="E65" s="195"/>
      <c r="F65" s="195"/>
      <c r="G65" s="189" t="s">
        <v>52</v>
      </c>
      <c r="H65" s="195"/>
      <c r="I65" s="195"/>
      <c r="J65" s="195"/>
      <c r="K65" s="195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1" t="s">
        <v>49</v>
      </c>
      <c r="E76" s="192"/>
      <c r="F76" s="193" t="s">
        <v>50</v>
      </c>
      <c r="G76" s="191" t="s">
        <v>49</v>
      </c>
      <c r="H76" s="192"/>
      <c r="I76" s="192"/>
      <c r="J76" s="194" t="s">
        <v>50</v>
      </c>
      <c r="K76" s="192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96"/>
      <c r="C77" s="197"/>
      <c r="D77" s="197"/>
      <c r="E77" s="197"/>
      <c r="F77" s="197"/>
      <c r="G77" s="197"/>
      <c r="H77" s="197"/>
      <c r="I77" s="197"/>
      <c r="J77" s="197"/>
      <c r="K77" s="197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98"/>
      <c r="C81" s="199"/>
      <c r="D81" s="199"/>
      <c r="E81" s="199"/>
      <c r="F81" s="199"/>
      <c r="G81" s="199"/>
      <c r="H81" s="199"/>
      <c r="I81" s="199"/>
      <c r="J81" s="199"/>
      <c r="K81" s="199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100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00" t="str">
        <f>E7</f>
        <v>Komunikácie - areál DPB a.s., Jurajov dvor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97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81" t="str">
        <f>E9</f>
        <v>02 - Elektroinštalácie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19</v>
      </c>
      <c r="D89" s="39"/>
      <c r="E89" s="39"/>
      <c r="F89" s="24" t="str">
        <f>F12</f>
        <v xml:space="preserve"> </v>
      </c>
      <c r="G89" s="39"/>
      <c r="H89" s="39"/>
      <c r="I89" s="29" t="s">
        <v>21</v>
      </c>
      <c r="J89" s="84" t="str">
        <f>IF(J12="","",J12)</f>
        <v>19. 7. 2024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23</v>
      </c>
      <c r="D91" s="39"/>
      <c r="E91" s="39"/>
      <c r="F91" s="24" t="str">
        <f>E15</f>
        <v xml:space="preserve"> </v>
      </c>
      <c r="G91" s="39"/>
      <c r="H91" s="39"/>
      <c r="I91" s="29" t="s">
        <v>28</v>
      </c>
      <c r="J91" s="33" t="str">
        <f>E21</f>
        <v xml:space="preserve"> 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30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1" t="s">
        <v>101</v>
      </c>
      <c r="D94" s="154"/>
      <c r="E94" s="154"/>
      <c r="F94" s="154"/>
      <c r="G94" s="154"/>
      <c r="H94" s="154"/>
      <c r="I94" s="154"/>
      <c r="J94" s="202" t="s">
        <v>102</v>
      </c>
      <c r="K94" s="154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3" t="s">
        <v>103</v>
      </c>
      <c r="D96" s="39"/>
      <c r="E96" s="39"/>
      <c r="F96" s="39"/>
      <c r="G96" s="39"/>
      <c r="H96" s="39"/>
      <c r="I96" s="39"/>
      <c r="J96" s="115">
        <f>J128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104</v>
      </c>
    </row>
    <row r="97" s="9" customFormat="1" ht="24.96" customHeight="1">
      <c r="A97" s="9"/>
      <c r="B97" s="204"/>
      <c r="C97" s="205"/>
      <c r="D97" s="206" t="s">
        <v>374</v>
      </c>
      <c r="E97" s="207"/>
      <c r="F97" s="207"/>
      <c r="G97" s="207"/>
      <c r="H97" s="207"/>
      <c r="I97" s="207"/>
      <c r="J97" s="208">
        <f>J129</f>
        <v>0</v>
      </c>
      <c r="K97" s="205"/>
      <c r="L97" s="20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1.84" customHeight="1">
      <c r="A98" s="9"/>
      <c r="B98" s="204"/>
      <c r="C98" s="205"/>
      <c r="D98" s="216" t="s">
        <v>111</v>
      </c>
      <c r="E98" s="205"/>
      <c r="F98" s="205"/>
      <c r="G98" s="205"/>
      <c r="H98" s="205"/>
      <c r="I98" s="205"/>
      <c r="J98" s="217">
        <f>J143</f>
        <v>0</v>
      </c>
      <c r="K98" s="205"/>
      <c r="L98" s="20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8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8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29.28" customHeight="1">
      <c r="A101" s="37"/>
      <c r="B101" s="38"/>
      <c r="C101" s="203" t="s">
        <v>112</v>
      </c>
      <c r="D101" s="39"/>
      <c r="E101" s="39"/>
      <c r="F101" s="39"/>
      <c r="G101" s="39"/>
      <c r="H101" s="39"/>
      <c r="I101" s="39"/>
      <c r="J101" s="218">
        <f>ROUND(J102 + J103 + J104 + J105 + J106 + J107,2)</f>
        <v>0</v>
      </c>
      <c r="K101" s="39"/>
      <c r="L101" s="68"/>
      <c r="N101" s="219" t="s">
        <v>38</v>
      </c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18" customHeight="1">
      <c r="A102" s="37"/>
      <c r="B102" s="38"/>
      <c r="C102" s="39"/>
      <c r="D102" s="149" t="s">
        <v>113</v>
      </c>
      <c r="E102" s="142"/>
      <c r="F102" s="142"/>
      <c r="G102" s="39"/>
      <c r="H102" s="39"/>
      <c r="I102" s="39"/>
      <c r="J102" s="143">
        <v>0</v>
      </c>
      <c r="K102" s="39"/>
      <c r="L102" s="220"/>
      <c r="M102" s="221"/>
      <c r="N102" s="222" t="s">
        <v>40</v>
      </c>
      <c r="O102" s="221"/>
      <c r="P102" s="221"/>
      <c r="Q102" s="221"/>
      <c r="R102" s="221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4" t="s">
        <v>114</v>
      </c>
      <c r="AZ102" s="221"/>
      <c r="BA102" s="221"/>
      <c r="BB102" s="221"/>
      <c r="BC102" s="221"/>
      <c r="BD102" s="221"/>
      <c r="BE102" s="225">
        <f>IF(N102="základná",J102,0)</f>
        <v>0</v>
      </c>
      <c r="BF102" s="225">
        <f>IF(N102="znížená",J102,0)</f>
        <v>0</v>
      </c>
      <c r="BG102" s="225">
        <f>IF(N102="zákl. prenesená",J102,0)</f>
        <v>0</v>
      </c>
      <c r="BH102" s="225">
        <f>IF(N102="zníž. prenesená",J102,0)</f>
        <v>0</v>
      </c>
      <c r="BI102" s="225">
        <f>IF(N102="nulová",J102,0)</f>
        <v>0</v>
      </c>
      <c r="BJ102" s="224" t="s">
        <v>115</v>
      </c>
      <c r="BK102" s="221"/>
      <c r="BL102" s="221"/>
      <c r="BM102" s="221"/>
    </row>
    <row r="103" s="2" customFormat="1" ht="18" customHeight="1">
      <c r="A103" s="37"/>
      <c r="B103" s="38"/>
      <c r="C103" s="39"/>
      <c r="D103" s="149" t="s">
        <v>116</v>
      </c>
      <c r="E103" s="142"/>
      <c r="F103" s="142"/>
      <c r="G103" s="39"/>
      <c r="H103" s="39"/>
      <c r="I103" s="39"/>
      <c r="J103" s="143">
        <v>0</v>
      </c>
      <c r="K103" s="39"/>
      <c r="L103" s="220"/>
      <c r="M103" s="221"/>
      <c r="N103" s="222" t="s">
        <v>40</v>
      </c>
      <c r="O103" s="221"/>
      <c r="P103" s="221"/>
      <c r="Q103" s="221"/>
      <c r="R103" s="221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T103" s="221"/>
      <c r="AU103" s="221"/>
      <c r="AV103" s="221"/>
      <c r="AW103" s="221"/>
      <c r="AX103" s="221"/>
      <c r="AY103" s="224" t="s">
        <v>114</v>
      </c>
      <c r="AZ103" s="221"/>
      <c r="BA103" s="221"/>
      <c r="BB103" s="221"/>
      <c r="BC103" s="221"/>
      <c r="BD103" s="221"/>
      <c r="BE103" s="225">
        <f>IF(N103="základná",J103,0)</f>
        <v>0</v>
      </c>
      <c r="BF103" s="225">
        <f>IF(N103="znížená",J103,0)</f>
        <v>0</v>
      </c>
      <c r="BG103" s="225">
        <f>IF(N103="zákl. prenesená",J103,0)</f>
        <v>0</v>
      </c>
      <c r="BH103" s="225">
        <f>IF(N103="zníž. prenesená",J103,0)</f>
        <v>0</v>
      </c>
      <c r="BI103" s="225">
        <f>IF(N103="nulová",J103,0)</f>
        <v>0</v>
      </c>
      <c r="BJ103" s="224" t="s">
        <v>115</v>
      </c>
      <c r="BK103" s="221"/>
      <c r="BL103" s="221"/>
      <c r="BM103" s="221"/>
    </row>
    <row r="104" s="2" customFormat="1" ht="18" customHeight="1">
      <c r="A104" s="37"/>
      <c r="B104" s="38"/>
      <c r="C104" s="39"/>
      <c r="D104" s="149" t="s">
        <v>117</v>
      </c>
      <c r="E104" s="142"/>
      <c r="F104" s="142"/>
      <c r="G104" s="39"/>
      <c r="H104" s="39"/>
      <c r="I104" s="39"/>
      <c r="J104" s="143">
        <v>0</v>
      </c>
      <c r="K104" s="39"/>
      <c r="L104" s="220"/>
      <c r="M104" s="221"/>
      <c r="N104" s="222" t="s">
        <v>40</v>
      </c>
      <c r="O104" s="221"/>
      <c r="P104" s="221"/>
      <c r="Q104" s="221"/>
      <c r="R104" s="221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4" t="s">
        <v>114</v>
      </c>
      <c r="AZ104" s="221"/>
      <c r="BA104" s="221"/>
      <c r="BB104" s="221"/>
      <c r="BC104" s="221"/>
      <c r="BD104" s="221"/>
      <c r="BE104" s="225">
        <f>IF(N104="základná",J104,0)</f>
        <v>0</v>
      </c>
      <c r="BF104" s="225">
        <f>IF(N104="znížená",J104,0)</f>
        <v>0</v>
      </c>
      <c r="BG104" s="225">
        <f>IF(N104="zákl. prenesená",J104,0)</f>
        <v>0</v>
      </c>
      <c r="BH104" s="225">
        <f>IF(N104="zníž. prenesená",J104,0)</f>
        <v>0</v>
      </c>
      <c r="BI104" s="225">
        <f>IF(N104="nulová",J104,0)</f>
        <v>0</v>
      </c>
      <c r="BJ104" s="224" t="s">
        <v>115</v>
      </c>
      <c r="BK104" s="221"/>
      <c r="BL104" s="221"/>
      <c r="BM104" s="221"/>
    </row>
    <row r="105" s="2" customFormat="1" ht="18" customHeight="1">
      <c r="A105" s="37"/>
      <c r="B105" s="38"/>
      <c r="C105" s="39"/>
      <c r="D105" s="149" t="s">
        <v>118</v>
      </c>
      <c r="E105" s="142"/>
      <c r="F105" s="142"/>
      <c r="G105" s="39"/>
      <c r="H105" s="39"/>
      <c r="I105" s="39"/>
      <c r="J105" s="143">
        <v>0</v>
      </c>
      <c r="K105" s="39"/>
      <c r="L105" s="220"/>
      <c r="M105" s="221"/>
      <c r="N105" s="222" t="s">
        <v>40</v>
      </c>
      <c r="O105" s="221"/>
      <c r="P105" s="221"/>
      <c r="Q105" s="221"/>
      <c r="R105" s="221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4" t="s">
        <v>114</v>
      </c>
      <c r="AZ105" s="221"/>
      <c r="BA105" s="221"/>
      <c r="BB105" s="221"/>
      <c r="BC105" s="221"/>
      <c r="BD105" s="221"/>
      <c r="BE105" s="225">
        <f>IF(N105="základná",J105,0)</f>
        <v>0</v>
      </c>
      <c r="BF105" s="225">
        <f>IF(N105="znížená",J105,0)</f>
        <v>0</v>
      </c>
      <c r="BG105" s="225">
        <f>IF(N105="zákl. prenesená",J105,0)</f>
        <v>0</v>
      </c>
      <c r="BH105" s="225">
        <f>IF(N105="zníž. prenesená",J105,0)</f>
        <v>0</v>
      </c>
      <c r="BI105" s="225">
        <f>IF(N105="nulová",J105,0)</f>
        <v>0</v>
      </c>
      <c r="BJ105" s="224" t="s">
        <v>115</v>
      </c>
      <c r="BK105" s="221"/>
      <c r="BL105" s="221"/>
      <c r="BM105" s="221"/>
    </row>
    <row r="106" s="2" customFormat="1" ht="18" customHeight="1">
      <c r="A106" s="37"/>
      <c r="B106" s="38"/>
      <c r="C106" s="39"/>
      <c r="D106" s="149" t="s">
        <v>119</v>
      </c>
      <c r="E106" s="142"/>
      <c r="F106" s="142"/>
      <c r="G106" s="39"/>
      <c r="H106" s="39"/>
      <c r="I106" s="39"/>
      <c r="J106" s="143">
        <v>0</v>
      </c>
      <c r="K106" s="39"/>
      <c r="L106" s="220"/>
      <c r="M106" s="221"/>
      <c r="N106" s="222" t="s">
        <v>40</v>
      </c>
      <c r="O106" s="221"/>
      <c r="P106" s="221"/>
      <c r="Q106" s="221"/>
      <c r="R106" s="221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4" t="s">
        <v>114</v>
      </c>
      <c r="AZ106" s="221"/>
      <c r="BA106" s="221"/>
      <c r="BB106" s="221"/>
      <c r="BC106" s="221"/>
      <c r="BD106" s="221"/>
      <c r="BE106" s="225">
        <f>IF(N106="základná",J106,0)</f>
        <v>0</v>
      </c>
      <c r="BF106" s="225">
        <f>IF(N106="znížená",J106,0)</f>
        <v>0</v>
      </c>
      <c r="BG106" s="225">
        <f>IF(N106="zákl. prenesená",J106,0)</f>
        <v>0</v>
      </c>
      <c r="BH106" s="225">
        <f>IF(N106="zníž. prenesená",J106,0)</f>
        <v>0</v>
      </c>
      <c r="BI106" s="225">
        <f>IF(N106="nulová",J106,0)</f>
        <v>0</v>
      </c>
      <c r="BJ106" s="224" t="s">
        <v>115</v>
      </c>
      <c r="BK106" s="221"/>
      <c r="BL106" s="221"/>
      <c r="BM106" s="221"/>
    </row>
    <row r="107" s="2" customFormat="1" ht="18" customHeight="1">
      <c r="A107" s="37"/>
      <c r="B107" s="38"/>
      <c r="C107" s="39"/>
      <c r="D107" s="142" t="s">
        <v>120</v>
      </c>
      <c r="E107" s="39"/>
      <c r="F107" s="39"/>
      <c r="G107" s="39"/>
      <c r="H107" s="39"/>
      <c r="I107" s="39"/>
      <c r="J107" s="143">
        <f>ROUND(J30*T107,2)</f>
        <v>0</v>
      </c>
      <c r="K107" s="39"/>
      <c r="L107" s="220"/>
      <c r="M107" s="221"/>
      <c r="N107" s="222" t="s">
        <v>40</v>
      </c>
      <c r="O107" s="221"/>
      <c r="P107" s="221"/>
      <c r="Q107" s="221"/>
      <c r="R107" s="221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4" t="s">
        <v>121</v>
      </c>
      <c r="AZ107" s="221"/>
      <c r="BA107" s="221"/>
      <c r="BB107" s="221"/>
      <c r="BC107" s="221"/>
      <c r="BD107" s="221"/>
      <c r="BE107" s="225">
        <f>IF(N107="základná",J107,0)</f>
        <v>0</v>
      </c>
      <c r="BF107" s="225">
        <f>IF(N107="znížená",J107,0)</f>
        <v>0</v>
      </c>
      <c r="BG107" s="225">
        <f>IF(N107="zákl. prenesená",J107,0)</f>
        <v>0</v>
      </c>
      <c r="BH107" s="225">
        <f>IF(N107="zníž. prenesená",J107,0)</f>
        <v>0</v>
      </c>
      <c r="BI107" s="225">
        <f>IF(N107="nulová",J107,0)</f>
        <v>0</v>
      </c>
      <c r="BJ107" s="224" t="s">
        <v>115</v>
      </c>
      <c r="BK107" s="221"/>
      <c r="BL107" s="221"/>
      <c r="BM107" s="221"/>
    </row>
    <row r="108" s="2" customForma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9.28" customHeight="1">
      <c r="A109" s="37"/>
      <c r="B109" s="38"/>
      <c r="C109" s="153" t="s">
        <v>95</v>
      </c>
      <c r="D109" s="154"/>
      <c r="E109" s="154"/>
      <c r="F109" s="154"/>
      <c r="G109" s="154"/>
      <c r="H109" s="154"/>
      <c r="I109" s="154"/>
      <c r="J109" s="155">
        <f>ROUND(J96+J101,2)</f>
        <v>0</v>
      </c>
      <c r="K109" s="154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73"/>
      <c r="C114" s="74"/>
      <c r="D114" s="74"/>
      <c r="E114" s="74"/>
      <c r="F114" s="74"/>
      <c r="G114" s="74"/>
      <c r="H114" s="74"/>
      <c r="I114" s="74"/>
      <c r="J114" s="74"/>
      <c r="K114" s="74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0" t="s">
        <v>122</v>
      </c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29" t="s">
        <v>15</v>
      </c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200" t="str">
        <f>E7</f>
        <v>Komunikácie - areál DPB a.s., Jurajov dvor</v>
      </c>
      <c r="F118" s="29"/>
      <c r="G118" s="29"/>
      <c r="H118" s="29"/>
      <c r="I118" s="39"/>
      <c r="J118" s="39"/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29" t="s">
        <v>97</v>
      </c>
      <c r="D119" s="39"/>
      <c r="E119" s="39"/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81" t="str">
        <f>E9</f>
        <v>02 - Elektroinštalácie</v>
      </c>
      <c r="F120" s="39"/>
      <c r="G120" s="39"/>
      <c r="H120" s="3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29" t="s">
        <v>19</v>
      </c>
      <c r="D122" s="39"/>
      <c r="E122" s="39"/>
      <c r="F122" s="24" t="str">
        <f>F12</f>
        <v xml:space="preserve"> </v>
      </c>
      <c r="G122" s="39"/>
      <c r="H122" s="39"/>
      <c r="I122" s="29" t="s">
        <v>21</v>
      </c>
      <c r="J122" s="84" t="str">
        <f>IF(J12="","",J12)</f>
        <v>19. 7. 2024</v>
      </c>
      <c r="K122" s="39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29" t="s">
        <v>23</v>
      </c>
      <c r="D124" s="39"/>
      <c r="E124" s="39"/>
      <c r="F124" s="24" t="str">
        <f>E15</f>
        <v xml:space="preserve"> </v>
      </c>
      <c r="G124" s="39"/>
      <c r="H124" s="39"/>
      <c r="I124" s="29" t="s">
        <v>28</v>
      </c>
      <c r="J124" s="33" t="str">
        <f>E21</f>
        <v xml:space="preserve"> </v>
      </c>
      <c r="K124" s="39"/>
      <c r="L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29" t="s">
        <v>26</v>
      </c>
      <c r="D125" s="39"/>
      <c r="E125" s="39"/>
      <c r="F125" s="24" t="str">
        <f>IF(E18="","",E18)</f>
        <v>Vyplň údaj</v>
      </c>
      <c r="G125" s="39"/>
      <c r="H125" s="39"/>
      <c r="I125" s="29" t="s">
        <v>30</v>
      </c>
      <c r="J125" s="33" t="str">
        <f>E24</f>
        <v xml:space="preserve"> </v>
      </c>
      <c r="K125" s="39"/>
      <c r="L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226"/>
      <c r="B127" s="227"/>
      <c r="C127" s="228" t="s">
        <v>123</v>
      </c>
      <c r="D127" s="229" t="s">
        <v>59</v>
      </c>
      <c r="E127" s="229" t="s">
        <v>55</v>
      </c>
      <c r="F127" s="229" t="s">
        <v>56</v>
      </c>
      <c r="G127" s="229" t="s">
        <v>124</v>
      </c>
      <c r="H127" s="229" t="s">
        <v>125</v>
      </c>
      <c r="I127" s="229" t="s">
        <v>126</v>
      </c>
      <c r="J127" s="230" t="s">
        <v>102</v>
      </c>
      <c r="K127" s="231" t="s">
        <v>127</v>
      </c>
      <c r="L127" s="232"/>
      <c r="M127" s="105" t="s">
        <v>1</v>
      </c>
      <c r="N127" s="106" t="s">
        <v>38</v>
      </c>
      <c r="O127" s="106" t="s">
        <v>128</v>
      </c>
      <c r="P127" s="106" t="s">
        <v>129</v>
      </c>
      <c r="Q127" s="106" t="s">
        <v>130</v>
      </c>
      <c r="R127" s="106" t="s">
        <v>131</v>
      </c>
      <c r="S127" s="106" t="s">
        <v>132</v>
      </c>
      <c r="T127" s="107" t="s">
        <v>133</v>
      </c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</row>
    <row r="128" s="2" customFormat="1" ht="22.8" customHeight="1">
      <c r="A128" s="37"/>
      <c r="B128" s="38"/>
      <c r="C128" s="112" t="s">
        <v>99</v>
      </c>
      <c r="D128" s="39"/>
      <c r="E128" s="39"/>
      <c r="F128" s="39"/>
      <c r="G128" s="39"/>
      <c r="H128" s="39"/>
      <c r="I128" s="39"/>
      <c r="J128" s="233">
        <f>BK128</f>
        <v>0</v>
      </c>
      <c r="K128" s="39"/>
      <c r="L128" s="40"/>
      <c r="M128" s="108"/>
      <c r="N128" s="234"/>
      <c r="O128" s="109"/>
      <c r="P128" s="235">
        <f>P129+P143</f>
        <v>0</v>
      </c>
      <c r="Q128" s="109"/>
      <c r="R128" s="235">
        <f>R129+R143</f>
        <v>0</v>
      </c>
      <c r="S128" s="109"/>
      <c r="T128" s="236">
        <f>T129+T143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4" t="s">
        <v>73</v>
      </c>
      <c r="AU128" s="14" t="s">
        <v>104</v>
      </c>
      <c r="BK128" s="237">
        <f>BK129+BK143</f>
        <v>0</v>
      </c>
    </row>
    <row r="129" s="12" customFormat="1" ht="25.92" customHeight="1">
      <c r="A129" s="12"/>
      <c r="B129" s="238"/>
      <c r="C129" s="239"/>
      <c r="D129" s="240" t="s">
        <v>73</v>
      </c>
      <c r="E129" s="241" t="s">
        <v>375</v>
      </c>
      <c r="F129" s="241" t="s">
        <v>376</v>
      </c>
      <c r="G129" s="239"/>
      <c r="H129" s="239"/>
      <c r="I129" s="242"/>
      <c r="J129" s="217">
        <f>BK129</f>
        <v>0</v>
      </c>
      <c r="K129" s="239"/>
      <c r="L129" s="243"/>
      <c r="M129" s="244"/>
      <c r="N129" s="245"/>
      <c r="O129" s="245"/>
      <c r="P129" s="246">
        <f>SUM(P130:P142)</f>
        <v>0</v>
      </c>
      <c r="Q129" s="245"/>
      <c r="R129" s="246">
        <f>SUM(R130:R142)</f>
        <v>0</v>
      </c>
      <c r="S129" s="245"/>
      <c r="T129" s="247">
        <f>SUM(T130:T142)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48" t="s">
        <v>82</v>
      </c>
      <c r="AT129" s="249" t="s">
        <v>73</v>
      </c>
      <c r="AU129" s="249" t="s">
        <v>74</v>
      </c>
      <c r="AY129" s="248" t="s">
        <v>136</v>
      </c>
      <c r="BK129" s="250">
        <f>SUM(BK130:BK142)</f>
        <v>0</v>
      </c>
    </row>
    <row r="130" s="2" customFormat="1" ht="16.5" customHeight="1">
      <c r="A130" s="37"/>
      <c r="B130" s="38"/>
      <c r="C130" s="253" t="s">
        <v>82</v>
      </c>
      <c r="D130" s="253" t="s">
        <v>138</v>
      </c>
      <c r="E130" s="254" t="s">
        <v>377</v>
      </c>
      <c r="F130" s="255" t="s">
        <v>378</v>
      </c>
      <c r="G130" s="256" t="s">
        <v>148</v>
      </c>
      <c r="H130" s="257">
        <v>30</v>
      </c>
      <c r="I130" s="258"/>
      <c r="J130" s="259">
        <f>ROUND(I130*H130,2)</f>
        <v>0</v>
      </c>
      <c r="K130" s="260"/>
      <c r="L130" s="40"/>
      <c r="M130" s="261" t="s">
        <v>1</v>
      </c>
      <c r="N130" s="262" t="s">
        <v>40</v>
      </c>
      <c r="O130" s="96"/>
      <c r="P130" s="263">
        <f>O130*H130</f>
        <v>0</v>
      </c>
      <c r="Q130" s="263">
        <v>0</v>
      </c>
      <c r="R130" s="263">
        <f>Q130*H130</f>
        <v>0</v>
      </c>
      <c r="S130" s="263">
        <v>0</v>
      </c>
      <c r="T130" s="264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65" t="s">
        <v>142</v>
      </c>
      <c r="AT130" s="265" t="s">
        <v>138</v>
      </c>
      <c r="AU130" s="265" t="s">
        <v>82</v>
      </c>
      <c r="AY130" s="14" t="s">
        <v>136</v>
      </c>
      <c r="BE130" s="148">
        <f>IF(N130="základná",J130,0)</f>
        <v>0</v>
      </c>
      <c r="BF130" s="148">
        <f>IF(N130="znížená",J130,0)</f>
        <v>0</v>
      </c>
      <c r="BG130" s="148">
        <f>IF(N130="zákl. prenesená",J130,0)</f>
        <v>0</v>
      </c>
      <c r="BH130" s="148">
        <f>IF(N130="zníž. prenesená",J130,0)</f>
        <v>0</v>
      </c>
      <c r="BI130" s="148">
        <f>IF(N130="nulová",J130,0)</f>
        <v>0</v>
      </c>
      <c r="BJ130" s="14" t="s">
        <v>115</v>
      </c>
      <c r="BK130" s="148">
        <f>ROUND(I130*H130,2)</f>
        <v>0</v>
      </c>
      <c r="BL130" s="14" t="s">
        <v>142</v>
      </c>
      <c r="BM130" s="265" t="s">
        <v>115</v>
      </c>
    </row>
    <row r="131" s="2" customFormat="1" ht="16.5" customHeight="1">
      <c r="A131" s="37"/>
      <c r="B131" s="38"/>
      <c r="C131" s="253" t="s">
        <v>115</v>
      </c>
      <c r="D131" s="253" t="s">
        <v>138</v>
      </c>
      <c r="E131" s="254" t="s">
        <v>379</v>
      </c>
      <c r="F131" s="255" t="s">
        <v>380</v>
      </c>
      <c r="G131" s="256" t="s">
        <v>259</v>
      </c>
      <c r="H131" s="257">
        <v>1</v>
      </c>
      <c r="I131" s="258"/>
      <c r="J131" s="259">
        <f>ROUND(I131*H131,2)</f>
        <v>0</v>
      </c>
      <c r="K131" s="260"/>
      <c r="L131" s="40"/>
      <c r="M131" s="261" t="s">
        <v>1</v>
      </c>
      <c r="N131" s="262" t="s">
        <v>40</v>
      </c>
      <c r="O131" s="96"/>
      <c r="P131" s="263">
        <f>O131*H131</f>
        <v>0</v>
      </c>
      <c r="Q131" s="263">
        <v>0</v>
      </c>
      <c r="R131" s="263">
        <f>Q131*H131</f>
        <v>0</v>
      </c>
      <c r="S131" s="263">
        <v>0</v>
      </c>
      <c r="T131" s="264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65" t="s">
        <v>142</v>
      </c>
      <c r="AT131" s="265" t="s">
        <v>138</v>
      </c>
      <c r="AU131" s="265" t="s">
        <v>82</v>
      </c>
      <c r="AY131" s="14" t="s">
        <v>136</v>
      </c>
      <c r="BE131" s="148">
        <f>IF(N131="základná",J131,0)</f>
        <v>0</v>
      </c>
      <c r="BF131" s="148">
        <f>IF(N131="znížená",J131,0)</f>
        <v>0</v>
      </c>
      <c r="BG131" s="148">
        <f>IF(N131="zákl. prenesená",J131,0)</f>
        <v>0</v>
      </c>
      <c r="BH131" s="148">
        <f>IF(N131="zníž. prenesená",J131,0)</f>
        <v>0</v>
      </c>
      <c r="BI131" s="148">
        <f>IF(N131="nulová",J131,0)</f>
        <v>0</v>
      </c>
      <c r="BJ131" s="14" t="s">
        <v>115</v>
      </c>
      <c r="BK131" s="148">
        <f>ROUND(I131*H131,2)</f>
        <v>0</v>
      </c>
      <c r="BL131" s="14" t="s">
        <v>142</v>
      </c>
      <c r="BM131" s="265" t="s">
        <v>142</v>
      </c>
    </row>
    <row r="132" s="2" customFormat="1" ht="16.5" customHeight="1">
      <c r="A132" s="37"/>
      <c r="B132" s="38"/>
      <c r="C132" s="253" t="s">
        <v>145</v>
      </c>
      <c r="D132" s="253" t="s">
        <v>138</v>
      </c>
      <c r="E132" s="254" t="s">
        <v>381</v>
      </c>
      <c r="F132" s="255" t="s">
        <v>382</v>
      </c>
      <c r="G132" s="256" t="s">
        <v>259</v>
      </c>
      <c r="H132" s="257">
        <v>4</v>
      </c>
      <c r="I132" s="258"/>
      <c r="J132" s="259">
        <f>ROUND(I132*H132,2)</f>
        <v>0</v>
      </c>
      <c r="K132" s="260"/>
      <c r="L132" s="40"/>
      <c r="M132" s="261" t="s">
        <v>1</v>
      </c>
      <c r="N132" s="262" t="s">
        <v>40</v>
      </c>
      <c r="O132" s="96"/>
      <c r="P132" s="263">
        <f>O132*H132</f>
        <v>0</v>
      </c>
      <c r="Q132" s="263">
        <v>0</v>
      </c>
      <c r="R132" s="263">
        <f>Q132*H132</f>
        <v>0</v>
      </c>
      <c r="S132" s="263">
        <v>0</v>
      </c>
      <c r="T132" s="264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65" t="s">
        <v>142</v>
      </c>
      <c r="AT132" s="265" t="s">
        <v>138</v>
      </c>
      <c r="AU132" s="265" t="s">
        <v>82</v>
      </c>
      <c r="AY132" s="14" t="s">
        <v>136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4" t="s">
        <v>115</v>
      </c>
      <c r="BK132" s="148">
        <f>ROUND(I132*H132,2)</f>
        <v>0</v>
      </c>
      <c r="BL132" s="14" t="s">
        <v>142</v>
      </c>
      <c r="BM132" s="265" t="s">
        <v>149</v>
      </c>
    </row>
    <row r="133" s="2" customFormat="1" ht="16.5" customHeight="1">
      <c r="A133" s="37"/>
      <c r="B133" s="38"/>
      <c r="C133" s="253" t="s">
        <v>142</v>
      </c>
      <c r="D133" s="253" t="s">
        <v>138</v>
      </c>
      <c r="E133" s="254" t="s">
        <v>383</v>
      </c>
      <c r="F133" s="255" t="s">
        <v>384</v>
      </c>
      <c r="G133" s="256" t="s">
        <v>148</v>
      </c>
      <c r="H133" s="257">
        <v>30</v>
      </c>
      <c r="I133" s="258"/>
      <c r="J133" s="259">
        <f>ROUND(I133*H133,2)</f>
        <v>0</v>
      </c>
      <c r="K133" s="260"/>
      <c r="L133" s="40"/>
      <c r="M133" s="261" t="s">
        <v>1</v>
      </c>
      <c r="N133" s="262" t="s">
        <v>40</v>
      </c>
      <c r="O133" s="96"/>
      <c r="P133" s="263">
        <f>O133*H133</f>
        <v>0</v>
      </c>
      <c r="Q133" s="263">
        <v>0</v>
      </c>
      <c r="R133" s="263">
        <f>Q133*H133</f>
        <v>0</v>
      </c>
      <c r="S133" s="263">
        <v>0</v>
      </c>
      <c r="T133" s="264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65" t="s">
        <v>142</v>
      </c>
      <c r="AT133" s="265" t="s">
        <v>138</v>
      </c>
      <c r="AU133" s="265" t="s">
        <v>82</v>
      </c>
      <c r="AY133" s="14" t="s">
        <v>136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4" t="s">
        <v>115</v>
      </c>
      <c r="BK133" s="148">
        <f>ROUND(I133*H133,2)</f>
        <v>0</v>
      </c>
      <c r="BL133" s="14" t="s">
        <v>142</v>
      </c>
      <c r="BM133" s="265" t="s">
        <v>152</v>
      </c>
    </row>
    <row r="134" s="2" customFormat="1" ht="16.5" customHeight="1">
      <c r="A134" s="37"/>
      <c r="B134" s="38"/>
      <c r="C134" s="253" t="s">
        <v>153</v>
      </c>
      <c r="D134" s="253" t="s">
        <v>138</v>
      </c>
      <c r="E134" s="254" t="s">
        <v>385</v>
      </c>
      <c r="F134" s="255" t="s">
        <v>386</v>
      </c>
      <c r="G134" s="256" t="s">
        <v>259</v>
      </c>
      <c r="H134" s="257">
        <v>2</v>
      </c>
      <c r="I134" s="258"/>
      <c r="J134" s="259">
        <f>ROUND(I134*H134,2)</f>
        <v>0</v>
      </c>
      <c r="K134" s="260"/>
      <c r="L134" s="40"/>
      <c r="M134" s="261" t="s">
        <v>1</v>
      </c>
      <c r="N134" s="262" t="s">
        <v>40</v>
      </c>
      <c r="O134" s="96"/>
      <c r="P134" s="263">
        <f>O134*H134</f>
        <v>0</v>
      </c>
      <c r="Q134" s="263">
        <v>0</v>
      </c>
      <c r="R134" s="263">
        <f>Q134*H134</f>
        <v>0</v>
      </c>
      <c r="S134" s="263">
        <v>0</v>
      </c>
      <c r="T134" s="264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65" t="s">
        <v>142</v>
      </c>
      <c r="AT134" s="265" t="s">
        <v>138</v>
      </c>
      <c r="AU134" s="265" t="s">
        <v>82</v>
      </c>
      <c r="AY134" s="14" t="s">
        <v>136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4" t="s">
        <v>115</v>
      </c>
      <c r="BK134" s="148">
        <f>ROUND(I134*H134,2)</f>
        <v>0</v>
      </c>
      <c r="BL134" s="14" t="s">
        <v>142</v>
      </c>
      <c r="BM134" s="265" t="s">
        <v>157</v>
      </c>
    </row>
    <row r="135" s="2" customFormat="1" ht="16.5" customHeight="1">
      <c r="A135" s="37"/>
      <c r="B135" s="38"/>
      <c r="C135" s="253" t="s">
        <v>149</v>
      </c>
      <c r="D135" s="253" t="s">
        <v>138</v>
      </c>
      <c r="E135" s="254" t="s">
        <v>387</v>
      </c>
      <c r="F135" s="255" t="s">
        <v>388</v>
      </c>
      <c r="G135" s="256" t="s">
        <v>259</v>
      </c>
      <c r="H135" s="257">
        <v>6</v>
      </c>
      <c r="I135" s="258"/>
      <c r="J135" s="259">
        <f>ROUND(I135*H135,2)</f>
        <v>0</v>
      </c>
      <c r="K135" s="260"/>
      <c r="L135" s="40"/>
      <c r="M135" s="261" t="s">
        <v>1</v>
      </c>
      <c r="N135" s="262" t="s">
        <v>40</v>
      </c>
      <c r="O135" s="96"/>
      <c r="P135" s="263">
        <f>O135*H135</f>
        <v>0</v>
      </c>
      <c r="Q135" s="263">
        <v>0</v>
      </c>
      <c r="R135" s="263">
        <f>Q135*H135</f>
        <v>0</v>
      </c>
      <c r="S135" s="263">
        <v>0</v>
      </c>
      <c r="T135" s="26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65" t="s">
        <v>142</v>
      </c>
      <c r="AT135" s="265" t="s">
        <v>138</v>
      </c>
      <c r="AU135" s="265" t="s">
        <v>82</v>
      </c>
      <c r="AY135" s="14" t="s">
        <v>136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4" t="s">
        <v>115</v>
      </c>
      <c r="BK135" s="148">
        <f>ROUND(I135*H135,2)</f>
        <v>0</v>
      </c>
      <c r="BL135" s="14" t="s">
        <v>142</v>
      </c>
      <c r="BM135" s="265" t="s">
        <v>160</v>
      </c>
    </row>
    <row r="136" s="2" customFormat="1" ht="16.5" customHeight="1">
      <c r="A136" s="37"/>
      <c r="B136" s="38"/>
      <c r="C136" s="253" t="s">
        <v>161</v>
      </c>
      <c r="D136" s="253" t="s">
        <v>138</v>
      </c>
      <c r="E136" s="254" t="s">
        <v>389</v>
      </c>
      <c r="F136" s="255" t="s">
        <v>390</v>
      </c>
      <c r="G136" s="256" t="s">
        <v>148</v>
      </c>
      <c r="H136" s="257">
        <v>40</v>
      </c>
      <c r="I136" s="258"/>
      <c r="J136" s="259">
        <f>ROUND(I136*H136,2)</f>
        <v>0</v>
      </c>
      <c r="K136" s="260"/>
      <c r="L136" s="40"/>
      <c r="M136" s="261" t="s">
        <v>1</v>
      </c>
      <c r="N136" s="262" t="s">
        <v>40</v>
      </c>
      <c r="O136" s="96"/>
      <c r="P136" s="263">
        <f>O136*H136</f>
        <v>0</v>
      </c>
      <c r="Q136" s="263">
        <v>0</v>
      </c>
      <c r="R136" s="263">
        <f>Q136*H136</f>
        <v>0</v>
      </c>
      <c r="S136" s="263">
        <v>0</v>
      </c>
      <c r="T136" s="26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65" t="s">
        <v>142</v>
      </c>
      <c r="AT136" s="265" t="s">
        <v>138</v>
      </c>
      <c r="AU136" s="265" t="s">
        <v>82</v>
      </c>
      <c r="AY136" s="14" t="s">
        <v>136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4" t="s">
        <v>115</v>
      </c>
      <c r="BK136" s="148">
        <f>ROUND(I136*H136,2)</f>
        <v>0</v>
      </c>
      <c r="BL136" s="14" t="s">
        <v>142</v>
      </c>
      <c r="BM136" s="265" t="s">
        <v>164</v>
      </c>
    </row>
    <row r="137" s="2" customFormat="1" ht="16.5" customHeight="1">
      <c r="A137" s="37"/>
      <c r="B137" s="38"/>
      <c r="C137" s="253" t="s">
        <v>152</v>
      </c>
      <c r="D137" s="253" t="s">
        <v>138</v>
      </c>
      <c r="E137" s="254" t="s">
        <v>391</v>
      </c>
      <c r="F137" s="255" t="s">
        <v>392</v>
      </c>
      <c r="G137" s="256" t="s">
        <v>148</v>
      </c>
      <c r="H137" s="257">
        <v>50</v>
      </c>
      <c r="I137" s="258"/>
      <c r="J137" s="259">
        <f>ROUND(I137*H137,2)</f>
        <v>0</v>
      </c>
      <c r="K137" s="260"/>
      <c r="L137" s="40"/>
      <c r="M137" s="261" t="s">
        <v>1</v>
      </c>
      <c r="N137" s="262" t="s">
        <v>40</v>
      </c>
      <c r="O137" s="96"/>
      <c r="P137" s="263">
        <f>O137*H137</f>
        <v>0</v>
      </c>
      <c r="Q137" s="263">
        <v>0</v>
      </c>
      <c r="R137" s="263">
        <f>Q137*H137</f>
        <v>0</v>
      </c>
      <c r="S137" s="263">
        <v>0</v>
      </c>
      <c r="T137" s="26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65" t="s">
        <v>142</v>
      </c>
      <c r="AT137" s="265" t="s">
        <v>138</v>
      </c>
      <c r="AU137" s="265" t="s">
        <v>82</v>
      </c>
      <c r="AY137" s="14" t="s">
        <v>136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4" t="s">
        <v>115</v>
      </c>
      <c r="BK137" s="148">
        <f>ROUND(I137*H137,2)</f>
        <v>0</v>
      </c>
      <c r="BL137" s="14" t="s">
        <v>142</v>
      </c>
      <c r="BM137" s="265" t="s">
        <v>167</v>
      </c>
    </row>
    <row r="138" s="2" customFormat="1" ht="16.5" customHeight="1">
      <c r="A138" s="37"/>
      <c r="B138" s="38"/>
      <c r="C138" s="253" t="s">
        <v>168</v>
      </c>
      <c r="D138" s="253" t="s">
        <v>138</v>
      </c>
      <c r="E138" s="254" t="s">
        <v>393</v>
      </c>
      <c r="F138" s="255" t="s">
        <v>394</v>
      </c>
      <c r="G138" s="256" t="s">
        <v>148</v>
      </c>
      <c r="H138" s="257">
        <v>36</v>
      </c>
      <c r="I138" s="258"/>
      <c r="J138" s="259">
        <f>ROUND(I138*H138,2)</f>
        <v>0</v>
      </c>
      <c r="K138" s="260"/>
      <c r="L138" s="40"/>
      <c r="M138" s="261" t="s">
        <v>1</v>
      </c>
      <c r="N138" s="262" t="s">
        <v>40</v>
      </c>
      <c r="O138" s="96"/>
      <c r="P138" s="263">
        <f>O138*H138</f>
        <v>0</v>
      </c>
      <c r="Q138" s="263">
        <v>0</v>
      </c>
      <c r="R138" s="263">
        <f>Q138*H138</f>
        <v>0</v>
      </c>
      <c r="S138" s="263">
        <v>0</v>
      </c>
      <c r="T138" s="26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65" t="s">
        <v>142</v>
      </c>
      <c r="AT138" s="265" t="s">
        <v>138</v>
      </c>
      <c r="AU138" s="265" t="s">
        <v>82</v>
      </c>
      <c r="AY138" s="14" t="s">
        <v>136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4" t="s">
        <v>115</v>
      </c>
      <c r="BK138" s="148">
        <f>ROUND(I138*H138,2)</f>
        <v>0</v>
      </c>
      <c r="BL138" s="14" t="s">
        <v>142</v>
      </c>
      <c r="BM138" s="265" t="s">
        <v>171</v>
      </c>
    </row>
    <row r="139" s="2" customFormat="1" ht="16.5" customHeight="1">
      <c r="A139" s="37"/>
      <c r="B139" s="38"/>
      <c r="C139" s="253" t="s">
        <v>157</v>
      </c>
      <c r="D139" s="253" t="s">
        <v>138</v>
      </c>
      <c r="E139" s="254" t="s">
        <v>395</v>
      </c>
      <c r="F139" s="255" t="s">
        <v>396</v>
      </c>
      <c r="G139" s="256" t="s">
        <v>397</v>
      </c>
      <c r="H139" s="257">
        <v>8</v>
      </c>
      <c r="I139" s="258"/>
      <c r="J139" s="259">
        <f>ROUND(I139*H139,2)</f>
        <v>0</v>
      </c>
      <c r="K139" s="260"/>
      <c r="L139" s="40"/>
      <c r="M139" s="261" t="s">
        <v>1</v>
      </c>
      <c r="N139" s="262" t="s">
        <v>40</v>
      </c>
      <c r="O139" s="96"/>
      <c r="P139" s="263">
        <f>O139*H139</f>
        <v>0</v>
      </c>
      <c r="Q139" s="263">
        <v>0</v>
      </c>
      <c r="R139" s="263">
        <f>Q139*H139</f>
        <v>0</v>
      </c>
      <c r="S139" s="263">
        <v>0</v>
      </c>
      <c r="T139" s="26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65" t="s">
        <v>142</v>
      </c>
      <c r="AT139" s="265" t="s">
        <v>138</v>
      </c>
      <c r="AU139" s="265" t="s">
        <v>82</v>
      </c>
      <c r="AY139" s="14" t="s">
        <v>136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4" t="s">
        <v>115</v>
      </c>
      <c r="BK139" s="148">
        <f>ROUND(I139*H139,2)</f>
        <v>0</v>
      </c>
      <c r="BL139" s="14" t="s">
        <v>142</v>
      </c>
      <c r="BM139" s="265" t="s">
        <v>7</v>
      </c>
    </row>
    <row r="140" s="2" customFormat="1" ht="16.5" customHeight="1">
      <c r="A140" s="37"/>
      <c r="B140" s="38"/>
      <c r="C140" s="253" t="s">
        <v>174</v>
      </c>
      <c r="D140" s="253" t="s">
        <v>138</v>
      </c>
      <c r="E140" s="254" t="s">
        <v>398</v>
      </c>
      <c r="F140" s="255" t="s">
        <v>399</v>
      </c>
      <c r="G140" s="256" t="s">
        <v>397</v>
      </c>
      <c r="H140" s="257">
        <v>4</v>
      </c>
      <c r="I140" s="258"/>
      <c r="J140" s="259">
        <f>ROUND(I140*H140,2)</f>
        <v>0</v>
      </c>
      <c r="K140" s="260"/>
      <c r="L140" s="40"/>
      <c r="M140" s="261" t="s">
        <v>1</v>
      </c>
      <c r="N140" s="262" t="s">
        <v>40</v>
      </c>
      <c r="O140" s="96"/>
      <c r="P140" s="263">
        <f>O140*H140</f>
        <v>0</v>
      </c>
      <c r="Q140" s="263">
        <v>0</v>
      </c>
      <c r="R140" s="263">
        <f>Q140*H140</f>
        <v>0</v>
      </c>
      <c r="S140" s="263">
        <v>0</v>
      </c>
      <c r="T140" s="26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65" t="s">
        <v>142</v>
      </c>
      <c r="AT140" s="265" t="s">
        <v>138</v>
      </c>
      <c r="AU140" s="265" t="s">
        <v>82</v>
      </c>
      <c r="AY140" s="14" t="s">
        <v>136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4" t="s">
        <v>115</v>
      </c>
      <c r="BK140" s="148">
        <f>ROUND(I140*H140,2)</f>
        <v>0</v>
      </c>
      <c r="BL140" s="14" t="s">
        <v>142</v>
      </c>
      <c r="BM140" s="265" t="s">
        <v>177</v>
      </c>
    </row>
    <row r="141" s="2" customFormat="1" ht="16.5" customHeight="1">
      <c r="A141" s="37"/>
      <c r="B141" s="38"/>
      <c r="C141" s="253" t="s">
        <v>160</v>
      </c>
      <c r="D141" s="253" t="s">
        <v>138</v>
      </c>
      <c r="E141" s="254" t="s">
        <v>400</v>
      </c>
      <c r="F141" s="255" t="s">
        <v>401</v>
      </c>
      <c r="G141" s="256" t="s">
        <v>397</v>
      </c>
      <c r="H141" s="257">
        <v>4</v>
      </c>
      <c r="I141" s="258"/>
      <c r="J141" s="259">
        <f>ROUND(I141*H141,2)</f>
        <v>0</v>
      </c>
      <c r="K141" s="260"/>
      <c r="L141" s="40"/>
      <c r="M141" s="261" t="s">
        <v>1</v>
      </c>
      <c r="N141" s="262" t="s">
        <v>40</v>
      </c>
      <c r="O141" s="96"/>
      <c r="P141" s="263">
        <f>O141*H141</f>
        <v>0</v>
      </c>
      <c r="Q141" s="263">
        <v>0</v>
      </c>
      <c r="R141" s="263">
        <f>Q141*H141</f>
        <v>0</v>
      </c>
      <c r="S141" s="263">
        <v>0</v>
      </c>
      <c r="T141" s="26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65" t="s">
        <v>142</v>
      </c>
      <c r="AT141" s="265" t="s">
        <v>138</v>
      </c>
      <c r="AU141" s="265" t="s">
        <v>82</v>
      </c>
      <c r="AY141" s="14" t="s">
        <v>136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4" t="s">
        <v>115</v>
      </c>
      <c r="BK141" s="148">
        <f>ROUND(I141*H141,2)</f>
        <v>0</v>
      </c>
      <c r="BL141" s="14" t="s">
        <v>142</v>
      </c>
      <c r="BM141" s="265" t="s">
        <v>180</v>
      </c>
    </row>
    <row r="142" s="2" customFormat="1" ht="16.5" customHeight="1">
      <c r="A142" s="37"/>
      <c r="B142" s="38"/>
      <c r="C142" s="253" t="s">
        <v>181</v>
      </c>
      <c r="D142" s="253" t="s">
        <v>138</v>
      </c>
      <c r="E142" s="254" t="s">
        <v>402</v>
      </c>
      <c r="F142" s="255" t="s">
        <v>403</v>
      </c>
      <c r="G142" s="256" t="s">
        <v>397</v>
      </c>
      <c r="H142" s="257">
        <v>3</v>
      </c>
      <c r="I142" s="258"/>
      <c r="J142" s="259">
        <f>ROUND(I142*H142,2)</f>
        <v>0</v>
      </c>
      <c r="K142" s="260"/>
      <c r="L142" s="40"/>
      <c r="M142" s="261" t="s">
        <v>1</v>
      </c>
      <c r="N142" s="262" t="s">
        <v>40</v>
      </c>
      <c r="O142" s="96"/>
      <c r="P142" s="263">
        <f>O142*H142</f>
        <v>0</v>
      </c>
      <c r="Q142" s="263">
        <v>0</v>
      </c>
      <c r="R142" s="263">
        <f>Q142*H142</f>
        <v>0</v>
      </c>
      <c r="S142" s="263">
        <v>0</v>
      </c>
      <c r="T142" s="26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65" t="s">
        <v>142</v>
      </c>
      <c r="AT142" s="265" t="s">
        <v>138</v>
      </c>
      <c r="AU142" s="265" t="s">
        <v>82</v>
      </c>
      <c r="AY142" s="14" t="s">
        <v>136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4" t="s">
        <v>115</v>
      </c>
      <c r="BK142" s="148">
        <f>ROUND(I142*H142,2)</f>
        <v>0</v>
      </c>
      <c r="BL142" s="14" t="s">
        <v>142</v>
      </c>
      <c r="BM142" s="265" t="s">
        <v>184</v>
      </c>
    </row>
    <row r="143" s="2" customFormat="1" ht="49.92" customHeight="1">
      <c r="A143" s="37"/>
      <c r="B143" s="38"/>
      <c r="C143" s="39"/>
      <c r="D143" s="39"/>
      <c r="E143" s="241" t="s">
        <v>370</v>
      </c>
      <c r="F143" s="241" t="s">
        <v>371</v>
      </c>
      <c r="G143" s="39"/>
      <c r="H143" s="39"/>
      <c r="I143" s="39"/>
      <c r="J143" s="217">
        <f>BK143</f>
        <v>0</v>
      </c>
      <c r="K143" s="39"/>
      <c r="L143" s="40"/>
      <c r="M143" s="277"/>
      <c r="N143" s="278"/>
      <c r="O143" s="96"/>
      <c r="P143" s="96"/>
      <c r="Q143" s="96"/>
      <c r="R143" s="96"/>
      <c r="S143" s="96"/>
      <c r="T143" s="9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4" t="s">
        <v>73</v>
      </c>
      <c r="AU143" s="14" t="s">
        <v>74</v>
      </c>
      <c r="AY143" s="14" t="s">
        <v>372</v>
      </c>
      <c r="BK143" s="148">
        <f>SUM(BK144:BK148)</f>
        <v>0</v>
      </c>
    </row>
    <row r="144" s="2" customFormat="1" ht="16.32" customHeight="1">
      <c r="A144" s="37"/>
      <c r="B144" s="38"/>
      <c r="C144" s="279" t="s">
        <v>1</v>
      </c>
      <c r="D144" s="279" t="s">
        <v>138</v>
      </c>
      <c r="E144" s="280" t="s">
        <v>1</v>
      </c>
      <c r="F144" s="281" t="s">
        <v>1</v>
      </c>
      <c r="G144" s="282" t="s">
        <v>1</v>
      </c>
      <c r="H144" s="283"/>
      <c r="I144" s="284"/>
      <c r="J144" s="285">
        <f>BK144</f>
        <v>0</v>
      </c>
      <c r="K144" s="260"/>
      <c r="L144" s="40"/>
      <c r="M144" s="286" t="s">
        <v>1</v>
      </c>
      <c r="N144" s="287" t="s">
        <v>40</v>
      </c>
      <c r="O144" s="96"/>
      <c r="P144" s="96"/>
      <c r="Q144" s="96"/>
      <c r="R144" s="96"/>
      <c r="S144" s="96"/>
      <c r="T144" s="9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4" t="s">
        <v>372</v>
      </c>
      <c r="AU144" s="14" t="s">
        <v>82</v>
      </c>
      <c r="AY144" s="14" t="s">
        <v>372</v>
      </c>
      <c r="BE144" s="148">
        <f>IF(N144="základná",J144,0)</f>
        <v>0</v>
      </c>
      <c r="BF144" s="148">
        <f>IF(N144="znížená",J144,0)</f>
        <v>0</v>
      </c>
      <c r="BG144" s="148">
        <f>IF(N144="zákl. prenesená",J144,0)</f>
        <v>0</v>
      </c>
      <c r="BH144" s="148">
        <f>IF(N144="zníž. prenesená",J144,0)</f>
        <v>0</v>
      </c>
      <c r="BI144" s="148">
        <f>IF(N144="nulová",J144,0)</f>
        <v>0</v>
      </c>
      <c r="BJ144" s="14" t="s">
        <v>115</v>
      </c>
      <c r="BK144" s="148">
        <f>I144*H144</f>
        <v>0</v>
      </c>
    </row>
    <row r="145" s="2" customFormat="1" ht="16.32" customHeight="1">
      <c r="A145" s="37"/>
      <c r="B145" s="38"/>
      <c r="C145" s="279" t="s">
        <v>1</v>
      </c>
      <c r="D145" s="279" t="s">
        <v>138</v>
      </c>
      <c r="E145" s="280" t="s">
        <v>1</v>
      </c>
      <c r="F145" s="281" t="s">
        <v>1</v>
      </c>
      <c r="G145" s="282" t="s">
        <v>1</v>
      </c>
      <c r="H145" s="283"/>
      <c r="I145" s="284"/>
      <c r="J145" s="285">
        <f>BK145</f>
        <v>0</v>
      </c>
      <c r="K145" s="260"/>
      <c r="L145" s="40"/>
      <c r="M145" s="286" t="s">
        <v>1</v>
      </c>
      <c r="N145" s="287" t="s">
        <v>40</v>
      </c>
      <c r="O145" s="96"/>
      <c r="P145" s="96"/>
      <c r="Q145" s="96"/>
      <c r="R145" s="96"/>
      <c r="S145" s="96"/>
      <c r="T145" s="9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4" t="s">
        <v>372</v>
      </c>
      <c r="AU145" s="14" t="s">
        <v>82</v>
      </c>
      <c r="AY145" s="14" t="s">
        <v>372</v>
      </c>
      <c r="BE145" s="148">
        <f>IF(N145="základná",J145,0)</f>
        <v>0</v>
      </c>
      <c r="BF145" s="148">
        <f>IF(N145="znížená",J145,0)</f>
        <v>0</v>
      </c>
      <c r="BG145" s="148">
        <f>IF(N145="zákl. prenesená",J145,0)</f>
        <v>0</v>
      </c>
      <c r="BH145" s="148">
        <f>IF(N145="zníž. prenesená",J145,0)</f>
        <v>0</v>
      </c>
      <c r="BI145" s="148">
        <f>IF(N145="nulová",J145,0)</f>
        <v>0</v>
      </c>
      <c r="BJ145" s="14" t="s">
        <v>115</v>
      </c>
      <c r="BK145" s="148">
        <f>I145*H145</f>
        <v>0</v>
      </c>
    </row>
    <row r="146" s="2" customFormat="1" ht="16.32" customHeight="1">
      <c r="A146" s="37"/>
      <c r="B146" s="38"/>
      <c r="C146" s="279" t="s">
        <v>1</v>
      </c>
      <c r="D146" s="279" t="s">
        <v>138</v>
      </c>
      <c r="E146" s="280" t="s">
        <v>1</v>
      </c>
      <c r="F146" s="281" t="s">
        <v>1</v>
      </c>
      <c r="G146" s="282" t="s">
        <v>1</v>
      </c>
      <c r="H146" s="283"/>
      <c r="I146" s="284"/>
      <c r="J146" s="285">
        <f>BK146</f>
        <v>0</v>
      </c>
      <c r="K146" s="260"/>
      <c r="L146" s="40"/>
      <c r="M146" s="286" t="s">
        <v>1</v>
      </c>
      <c r="N146" s="287" t="s">
        <v>40</v>
      </c>
      <c r="O146" s="96"/>
      <c r="P146" s="96"/>
      <c r="Q146" s="96"/>
      <c r="R146" s="96"/>
      <c r="S146" s="96"/>
      <c r="T146" s="9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4" t="s">
        <v>372</v>
      </c>
      <c r="AU146" s="14" t="s">
        <v>82</v>
      </c>
      <c r="AY146" s="14" t="s">
        <v>372</v>
      </c>
      <c r="BE146" s="148">
        <f>IF(N146="základná",J146,0)</f>
        <v>0</v>
      </c>
      <c r="BF146" s="148">
        <f>IF(N146="znížená",J146,0)</f>
        <v>0</v>
      </c>
      <c r="BG146" s="148">
        <f>IF(N146="zákl. prenesená",J146,0)</f>
        <v>0</v>
      </c>
      <c r="BH146" s="148">
        <f>IF(N146="zníž. prenesená",J146,0)</f>
        <v>0</v>
      </c>
      <c r="BI146" s="148">
        <f>IF(N146="nulová",J146,0)</f>
        <v>0</v>
      </c>
      <c r="BJ146" s="14" t="s">
        <v>115</v>
      </c>
      <c r="BK146" s="148">
        <f>I146*H146</f>
        <v>0</v>
      </c>
    </row>
    <row r="147" s="2" customFormat="1" ht="16.32" customHeight="1">
      <c r="A147" s="37"/>
      <c r="B147" s="38"/>
      <c r="C147" s="279" t="s">
        <v>1</v>
      </c>
      <c r="D147" s="279" t="s">
        <v>138</v>
      </c>
      <c r="E147" s="280" t="s">
        <v>1</v>
      </c>
      <c r="F147" s="281" t="s">
        <v>1</v>
      </c>
      <c r="G147" s="282" t="s">
        <v>1</v>
      </c>
      <c r="H147" s="283"/>
      <c r="I147" s="284"/>
      <c r="J147" s="285">
        <f>BK147</f>
        <v>0</v>
      </c>
      <c r="K147" s="260"/>
      <c r="L147" s="40"/>
      <c r="M147" s="286" t="s">
        <v>1</v>
      </c>
      <c r="N147" s="287" t="s">
        <v>40</v>
      </c>
      <c r="O147" s="96"/>
      <c r="P147" s="96"/>
      <c r="Q147" s="96"/>
      <c r="R147" s="96"/>
      <c r="S147" s="96"/>
      <c r="T147" s="9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4" t="s">
        <v>372</v>
      </c>
      <c r="AU147" s="14" t="s">
        <v>82</v>
      </c>
      <c r="AY147" s="14" t="s">
        <v>372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4" t="s">
        <v>115</v>
      </c>
      <c r="BK147" s="148">
        <f>I147*H147</f>
        <v>0</v>
      </c>
    </row>
    <row r="148" s="2" customFormat="1" ht="16.32" customHeight="1">
      <c r="A148" s="37"/>
      <c r="B148" s="38"/>
      <c r="C148" s="279" t="s">
        <v>1</v>
      </c>
      <c r="D148" s="279" t="s">
        <v>138</v>
      </c>
      <c r="E148" s="280" t="s">
        <v>1</v>
      </c>
      <c r="F148" s="281" t="s">
        <v>1</v>
      </c>
      <c r="G148" s="282" t="s">
        <v>1</v>
      </c>
      <c r="H148" s="283"/>
      <c r="I148" s="284"/>
      <c r="J148" s="285">
        <f>BK148</f>
        <v>0</v>
      </c>
      <c r="K148" s="260"/>
      <c r="L148" s="40"/>
      <c r="M148" s="286" t="s">
        <v>1</v>
      </c>
      <c r="N148" s="287" t="s">
        <v>40</v>
      </c>
      <c r="O148" s="288"/>
      <c r="P148" s="288"/>
      <c r="Q148" s="288"/>
      <c r="R148" s="288"/>
      <c r="S148" s="288"/>
      <c r="T148" s="289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4" t="s">
        <v>372</v>
      </c>
      <c r="AU148" s="14" t="s">
        <v>82</v>
      </c>
      <c r="AY148" s="14" t="s">
        <v>372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4" t="s">
        <v>115</v>
      </c>
      <c r="BK148" s="148">
        <f>I148*H148</f>
        <v>0</v>
      </c>
    </row>
    <row r="149" s="2" customFormat="1" ht="6.96" customHeight="1">
      <c r="A149" s="37"/>
      <c r="B149" s="71"/>
      <c r="C149" s="72"/>
      <c r="D149" s="72"/>
      <c r="E149" s="72"/>
      <c r="F149" s="72"/>
      <c r="G149" s="72"/>
      <c r="H149" s="72"/>
      <c r="I149" s="72"/>
      <c r="J149" s="72"/>
      <c r="K149" s="72"/>
      <c r="L149" s="40"/>
      <c r="M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</sheetData>
  <sheetProtection sheet="1" autoFilter="0" formatColumns="0" formatRows="0" objects="1" scenarios="1" spinCount="100000" saltValue="vSRUoOmFXElb4h6zLj1I0u9tUJhf1JeNsdIKzSX0tfGoR57rM1dEEpPP6FCFnA4zugb4j0dcDRVWlq8pL8G0lQ==" hashValue="9fnJtAp0aw+BC59NwCWqT+GW3lRQHGnbZpk5llqiQJcOAYTqoyp+ZGhPnBGlOGTMOMWkBCofSuLH/CwYnrSlxg==" algorithmName="SHA-512" password="C549"/>
  <autoFilter ref="C127:K148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dataValidations count="2">
    <dataValidation type="list" allowBlank="1" showInputMessage="1" showErrorMessage="1" error="Povolené sú hodnoty K, M." sqref="D144:D149">
      <formula1>"K, M"</formula1>
    </dataValidation>
    <dataValidation type="list" allowBlank="1" showInputMessage="1" showErrorMessage="1" error="Povolené sú hodnoty základná, znížená, nulová." sqref="N144:N149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DESKTOP-9G0H08V\HP</dc:creator>
  <cp:lastModifiedBy>DESKTOP-9G0H08V\HP</cp:lastModifiedBy>
  <dcterms:created xsi:type="dcterms:W3CDTF">2024-07-19T09:54:38Z</dcterms:created>
  <dcterms:modified xsi:type="dcterms:W3CDTF">2024-07-19T09:54:41Z</dcterms:modified>
</cp:coreProperties>
</file>