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xport\00_DPB\2024\HROBONOVA\AKTUAL_ZMENA_DL_OBRUBNIKOV\"/>
    </mc:Choice>
  </mc:AlternateContent>
  <bookViews>
    <workbookView xWindow="0" yWindow="0" windowWidth="0" windowHeight="0"/>
  </bookViews>
  <sheets>
    <sheet name="Rekapitulácia stavby" sheetId="1" r:id="rId1"/>
    <sheet name="01a - 1_ALT_Parkovisko pr..." sheetId="2" r:id="rId2"/>
    <sheet name="Zoznam figúr" sheetId="3" r:id="rId3"/>
  </sheets>
  <definedNames>
    <definedName name="_xlnm.Print_Area" localSheetId="0">'Rekapitulácia stavby'!$D$4:$AO$76,'Rekapitulácia stavby'!$C$82:$AQ$103</definedName>
    <definedName name="_xlnm.Print_Titles" localSheetId="0">'Rekapitulácia stavby'!$92:$92</definedName>
    <definedName name="_xlnm._FilterDatabase" localSheetId="1" hidden="1">'01a - 1_ALT_Parkovisko pr...'!$C$132:$K$189</definedName>
    <definedName name="_xlnm.Print_Area" localSheetId="1">'01a - 1_ALT_Parkovisko pr...'!$C$4:$J$76,'01a - 1_ALT_Parkovisko pr...'!$C$82:$J$114,'01a - 1_ALT_Parkovisko pr...'!$C$120:$J$189</definedName>
    <definedName name="_xlnm.Print_Titles" localSheetId="1">'01a - 1_ALT_Parkovisko pr...'!$132:$132</definedName>
    <definedName name="_xlnm.Print_Area" localSheetId="2">'Zoznam figúr'!$C$4:$G$30</definedName>
    <definedName name="_xlnm.Print_Titles" localSheetId="2">'Zoznam figúr'!$9:$9</definedName>
  </definedNames>
  <calcPr/>
</workbook>
</file>

<file path=xl/calcChain.xml><?xml version="1.0" encoding="utf-8"?>
<calcChain xmlns="http://schemas.openxmlformats.org/spreadsheetml/2006/main">
  <c i="3" l="1" r="D7"/>
  <c i="2" r="J39"/>
  <c r="J38"/>
  <c i="1" r="AY95"/>
  <c i="2" r="J37"/>
  <c i="1" r="AX95"/>
  <c i="2" r="BI189"/>
  <c r="BH189"/>
  <c r="BG189"/>
  <c r="BE189"/>
  <c r="BK189"/>
  <c r="J189"/>
  <c r="BF189"/>
  <c r="BI188"/>
  <c r="BH188"/>
  <c r="BG188"/>
  <c r="BE188"/>
  <c r="BK188"/>
  <c r="J188"/>
  <c r="BF188"/>
  <c r="BI187"/>
  <c r="BH187"/>
  <c r="BG187"/>
  <c r="BE187"/>
  <c r="BK187"/>
  <c r="J187"/>
  <c r="BF187"/>
  <c r="BI186"/>
  <c r="BH186"/>
  <c r="BG186"/>
  <c r="BE186"/>
  <c r="BK186"/>
  <c r="J186"/>
  <c r="BF186"/>
  <c r="BI185"/>
  <c r="BH185"/>
  <c r="BG185"/>
  <c r="BE185"/>
  <c r="BK185"/>
  <c r="J185"/>
  <c r="BF185"/>
  <c r="BI181"/>
  <c r="BH181"/>
  <c r="BG181"/>
  <c r="BE181"/>
  <c r="T181"/>
  <c r="T180"/>
  <c r="R181"/>
  <c r="R180"/>
  <c r="P181"/>
  <c r="P180"/>
  <c r="BI179"/>
  <c r="BH179"/>
  <c r="BG179"/>
  <c r="BE179"/>
  <c r="T179"/>
  <c r="T178"/>
  <c r="R179"/>
  <c r="R178"/>
  <c r="P179"/>
  <c r="P178"/>
  <c r="BI176"/>
  <c r="BH176"/>
  <c r="BG176"/>
  <c r="BE176"/>
  <c r="T176"/>
  <c r="R176"/>
  <c r="P176"/>
  <c r="BI174"/>
  <c r="BH174"/>
  <c r="BG174"/>
  <c r="BE174"/>
  <c r="T174"/>
  <c r="R174"/>
  <c r="P174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1"/>
  <c r="BH161"/>
  <c r="BG161"/>
  <c r="BE161"/>
  <c r="T161"/>
  <c r="R161"/>
  <c r="P161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130"/>
  <c r="J23"/>
  <c r="J21"/>
  <c r="E21"/>
  <c r="J91"/>
  <c r="J20"/>
  <c r="J18"/>
  <c r="E18"/>
  <c r="F130"/>
  <c r="J17"/>
  <c r="J12"/>
  <c r="J127"/>
  <c r="E7"/>
  <c r="E123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138"/>
  <c r="BK141"/>
  <c r="J166"/>
  <c r="J150"/>
  <c r="J181"/>
  <c r="BK170"/>
  <c r="J157"/>
  <c r="J153"/>
  <c r="BK138"/>
  <c r="BK181"/>
  <c r="BK168"/>
  <c r="J146"/>
  <c r="BK161"/>
  <c r="BK144"/>
  <c r="J163"/>
  <c r="J141"/>
  <c i="1" r="AS94"/>
  <c i="2" r="BK176"/>
  <c r="BK163"/>
  <c r="J176"/>
  <c r="BK150"/>
  <c r="BK174"/>
  <c r="BK136"/>
  <c r="J174"/>
  <c r="J144"/>
  <c r="J136"/>
  <c r="BK157"/>
  <c r="BK146"/>
  <c r="BK179"/>
  <c r="BK155"/>
  <c r="J168"/>
  <c r="J155"/>
  <c r="BK148"/>
  <c r="J148"/>
  <c r="J179"/>
  <c r="J161"/>
  <c r="BK166"/>
  <c r="BK153"/>
  <c r="J170"/>
  <c l="1" r="R160"/>
  <c r="BK135"/>
  <c r="J135"/>
  <c r="J98"/>
  <c r="R135"/>
  <c r="T160"/>
  <c r="T173"/>
  <c r="T135"/>
  <c r="T134"/>
  <c r="T133"/>
  <c r="BK173"/>
  <c r="J173"/>
  <c r="J100"/>
  <c r="BK160"/>
  <c r="J160"/>
  <c r="J99"/>
  <c r="P173"/>
  <c r="P160"/>
  <c r="P135"/>
  <c r="R173"/>
  <c r="BK184"/>
  <c r="J184"/>
  <c r="J103"/>
  <c r="BK178"/>
  <c r="J178"/>
  <c r="J101"/>
  <c r="BK180"/>
  <c r="J180"/>
  <c r="J102"/>
  <c r="F92"/>
  <c r="J129"/>
  <c r="BF144"/>
  <c r="BF136"/>
  <c r="BF141"/>
  <c r="BF157"/>
  <c r="J89"/>
  <c r="BF138"/>
  <c r="BF150"/>
  <c r="BF170"/>
  <c r="BF174"/>
  <c r="BF179"/>
  <c r="J92"/>
  <c r="BF146"/>
  <c r="BF153"/>
  <c r="BF155"/>
  <c r="BF166"/>
  <c r="E85"/>
  <c r="BF148"/>
  <c r="BF161"/>
  <c r="BF163"/>
  <c r="BF168"/>
  <c r="BF176"/>
  <c r="BF181"/>
  <c r="F38"/>
  <c i="1" r="BC95"/>
  <c r="BC94"/>
  <c r="AY94"/>
  <c i="2" r="J35"/>
  <c i="1" r="AV95"/>
  <c i="2" r="F37"/>
  <c i="1" r="BB95"/>
  <c r="BB94"/>
  <c r="W34"/>
  <c i="2" r="F39"/>
  <c i="1" r="BD95"/>
  <c r="BD94"/>
  <c r="W36"/>
  <c i="2" r="F35"/>
  <c i="1" r="AZ95"/>
  <c r="AZ94"/>
  <c i="2" l="1" r="P134"/>
  <c r="P133"/>
  <c i="1" r="AU95"/>
  <c i="2" r="R134"/>
  <c r="R133"/>
  <c r="BK134"/>
  <c r="J134"/>
  <c r="J97"/>
  <c i="1" r="AU94"/>
  <c r="AV94"/>
  <c r="AX94"/>
  <c r="W35"/>
  <c i="2" l="1" r="BK133"/>
  <c r="J133"/>
  <c r="J96"/>
  <c r="J30"/>
  <c r="J112"/>
  <c r="J106"/>
  <c r="J31"/>
  <c r="J32"/>
  <c i="1" r="AG95"/>
  <c r="AG94"/>
  <c r="AG100"/>
  <c r="CD100"/>
  <c i="2" l="1" r="BF112"/>
  <c i="1" r="AG101"/>
  <c r="CD101"/>
  <c r="AG99"/>
  <c r="AV100"/>
  <c r="BY100"/>
  <c r="AG98"/>
  <c r="AV98"/>
  <c r="BY98"/>
  <c i="2" r="J36"/>
  <c i="1" r="AW95"/>
  <c r="AT95"/>
  <c r="AN95"/>
  <c r="AK26"/>
  <c i="2" r="J114"/>
  <c i="1" l="1" r="CD98"/>
  <c r="CD99"/>
  <c i="2" r="J41"/>
  <c i="1" r="AG97"/>
  <c r="AK27"/>
  <c r="AK29"/>
  <c r="AN98"/>
  <c r="AV101"/>
  <c r="BY101"/>
  <c r="AV99"/>
  <c r="BY99"/>
  <c i="2" r="F36"/>
  <c i="1" r="BA95"/>
  <c r="BA94"/>
  <c r="AW94"/>
  <c r="AK33"/>
  <c r="AN100"/>
  <c l="1" r="AK32"/>
  <c r="AN99"/>
  <c r="W33"/>
  <c r="AG103"/>
  <c r="AN101"/>
  <c r="W32"/>
  <c r="AT94"/>
  <c r="AN94"/>
  <c l="1" r="AK38"/>
  <c r="AN97"/>
  <c l="1"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<sst xmlns="http://schemas.openxmlformats.org/spreadsheetml/2006/main">
  <si>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</si>
  <si>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</si>
  <si>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</si>
  <si>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</si>
  <si>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</si>
  <si>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{a76575bc-6560-4c97-85e8-f3d65bbc9dfe}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</si>
  <si>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</si>
  <si>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</si>
  <si>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</si>
  <si>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</si>
  <si>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</si>
  <si>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</si>
  <si>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</si>
  <si>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0324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</si>
  <si>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</si>
  <si>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</si>
  <si>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Vozovňa Hroboňova</t>
  </si>
  <si>
    <t>JKSO:</t>
  </si>
  <si>
    <t>KS:</t>
  </si>
  <si>
    <t>Miesto:</t>
  </si>
  <si>
    <t>Bratislava</t>
  </si>
  <si>
    <t>Dátum:</t>
  </si>
  <si>
    <t>8. 3. 2024</t>
  </si>
  <si>
    <t>Objednávateľ:</t>
  </si>
  <si>
    <t>IČO:</t>
  </si>
  <si>
    <t>00492736</t>
  </si>
  <si>
    <t>Dopravný podnik Bratislava, akciová spoločnosť</t>
  </si>
  <si>
    <t>IČ DPH:</t>
  </si>
  <si>
    <t>SK2020298786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</si>
  <si>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</si>
  <si>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</si>
  <si>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</si>
  <si>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</si>
  <si>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</si>
  <si>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</si>
  <si>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</si>
  <si>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</si>
  <si>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</si>
  <si>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</si>
  <si>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</si>
  <si>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</si>
  <si>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</si>
  <si>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</si>
  <si>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</si>
  <si>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</si>
  <si>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</si>
  <si>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</si>
  <si>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</si>
  <si>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</si>
  <si>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</si>
  <si>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</si>
  <si>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</si>
  <si>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</si>
  <si>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</si>
  <si>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</si>
  <si>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</si>
  <si>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</si>
  <si>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</si>
  <si>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</si>
  <si>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</si>
  <si>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</si>
  <si>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</si>
  <si>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</si>
  <si>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</si>
  <si>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</si>
  <si>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</si>
  <si>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</si>
  <si>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</si>
  <si>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</si>
  <si>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</si>
  <si>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</si>
  <si>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</si>
  <si>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</si>
  <si>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</si>
  <si>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</si>
  <si>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</si>
  <si>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</si>
  <si>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</si>
  <si>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</si>
  <si>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</si>
  <si>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</si>
  <si>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</si>
  <si>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</si>
  <si>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01a</t>
  </si>
  <si>
    <t>1_ALT_Parkovisko pred vozovňou - kryt vegetačné betónove dlaždice</t>
  </si>
  <si>
    <t>STA</t>
  </si>
  <si>
    <t>1</t>
  </si>
  <si>
    <t>{ea657fb6-6309-4d16-bff8-0ef57390f7d6}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</si>
  <si>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</si>
  <si>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</si>
  <si>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</si>
  <si>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</si>
  <si>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</si>
  <si>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</si>
  <si>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</si>
  <si>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</si>
  <si>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</si>
  <si>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odkop</t>
  </si>
  <si>
    <t>+10%</t>
  </si>
  <si>
    <t>96,25</t>
  </si>
  <si>
    <t>2</t>
  </si>
  <si>
    <t>plocha_parkoviska</t>
  </si>
  <si>
    <t>275</t>
  </si>
  <si>
    <t>KRYCÍ LIST ROZPOČTU</t>
  </si>
  <si>
    <t>Objekt:</t>
  </si>
  <si>
    <t>01a - 1_ALT_Parkovisko pred vozovňou - kryt vegetačné betónove dlaždice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</si>
  <si>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</si>
  <si>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</si>
  <si>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</si>
  <si>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</si>
  <si>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</si>
  <si>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</si>
  <si>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</si>
  <si>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</si>
  <si>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</si>
  <si>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</si>
  <si>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</si>
  <si>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HZS - Hodinové zúčtovacie sadzby</t>
  </si>
  <si>
    <t xml:space="preserve"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</si>
  <si>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</si>
  <si>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</si>
  <si>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</si>
  <si>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</si>
  <si>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</si>
  <si>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</si>
  <si>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</si>
  <si>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</si>
  <si>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</si>
  <si>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</si>
  <si>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</si>
  <si>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</si>
  <si>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</si>
  <si>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</si>
  <si>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</si>
  <si>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</si>
  <si>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</si>
  <si>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</si>
  <si>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</si>
  <si>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</si>
  <si>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</si>
  <si>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</si>
  <si>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</si>
  <si>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</si>
  <si>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</si>
  <si>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</si>
  <si>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113205111.S</t>
  </si>
  <si>
    <t xml:space="preserve">Vytrhanie obrúb betónových, chodníkových ležatých,  -0,23000t</t>
  </si>
  <si>
    <t>m</t>
  </si>
  <si>
    <t>4</t>
  </si>
  <si>
    <t>1091451819</t>
  </si>
  <si>
    <t>VV</t>
  </si>
  <si>
    <t>48</t>
  </si>
  <si>
    <t>122201101.S</t>
  </si>
  <si>
    <t>Odkopávka a prekopávka nezapažená v hornine 3, do 100 m3</t>
  </si>
  <si>
    <t>m3</t>
  </si>
  <si>
    <t>975440282</t>
  </si>
  <si>
    <t>"vmera prevzata od investora +10%" 250*1,1*0,35</t>
  </si>
  <si>
    <t>Súčet</t>
  </si>
  <si>
    <t>3</t>
  </si>
  <si>
    <t>122201109.S</t>
  </si>
  <si>
    <t>Odkopávky a prekopávky nezapažené. Príplatok k cenám za lepivosť horniny 3</t>
  </si>
  <si>
    <t>1824164739</t>
  </si>
  <si>
    <t>odkop*0,5</t>
  </si>
  <si>
    <t>130001101.S</t>
  </si>
  <si>
    <t>Príplatok k cenám za sťaženie výkopu v blízkosti podzemného vedenia v zastavanej časti - pre všetky triedy</t>
  </si>
  <si>
    <t>441736638</t>
  </si>
  <si>
    <t>5</t>
  </si>
  <si>
    <t>162201101.S</t>
  </si>
  <si>
    <t>Vodorovné premiestnenie výkopku z horniny 1-4 do 20m</t>
  </si>
  <si>
    <t>1091178913</t>
  </si>
  <si>
    <t>6</t>
  </si>
  <si>
    <t>162501102.S</t>
  </si>
  <si>
    <t>Vodorovné premiestnenie výkopku po spevnenej ceste z horniny tr.1-4, do 100 m3 na vzdialenosť do 3000 m</t>
  </si>
  <si>
    <t>-1718689995</t>
  </si>
  <si>
    <t>7</t>
  </si>
  <si>
    <t>162501105.S</t>
  </si>
  <si>
    <t>Vodorovné premiestnenie výkopku po spevnenej ceste z horniny tr.1-4, do 100 m3, príplatok k cene za každých ďalšich a začatých 1000 m</t>
  </si>
  <si>
    <t>-1710580439</t>
  </si>
  <si>
    <t>odkop*25</t>
  </si>
  <si>
    <t>8</t>
  </si>
  <si>
    <t>171201201.S</t>
  </si>
  <si>
    <t>Uloženie sypaniny na skládky do 100 m3</t>
  </si>
  <si>
    <t>-1509411799</t>
  </si>
  <si>
    <t>9</t>
  </si>
  <si>
    <t>171209002.S</t>
  </si>
  <si>
    <t>Poplatok za skládku - zemina a kamenivo (17 05) ostatné</t>
  </si>
  <si>
    <t>t</t>
  </si>
  <si>
    <t>1406803756</t>
  </si>
  <si>
    <t>odkop*1,8</t>
  </si>
  <si>
    <t>10</t>
  </si>
  <si>
    <t>181101102.S</t>
  </si>
  <si>
    <t>Úprava pláne v zárezoch v hornine 1-4 so zhutnením</t>
  </si>
  <si>
    <t>m2</t>
  </si>
  <si>
    <t>1284624243</t>
  </si>
  <si>
    <t>odkop/0,35</t>
  </si>
  <si>
    <t>Komunikácie</t>
  </si>
  <si>
    <t>11</t>
  </si>
  <si>
    <t>564871111.S</t>
  </si>
  <si>
    <t>Podklad zo štrkodrviny s rozprestretím a zhutnením, po zhutnení hr. 250 mm</t>
  </si>
  <si>
    <t>1894686545</t>
  </si>
  <si>
    <t>12</t>
  </si>
  <si>
    <t>572754112.S</t>
  </si>
  <si>
    <t>Vyrovnanie povrchu doterajších krytov asfaltovým betónom AC hr. nad 40 do 60 mm</t>
  </si>
  <si>
    <t>-1135403791</t>
  </si>
  <si>
    <t>(24+48)*0,2 "vyspravenie asfaltu v mieste vytrhania parkových obrubnikov</t>
  </si>
  <si>
    <t>13</t>
  </si>
  <si>
    <t>596912312.S</t>
  </si>
  <si>
    <t>Kladenie betónovej dlažby z vegetačných tvárnic hr. 100 mm, do lôžka z kameniva ťaženého, veľkosti do 0,25 m2, plochy nad 50 do 100 m2</t>
  </si>
  <si>
    <t>821252602</t>
  </si>
  <si>
    <t>14</t>
  </si>
  <si>
    <t>M</t>
  </si>
  <si>
    <t>592460020200.S</t>
  </si>
  <si>
    <t>Dlažba betónová zatrávňovacia, rozmer 600x400x100 mm, prírodná</t>
  </si>
  <si>
    <t>606107581</t>
  </si>
  <si>
    <t>275*1,05 'Prepočítané koeficientom množstva</t>
  </si>
  <si>
    <t>15</t>
  </si>
  <si>
    <t>599141111.S</t>
  </si>
  <si>
    <t>Vyplnenie škár akejkoľvek hrúbky asfaltovou zálievkou</t>
  </si>
  <si>
    <t>319043976</t>
  </si>
  <si>
    <t>Ostatné konštrukcie a práce-búranie</t>
  </si>
  <si>
    <t>16</t>
  </si>
  <si>
    <t>916531112.S</t>
  </si>
  <si>
    <t>Osadenie záhonového alebo parkového obrubníka betón., do lôžka z bet. pros. tr. C 16/20 bez bočnej opory</t>
  </si>
  <si>
    <t>801459843</t>
  </si>
  <si>
    <t>17</t>
  </si>
  <si>
    <t>592170003500.S</t>
  </si>
  <si>
    <t>Obrubník rovný, lxšxv 1000x100x200 mm, prírodný</t>
  </si>
  <si>
    <t>ks</t>
  </si>
  <si>
    <t>-1167562042</t>
  </si>
  <si>
    <t>48*1,05 'Prepočítané koeficientom množstva</t>
  </si>
  <si>
    <t>99</t>
  </si>
  <si>
    <t>Presun hmôt HSV</t>
  </si>
  <si>
    <t>18</t>
  </si>
  <si>
    <t>998223011.S</t>
  </si>
  <si>
    <t>Presun hmôt pre pozemné komunikácie s krytom dláždeným (822 2.3, 822 5.3) akejkoľvek dĺžky objektu</t>
  </si>
  <si>
    <t>442108847</t>
  </si>
  <si>
    <t>HZS</t>
  </si>
  <si>
    <t>Hodinové zúčtovacie sadzby</t>
  </si>
  <si>
    <t>19</t>
  </si>
  <si>
    <t>HZS000212.S</t>
  </si>
  <si>
    <t>Stavebno montážne práce náročnejšie, ucelené, obtiažne, rutinné (Tr. 2) v rozsahu viac ako 4 a menej ako 8 hodín</t>
  </si>
  <si>
    <t>hod</t>
  </si>
  <si>
    <t>512</t>
  </si>
  <si>
    <t>-1791998570</t>
  </si>
  <si>
    <t>"prac suvisiace s upravoou parkoviska nepreddane" 45</t>
  </si>
  <si>
    <t>VP</t>
  </si>
  <si>
    <t xml:space="preserve">  Práce naviac</t>
  </si>
  <si>
    <t>PN</t>
  </si>
  <si>
    <t>ZOZNAM FIGÚR</t>
  </si>
  <si>
    <t>Výmera</t>
  </si>
  <si>
    <t xml:space="preserve"> 01a</t>
  </si>
  <si>
    <t>Použitie figúry: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</si>
</sst>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4" fontId="34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2" borderId="23" xfId="0" applyNumberFormat="1" applyFont="1" applyFill="1" applyBorder="1" applyAlignment="1" applyProtection="1">
      <alignment vertical="center"/>
      <protection locked="0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3" fillId="2" borderId="23" xfId="0" applyFont="1" applyFill="1" applyBorder="1" applyAlignment="1" applyProtection="1">
      <alignment horizontal="left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25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28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14.4" customHeight="1">
      <c r="B26" s="20"/>
      <c r="C26" s="21"/>
      <c r="D26" s="37" t="s">
        <v>36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8">
        <f>ROUND(AG94,2)</f>
        <v>0</v>
      </c>
      <c r="AL26" s="21"/>
      <c r="AM26" s="21"/>
      <c r="AN26" s="21"/>
      <c r="AO26" s="21"/>
      <c r="AP26" s="21"/>
      <c r="AQ26" s="21"/>
      <c r="AR26" s="19"/>
      <c r="BE26" s="30"/>
    </row>
    <row r="27" s="1" customFormat="1" ht="14.4" customHeight="1">
      <c r="B27" s="20"/>
      <c r="C27" s="21"/>
      <c r="D27" s="37" t="s">
        <v>37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8">
        <f>ROUND(AG97, 2)</f>
        <v>0</v>
      </c>
      <c r="AL27" s="38"/>
      <c r="AM27" s="38"/>
      <c r="AN27" s="38"/>
      <c r="AO27" s="38"/>
      <c r="AP27" s="21"/>
      <c r="AQ27" s="21"/>
      <c r="AR27" s="19"/>
      <c r="BE27" s="30"/>
    </row>
    <row r="28" s="2" customFormat="1" ht="6.96" customHeigh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BE28" s="30"/>
    </row>
    <row r="29" s="2" customFormat="1" ht="25.92" customHeight="1">
      <c r="A29" s="39"/>
      <c r="B29" s="40"/>
      <c r="C29" s="41"/>
      <c r="D29" s="43" t="s">
        <v>38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ROUND(AK26 + AK27, 2)</f>
        <v>0</v>
      </c>
      <c r="AL29" s="44"/>
      <c r="AM29" s="44"/>
      <c r="AN29" s="44"/>
      <c r="AO29" s="44"/>
      <c r="AP29" s="41"/>
      <c r="AQ29" s="41"/>
      <c r="AR29" s="42"/>
      <c r="BE29" s="30"/>
    </row>
    <row r="30" s="2" customFormat="1" ht="6.96" customHeight="1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BE30" s="30"/>
    </row>
    <row r="31" s="2" customFormat="1">
      <c r="A31" s="39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6" t="s">
        <v>39</v>
      </c>
      <c r="M31" s="46"/>
      <c r="N31" s="46"/>
      <c r="O31" s="46"/>
      <c r="P31" s="46"/>
      <c r="Q31" s="41"/>
      <c r="R31" s="41"/>
      <c r="S31" s="41"/>
      <c r="T31" s="41"/>
      <c r="U31" s="41"/>
      <c r="V31" s="41"/>
      <c r="W31" s="46" t="s">
        <v>40</v>
      </c>
      <c r="X31" s="46"/>
      <c r="Y31" s="46"/>
      <c r="Z31" s="46"/>
      <c r="AA31" s="46"/>
      <c r="AB31" s="46"/>
      <c r="AC31" s="46"/>
      <c r="AD31" s="46"/>
      <c r="AE31" s="46"/>
      <c r="AF31" s="41"/>
      <c r="AG31" s="41"/>
      <c r="AH31" s="41"/>
      <c r="AI31" s="41"/>
      <c r="AJ31" s="41"/>
      <c r="AK31" s="46" t="s">
        <v>41</v>
      </c>
      <c r="AL31" s="46"/>
      <c r="AM31" s="46"/>
      <c r="AN31" s="46"/>
      <c r="AO31" s="46"/>
      <c r="AP31" s="41"/>
      <c r="AQ31" s="41"/>
      <c r="AR31" s="42"/>
      <c r="BE31" s="30"/>
    </row>
    <row r="32" s="3" customFormat="1" ht="14.4" customHeight="1">
      <c r="A32" s="3"/>
      <c r="B32" s="47"/>
      <c r="C32" s="48"/>
      <c r="D32" s="31" t="s">
        <v>42</v>
      </c>
      <c r="E32" s="48"/>
      <c r="F32" s="49" t="s">
        <v>43</v>
      </c>
      <c r="G32" s="48"/>
      <c r="H32" s="48"/>
      <c r="I32" s="48"/>
      <c r="J32" s="48"/>
      <c r="K32" s="48"/>
      <c r="L32" s="50">
        <v>0.20000000000000001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2">
        <f>ROUND(AZ94 + SUM(CD97:CD101),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>
        <f>ROUND(AV94 + SUM(BY97:BY101), 2)</f>
        <v>0</v>
      </c>
      <c r="AL32" s="51"/>
      <c r="AM32" s="51"/>
      <c r="AN32" s="51"/>
      <c r="AO32" s="51"/>
      <c r="AP32" s="51"/>
      <c r="AQ32" s="51"/>
      <c r="AR32" s="53"/>
      <c r="AS32" s="54"/>
      <c r="AT32" s="54"/>
      <c r="AU32" s="54"/>
      <c r="AV32" s="54"/>
      <c r="AW32" s="54"/>
      <c r="AX32" s="54"/>
      <c r="AY32" s="54"/>
      <c r="AZ32" s="54"/>
      <c r="BE32" s="55"/>
    </row>
    <row r="33" s="3" customFormat="1" ht="14.4" customHeight="1">
      <c r="A33" s="3"/>
      <c r="B33" s="47"/>
      <c r="C33" s="48"/>
      <c r="D33" s="48"/>
      <c r="E33" s="48"/>
      <c r="F33" s="49" t="s">
        <v>44</v>
      </c>
      <c r="G33" s="48"/>
      <c r="H33" s="48"/>
      <c r="I33" s="48"/>
      <c r="J33" s="48"/>
      <c r="K33" s="48"/>
      <c r="L33" s="50">
        <v>0.20000000000000001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ROUND(BA94 + SUM(CE97:CE101),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f>ROUND(AW94 + SUM(BZ97:BZ101), 2)</f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hidden="1" s="3" customFormat="1" ht="14.4" customHeight="1">
      <c r="A34" s="3"/>
      <c r="B34" s="47"/>
      <c r="C34" s="48"/>
      <c r="D34" s="48"/>
      <c r="E34" s="48"/>
      <c r="F34" s="31" t="s">
        <v>45</v>
      </c>
      <c r="G34" s="48"/>
      <c r="H34" s="48"/>
      <c r="I34" s="48"/>
      <c r="J34" s="48"/>
      <c r="K34" s="48"/>
      <c r="L34" s="56">
        <v>0.20000000000000001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57">
        <f>ROUND(BB94 + SUM(CF97:CF101), 2)</f>
        <v>0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57">
        <v>0</v>
      </c>
      <c r="AL34" s="48"/>
      <c r="AM34" s="48"/>
      <c r="AN34" s="48"/>
      <c r="AO34" s="48"/>
      <c r="AP34" s="48"/>
      <c r="AQ34" s="48"/>
      <c r="AR34" s="58"/>
      <c r="BE34" s="55"/>
    </row>
    <row r="35" hidden="1" s="3" customFormat="1" ht="14.4" customHeight="1">
      <c r="A35" s="3"/>
      <c r="B35" s="47"/>
      <c r="C35" s="48"/>
      <c r="D35" s="48"/>
      <c r="E35" s="48"/>
      <c r="F35" s="31" t="s">
        <v>46</v>
      </c>
      <c r="G35" s="48"/>
      <c r="H35" s="48"/>
      <c r="I35" s="48"/>
      <c r="J35" s="48"/>
      <c r="K35" s="48"/>
      <c r="L35" s="56">
        <v>0.20000000000000001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7">
        <f>ROUND(BC94 + SUM(CG97:CG101), 2)</f>
        <v>0</v>
      </c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7">
        <v>0</v>
      </c>
      <c r="AL35" s="48"/>
      <c r="AM35" s="48"/>
      <c r="AN35" s="48"/>
      <c r="AO35" s="48"/>
      <c r="AP35" s="48"/>
      <c r="AQ35" s="48"/>
      <c r="AR35" s="58"/>
      <c r="BE35" s="3"/>
    </row>
    <row r="36" hidden="1" s="3" customFormat="1" ht="14.4" customHeight="1">
      <c r="A36" s="3"/>
      <c r="B36" s="47"/>
      <c r="C36" s="48"/>
      <c r="D36" s="48"/>
      <c r="E36" s="48"/>
      <c r="F36" s="49" t="s">
        <v>47</v>
      </c>
      <c r="G36" s="48"/>
      <c r="H36" s="48"/>
      <c r="I36" s="48"/>
      <c r="J36" s="48"/>
      <c r="K36" s="48"/>
      <c r="L36" s="50">
        <v>0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2">
        <f>ROUND(BD94 + SUM(CH97:CH101), 2)</f>
        <v>0</v>
      </c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>
        <v>0</v>
      </c>
      <c r="AL36" s="51"/>
      <c r="AM36" s="51"/>
      <c r="AN36" s="51"/>
      <c r="AO36" s="51"/>
      <c r="AP36" s="51"/>
      <c r="AQ36" s="51"/>
      <c r="AR36" s="53"/>
      <c r="AS36" s="54"/>
      <c r="AT36" s="54"/>
      <c r="AU36" s="54"/>
      <c r="AV36" s="54"/>
      <c r="AW36" s="54"/>
      <c r="AX36" s="54"/>
      <c r="AY36" s="54"/>
      <c r="AZ36" s="54"/>
      <c r="BE36" s="3"/>
    </row>
    <row r="37" s="2" customFormat="1" ht="6.96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BE37" s="39"/>
    </row>
    <row r="38" s="2" customFormat="1" ht="25.92" customHeight="1">
      <c r="A38" s="39"/>
      <c r="B38" s="40"/>
      <c r="C38" s="59"/>
      <c r="D38" s="60" t="s">
        <v>48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 t="s">
        <v>49</v>
      </c>
      <c r="U38" s="61"/>
      <c r="V38" s="61"/>
      <c r="W38" s="61"/>
      <c r="X38" s="63" t="s">
        <v>50</v>
      </c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4">
        <f>SUM(AK29:AK36)</f>
        <v>0</v>
      </c>
      <c r="AL38" s="61"/>
      <c r="AM38" s="61"/>
      <c r="AN38" s="61"/>
      <c r="AO38" s="65"/>
      <c r="AP38" s="59"/>
      <c r="AQ38" s="59"/>
      <c r="AR38" s="42"/>
      <c r="BE38" s="39"/>
    </row>
    <row r="39" s="2" customFormat="1" ht="6.96" customHeight="1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BE39" s="39"/>
    </row>
    <row r="40" s="2" customFormat="1" ht="14.4" customHeight="1">
      <c r="A40" s="39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BE40" s="3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6"/>
      <c r="C49" s="67"/>
      <c r="D49" s="68" t="s">
        <v>51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52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9"/>
      <c r="B60" s="40"/>
      <c r="C60" s="41"/>
      <c r="D60" s="71" t="s">
        <v>53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71" t="s">
        <v>54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71" t="s">
        <v>53</v>
      </c>
      <c r="AI60" s="44"/>
      <c r="AJ60" s="44"/>
      <c r="AK60" s="44"/>
      <c r="AL60" s="44"/>
      <c r="AM60" s="71" t="s">
        <v>54</v>
      </c>
      <c r="AN60" s="44"/>
      <c r="AO60" s="44"/>
      <c r="AP60" s="41"/>
      <c r="AQ60" s="41"/>
      <c r="AR60" s="42"/>
      <c r="BE60" s="39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9"/>
      <c r="B64" s="40"/>
      <c r="C64" s="41"/>
      <c r="D64" s="68" t="s">
        <v>55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56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2"/>
      <c r="BE64" s="39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9"/>
      <c r="B75" s="40"/>
      <c r="C75" s="41"/>
      <c r="D75" s="71" t="s">
        <v>53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71" t="s">
        <v>54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71" t="s">
        <v>53</v>
      </c>
      <c r="AI75" s="44"/>
      <c r="AJ75" s="44"/>
      <c r="AK75" s="44"/>
      <c r="AL75" s="44"/>
      <c r="AM75" s="71" t="s">
        <v>54</v>
      </c>
      <c r="AN75" s="44"/>
      <c r="AO75" s="44"/>
      <c r="AP75" s="41"/>
      <c r="AQ75" s="41"/>
      <c r="AR75" s="42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2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2"/>
      <c r="BE81" s="39"/>
    </row>
    <row r="82" s="2" customFormat="1" ht="24.96" customHeight="1">
      <c r="A82" s="39"/>
      <c r="B82" s="40"/>
      <c r="C82" s="22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2"/>
      <c r="BE83" s="39"/>
    </row>
    <row r="84" s="4" customFormat="1" ht="12" customHeight="1">
      <c r="A84" s="4"/>
      <c r="B84" s="77"/>
      <c r="C84" s="31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0324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Vozovňa Hroboňova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BE86" s="39"/>
    </row>
    <row r="87" s="2" customFormat="1" ht="12" customHeight="1">
      <c r="A87" s="39"/>
      <c r="B87" s="40"/>
      <c r="C87" s="31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Bratislava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1" t="s">
        <v>21</v>
      </c>
      <c r="AJ87" s="41"/>
      <c r="AK87" s="41"/>
      <c r="AL87" s="41"/>
      <c r="AM87" s="86" t="str">
        <f>IF(AN8= "","",AN8)</f>
        <v>8. 3. 2024</v>
      </c>
      <c r="AN87" s="86"/>
      <c r="AO87" s="41"/>
      <c r="AP87" s="41"/>
      <c r="AQ87" s="41"/>
      <c r="AR87" s="42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2"/>
      <c r="BE88" s="39"/>
    </row>
    <row r="89" s="2" customFormat="1" ht="15.15" customHeight="1">
      <c r="A89" s="39"/>
      <c r="B89" s="40"/>
      <c r="C89" s="31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Dopravný podnik Bratislava, akciová spoločnosť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1" t="s">
        <v>31</v>
      </c>
      <c r="AJ89" s="41"/>
      <c r="AK89" s="41"/>
      <c r="AL89" s="41"/>
      <c r="AM89" s="87" t="str">
        <f>IF(E17="","",E17)</f>
        <v xml:space="preserve"> </v>
      </c>
      <c r="AN89" s="78"/>
      <c r="AO89" s="78"/>
      <c r="AP89" s="78"/>
      <c r="AQ89" s="41"/>
      <c r="AR89" s="42"/>
      <c r="AS89" s="88" t="s">
        <v>58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1" t="s">
        <v>29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1" t="s">
        <v>34</v>
      </c>
      <c r="AJ90" s="41"/>
      <c r="AK90" s="41"/>
      <c r="AL90" s="41"/>
      <c r="AM90" s="87" t="str">
        <f>IF(E20="","",E20)</f>
        <v xml:space="preserve"> </v>
      </c>
      <c r="AN90" s="78"/>
      <c r="AO90" s="78"/>
      <c r="AP90" s="78"/>
      <c r="AQ90" s="41"/>
      <c r="AR90" s="42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59</v>
      </c>
      <c r="D92" s="101"/>
      <c r="E92" s="101"/>
      <c r="F92" s="101"/>
      <c r="G92" s="101"/>
      <c r="H92" s="102"/>
      <c r="I92" s="103" t="s">
        <v>60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61</v>
      </c>
      <c r="AH92" s="101"/>
      <c r="AI92" s="101"/>
      <c r="AJ92" s="101"/>
      <c r="AK92" s="101"/>
      <c r="AL92" s="101"/>
      <c r="AM92" s="101"/>
      <c r="AN92" s="103" t="s">
        <v>62</v>
      </c>
      <c r="AO92" s="101"/>
      <c r="AP92" s="105"/>
      <c r="AQ92" s="106" t="s">
        <v>63</v>
      </c>
      <c r="AR92" s="42"/>
      <c r="AS92" s="107" t="s">
        <v>64</v>
      </c>
      <c r="AT92" s="108" t="s">
        <v>65</v>
      </c>
      <c r="AU92" s="108" t="s">
        <v>66</v>
      </c>
      <c r="AV92" s="108" t="s">
        <v>67</v>
      </c>
      <c r="AW92" s="108" t="s">
        <v>68</v>
      </c>
      <c r="AX92" s="108" t="s">
        <v>69</v>
      </c>
      <c r="AY92" s="108" t="s">
        <v>70</v>
      </c>
      <c r="AZ92" s="108" t="s">
        <v>71</v>
      </c>
      <c r="BA92" s="108" t="s">
        <v>72</v>
      </c>
      <c r="BB92" s="108" t="s">
        <v>73</v>
      </c>
      <c r="BC92" s="108" t="s">
        <v>74</v>
      </c>
      <c r="BD92" s="109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2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76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ROUND(AG95,2)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ROUND(AS95,2)</f>
        <v>0</v>
      </c>
      <c r="AT94" s="121">
        <f>ROUND(SUM(AV94:AW94),2)</f>
        <v>0</v>
      </c>
      <c r="AU94" s="122">
        <f>ROUND(AU95,5)</f>
        <v>0</v>
      </c>
      <c r="AV94" s="121">
        <f>ROUND(AZ94*L32,2)</f>
        <v>0</v>
      </c>
      <c r="AW94" s="121">
        <f>ROUND(BA94*L33,2)</f>
        <v>0</v>
      </c>
      <c r="AX94" s="121">
        <f>ROUND(BB94*L32,2)</f>
        <v>0</v>
      </c>
      <c r="AY94" s="121">
        <f>ROUND(BC94*L33,2)</f>
        <v>0</v>
      </c>
      <c r="AZ94" s="121">
        <f>ROUND(AZ95,2)</f>
        <v>0</v>
      </c>
      <c r="BA94" s="121">
        <f>ROUND(BA95,2)</f>
        <v>0</v>
      </c>
      <c r="BB94" s="121">
        <f>ROUND(BB95,2)</f>
        <v>0</v>
      </c>
      <c r="BC94" s="121">
        <f>ROUND(BC95,2)</f>
        <v>0</v>
      </c>
      <c r="BD94" s="123">
        <f>ROUND(BD95,2)</f>
        <v>0</v>
      </c>
      <c r="BE94" s="6"/>
      <c r="BS94" s="124" t="s">
        <v>77</v>
      </c>
      <c r="BT94" s="124" t="s">
        <v>78</v>
      </c>
      <c r="BU94" s="125" t="s">
        <v>79</v>
      </c>
      <c r="BV94" s="124" t="s">
        <v>80</v>
      </c>
      <c r="BW94" s="124" t="s">
        <v>5</v>
      </c>
      <c r="BX94" s="124" t="s">
        <v>81</v>
      </c>
      <c r="CL94" s="124" t="s">
        <v>1</v>
      </c>
    </row>
    <row r="95" s="7" customFormat="1" ht="24.75" customHeight="1">
      <c r="A95" s="126" t="s">
        <v>82</v>
      </c>
      <c r="B95" s="127"/>
      <c r="C95" s="128"/>
      <c r="D95" s="129" t="s">
        <v>83</v>
      </c>
      <c r="E95" s="129"/>
      <c r="F95" s="129"/>
      <c r="G95" s="129"/>
      <c r="H95" s="129"/>
      <c r="I95" s="130"/>
      <c r="J95" s="129" t="s">
        <v>84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'01a - 1_ALT_Parkovisko pr...'!J32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85</v>
      </c>
      <c r="AR95" s="133"/>
      <c r="AS95" s="134">
        <v>0</v>
      </c>
      <c r="AT95" s="135">
        <f>ROUND(SUM(AV95:AW95),2)</f>
        <v>0</v>
      </c>
      <c r="AU95" s="136">
        <f>'01a - 1_ALT_Parkovisko pr...'!P133</f>
        <v>0</v>
      </c>
      <c r="AV95" s="135">
        <f>'01a - 1_ALT_Parkovisko pr...'!J35</f>
        <v>0</v>
      </c>
      <c r="AW95" s="135">
        <f>'01a - 1_ALT_Parkovisko pr...'!J36</f>
        <v>0</v>
      </c>
      <c r="AX95" s="135">
        <f>'01a - 1_ALT_Parkovisko pr...'!J37</f>
        <v>0</v>
      </c>
      <c r="AY95" s="135">
        <f>'01a - 1_ALT_Parkovisko pr...'!J38</f>
        <v>0</v>
      </c>
      <c r="AZ95" s="135">
        <f>'01a - 1_ALT_Parkovisko pr...'!F35</f>
        <v>0</v>
      </c>
      <c r="BA95" s="135">
        <f>'01a - 1_ALT_Parkovisko pr...'!F36</f>
        <v>0</v>
      </c>
      <c r="BB95" s="135">
        <f>'01a - 1_ALT_Parkovisko pr...'!F37</f>
        <v>0</v>
      </c>
      <c r="BC95" s="135">
        <f>'01a - 1_ALT_Parkovisko pr...'!F38</f>
        <v>0</v>
      </c>
      <c r="BD95" s="137">
        <f>'01a - 1_ALT_Parkovisko pr...'!F39</f>
        <v>0</v>
      </c>
      <c r="BE95" s="7"/>
      <c r="BT95" s="138" t="s">
        <v>86</v>
      </c>
      <c r="BV95" s="138" t="s">
        <v>80</v>
      </c>
      <c r="BW95" s="138" t="s">
        <v>87</v>
      </c>
      <c r="BX95" s="138" t="s">
        <v>5</v>
      </c>
      <c r="CL95" s="138" t="s">
        <v>1</v>
      </c>
      <c r="CM95" s="138" t="s">
        <v>78</v>
      </c>
    </row>
    <row r="96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19"/>
    </row>
    <row r="97" s="2" customFormat="1" ht="30" customHeight="1">
      <c r="A97" s="39"/>
      <c r="B97" s="40"/>
      <c r="C97" s="114" t="s">
        <v>88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117">
        <f>ROUND(SUM(AG98:AG101), 2)</f>
        <v>0</v>
      </c>
      <c r="AH97" s="117"/>
      <c r="AI97" s="117"/>
      <c r="AJ97" s="117"/>
      <c r="AK97" s="117"/>
      <c r="AL97" s="117"/>
      <c r="AM97" s="117"/>
      <c r="AN97" s="117">
        <f>ROUND(SUM(AN98:AN101), 2)</f>
        <v>0</v>
      </c>
      <c r="AO97" s="117"/>
      <c r="AP97" s="117"/>
      <c r="AQ97" s="139"/>
      <c r="AR97" s="42"/>
      <c r="AS97" s="107" t="s">
        <v>89</v>
      </c>
      <c r="AT97" s="108" t="s">
        <v>90</v>
      </c>
      <c r="AU97" s="108" t="s">
        <v>42</v>
      </c>
      <c r="AV97" s="109" t="s">
        <v>65</v>
      </c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19.92" customHeight="1">
      <c r="A98" s="39"/>
      <c r="B98" s="40"/>
      <c r="C98" s="41"/>
      <c r="D98" s="140" t="s">
        <v>91</v>
      </c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41"/>
      <c r="AD98" s="41"/>
      <c r="AE98" s="41"/>
      <c r="AF98" s="41"/>
      <c r="AG98" s="141">
        <f>ROUND(AG94 * AS98, 2)</f>
        <v>0</v>
      </c>
      <c r="AH98" s="142"/>
      <c r="AI98" s="142"/>
      <c r="AJ98" s="142"/>
      <c r="AK98" s="142"/>
      <c r="AL98" s="142"/>
      <c r="AM98" s="142"/>
      <c r="AN98" s="142">
        <f>ROUND(AG98 + AV98, 2)</f>
        <v>0</v>
      </c>
      <c r="AO98" s="142"/>
      <c r="AP98" s="142"/>
      <c r="AQ98" s="41"/>
      <c r="AR98" s="42"/>
      <c r="AS98" s="143">
        <v>0</v>
      </c>
      <c r="AT98" s="144" t="s">
        <v>92</v>
      </c>
      <c r="AU98" s="144" t="s">
        <v>43</v>
      </c>
      <c r="AV98" s="145">
        <f>ROUND(IF(AU98="základná",AG98*L32,IF(AU98="znížená",AG98*L33,0)), 2)</f>
        <v>0</v>
      </c>
      <c r="AW98" s="39"/>
      <c r="AX98" s="39"/>
      <c r="AY98" s="39"/>
      <c r="AZ98" s="39"/>
      <c r="BA98" s="39"/>
      <c r="BB98" s="39"/>
      <c r="BC98" s="39"/>
      <c r="BD98" s="39"/>
      <c r="BE98" s="39"/>
      <c r="BV98" s="16" t="s">
        <v>93</v>
      </c>
      <c r="BY98" s="146">
        <f>IF(AU98="základná",AV98,0)</f>
        <v>0</v>
      </c>
      <c r="BZ98" s="146">
        <f>IF(AU98="znížená",AV98,0)</f>
        <v>0</v>
      </c>
      <c r="CA98" s="146">
        <v>0</v>
      </c>
      <c r="CB98" s="146">
        <v>0</v>
      </c>
      <c r="CC98" s="146">
        <v>0</v>
      </c>
      <c r="CD98" s="146">
        <f>IF(AU98="základná",AG98,0)</f>
        <v>0</v>
      </c>
      <c r="CE98" s="146">
        <f>IF(AU98="znížená",AG98,0)</f>
        <v>0</v>
      </c>
      <c r="CF98" s="146">
        <f>IF(AU98="zákl. prenesená",AG98,0)</f>
        <v>0</v>
      </c>
      <c r="CG98" s="146">
        <f>IF(AU98="zníž. prenesená",AG98,0)</f>
        <v>0</v>
      </c>
      <c r="CH98" s="146">
        <f>IF(AU98="nulová",AG98,0)</f>
        <v>0</v>
      </c>
      <c r="CI98" s="16">
        <f>IF(AU98="základná",1,IF(AU98="znížená",2,IF(AU98="zákl. prenesená",4,IF(AU98="zníž. prenesená",5,3))))</f>
        <v>1</v>
      </c>
      <c r="CJ98" s="16">
        <f>IF(AT98="stavebná časť",1,IF(AT98="investičná časť",2,3))</f>
        <v>1</v>
      </c>
      <c r="CK98" s="16" t="str">
        <f>IF(D98="Vyplň vlastné","","x")</f>
        <v>x</v>
      </c>
    </row>
    <row r="99" s="2" customFormat="1" ht="19.92" customHeight="1">
      <c r="A99" s="39"/>
      <c r="B99" s="40"/>
      <c r="C99" s="41"/>
      <c r="D99" s="147" t="s">
        <v>94</v>
      </c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41"/>
      <c r="AD99" s="41"/>
      <c r="AE99" s="41"/>
      <c r="AF99" s="41"/>
      <c r="AG99" s="141">
        <f>ROUND(AG94 * AS99, 2)</f>
        <v>0</v>
      </c>
      <c r="AH99" s="142"/>
      <c r="AI99" s="142"/>
      <c r="AJ99" s="142"/>
      <c r="AK99" s="142"/>
      <c r="AL99" s="142"/>
      <c r="AM99" s="142"/>
      <c r="AN99" s="142">
        <f>ROUND(AG99 + AV99, 2)</f>
        <v>0</v>
      </c>
      <c r="AO99" s="142"/>
      <c r="AP99" s="142"/>
      <c r="AQ99" s="41"/>
      <c r="AR99" s="42"/>
      <c r="AS99" s="143">
        <v>0</v>
      </c>
      <c r="AT99" s="144" t="s">
        <v>92</v>
      </c>
      <c r="AU99" s="144" t="s">
        <v>43</v>
      </c>
      <c r="AV99" s="145">
        <f>ROUND(IF(AU99="základná",AG99*L32,IF(AU99="znížená",AG99*L33,0)), 2)</f>
        <v>0</v>
      </c>
      <c r="AW99" s="39"/>
      <c r="AX99" s="39"/>
      <c r="AY99" s="39"/>
      <c r="AZ99" s="39"/>
      <c r="BA99" s="39"/>
      <c r="BB99" s="39"/>
      <c r="BC99" s="39"/>
      <c r="BD99" s="39"/>
      <c r="BE99" s="39"/>
      <c r="BV99" s="16" t="s">
        <v>95</v>
      </c>
      <c r="BY99" s="146">
        <f>IF(AU99="základná",AV99,0)</f>
        <v>0</v>
      </c>
      <c r="BZ99" s="146">
        <f>IF(AU99="znížená",AV99,0)</f>
        <v>0</v>
      </c>
      <c r="CA99" s="146">
        <v>0</v>
      </c>
      <c r="CB99" s="146">
        <v>0</v>
      </c>
      <c r="CC99" s="146">
        <v>0</v>
      </c>
      <c r="CD99" s="146">
        <f>IF(AU99="základná",AG99,0)</f>
        <v>0</v>
      </c>
      <c r="CE99" s="146">
        <f>IF(AU99="znížená",AG99,0)</f>
        <v>0</v>
      </c>
      <c r="CF99" s="146">
        <f>IF(AU99="zákl. prenesená",AG99,0)</f>
        <v>0</v>
      </c>
      <c r="CG99" s="146">
        <f>IF(AU99="zníž. prenesená",AG99,0)</f>
        <v>0</v>
      </c>
      <c r="CH99" s="146">
        <f>IF(AU99="nulová",AG99,0)</f>
        <v>0</v>
      </c>
      <c r="CI99" s="16">
        <f>IF(AU99="základná",1,IF(AU99="znížená",2,IF(AU99="zákl. prenesená",4,IF(AU99="zníž. prenesená",5,3))))</f>
        <v>1</v>
      </c>
      <c r="CJ99" s="16">
        <f>IF(AT99="stavebná časť",1,IF(AT99="investičná časť",2,3))</f>
        <v>1</v>
      </c>
      <c r="CK99" s="16" t="str">
        <f>IF(D99="Vyplň vlastné","","x")</f>
        <v/>
      </c>
    </row>
    <row r="100" s="2" customFormat="1" ht="19.92" customHeight="1">
      <c r="A100" s="39"/>
      <c r="B100" s="40"/>
      <c r="C100" s="41"/>
      <c r="D100" s="147" t="s">
        <v>94</v>
      </c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41"/>
      <c r="AD100" s="41"/>
      <c r="AE100" s="41"/>
      <c r="AF100" s="41"/>
      <c r="AG100" s="141">
        <f>ROUND(AG94 * AS100, 2)</f>
        <v>0</v>
      </c>
      <c r="AH100" s="142"/>
      <c r="AI100" s="142"/>
      <c r="AJ100" s="142"/>
      <c r="AK100" s="142"/>
      <c r="AL100" s="142"/>
      <c r="AM100" s="142"/>
      <c r="AN100" s="142">
        <f>ROUND(AG100 + AV100, 2)</f>
        <v>0</v>
      </c>
      <c r="AO100" s="142"/>
      <c r="AP100" s="142"/>
      <c r="AQ100" s="41"/>
      <c r="AR100" s="42"/>
      <c r="AS100" s="143">
        <v>0</v>
      </c>
      <c r="AT100" s="144" t="s">
        <v>92</v>
      </c>
      <c r="AU100" s="144" t="s">
        <v>43</v>
      </c>
      <c r="AV100" s="145">
        <f>ROUND(IF(AU100="základná",AG100*L32,IF(AU100="znížená",AG100*L33,0)), 2)</f>
        <v>0</v>
      </c>
      <c r="AW100" s="39"/>
      <c r="AX100" s="39"/>
      <c r="AY100" s="39"/>
      <c r="AZ100" s="39"/>
      <c r="BA100" s="39"/>
      <c r="BB100" s="39"/>
      <c r="BC100" s="39"/>
      <c r="BD100" s="39"/>
      <c r="BE100" s="39"/>
      <c r="BV100" s="16" t="s">
        <v>95</v>
      </c>
      <c r="BY100" s="146">
        <f>IF(AU100="základná",AV100,0)</f>
        <v>0</v>
      </c>
      <c r="BZ100" s="146">
        <f>IF(AU100="znížená",AV100,0)</f>
        <v>0</v>
      </c>
      <c r="CA100" s="146">
        <v>0</v>
      </c>
      <c r="CB100" s="146">
        <v>0</v>
      </c>
      <c r="CC100" s="146">
        <v>0</v>
      </c>
      <c r="CD100" s="146">
        <f>IF(AU100="základná",AG100,0)</f>
        <v>0</v>
      </c>
      <c r="CE100" s="146">
        <f>IF(AU100="znížená",AG100,0)</f>
        <v>0</v>
      </c>
      <c r="CF100" s="146">
        <f>IF(AU100="zákl. prenesená",AG100,0)</f>
        <v>0</v>
      </c>
      <c r="CG100" s="146">
        <f>IF(AU100="zníž. prenesená",AG100,0)</f>
        <v>0</v>
      </c>
      <c r="CH100" s="146">
        <f>IF(AU100="nulová",AG100,0)</f>
        <v>0</v>
      </c>
      <c r="CI100" s="16">
        <f>IF(AU100="základná",1,IF(AU100="znížená",2,IF(AU100="zákl. prenesená",4,IF(AU100="zníž. prenesená",5,3))))</f>
        <v>1</v>
      </c>
      <c r="CJ100" s="16">
        <f>IF(AT100="stavebná časť",1,IF(AT100="investičná časť",2,3))</f>
        <v>1</v>
      </c>
      <c r="CK100" s="16" t="str">
        <f>IF(D100="Vyplň vlastné","","x")</f>
        <v/>
      </c>
    </row>
    <row r="101" s="2" customFormat="1" ht="19.92" customHeight="1">
      <c r="A101" s="39"/>
      <c r="B101" s="40"/>
      <c r="C101" s="41"/>
      <c r="D101" s="147" t="s">
        <v>94</v>
      </c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41"/>
      <c r="AD101" s="41"/>
      <c r="AE101" s="41"/>
      <c r="AF101" s="41"/>
      <c r="AG101" s="141">
        <f>ROUND(AG94 * AS101, 2)</f>
        <v>0</v>
      </c>
      <c r="AH101" s="142"/>
      <c r="AI101" s="142"/>
      <c r="AJ101" s="142"/>
      <c r="AK101" s="142"/>
      <c r="AL101" s="142"/>
      <c r="AM101" s="142"/>
      <c r="AN101" s="142">
        <f>ROUND(AG101 + AV101, 2)</f>
        <v>0</v>
      </c>
      <c r="AO101" s="142"/>
      <c r="AP101" s="142"/>
      <c r="AQ101" s="41"/>
      <c r="AR101" s="42"/>
      <c r="AS101" s="148">
        <v>0</v>
      </c>
      <c r="AT101" s="149" t="s">
        <v>92</v>
      </c>
      <c r="AU101" s="149" t="s">
        <v>43</v>
      </c>
      <c r="AV101" s="150">
        <f>ROUND(IF(AU101="základná",AG101*L32,IF(AU101="znížená",AG101*L33,0)), 2)</f>
        <v>0</v>
      </c>
      <c r="AW101" s="39"/>
      <c r="AX101" s="39"/>
      <c r="AY101" s="39"/>
      <c r="AZ101" s="39"/>
      <c r="BA101" s="39"/>
      <c r="BB101" s="39"/>
      <c r="BC101" s="39"/>
      <c r="BD101" s="39"/>
      <c r="BE101" s="39"/>
      <c r="BV101" s="16" t="s">
        <v>95</v>
      </c>
      <c r="BY101" s="146">
        <f>IF(AU101="základná",AV101,0)</f>
        <v>0</v>
      </c>
      <c r="BZ101" s="146">
        <f>IF(AU101="znížená",AV101,0)</f>
        <v>0</v>
      </c>
      <c r="CA101" s="146">
        <v>0</v>
      </c>
      <c r="CB101" s="146">
        <v>0</v>
      </c>
      <c r="CC101" s="146">
        <v>0</v>
      </c>
      <c r="CD101" s="146">
        <f>IF(AU101="základná",AG101,0)</f>
        <v>0</v>
      </c>
      <c r="CE101" s="146">
        <f>IF(AU101="znížená",AG101,0)</f>
        <v>0</v>
      </c>
      <c r="CF101" s="146">
        <f>IF(AU101="zákl. prenesená",AG101,0)</f>
        <v>0</v>
      </c>
      <c r="CG101" s="146">
        <f>IF(AU101="zníž. prenesená",AG101,0)</f>
        <v>0</v>
      </c>
      <c r="CH101" s="146">
        <f>IF(AU101="nulová",AG101,0)</f>
        <v>0</v>
      </c>
      <c r="CI101" s="16">
        <f>IF(AU101="základná",1,IF(AU101="znížená",2,IF(AU101="zákl. prenesená",4,IF(AU101="zníž. prenesená",5,3))))</f>
        <v>1</v>
      </c>
      <c r="CJ101" s="16">
        <f>IF(AT101="stavebná časť",1,IF(AT101="investičná časť",2,3))</f>
        <v>1</v>
      </c>
      <c r="CK101" s="16" t="str">
        <f>IF(D101="Vyplň vlastné","","x")</f>
        <v/>
      </c>
    </row>
    <row r="102" s="2" customFormat="1" ht="10.8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2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30" customHeight="1">
      <c r="A103" s="39"/>
      <c r="B103" s="40"/>
      <c r="C103" s="151" t="s">
        <v>96</v>
      </c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3">
        <f>ROUND(AG94 + AG97, 2)</f>
        <v>0</v>
      </c>
      <c r="AH103" s="153"/>
      <c r="AI103" s="153"/>
      <c r="AJ103" s="153"/>
      <c r="AK103" s="153"/>
      <c r="AL103" s="153"/>
      <c r="AM103" s="153"/>
      <c r="AN103" s="153">
        <f>ROUND(AN94 + AN97, 2)</f>
        <v>0</v>
      </c>
      <c r="AO103" s="153"/>
      <c r="AP103" s="153"/>
      <c r="AQ103" s="152"/>
      <c r="AR103" s="42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p3i9F/EGuR9VSx6qBqopcml5w2tjZUTgE+GpcsRE/OIa6y6BPb9YCSLoln9LZv1CKbSYkmvz9uWXf2rsfv5swg==" hashValue="O2FlJzF7ZtGtvp7rfPDUOQnRvSNx4kbSxTAQ56QquWUmr+1zdS0QGPMpZ3QWa2w5nQR3aNCkwkUwi9kK7llnPQ==" algorithmName="SHA-512" password="C549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é sú hodnoty základná, znížená, nulová." sqref="AU97:AU101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>
      <formula1>"stavebná časť, technologická časť, investičná časť"</formula1>
    </dataValidation>
  </dataValidations>
  <hyperlinks>
    <hyperlink ref="A95" location="'01a - 1_ALT_Parkovisko 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  <c r="AZ2" s="154" t="s">
        <v>97</v>
      </c>
      <c r="BA2" s="154" t="s">
        <v>98</v>
      </c>
      <c r="BB2" s="154" t="s">
        <v>1</v>
      </c>
      <c r="BC2" s="154" t="s">
        <v>99</v>
      </c>
      <c r="BD2" s="154" t="s">
        <v>100</v>
      </c>
    </row>
    <row r="3" s="1" customFormat="1" ht="6.96" customHeight="1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9"/>
      <c r="AT3" s="16" t="s">
        <v>78</v>
      </c>
      <c r="AZ3" s="154" t="s">
        <v>101</v>
      </c>
      <c r="BA3" s="154" t="s">
        <v>1</v>
      </c>
      <c r="BB3" s="154" t="s">
        <v>1</v>
      </c>
      <c r="BC3" s="154" t="s">
        <v>102</v>
      </c>
      <c r="BD3" s="154" t="s">
        <v>100</v>
      </c>
    </row>
    <row r="4" s="1" customFormat="1" ht="24.96" customHeight="1">
      <c r="B4" s="19"/>
      <c r="D4" s="157" t="s">
        <v>103</v>
      </c>
      <c r="L4" s="19"/>
      <c r="M4" s="158" t="s">
        <v>9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9" t="s">
        <v>15</v>
      </c>
      <c r="L6" s="19"/>
    </row>
    <row r="7" s="1" customFormat="1" ht="16.5" customHeight="1">
      <c r="B7" s="19"/>
      <c r="E7" s="160" t="str">
        <f>'Rekapitulácia stavby'!K6</f>
        <v>Vozovňa Hroboňova</v>
      </c>
      <c r="F7" s="159"/>
      <c r="G7" s="159"/>
      <c r="H7" s="159"/>
      <c r="L7" s="19"/>
    </row>
    <row r="8" s="2" customFormat="1" ht="12" customHeight="1">
      <c r="A8" s="39"/>
      <c r="B8" s="42"/>
      <c r="C8" s="39"/>
      <c r="D8" s="159" t="s">
        <v>104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2"/>
      <c r="C9" s="39"/>
      <c r="D9" s="39"/>
      <c r="E9" s="161" t="s">
        <v>105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2"/>
      <c r="C11" s="39"/>
      <c r="D11" s="159" t="s">
        <v>17</v>
      </c>
      <c r="E11" s="39"/>
      <c r="F11" s="162" t="s">
        <v>1</v>
      </c>
      <c r="G11" s="39"/>
      <c r="H11" s="39"/>
      <c r="I11" s="159" t="s">
        <v>18</v>
      </c>
      <c r="J11" s="162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9" t="s">
        <v>19</v>
      </c>
      <c r="E12" s="39"/>
      <c r="F12" s="162" t="s">
        <v>20</v>
      </c>
      <c r="G12" s="39"/>
      <c r="H12" s="39"/>
      <c r="I12" s="159" t="s">
        <v>21</v>
      </c>
      <c r="J12" s="163" t="str">
        <f>'Rekapitulácia stavby'!AN8</f>
        <v>8. 3. 2024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2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2"/>
      <c r="C14" s="39"/>
      <c r="D14" s="159" t="s">
        <v>23</v>
      </c>
      <c r="E14" s="39"/>
      <c r="F14" s="39"/>
      <c r="G14" s="39"/>
      <c r="H14" s="39"/>
      <c r="I14" s="159" t="s">
        <v>24</v>
      </c>
      <c r="J14" s="162" t="s">
        <v>25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2"/>
      <c r="C15" s="39"/>
      <c r="D15" s="39"/>
      <c r="E15" s="162" t="s">
        <v>26</v>
      </c>
      <c r="F15" s="39"/>
      <c r="G15" s="39"/>
      <c r="H15" s="39"/>
      <c r="I15" s="159" t="s">
        <v>27</v>
      </c>
      <c r="J15" s="162" t="s">
        <v>28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2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2"/>
      <c r="C17" s="39"/>
      <c r="D17" s="159" t="s">
        <v>29</v>
      </c>
      <c r="E17" s="39"/>
      <c r="F17" s="39"/>
      <c r="G17" s="39"/>
      <c r="H17" s="39"/>
      <c r="I17" s="159" t="s">
        <v>24</v>
      </c>
      <c r="J17" s="32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2"/>
      <c r="C18" s="39"/>
      <c r="D18" s="39"/>
      <c r="E18" s="32" t="str">
        <f>'Rekapitulácia stavby'!E14</f>
        <v>Vyplň údaj</v>
      </c>
      <c r="F18" s="162"/>
      <c r="G18" s="162"/>
      <c r="H18" s="162"/>
      <c r="I18" s="159" t="s">
        <v>27</v>
      </c>
      <c r="J18" s="32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2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2"/>
      <c r="C20" s="39"/>
      <c r="D20" s="159" t="s">
        <v>31</v>
      </c>
      <c r="E20" s="39"/>
      <c r="F20" s="39"/>
      <c r="G20" s="39"/>
      <c r="H20" s="39"/>
      <c r="I20" s="159" t="s">
        <v>24</v>
      </c>
      <c r="J20" s="162" t="str">
        <f>IF('Rekapitulácia stavby'!AN16="","",'Rekapitulácia stavby'!AN16)</f>
        <v/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2"/>
      <c r="C21" s="39"/>
      <c r="D21" s="39"/>
      <c r="E21" s="162" t="str">
        <f>IF('Rekapitulácia stavby'!E17="","",'Rekapitulácia stavby'!E17)</f>
        <v xml:space="preserve"> </v>
      </c>
      <c r="F21" s="39"/>
      <c r="G21" s="39"/>
      <c r="H21" s="39"/>
      <c r="I21" s="159" t="s">
        <v>27</v>
      </c>
      <c r="J21" s="162" t="str">
        <f>IF('Rekapitulácia stavby'!AN17="","",'Rekapitulácia stavby'!AN17)</f>
        <v/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2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2"/>
      <c r="C23" s="39"/>
      <c r="D23" s="159" t="s">
        <v>34</v>
      </c>
      <c r="E23" s="39"/>
      <c r="F23" s="39"/>
      <c r="G23" s="39"/>
      <c r="H23" s="39"/>
      <c r="I23" s="159" t="s">
        <v>24</v>
      </c>
      <c r="J23" s="162" t="str">
        <f>IF('Rekapitulácia stavby'!AN19="","",'Rekapitulácia stavby'!AN19)</f>
        <v/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2"/>
      <c r="C24" s="39"/>
      <c r="D24" s="39"/>
      <c r="E24" s="162" t="str">
        <f>IF('Rekapitulácia stavby'!E20="","",'Rekapitulácia stavby'!E20)</f>
        <v xml:space="preserve"> </v>
      </c>
      <c r="F24" s="39"/>
      <c r="G24" s="39"/>
      <c r="H24" s="39"/>
      <c r="I24" s="159" t="s">
        <v>27</v>
      </c>
      <c r="J24" s="162" t="str">
        <f>IF('Rekapitulácia stavby'!AN20="","",'Rekapitulácia stavby'!AN20)</f>
        <v/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2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2"/>
      <c r="C26" s="39"/>
      <c r="D26" s="159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64"/>
      <c r="B27" s="165"/>
      <c r="C27" s="164"/>
      <c r="D27" s="164"/>
      <c r="E27" s="166" t="s">
        <v>1</v>
      </c>
      <c r="F27" s="166"/>
      <c r="G27" s="166"/>
      <c r="H27" s="166"/>
      <c r="I27" s="164"/>
      <c r="J27" s="164"/>
      <c r="K27" s="164"/>
      <c r="L27" s="167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</row>
    <row r="28" s="2" customFormat="1" ht="6.96" customHeight="1">
      <c r="A28" s="39"/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2"/>
      <c r="C29" s="39"/>
      <c r="D29" s="168"/>
      <c r="E29" s="168"/>
      <c r="F29" s="168"/>
      <c r="G29" s="168"/>
      <c r="H29" s="168"/>
      <c r="I29" s="168"/>
      <c r="J29" s="168"/>
      <c r="K29" s="168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2"/>
      <c r="C30" s="39"/>
      <c r="D30" s="162" t="s">
        <v>106</v>
      </c>
      <c r="E30" s="39"/>
      <c r="F30" s="39"/>
      <c r="G30" s="39"/>
      <c r="H30" s="39"/>
      <c r="I30" s="39"/>
      <c r="J30" s="169">
        <f>J96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2"/>
      <c r="C31" s="39"/>
      <c r="D31" s="170" t="s">
        <v>91</v>
      </c>
      <c r="E31" s="39"/>
      <c r="F31" s="39"/>
      <c r="G31" s="39"/>
      <c r="H31" s="39"/>
      <c r="I31" s="39"/>
      <c r="J31" s="169">
        <f>J106</f>
        <v>0</v>
      </c>
      <c r="K31" s="39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2"/>
      <c r="C32" s="39"/>
      <c r="D32" s="171" t="s">
        <v>38</v>
      </c>
      <c r="E32" s="39"/>
      <c r="F32" s="39"/>
      <c r="G32" s="39"/>
      <c r="H32" s="39"/>
      <c r="I32" s="39"/>
      <c r="J32" s="172">
        <f>ROUND(J30 + J31,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2"/>
      <c r="C33" s="39"/>
      <c r="D33" s="168"/>
      <c r="E33" s="168"/>
      <c r="F33" s="168"/>
      <c r="G33" s="168"/>
      <c r="H33" s="168"/>
      <c r="I33" s="168"/>
      <c r="J33" s="168"/>
      <c r="K33" s="168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39"/>
      <c r="F34" s="173" t="s">
        <v>40</v>
      </c>
      <c r="G34" s="39"/>
      <c r="H34" s="39"/>
      <c r="I34" s="173" t="s">
        <v>39</v>
      </c>
      <c r="J34" s="173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2"/>
      <c r="C35" s="39"/>
      <c r="D35" s="174" t="s">
        <v>42</v>
      </c>
      <c r="E35" s="175" t="s">
        <v>43</v>
      </c>
      <c r="F35" s="176">
        <f>ROUND((ROUND((SUM(BE106:BE113) + SUM(BE133:BE183)),  2) + SUM(BE185:BE189)), 2)</f>
        <v>0</v>
      </c>
      <c r="G35" s="177"/>
      <c r="H35" s="177"/>
      <c r="I35" s="178">
        <v>0.20000000000000001</v>
      </c>
      <c r="J35" s="176">
        <f>ROUND((ROUND(((SUM(BE106:BE113) + SUM(BE133:BE183))*I35),  2) + (SUM(BE185:BE189)*I35)),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2"/>
      <c r="C36" s="39"/>
      <c r="D36" s="39"/>
      <c r="E36" s="175" t="s">
        <v>44</v>
      </c>
      <c r="F36" s="176">
        <f>ROUND((ROUND((SUM(BF106:BF113) + SUM(BF133:BF183)),  2) + SUM(BF185:BF189)), 2)</f>
        <v>0</v>
      </c>
      <c r="G36" s="177"/>
      <c r="H36" s="177"/>
      <c r="I36" s="178">
        <v>0.20000000000000001</v>
      </c>
      <c r="J36" s="176">
        <f>ROUND((ROUND(((SUM(BF106:BF113) + SUM(BF133:BF183))*I36),  2) + (SUM(BF185:BF189)*I36)),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9" t="s">
        <v>45</v>
      </c>
      <c r="F37" s="179">
        <f>ROUND((ROUND((SUM(BG106:BG113) + SUM(BG133:BG183)),  2) + SUM(BG185:BG189)), 2)</f>
        <v>0</v>
      </c>
      <c r="G37" s="39"/>
      <c r="H37" s="39"/>
      <c r="I37" s="180">
        <v>0.20000000000000001</v>
      </c>
      <c r="J37" s="179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2"/>
      <c r="C38" s="39"/>
      <c r="D38" s="39"/>
      <c r="E38" s="159" t="s">
        <v>46</v>
      </c>
      <c r="F38" s="179">
        <f>ROUND((ROUND((SUM(BH106:BH113) + SUM(BH133:BH183)),  2) + SUM(BH185:BH189)), 2)</f>
        <v>0</v>
      </c>
      <c r="G38" s="39"/>
      <c r="H38" s="39"/>
      <c r="I38" s="180">
        <v>0.20000000000000001</v>
      </c>
      <c r="J38" s="179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2"/>
      <c r="C39" s="39"/>
      <c r="D39" s="39"/>
      <c r="E39" s="175" t="s">
        <v>47</v>
      </c>
      <c r="F39" s="176">
        <f>ROUND((ROUND((SUM(BI106:BI113) + SUM(BI133:BI183)),  2) + SUM(BI185:BI189)), 2)</f>
        <v>0</v>
      </c>
      <c r="G39" s="177"/>
      <c r="H39" s="177"/>
      <c r="I39" s="178">
        <v>0</v>
      </c>
      <c r="J39" s="176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2"/>
      <c r="C41" s="181"/>
      <c r="D41" s="182" t="s">
        <v>48</v>
      </c>
      <c r="E41" s="183"/>
      <c r="F41" s="183"/>
      <c r="G41" s="184" t="s">
        <v>49</v>
      </c>
      <c r="H41" s="185" t="s">
        <v>50</v>
      </c>
      <c r="I41" s="183"/>
      <c r="J41" s="186">
        <f>SUM(J32:J39)</f>
        <v>0</v>
      </c>
      <c r="K41" s="187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2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70"/>
      <c r="D50" s="188" t="s">
        <v>51</v>
      </c>
      <c r="E50" s="189"/>
      <c r="F50" s="189"/>
      <c r="G50" s="188" t="s">
        <v>52</v>
      </c>
      <c r="H50" s="189"/>
      <c r="I50" s="189"/>
      <c r="J50" s="189"/>
      <c r="K50" s="189"/>
      <c r="L50" s="70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90" t="s">
        <v>53</v>
      </c>
      <c r="E61" s="191"/>
      <c r="F61" s="192" t="s">
        <v>54</v>
      </c>
      <c r="G61" s="190" t="s">
        <v>53</v>
      </c>
      <c r="H61" s="191"/>
      <c r="I61" s="191"/>
      <c r="J61" s="193" t="s">
        <v>54</v>
      </c>
      <c r="K61" s="191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88" t="s">
        <v>55</v>
      </c>
      <c r="E65" s="194"/>
      <c r="F65" s="194"/>
      <c r="G65" s="188" t="s">
        <v>56</v>
      </c>
      <c r="H65" s="194"/>
      <c r="I65" s="194"/>
      <c r="J65" s="194"/>
      <c r="K65" s="194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90" t="s">
        <v>53</v>
      </c>
      <c r="E76" s="191"/>
      <c r="F76" s="192" t="s">
        <v>54</v>
      </c>
      <c r="G76" s="190" t="s">
        <v>53</v>
      </c>
      <c r="H76" s="191"/>
      <c r="I76" s="191"/>
      <c r="J76" s="193" t="s">
        <v>54</v>
      </c>
      <c r="K76" s="191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5"/>
      <c r="C77" s="196"/>
      <c r="D77" s="196"/>
      <c r="E77" s="196"/>
      <c r="F77" s="196"/>
      <c r="G77" s="196"/>
      <c r="H77" s="196"/>
      <c r="I77" s="196"/>
      <c r="J77" s="196"/>
      <c r="K77" s="196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7"/>
      <c r="C81" s="198"/>
      <c r="D81" s="198"/>
      <c r="E81" s="198"/>
      <c r="F81" s="198"/>
      <c r="G81" s="198"/>
      <c r="H81" s="198"/>
      <c r="I81" s="198"/>
      <c r="J81" s="198"/>
      <c r="K81" s="198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107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9" t="str">
        <f>E7</f>
        <v>Vozovňa Hroboňova</v>
      </c>
      <c r="F85" s="31"/>
      <c r="G85" s="31"/>
      <c r="H85" s="31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1" t="s">
        <v>104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01a - 1_ALT_Parkovisko pred vozovňou - kryt vegetačné betónove dlaždice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1" t="s">
        <v>19</v>
      </c>
      <c r="D89" s="41"/>
      <c r="E89" s="41"/>
      <c r="F89" s="26" t="str">
        <f>F12</f>
        <v>Bratislava</v>
      </c>
      <c r="G89" s="41"/>
      <c r="H89" s="41"/>
      <c r="I89" s="31" t="s">
        <v>21</v>
      </c>
      <c r="J89" s="86" t="str">
        <f>IF(J12="","",J12)</f>
        <v>8. 3. 2024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1" t="s">
        <v>23</v>
      </c>
      <c r="D91" s="41"/>
      <c r="E91" s="41"/>
      <c r="F91" s="26" t="str">
        <f>E15</f>
        <v>Dopravný podnik Bratislava, akciová spoločnosť</v>
      </c>
      <c r="G91" s="41"/>
      <c r="H91" s="41"/>
      <c r="I91" s="31" t="s">
        <v>31</v>
      </c>
      <c r="J91" s="35" t="str">
        <f>E21</f>
        <v xml:space="preserve"> 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1" t="s">
        <v>29</v>
      </c>
      <c r="D92" s="41"/>
      <c r="E92" s="41"/>
      <c r="F92" s="26" t="str">
        <f>IF(E18="","",E18)</f>
        <v>Vyplň údaj</v>
      </c>
      <c r="G92" s="41"/>
      <c r="H92" s="41"/>
      <c r="I92" s="31" t="s">
        <v>34</v>
      </c>
      <c r="J92" s="35" t="str">
        <f>E24</f>
        <v xml:space="preserve"> 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200" t="s">
        <v>108</v>
      </c>
      <c r="D94" s="152"/>
      <c r="E94" s="152"/>
      <c r="F94" s="152"/>
      <c r="G94" s="152"/>
      <c r="H94" s="152"/>
      <c r="I94" s="152"/>
      <c r="J94" s="201" t="s">
        <v>109</v>
      </c>
      <c r="K94" s="152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202" t="s">
        <v>110</v>
      </c>
      <c r="D96" s="41"/>
      <c r="E96" s="41"/>
      <c r="F96" s="41"/>
      <c r="G96" s="41"/>
      <c r="H96" s="41"/>
      <c r="I96" s="41"/>
      <c r="J96" s="117">
        <f>J133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6" t="s">
        <v>111</v>
      </c>
    </row>
    <row r="97" s="9" customFormat="1" ht="24.96" customHeight="1">
      <c r="A97" s="9"/>
      <c r="B97" s="203"/>
      <c r="C97" s="204"/>
      <c r="D97" s="205" t="s">
        <v>112</v>
      </c>
      <c r="E97" s="206"/>
      <c r="F97" s="206"/>
      <c r="G97" s="206"/>
      <c r="H97" s="206"/>
      <c r="I97" s="206"/>
      <c r="J97" s="207">
        <f>J134</f>
        <v>0</v>
      </c>
      <c r="K97" s="204"/>
      <c r="L97" s="20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9"/>
      <c r="C98" s="210"/>
      <c r="D98" s="211" t="s">
        <v>113</v>
      </c>
      <c r="E98" s="212"/>
      <c r="F98" s="212"/>
      <c r="G98" s="212"/>
      <c r="H98" s="212"/>
      <c r="I98" s="212"/>
      <c r="J98" s="213">
        <f>J135</f>
        <v>0</v>
      </c>
      <c r="K98" s="210"/>
      <c r="L98" s="21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9"/>
      <c r="C99" s="210"/>
      <c r="D99" s="211" t="s">
        <v>114</v>
      </c>
      <c r="E99" s="212"/>
      <c r="F99" s="212"/>
      <c r="G99" s="212"/>
      <c r="H99" s="212"/>
      <c r="I99" s="212"/>
      <c r="J99" s="213">
        <f>J160</f>
        <v>0</v>
      </c>
      <c r="K99" s="210"/>
      <c r="L99" s="21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9"/>
      <c r="C100" s="210"/>
      <c r="D100" s="211" t="s">
        <v>115</v>
      </c>
      <c r="E100" s="212"/>
      <c r="F100" s="212"/>
      <c r="G100" s="212"/>
      <c r="H100" s="212"/>
      <c r="I100" s="212"/>
      <c r="J100" s="213">
        <f>J173</f>
        <v>0</v>
      </c>
      <c r="K100" s="210"/>
      <c r="L100" s="21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9"/>
      <c r="C101" s="210"/>
      <c r="D101" s="211" t="s">
        <v>116</v>
      </c>
      <c r="E101" s="212"/>
      <c r="F101" s="212"/>
      <c r="G101" s="212"/>
      <c r="H101" s="212"/>
      <c r="I101" s="212"/>
      <c r="J101" s="213">
        <f>J178</f>
        <v>0</v>
      </c>
      <c r="K101" s="210"/>
      <c r="L101" s="21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203"/>
      <c r="C102" s="204"/>
      <c r="D102" s="205" t="s">
        <v>117</v>
      </c>
      <c r="E102" s="206"/>
      <c r="F102" s="206"/>
      <c r="G102" s="206"/>
      <c r="H102" s="206"/>
      <c r="I102" s="206"/>
      <c r="J102" s="207">
        <f>J180</f>
        <v>0</v>
      </c>
      <c r="K102" s="204"/>
      <c r="L102" s="20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203"/>
      <c r="C103" s="204"/>
      <c r="D103" s="215" t="s">
        <v>118</v>
      </c>
      <c r="E103" s="204"/>
      <c r="F103" s="204"/>
      <c r="G103" s="204"/>
      <c r="H103" s="204"/>
      <c r="I103" s="204"/>
      <c r="J103" s="216">
        <f>J184</f>
        <v>0</v>
      </c>
      <c r="K103" s="204"/>
      <c r="L103" s="20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9.28" customHeight="1">
      <c r="A106" s="39"/>
      <c r="B106" s="40"/>
      <c r="C106" s="202" t="s">
        <v>119</v>
      </c>
      <c r="D106" s="41"/>
      <c r="E106" s="41"/>
      <c r="F106" s="41"/>
      <c r="G106" s="41"/>
      <c r="H106" s="41"/>
      <c r="I106" s="41"/>
      <c r="J106" s="217">
        <f>ROUND(J107 + J108 + J109 + J110 + J111 + J112,2)</f>
        <v>0</v>
      </c>
      <c r="K106" s="41"/>
      <c r="L106" s="70"/>
      <c r="N106" s="218" t="s">
        <v>42</v>
      </c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8" customHeight="1">
      <c r="A107" s="39"/>
      <c r="B107" s="40"/>
      <c r="C107" s="41"/>
      <c r="D107" s="147" t="s">
        <v>120</v>
      </c>
      <c r="E107" s="140"/>
      <c r="F107" s="140"/>
      <c r="G107" s="41"/>
      <c r="H107" s="41"/>
      <c r="I107" s="41"/>
      <c r="J107" s="141">
        <v>0</v>
      </c>
      <c r="K107" s="41"/>
      <c r="L107" s="219"/>
      <c r="M107" s="220"/>
      <c r="N107" s="221" t="s">
        <v>44</v>
      </c>
      <c r="O107" s="220"/>
      <c r="P107" s="220"/>
      <c r="Q107" s="220"/>
      <c r="R107" s="220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3" t="s">
        <v>121</v>
      </c>
      <c r="AZ107" s="220"/>
      <c r="BA107" s="220"/>
      <c r="BB107" s="220"/>
      <c r="BC107" s="220"/>
      <c r="BD107" s="220"/>
      <c r="BE107" s="224">
        <f>IF(N107="základná",J107,0)</f>
        <v>0</v>
      </c>
      <c r="BF107" s="224">
        <f>IF(N107="znížená",J107,0)</f>
        <v>0</v>
      </c>
      <c r="BG107" s="224">
        <f>IF(N107="zákl. prenesená",J107,0)</f>
        <v>0</v>
      </c>
      <c r="BH107" s="224">
        <f>IF(N107="zníž. prenesená",J107,0)</f>
        <v>0</v>
      </c>
      <c r="BI107" s="224">
        <f>IF(N107="nulová",J107,0)</f>
        <v>0</v>
      </c>
      <c r="BJ107" s="223" t="s">
        <v>100</v>
      </c>
      <c r="BK107" s="220"/>
      <c r="BL107" s="220"/>
      <c r="BM107" s="220"/>
    </row>
    <row r="108" s="2" customFormat="1" ht="18" customHeight="1">
      <c r="A108" s="39"/>
      <c r="B108" s="40"/>
      <c r="C108" s="41"/>
      <c r="D108" s="147" t="s">
        <v>122</v>
      </c>
      <c r="E108" s="140"/>
      <c r="F108" s="140"/>
      <c r="G108" s="41"/>
      <c r="H108" s="41"/>
      <c r="I108" s="41"/>
      <c r="J108" s="141">
        <v>0</v>
      </c>
      <c r="K108" s="41"/>
      <c r="L108" s="219"/>
      <c r="M108" s="220"/>
      <c r="N108" s="221" t="s">
        <v>44</v>
      </c>
      <c r="O108" s="220"/>
      <c r="P108" s="220"/>
      <c r="Q108" s="220"/>
      <c r="R108" s="220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3" t="s">
        <v>121</v>
      </c>
      <c r="AZ108" s="220"/>
      <c r="BA108" s="220"/>
      <c r="BB108" s="220"/>
      <c r="BC108" s="220"/>
      <c r="BD108" s="220"/>
      <c r="BE108" s="224">
        <f>IF(N108="základná",J108,0)</f>
        <v>0</v>
      </c>
      <c r="BF108" s="224">
        <f>IF(N108="znížená",J108,0)</f>
        <v>0</v>
      </c>
      <c r="BG108" s="224">
        <f>IF(N108="zákl. prenesená",J108,0)</f>
        <v>0</v>
      </c>
      <c r="BH108" s="224">
        <f>IF(N108="zníž. prenesená",J108,0)</f>
        <v>0</v>
      </c>
      <c r="BI108" s="224">
        <f>IF(N108="nulová",J108,0)</f>
        <v>0</v>
      </c>
      <c r="BJ108" s="223" t="s">
        <v>100</v>
      </c>
      <c r="BK108" s="220"/>
      <c r="BL108" s="220"/>
      <c r="BM108" s="220"/>
    </row>
    <row r="109" s="2" customFormat="1" ht="18" customHeight="1">
      <c r="A109" s="39"/>
      <c r="B109" s="40"/>
      <c r="C109" s="41"/>
      <c r="D109" s="147" t="s">
        <v>123</v>
      </c>
      <c r="E109" s="140"/>
      <c r="F109" s="140"/>
      <c r="G109" s="41"/>
      <c r="H109" s="41"/>
      <c r="I109" s="41"/>
      <c r="J109" s="141">
        <v>0</v>
      </c>
      <c r="K109" s="41"/>
      <c r="L109" s="219"/>
      <c r="M109" s="220"/>
      <c r="N109" s="221" t="s">
        <v>44</v>
      </c>
      <c r="O109" s="220"/>
      <c r="P109" s="220"/>
      <c r="Q109" s="220"/>
      <c r="R109" s="220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3" t="s">
        <v>121</v>
      </c>
      <c r="AZ109" s="220"/>
      <c r="BA109" s="220"/>
      <c r="BB109" s="220"/>
      <c r="BC109" s="220"/>
      <c r="BD109" s="220"/>
      <c r="BE109" s="224">
        <f>IF(N109="základná",J109,0)</f>
        <v>0</v>
      </c>
      <c r="BF109" s="224">
        <f>IF(N109="znížená",J109,0)</f>
        <v>0</v>
      </c>
      <c r="BG109" s="224">
        <f>IF(N109="zákl. prenesená",J109,0)</f>
        <v>0</v>
      </c>
      <c r="BH109" s="224">
        <f>IF(N109="zníž. prenesená",J109,0)</f>
        <v>0</v>
      </c>
      <c r="BI109" s="224">
        <f>IF(N109="nulová",J109,0)</f>
        <v>0</v>
      </c>
      <c r="BJ109" s="223" t="s">
        <v>100</v>
      </c>
      <c r="BK109" s="220"/>
      <c r="BL109" s="220"/>
      <c r="BM109" s="220"/>
    </row>
    <row r="110" s="2" customFormat="1" ht="18" customHeight="1">
      <c r="A110" s="39"/>
      <c r="B110" s="40"/>
      <c r="C110" s="41"/>
      <c r="D110" s="147" t="s">
        <v>124</v>
      </c>
      <c r="E110" s="140"/>
      <c r="F110" s="140"/>
      <c r="G110" s="41"/>
      <c r="H110" s="41"/>
      <c r="I110" s="41"/>
      <c r="J110" s="141">
        <v>0</v>
      </c>
      <c r="K110" s="41"/>
      <c r="L110" s="219"/>
      <c r="M110" s="220"/>
      <c r="N110" s="221" t="s">
        <v>44</v>
      </c>
      <c r="O110" s="220"/>
      <c r="P110" s="220"/>
      <c r="Q110" s="220"/>
      <c r="R110" s="220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3" t="s">
        <v>121</v>
      </c>
      <c r="AZ110" s="220"/>
      <c r="BA110" s="220"/>
      <c r="BB110" s="220"/>
      <c r="BC110" s="220"/>
      <c r="BD110" s="220"/>
      <c r="BE110" s="224">
        <f>IF(N110="základná",J110,0)</f>
        <v>0</v>
      </c>
      <c r="BF110" s="224">
        <f>IF(N110="znížená",J110,0)</f>
        <v>0</v>
      </c>
      <c r="BG110" s="224">
        <f>IF(N110="zákl. prenesená",J110,0)</f>
        <v>0</v>
      </c>
      <c r="BH110" s="224">
        <f>IF(N110="zníž. prenesená",J110,0)</f>
        <v>0</v>
      </c>
      <c r="BI110" s="224">
        <f>IF(N110="nulová",J110,0)</f>
        <v>0</v>
      </c>
      <c r="BJ110" s="223" t="s">
        <v>100</v>
      </c>
      <c r="BK110" s="220"/>
      <c r="BL110" s="220"/>
      <c r="BM110" s="220"/>
    </row>
    <row r="111" s="2" customFormat="1" ht="18" customHeight="1">
      <c r="A111" s="39"/>
      <c r="B111" s="40"/>
      <c r="C111" s="41"/>
      <c r="D111" s="147" t="s">
        <v>125</v>
      </c>
      <c r="E111" s="140"/>
      <c r="F111" s="140"/>
      <c r="G111" s="41"/>
      <c r="H111" s="41"/>
      <c r="I111" s="41"/>
      <c r="J111" s="141">
        <v>0</v>
      </c>
      <c r="K111" s="41"/>
      <c r="L111" s="219"/>
      <c r="M111" s="220"/>
      <c r="N111" s="221" t="s">
        <v>44</v>
      </c>
      <c r="O111" s="220"/>
      <c r="P111" s="220"/>
      <c r="Q111" s="220"/>
      <c r="R111" s="220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3" t="s">
        <v>121</v>
      </c>
      <c r="AZ111" s="220"/>
      <c r="BA111" s="220"/>
      <c r="BB111" s="220"/>
      <c r="BC111" s="220"/>
      <c r="BD111" s="220"/>
      <c r="BE111" s="224">
        <f>IF(N111="základná",J111,0)</f>
        <v>0</v>
      </c>
      <c r="BF111" s="224">
        <f>IF(N111="znížená",J111,0)</f>
        <v>0</v>
      </c>
      <c r="BG111" s="224">
        <f>IF(N111="zákl. prenesená",J111,0)</f>
        <v>0</v>
      </c>
      <c r="BH111" s="224">
        <f>IF(N111="zníž. prenesená",J111,0)</f>
        <v>0</v>
      </c>
      <c r="BI111" s="224">
        <f>IF(N111="nulová",J111,0)</f>
        <v>0</v>
      </c>
      <c r="BJ111" s="223" t="s">
        <v>100</v>
      </c>
      <c r="BK111" s="220"/>
      <c r="BL111" s="220"/>
      <c r="BM111" s="220"/>
    </row>
    <row r="112" s="2" customFormat="1" ht="18" customHeight="1">
      <c r="A112" s="39"/>
      <c r="B112" s="40"/>
      <c r="C112" s="41"/>
      <c r="D112" s="140" t="s">
        <v>126</v>
      </c>
      <c r="E112" s="41"/>
      <c r="F112" s="41"/>
      <c r="G112" s="41"/>
      <c r="H112" s="41"/>
      <c r="I112" s="41"/>
      <c r="J112" s="141">
        <f>ROUND(J30*T112,2)</f>
        <v>0</v>
      </c>
      <c r="K112" s="41"/>
      <c r="L112" s="219"/>
      <c r="M112" s="220"/>
      <c r="N112" s="221" t="s">
        <v>44</v>
      </c>
      <c r="O112" s="220"/>
      <c r="P112" s="220"/>
      <c r="Q112" s="220"/>
      <c r="R112" s="220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3" t="s">
        <v>127</v>
      </c>
      <c r="AZ112" s="220"/>
      <c r="BA112" s="220"/>
      <c r="BB112" s="220"/>
      <c r="BC112" s="220"/>
      <c r="BD112" s="220"/>
      <c r="BE112" s="224">
        <f>IF(N112="základná",J112,0)</f>
        <v>0</v>
      </c>
      <c r="BF112" s="224">
        <f>IF(N112="znížená",J112,0)</f>
        <v>0</v>
      </c>
      <c r="BG112" s="224">
        <f>IF(N112="zákl. prenesená",J112,0)</f>
        <v>0</v>
      </c>
      <c r="BH112" s="224">
        <f>IF(N112="zníž. prenesená",J112,0)</f>
        <v>0</v>
      </c>
      <c r="BI112" s="224">
        <f>IF(N112="nulová",J112,0)</f>
        <v>0</v>
      </c>
      <c r="BJ112" s="223" t="s">
        <v>100</v>
      </c>
      <c r="BK112" s="220"/>
      <c r="BL112" s="220"/>
      <c r="BM112" s="220"/>
    </row>
    <row r="113" s="2" customForma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9.28" customHeight="1">
      <c r="A114" s="39"/>
      <c r="B114" s="40"/>
      <c r="C114" s="151" t="s">
        <v>96</v>
      </c>
      <c r="D114" s="152"/>
      <c r="E114" s="152"/>
      <c r="F114" s="152"/>
      <c r="G114" s="152"/>
      <c r="H114" s="152"/>
      <c r="I114" s="152"/>
      <c r="J114" s="153">
        <f>ROUND(J96+J106,2)</f>
        <v>0</v>
      </c>
      <c r="K114" s="152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2" t="s">
        <v>128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1" t="s">
        <v>15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99" t="str">
        <f>E7</f>
        <v>Vozovňa Hroboňova</v>
      </c>
      <c r="F123" s="31"/>
      <c r="G123" s="31"/>
      <c r="H123" s="3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1" t="s">
        <v>104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30" customHeight="1">
      <c r="A125" s="39"/>
      <c r="B125" s="40"/>
      <c r="C125" s="41"/>
      <c r="D125" s="41"/>
      <c r="E125" s="83" t="str">
        <f>E9</f>
        <v>01a - 1_ALT_Parkovisko pred vozovňou - kryt vegetačné betónove dlaždice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1" t="s">
        <v>19</v>
      </c>
      <c r="D127" s="41"/>
      <c r="E127" s="41"/>
      <c r="F127" s="26" t="str">
        <f>F12</f>
        <v>Bratislava</v>
      </c>
      <c r="G127" s="41"/>
      <c r="H127" s="41"/>
      <c r="I127" s="31" t="s">
        <v>21</v>
      </c>
      <c r="J127" s="86" t="str">
        <f>IF(J12="","",J12)</f>
        <v>8. 3. 2024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1" t="s">
        <v>23</v>
      </c>
      <c r="D129" s="41"/>
      <c r="E129" s="41"/>
      <c r="F129" s="26" t="str">
        <f>E15</f>
        <v>Dopravný podnik Bratislava, akciová spoločnosť</v>
      </c>
      <c r="G129" s="41"/>
      <c r="H129" s="41"/>
      <c r="I129" s="31" t="s">
        <v>31</v>
      </c>
      <c r="J129" s="35" t="str">
        <f>E21</f>
        <v xml:space="preserve"> 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1" t="s">
        <v>29</v>
      </c>
      <c r="D130" s="41"/>
      <c r="E130" s="41"/>
      <c r="F130" s="26" t="str">
        <f>IF(E18="","",E18)</f>
        <v>Vyplň údaj</v>
      </c>
      <c r="G130" s="41"/>
      <c r="H130" s="41"/>
      <c r="I130" s="31" t="s">
        <v>34</v>
      </c>
      <c r="J130" s="35" t="str">
        <f>E24</f>
        <v xml:space="preserve"> 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25"/>
      <c r="B132" s="226"/>
      <c r="C132" s="227" t="s">
        <v>129</v>
      </c>
      <c r="D132" s="228" t="s">
        <v>63</v>
      </c>
      <c r="E132" s="228" t="s">
        <v>59</v>
      </c>
      <c r="F132" s="228" t="s">
        <v>60</v>
      </c>
      <c r="G132" s="228" t="s">
        <v>130</v>
      </c>
      <c r="H132" s="228" t="s">
        <v>131</v>
      </c>
      <c r="I132" s="228" t="s">
        <v>132</v>
      </c>
      <c r="J132" s="229" t="s">
        <v>109</v>
      </c>
      <c r="K132" s="230" t="s">
        <v>133</v>
      </c>
      <c r="L132" s="231"/>
      <c r="M132" s="107" t="s">
        <v>1</v>
      </c>
      <c r="N132" s="108" t="s">
        <v>42</v>
      </c>
      <c r="O132" s="108" t="s">
        <v>134</v>
      </c>
      <c r="P132" s="108" t="s">
        <v>135</v>
      </c>
      <c r="Q132" s="108" t="s">
        <v>136</v>
      </c>
      <c r="R132" s="108" t="s">
        <v>137</v>
      </c>
      <c r="S132" s="108" t="s">
        <v>138</v>
      </c>
      <c r="T132" s="109" t="s">
        <v>139</v>
      </c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</row>
    <row r="133" s="2" customFormat="1" ht="22.8" customHeight="1">
      <c r="A133" s="39"/>
      <c r="B133" s="40"/>
      <c r="C133" s="114" t="s">
        <v>106</v>
      </c>
      <c r="D133" s="41"/>
      <c r="E133" s="41"/>
      <c r="F133" s="41"/>
      <c r="G133" s="41"/>
      <c r="H133" s="41"/>
      <c r="I133" s="41"/>
      <c r="J133" s="232">
        <f>BK133</f>
        <v>0</v>
      </c>
      <c r="K133" s="41"/>
      <c r="L133" s="42"/>
      <c r="M133" s="110"/>
      <c r="N133" s="233"/>
      <c r="O133" s="111"/>
      <c r="P133" s="234">
        <f>P134+P180+P184</f>
        <v>0</v>
      </c>
      <c r="Q133" s="111"/>
      <c r="R133" s="234">
        <f>R134+R180+R184</f>
        <v>205.10967000000002</v>
      </c>
      <c r="S133" s="111"/>
      <c r="T133" s="235">
        <f>T134+T180+T184</f>
        <v>11.040000000000001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6" t="s">
        <v>77</v>
      </c>
      <c r="AU133" s="16" t="s">
        <v>111</v>
      </c>
      <c r="BK133" s="236">
        <f>BK134+BK180+BK184</f>
        <v>0</v>
      </c>
    </row>
    <row r="134" s="12" customFormat="1" ht="25.92" customHeight="1">
      <c r="A134" s="12"/>
      <c r="B134" s="237"/>
      <c r="C134" s="238"/>
      <c r="D134" s="239" t="s">
        <v>77</v>
      </c>
      <c r="E134" s="240" t="s">
        <v>140</v>
      </c>
      <c r="F134" s="240" t="s">
        <v>141</v>
      </c>
      <c r="G134" s="238"/>
      <c r="H134" s="238"/>
      <c r="I134" s="241"/>
      <c r="J134" s="216">
        <f>BK134</f>
        <v>0</v>
      </c>
      <c r="K134" s="238"/>
      <c r="L134" s="242"/>
      <c r="M134" s="243"/>
      <c r="N134" s="244"/>
      <c r="O134" s="244"/>
      <c r="P134" s="245">
        <f>P135+P160+P173+P178</f>
        <v>0</v>
      </c>
      <c r="Q134" s="244"/>
      <c r="R134" s="245">
        <f>R135+R160+R173+R178</f>
        <v>205.10967000000002</v>
      </c>
      <c r="S134" s="244"/>
      <c r="T134" s="246">
        <f>T135+T160+T173+T178</f>
        <v>11.040000000000001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7" t="s">
        <v>86</v>
      </c>
      <c r="AT134" s="248" t="s">
        <v>77</v>
      </c>
      <c r="AU134" s="248" t="s">
        <v>78</v>
      </c>
      <c r="AY134" s="247" t="s">
        <v>142</v>
      </c>
      <c r="BK134" s="249">
        <f>BK135+BK160+BK173+BK178</f>
        <v>0</v>
      </c>
    </row>
    <row r="135" s="12" customFormat="1" ht="22.8" customHeight="1">
      <c r="A135" s="12"/>
      <c r="B135" s="237"/>
      <c r="C135" s="238"/>
      <c r="D135" s="239" t="s">
        <v>77</v>
      </c>
      <c r="E135" s="250" t="s">
        <v>86</v>
      </c>
      <c r="F135" s="250" t="s">
        <v>143</v>
      </c>
      <c r="G135" s="238"/>
      <c r="H135" s="238"/>
      <c r="I135" s="241"/>
      <c r="J135" s="251">
        <f>BK135</f>
        <v>0</v>
      </c>
      <c r="K135" s="238"/>
      <c r="L135" s="242"/>
      <c r="M135" s="243"/>
      <c r="N135" s="244"/>
      <c r="O135" s="244"/>
      <c r="P135" s="245">
        <f>SUM(P136:P159)</f>
        <v>0</v>
      </c>
      <c r="Q135" s="244"/>
      <c r="R135" s="245">
        <f>SUM(R136:R159)</f>
        <v>0</v>
      </c>
      <c r="S135" s="244"/>
      <c r="T135" s="246">
        <f>SUM(T136:T159)</f>
        <v>11.040000000000001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7" t="s">
        <v>86</v>
      </c>
      <c r="AT135" s="248" t="s">
        <v>77</v>
      </c>
      <c r="AU135" s="248" t="s">
        <v>86</v>
      </c>
      <c r="AY135" s="247" t="s">
        <v>142</v>
      </c>
      <c r="BK135" s="249">
        <f>SUM(BK136:BK159)</f>
        <v>0</v>
      </c>
    </row>
    <row r="136" s="2" customFormat="1" ht="24.15" customHeight="1">
      <c r="A136" s="39"/>
      <c r="B136" s="40"/>
      <c r="C136" s="252" t="s">
        <v>86</v>
      </c>
      <c r="D136" s="252" t="s">
        <v>144</v>
      </c>
      <c r="E136" s="253" t="s">
        <v>145</v>
      </c>
      <c r="F136" s="254" t="s">
        <v>146</v>
      </c>
      <c r="G136" s="255" t="s">
        <v>147</v>
      </c>
      <c r="H136" s="256">
        <v>48</v>
      </c>
      <c r="I136" s="257"/>
      <c r="J136" s="258">
        <f>ROUND(I136*H136,2)</f>
        <v>0</v>
      </c>
      <c r="K136" s="259"/>
      <c r="L136" s="42"/>
      <c r="M136" s="260" t="s">
        <v>1</v>
      </c>
      <c r="N136" s="261" t="s">
        <v>44</v>
      </c>
      <c r="O136" s="98"/>
      <c r="P136" s="262">
        <f>O136*H136</f>
        <v>0</v>
      </c>
      <c r="Q136" s="262">
        <v>0</v>
      </c>
      <c r="R136" s="262">
        <f>Q136*H136</f>
        <v>0</v>
      </c>
      <c r="S136" s="262">
        <v>0.23000000000000001</v>
      </c>
      <c r="T136" s="263">
        <f>S136*H136</f>
        <v>11.040000000000001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64" t="s">
        <v>148</v>
      </c>
      <c r="AT136" s="264" t="s">
        <v>144</v>
      </c>
      <c r="AU136" s="264" t="s">
        <v>100</v>
      </c>
      <c r="AY136" s="16" t="s">
        <v>142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6" t="s">
        <v>100</v>
      </c>
      <c r="BK136" s="146">
        <f>ROUND(I136*H136,2)</f>
        <v>0</v>
      </c>
      <c r="BL136" s="16" t="s">
        <v>148</v>
      </c>
      <c r="BM136" s="264" t="s">
        <v>149</v>
      </c>
    </row>
    <row r="137" s="13" customFormat="1">
      <c r="A137" s="13"/>
      <c r="B137" s="265"/>
      <c r="C137" s="266"/>
      <c r="D137" s="267" t="s">
        <v>150</v>
      </c>
      <c r="E137" s="268" t="s">
        <v>1</v>
      </c>
      <c r="F137" s="269" t="s">
        <v>151</v>
      </c>
      <c r="G137" s="266"/>
      <c r="H137" s="270">
        <v>48</v>
      </c>
      <c r="I137" s="271"/>
      <c r="J137" s="266"/>
      <c r="K137" s="266"/>
      <c r="L137" s="272"/>
      <c r="M137" s="273"/>
      <c r="N137" s="274"/>
      <c r="O137" s="274"/>
      <c r="P137" s="274"/>
      <c r="Q137" s="274"/>
      <c r="R137" s="274"/>
      <c r="S137" s="274"/>
      <c r="T137" s="27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76" t="s">
        <v>150</v>
      </c>
      <c r="AU137" s="276" t="s">
        <v>100</v>
      </c>
      <c r="AV137" s="13" t="s">
        <v>100</v>
      </c>
      <c r="AW137" s="13" t="s">
        <v>33</v>
      </c>
      <c r="AX137" s="13" t="s">
        <v>86</v>
      </c>
      <c r="AY137" s="276" t="s">
        <v>142</v>
      </c>
    </row>
    <row r="138" s="2" customFormat="1" ht="24.15" customHeight="1">
      <c r="A138" s="39"/>
      <c r="B138" s="40"/>
      <c r="C138" s="252" t="s">
        <v>100</v>
      </c>
      <c r="D138" s="252" t="s">
        <v>144</v>
      </c>
      <c r="E138" s="253" t="s">
        <v>152</v>
      </c>
      <c r="F138" s="254" t="s">
        <v>153</v>
      </c>
      <c r="G138" s="255" t="s">
        <v>154</v>
      </c>
      <c r="H138" s="256">
        <v>96.25</v>
      </c>
      <c r="I138" s="257"/>
      <c r="J138" s="258">
        <f>ROUND(I138*H138,2)</f>
        <v>0</v>
      </c>
      <c r="K138" s="259"/>
      <c r="L138" s="42"/>
      <c r="M138" s="260" t="s">
        <v>1</v>
      </c>
      <c r="N138" s="261" t="s">
        <v>44</v>
      </c>
      <c r="O138" s="98"/>
      <c r="P138" s="262">
        <f>O138*H138</f>
        <v>0</v>
      </c>
      <c r="Q138" s="262">
        <v>0</v>
      </c>
      <c r="R138" s="262">
        <f>Q138*H138</f>
        <v>0</v>
      </c>
      <c r="S138" s="262">
        <v>0</v>
      </c>
      <c r="T138" s="26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64" t="s">
        <v>148</v>
      </c>
      <c r="AT138" s="264" t="s">
        <v>144</v>
      </c>
      <c r="AU138" s="264" t="s">
        <v>100</v>
      </c>
      <c r="AY138" s="16" t="s">
        <v>142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6" t="s">
        <v>100</v>
      </c>
      <c r="BK138" s="146">
        <f>ROUND(I138*H138,2)</f>
        <v>0</v>
      </c>
      <c r="BL138" s="16" t="s">
        <v>148</v>
      </c>
      <c r="BM138" s="264" t="s">
        <v>155</v>
      </c>
    </row>
    <row r="139" s="13" customFormat="1">
      <c r="A139" s="13"/>
      <c r="B139" s="265"/>
      <c r="C139" s="266"/>
      <c r="D139" s="267" t="s">
        <v>150</v>
      </c>
      <c r="E139" s="268" t="s">
        <v>1</v>
      </c>
      <c r="F139" s="269" t="s">
        <v>156</v>
      </c>
      <c r="G139" s="266"/>
      <c r="H139" s="270">
        <v>96.25</v>
      </c>
      <c r="I139" s="271"/>
      <c r="J139" s="266"/>
      <c r="K139" s="266"/>
      <c r="L139" s="272"/>
      <c r="M139" s="273"/>
      <c r="N139" s="274"/>
      <c r="O139" s="274"/>
      <c r="P139" s="274"/>
      <c r="Q139" s="274"/>
      <c r="R139" s="274"/>
      <c r="S139" s="274"/>
      <c r="T139" s="27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6" t="s">
        <v>150</v>
      </c>
      <c r="AU139" s="276" t="s">
        <v>100</v>
      </c>
      <c r="AV139" s="13" t="s">
        <v>100</v>
      </c>
      <c r="AW139" s="13" t="s">
        <v>33</v>
      </c>
      <c r="AX139" s="13" t="s">
        <v>78</v>
      </c>
      <c r="AY139" s="276" t="s">
        <v>142</v>
      </c>
    </row>
    <row r="140" s="14" customFormat="1">
      <c r="A140" s="14"/>
      <c r="B140" s="277"/>
      <c r="C140" s="278"/>
      <c r="D140" s="267" t="s">
        <v>150</v>
      </c>
      <c r="E140" s="279" t="s">
        <v>97</v>
      </c>
      <c r="F140" s="280" t="s">
        <v>157</v>
      </c>
      <c r="G140" s="278"/>
      <c r="H140" s="281">
        <v>96.25</v>
      </c>
      <c r="I140" s="282"/>
      <c r="J140" s="278"/>
      <c r="K140" s="278"/>
      <c r="L140" s="283"/>
      <c r="M140" s="284"/>
      <c r="N140" s="285"/>
      <c r="O140" s="285"/>
      <c r="P140" s="285"/>
      <c r="Q140" s="285"/>
      <c r="R140" s="285"/>
      <c r="S140" s="285"/>
      <c r="T140" s="28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87" t="s">
        <v>150</v>
      </c>
      <c r="AU140" s="287" t="s">
        <v>100</v>
      </c>
      <c r="AV140" s="14" t="s">
        <v>148</v>
      </c>
      <c r="AW140" s="14" t="s">
        <v>33</v>
      </c>
      <c r="AX140" s="14" t="s">
        <v>86</v>
      </c>
      <c r="AY140" s="287" t="s">
        <v>142</v>
      </c>
    </row>
    <row r="141" s="2" customFormat="1" ht="24.15" customHeight="1">
      <c r="A141" s="39"/>
      <c r="B141" s="40"/>
      <c r="C141" s="252" t="s">
        <v>158</v>
      </c>
      <c r="D141" s="252" t="s">
        <v>144</v>
      </c>
      <c r="E141" s="253" t="s">
        <v>159</v>
      </c>
      <c r="F141" s="254" t="s">
        <v>160</v>
      </c>
      <c r="G141" s="255" t="s">
        <v>154</v>
      </c>
      <c r="H141" s="256">
        <v>48.125</v>
      </c>
      <c r="I141" s="257"/>
      <c r="J141" s="258">
        <f>ROUND(I141*H141,2)</f>
        <v>0</v>
      </c>
      <c r="K141" s="259"/>
      <c r="L141" s="42"/>
      <c r="M141" s="260" t="s">
        <v>1</v>
      </c>
      <c r="N141" s="261" t="s">
        <v>44</v>
      </c>
      <c r="O141" s="98"/>
      <c r="P141" s="262">
        <f>O141*H141</f>
        <v>0</v>
      </c>
      <c r="Q141" s="262">
        <v>0</v>
      </c>
      <c r="R141" s="262">
        <f>Q141*H141</f>
        <v>0</v>
      </c>
      <c r="S141" s="262">
        <v>0</v>
      </c>
      <c r="T141" s="26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64" t="s">
        <v>148</v>
      </c>
      <c r="AT141" s="264" t="s">
        <v>144</v>
      </c>
      <c r="AU141" s="264" t="s">
        <v>100</v>
      </c>
      <c r="AY141" s="16" t="s">
        <v>142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6" t="s">
        <v>100</v>
      </c>
      <c r="BK141" s="146">
        <f>ROUND(I141*H141,2)</f>
        <v>0</v>
      </c>
      <c r="BL141" s="16" t="s">
        <v>148</v>
      </c>
      <c r="BM141" s="264" t="s">
        <v>161</v>
      </c>
    </row>
    <row r="142" s="13" customFormat="1">
      <c r="A142" s="13"/>
      <c r="B142" s="265"/>
      <c r="C142" s="266"/>
      <c r="D142" s="267" t="s">
        <v>150</v>
      </c>
      <c r="E142" s="268" t="s">
        <v>1</v>
      </c>
      <c r="F142" s="269" t="s">
        <v>162</v>
      </c>
      <c r="G142" s="266"/>
      <c r="H142" s="270">
        <v>48.125</v>
      </c>
      <c r="I142" s="271"/>
      <c r="J142" s="266"/>
      <c r="K142" s="266"/>
      <c r="L142" s="272"/>
      <c r="M142" s="273"/>
      <c r="N142" s="274"/>
      <c r="O142" s="274"/>
      <c r="P142" s="274"/>
      <c r="Q142" s="274"/>
      <c r="R142" s="274"/>
      <c r="S142" s="274"/>
      <c r="T142" s="27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6" t="s">
        <v>150</v>
      </c>
      <c r="AU142" s="276" t="s">
        <v>100</v>
      </c>
      <c r="AV142" s="13" t="s">
        <v>100</v>
      </c>
      <c r="AW142" s="13" t="s">
        <v>33</v>
      </c>
      <c r="AX142" s="13" t="s">
        <v>78</v>
      </c>
      <c r="AY142" s="276" t="s">
        <v>142</v>
      </c>
    </row>
    <row r="143" s="14" customFormat="1">
      <c r="A143" s="14"/>
      <c r="B143" s="277"/>
      <c r="C143" s="278"/>
      <c r="D143" s="267" t="s">
        <v>150</v>
      </c>
      <c r="E143" s="279" t="s">
        <v>1</v>
      </c>
      <c r="F143" s="280" t="s">
        <v>157</v>
      </c>
      <c r="G143" s="278"/>
      <c r="H143" s="281">
        <v>48.125</v>
      </c>
      <c r="I143" s="282"/>
      <c r="J143" s="278"/>
      <c r="K143" s="278"/>
      <c r="L143" s="283"/>
      <c r="M143" s="284"/>
      <c r="N143" s="285"/>
      <c r="O143" s="285"/>
      <c r="P143" s="285"/>
      <c r="Q143" s="285"/>
      <c r="R143" s="285"/>
      <c r="S143" s="285"/>
      <c r="T143" s="28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7" t="s">
        <v>150</v>
      </c>
      <c r="AU143" s="287" t="s">
        <v>100</v>
      </c>
      <c r="AV143" s="14" t="s">
        <v>148</v>
      </c>
      <c r="AW143" s="14" t="s">
        <v>33</v>
      </c>
      <c r="AX143" s="14" t="s">
        <v>86</v>
      </c>
      <c r="AY143" s="287" t="s">
        <v>142</v>
      </c>
    </row>
    <row r="144" s="2" customFormat="1" ht="37.8" customHeight="1">
      <c r="A144" s="39"/>
      <c r="B144" s="40"/>
      <c r="C144" s="252" t="s">
        <v>148</v>
      </c>
      <c r="D144" s="252" t="s">
        <v>144</v>
      </c>
      <c r="E144" s="253" t="s">
        <v>163</v>
      </c>
      <c r="F144" s="254" t="s">
        <v>164</v>
      </c>
      <c r="G144" s="255" t="s">
        <v>154</v>
      </c>
      <c r="H144" s="256">
        <v>96.25</v>
      </c>
      <c r="I144" s="257"/>
      <c r="J144" s="258">
        <f>ROUND(I144*H144,2)</f>
        <v>0</v>
      </c>
      <c r="K144" s="259"/>
      <c r="L144" s="42"/>
      <c r="M144" s="260" t="s">
        <v>1</v>
      </c>
      <c r="N144" s="261" t="s">
        <v>44</v>
      </c>
      <c r="O144" s="98"/>
      <c r="P144" s="262">
        <f>O144*H144</f>
        <v>0</v>
      </c>
      <c r="Q144" s="262">
        <v>0</v>
      </c>
      <c r="R144" s="262">
        <f>Q144*H144</f>
        <v>0</v>
      </c>
      <c r="S144" s="262">
        <v>0</v>
      </c>
      <c r="T144" s="26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64" t="s">
        <v>148</v>
      </c>
      <c r="AT144" s="264" t="s">
        <v>144</v>
      </c>
      <c r="AU144" s="264" t="s">
        <v>100</v>
      </c>
      <c r="AY144" s="16" t="s">
        <v>142</v>
      </c>
      <c r="BE144" s="146">
        <f>IF(N144="základná",J144,0)</f>
        <v>0</v>
      </c>
      <c r="BF144" s="146">
        <f>IF(N144="znížená",J144,0)</f>
        <v>0</v>
      </c>
      <c r="BG144" s="146">
        <f>IF(N144="zákl. prenesená",J144,0)</f>
        <v>0</v>
      </c>
      <c r="BH144" s="146">
        <f>IF(N144="zníž. prenesená",J144,0)</f>
        <v>0</v>
      </c>
      <c r="BI144" s="146">
        <f>IF(N144="nulová",J144,0)</f>
        <v>0</v>
      </c>
      <c r="BJ144" s="16" t="s">
        <v>100</v>
      </c>
      <c r="BK144" s="146">
        <f>ROUND(I144*H144,2)</f>
        <v>0</v>
      </c>
      <c r="BL144" s="16" t="s">
        <v>148</v>
      </c>
      <c r="BM144" s="264" t="s">
        <v>165</v>
      </c>
    </row>
    <row r="145" s="13" customFormat="1">
      <c r="A145" s="13"/>
      <c r="B145" s="265"/>
      <c r="C145" s="266"/>
      <c r="D145" s="267" t="s">
        <v>150</v>
      </c>
      <c r="E145" s="268" t="s">
        <v>1</v>
      </c>
      <c r="F145" s="269" t="s">
        <v>97</v>
      </c>
      <c r="G145" s="266"/>
      <c r="H145" s="270">
        <v>96.25</v>
      </c>
      <c r="I145" s="271"/>
      <c r="J145" s="266"/>
      <c r="K145" s="266"/>
      <c r="L145" s="272"/>
      <c r="M145" s="273"/>
      <c r="N145" s="274"/>
      <c r="O145" s="274"/>
      <c r="P145" s="274"/>
      <c r="Q145" s="274"/>
      <c r="R145" s="274"/>
      <c r="S145" s="274"/>
      <c r="T145" s="27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6" t="s">
        <v>150</v>
      </c>
      <c r="AU145" s="276" t="s">
        <v>100</v>
      </c>
      <c r="AV145" s="13" t="s">
        <v>100</v>
      </c>
      <c r="AW145" s="13" t="s">
        <v>33</v>
      </c>
      <c r="AX145" s="13" t="s">
        <v>86</v>
      </c>
      <c r="AY145" s="276" t="s">
        <v>142</v>
      </c>
    </row>
    <row r="146" s="2" customFormat="1" ht="24.15" customHeight="1">
      <c r="A146" s="39"/>
      <c r="B146" s="40"/>
      <c r="C146" s="252" t="s">
        <v>166</v>
      </c>
      <c r="D146" s="252" t="s">
        <v>144</v>
      </c>
      <c r="E146" s="253" t="s">
        <v>167</v>
      </c>
      <c r="F146" s="254" t="s">
        <v>168</v>
      </c>
      <c r="G146" s="255" t="s">
        <v>154</v>
      </c>
      <c r="H146" s="256">
        <v>96.25</v>
      </c>
      <c r="I146" s="257"/>
      <c r="J146" s="258">
        <f>ROUND(I146*H146,2)</f>
        <v>0</v>
      </c>
      <c r="K146" s="259"/>
      <c r="L146" s="42"/>
      <c r="M146" s="260" t="s">
        <v>1</v>
      </c>
      <c r="N146" s="261" t="s">
        <v>44</v>
      </c>
      <c r="O146" s="98"/>
      <c r="P146" s="262">
        <f>O146*H146</f>
        <v>0</v>
      </c>
      <c r="Q146" s="262">
        <v>0</v>
      </c>
      <c r="R146" s="262">
        <f>Q146*H146</f>
        <v>0</v>
      </c>
      <c r="S146" s="262">
        <v>0</v>
      </c>
      <c r="T146" s="26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64" t="s">
        <v>148</v>
      </c>
      <c r="AT146" s="264" t="s">
        <v>144</v>
      </c>
      <c r="AU146" s="264" t="s">
        <v>100</v>
      </c>
      <c r="AY146" s="16" t="s">
        <v>142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6" t="s">
        <v>100</v>
      </c>
      <c r="BK146" s="146">
        <f>ROUND(I146*H146,2)</f>
        <v>0</v>
      </c>
      <c r="BL146" s="16" t="s">
        <v>148</v>
      </c>
      <c r="BM146" s="264" t="s">
        <v>169</v>
      </c>
    </row>
    <row r="147" s="13" customFormat="1">
      <c r="A147" s="13"/>
      <c r="B147" s="265"/>
      <c r="C147" s="266"/>
      <c r="D147" s="267" t="s">
        <v>150</v>
      </c>
      <c r="E147" s="268" t="s">
        <v>1</v>
      </c>
      <c r="F147" s="269" t="s">
        <v>97</v>
      </c>
      <c r="G147" s="266"/>
      <c r="H147" s="270">
        <v>96.25</v>
      </c>
      <c r="I147" s="271"/>
      <c r="J147" s="266"/>
      <c r="K147" s="266"/>
      <c r="L147" s="272"/>
      <c r="M147" s="273"/>
      <c r="N147" s="274"/>
      <c r="O147" s="274"/>
      <c r="P147" s="274"/>
      <c r="Q147" s="274"/>
      <c r="R147" s="274"/>
      <c r="S147" s="274"/>
      <c r="T147" s="27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6" t="s">
        <v>150</v>
      </c>
      <c r="AU147" s="276" t="s">
        <v>100</v>
      </c>
      <c r="AV147" s="13" t="s">
        <v>100</v>
      </c>
      <c r="AW147" s="13" t="s">
        <v>33</v>
      </c>
      <c r="AX147" s="13" t="s">
        <v>86</v>
      </c>
      <c r="AY147" s="276" t="s">
        <v>142</v>
      </c>
    </row>
    <row r="148" s="2" customFormat="1" ht="33" customHeight="1">
      <c r="A148" s="39"/>
      <c r="B148" s="40"/>
      <c r="C148" s="252" t="s">
        <v>170</v>
      </c>
      <c r="D148" s="252" t="s">
        <v>144</v>
      </c>
      <c r="E148" s="253" t="s">
        <v>171</v>
      </c>
      <c r="F148" s="254" t="s">
        <v>172</v>
      </c>
      <c r="G148" s="255" t="s">
        <v>154</v>
      </c>
      <c r="H148" s="256">
        <v>96.25</v>
      </c>
      <c r="I148" s="257"/>
      <c r="J148" s="258">
        <f>ROUND(I148*H148,2)</f>
        <v>0</v>
      </c>
      <c r="K148" s="259"/>
      <c r="L148" s="42"/>
      <c r="M148" s="260" t="s">
        <v>1</v>
      </c>
      <c r="N148" s="261" t="s">
        <v>44</v>
      </c>
      <c r="O148" s="98"/>
      <c r="P148" s="262">
        <f>O148*H148</f>
        <v>0</v>
      </c>
      <c r="Q148" s="262">
        <v>0</v>
      </c>
      <c r="R148" s="262">
        <f>Q148*H148</f>
        <v>0</v>
      </c>
      <c r="S148" s="262">
        <v>0</v>
      </c>
      <c r="T148" s="26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64" t="s">
        <v>148</v>
      </c>
      <c r="AT148" s="264" t="s">
        <v>144</v>
      </c>
      <c r="AU148" s="264" t="s">
        <v>100</v>
      </c>
      <c r="AY148" s="16" t="s">
        <v>142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6" t="s">
        <v>100</v>
      </c>
      <c r="BK148" s="146">
        <f>ROUND(I148*H148,2)</f>
        <v>0</v>
      </c>
      <c r="BL148" s="16" t="s">
        <v>148</v>
      </c>
      <c r="BM148" s="264" t="s">
        <v>173</v>
      </c>
    </row>
    <row r="149" s="13" customFormat="1">
      <c r="A149" s="13"/>
      <c r="B149" s="265"/>
      <c r="C149" s="266"/>
      <c r="D149" s="267" t="s">
        <v>150</v>
      </c>
      <c r="E149" s="268" t="s">
        <v>1</v>
      </c>
      <c r="F149" s="269" t="s">
        <v>97</v>
      </c>
      <c r="G149" s="266"/>
      <c r="H149" s="270">
        <v>96.25</v>
      </c>
      <c r="I149" s="271"/>
      <c r="J149" s="266"/>
      <c r="K149" s="266"/>
      <c r="L149" s="272"/>
      <c r="M149" s="273"/>
      <c r="N149" s="274"/>
      <c r="O149" s="274"/>
      <c r="P149" s="274"/>
      <c r="Q149" s="274"/>
      <c r="R149" s="274"/>
      <c r="S149" s="274"/>
      <c r="T149" s="27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6" t="s">
        <v>150</v>
      </c>
      <c r="AU149" s="276" t="s">
        <v>100</v>
      </c>
      <c r="AV149" s="13" t="s">
        <v>100</v>
      </c>
      <c r="AW149" s="13" t="s">
        <v>33</v>
      </c>
      <c r="AX149" s="13" t="s">
        <v>86</v>
      </c>
      <c r="AY149" s="276" t="s">
        <v>142</v>
      </c>
    </row>
    <row r="150" s="2" customFormat="1" ht="37.8" customHeight="1">
      <c r="A150" s="39"/>
      <c r="B150" s="40"/>
      <c r="C150" s="252" t="s">
        <v>174</v>
      </c>
      <c r="D150" s="252" t="s">
        <v>144</v>
      </c>
      <c r="E150" s="253" t="s">
        <v>175</v>
      </c>
      <c r="F150" s="254" t="s">
        <v>176</v>
      </c>
      <c r="G150" s="255" t="s">
        <v>154</v>
      </c>
      <c r="H150" s="256">
        <v>2406.25</v>
      </c>
      <c r="I150" s="257"/>
      <c r="J150" s="258">
        <f>ROUND(I150*H150,2)</f>
        <v>0</v>
      </c>
      <c r="K150" s="259"/>
      <c r="L150" s="42"/>
      <c r="M150" s="260" t="s">
        <v>1</v>
      </c>
      <c r="N150" s="261" t="s">
        <v>44</v>
      </c>
      <c r="O150" s="98"/>
      <c r="P150" s="262">
        <f>O150*H150</f>
        <v>0</v>
      </c>
      <c r="Q150" s="262">
        <v>0</v>
      </c>
      <c r="R150" s="262">
        <f>Q150*H150</f>
        <v>0</v>
      </c>
      <c r="S150" s="262">
        <v>0</v>
      </c>
      <c r="T150" s="26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64" t="s">
        <v>148</v>
      </c>
      <c r="AT150" s="264" t="s">
        <v>144</v>
      </c>
      <c r="AU150" s="264" t="s">
        <v>100</v>
      </c>
      <c r="AY150" s="16" t="s">
        <v>142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16" t="s">
        <v>100</v>
      </c>
      <c r="BK150" s="146">
        <f>ROUND(I150*H150,2)</f>
        <v>0</v>
      </c>
      <c r="BL150" s="16" t="s">
        <v>148</v>
      </c>
      <c r="BM150" s="264" t="s">
        <v>177</v>
      </c>
    </row>
    <row r="151" s="13" customFormat="1">
      <c r="A151" s="13"/>
      <c r="B151" s="265"/>
      <c r="C151" s="266"/>
      <c r="D151" s="267" t="s">
        <v>150</v>
      </c>
      <c r="E151" s="268" t="s">
        <v>1</v>
      </c>
      <c r="F151" s="269" t="s">
        <v>178</v>
      </c>
      <c r="G151" s="266"/>
      <c r="H151" s="270">
        <v>2406.25</v>
      </c>
      <c r="I151" s="271"/>
      <c r="J151" s="266"/>
      <c r="K151" s="266"/>
      <c r="L151" s="272"/>
      <c r="M151" s="273"/>
      <c r="N151" s="274"/>
      <c r="O151" s="274"/>
      <c r="P151" s="274"/>
      <c r="Q151" s="274"/>
      <c r="R151" s="274"/>
      <c r="S151" s="274"/>
      <c r="T151" s="27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6" t="s">
        <v>150</v>
      </c>
      <c r="AU151" s="276" t="s">
        <v>100</v>
      </c>
      <c r="AV151" s="13" t="s">
        <v>100</v>
      </c>
      <c r="AW151" s="13" t="s">
        <v>33</v>
      </c>
      <c r="AX151" s="13" t="s">
        <v>78</v>
      </c>
      <c r="AY151" s="276" t="s">
        <v>142</v>
      </c>
    </row>
    <row r="152" s="14" customFormat="1">
      <c r="A152" s="14"/>
      <c r="B152" s="277"/>
      <c r="C152" s="278"/>
      <c r="D152" s="267" t="s">
        <v>150</v>
      </c>
      <c r="E152" s="279" t="s">
        <v>1</v>
      </c>
      <c r="F152" s="280" t="s">
        <v>157</v>
      </c>
      <c r="G152" s="278"/>
      <c r="H152" s="281">
        <v>2406.25</v>
      </c>
      <c r="I152" s="282"/>
      <c r="J152" s="278"/>
      <c r="K152" s="278"/>
      <c r="L152" s="283"/>
      <c r="M152" s="284"/>
      <c r="N152" s="285"/>
      <c r="O152" s="285"/>
      <c r="P152" s="285"/>
      <c r="Q152" s="285"/>
      <c r="R152" s="285"/>
      <c r="S152" s="285"/>
      <c r="T152" s="28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7" t="s">
        <v>150</v>
      </c>
      <c r="AU152" s="287" t="s">
        <v>100</v>
      </c>
      <c r="AV152" s="14" t="s">
        <v>148</v>
      </c>
      <c r="AW152" s="14" t="s">
        <v>33</v>
      </c>
      <c r="AX152" s="14" t="s">
        <v>86</v>
      </c>
      <c r="AY152" s="287" t="s">
        <v>142</v>
      </c>
    </row>
    <row r="153" s="2" customFormat="1" ht="16.5" customHeight="1">
      <c r="A153" s="39"/>
      <c r="B153" s="40"/>
      <c r="C153" s="252" t="s">
        <v>179</v>
      </c>
      <c r="D153" s="252" t="s">
        <v>144</v>
      </c>
      <c r="E153" s="253" t="s">
        <v>180</v>
      </c>
      <c r="F153" s="254" t="s">
        <v>181</v>
      </c>
      <c r="G153" s="255" t="s">
        <v>154</v>
      </c>
      <c r="H153" s="256">
        <v>96.25</v>
      </c>
      <c r="I153" s="257"/>
      <c r="J153" s="258">
        <f>ROUND(I153*H153,2)</f>
        <v>0</v>
      </c>
      <c r="K153" s="259"/>
      <c r="L153" s="42"/>
      <c r="M153" s="260" t="s">
        <v>1</v>
      </c>
      <c r="N153" s="261" t="s">
        <v>44</v>
      </c>
      <c r="O153" s="98"/>
      <c r="P153" s="262">
        <f>O153*H153</f>
        <v>0</v>
      </c>
      <c r="Q153" s="262">
        <v>0</v>
      </c>
      <c r="R153" s="262">
        <f>Q153*H153</f>
        <v>0</v>
      </c>
      <c r="S153" s="262">
        <v>0</v>
      </c>
      <c r="T153" s="26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64" t="s">
        <v>148</v>
      </c>
      <c r="AT153" s="264" t="s">
        <v>144</v>
      </c>
      <c r="AU153" s="264" t="s">
        <v>100</v>
      </c>
      <c r="AY153" s="16" t="s">
        <v>142</v>
      </c>
      <c r="BE153" s="146">
        <f>IF(N153="základná",J153,0)</f>
        <v>0</v>
      </c>
      <c r="BF153" s="146">
        <f>IF(N153="znížená",J153,0)</f>
        <v>0</v>
      </c>
      <c r="BG153" s="146">
        <f>IF(N153="zákl. prenesená",J153,0)</f>
        <v>0</v>
      </c>
      <c r="BH153" s="146">
        <f>IF(N153="zníž. prenesená",J153,0)</f>
        <v>0</v>
      </c>
      <c r="BI153" s="146">
        <f>IF(N153="nulová",J153,0)</f>
        <v>0</v>
      </c>
      <c r="BJ153" s="16" t="s">
        <v>100</v>
      </c>
      <c r="BK153" s="146">
        <f>ROUND(I153*H153,2)</f>
        <v>0</v>
      </c>
      <c r="BL153" s="16" t="s">
        <v>148</v>
      </c>
      <c r="BM153" s="264" t="s">
        <v>182</v>
      </c>
    </row>
    <row r="154" s="13" customFormat="1">
      <c r="A154" s="13"/>
      <c r="B154" s="265"/>
      <c r="C154" s="266"/>
      <c r="D154" s="267" t="s">
        <v>150</v>
      </c>
      <c r="E154" s="268" t="s">
        <v>1</v>
      </c>
      <c r="F154" s="269" t="s">
        <v>97</v>
      </c>
      <c r="G154" s="266"/>
      <c r="H154" s="270">
        <v>96.25</v>
      </c>
      <c r="I154" s="271"/>
      <c r="J154" s="266"/>
      <c r="K154" s="266"/>
      <c r="L154" s="272"/>
      <c r="M154" s="273"/>
      <c r="N154" s="274"/>
      <c r="O154" s="274"/>
      <c r="P154" s="274"/>
      <c r="Q154" s="274"/>
      <c r="R154" s="274"/>
      <c r="S154" s="274"/>
      <c r="T154" s="27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6" t="s">
        <v>150</v>
      </c>
      <c r="AU154" s="276" t="s">
        <v>100</v>
      </c>
      <c r="AV154" s="13" t="s">
        <v>100</v>
      </c>
      <c r="AW154" s="13" t="s">
        <v>33</v>
      </c>
      <c r="AX154" s="13" t="s">
        <v>86</v>
      </c>
      <c r="AY154" s="276" t="s">
        <v>142</v>
      </c>
    </row>
    <row r="155" s="2" customFormat="1" ht="24.15" customHeight="1">
      <c r="A155" s="39"/>
      <c r="B155" s="40"/>
      <c r="C155" s="252" t="s">
        <v>183</v>
      </c>
      <c r="D155" s="252" t="s">
        <v>144</v>
      </c>
      <c r="E155" s="253" t="s">
        <v>184</v>
      </c>
      <c r="F155" s="254" t="s">
        <v>185</v>
      </c>
      <c r="G155" s="255" t="s">
        <v>186</v>
      </c>
      <c r="H155" s="256">
        <v>173.25</v>
      </c>
      <c r="I155" s="257"/>
      <c r="J155" s="258">
        <f>ROUND(I155*H155,2)</f>
        <v>0</v>
      </c>
      <c r="K155" s="259"/>
      <c r="L155" s="42"/>
      <c r="M155" s="260" t="s">
        <v>1</v>
      </c>
      <c r="N155" s="261" t="s">
        <v>44</v>
      </c>
      <c r="O155" s="98"/>
      <c r="P155" s="262">
        <f>O155*H155</f>
        <v>0</v>
      </c>
      <c r="Q155" s="262">
        <v>0</v>
      </c>
      <c r="R155" s="262">
        <f>Q155*H155</f>
        <v>0</v>
      </c>
      <c r="S155" s="262">
        <v>0</v>
      </c>
      <c r="T155" s="26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64" t="s">
        <v>148</v>
      </c>
      <c r="AT155" s="264" t="s">
        <v>144</v>
      </c>
      <c r="AU155" s="264" t="s">
        <v>100</v>
      </c>
      <c r="AY155" s="16" t="s">
        <v>142</v>
      </c>
      <c r="BE155" s="146">
        <f>IF(N155="základná",J155,0)</f>
        <v>0</v>
      </c>
      <c r="BF155" s="146">
        <f>IF(N155="znížená",J155,0)</f>
        <v>0</v>
      </c>
      <c r="BG155" s="146">
        <f>IF(N155="zákl. prenesená",J155,0)</f>
        <v>0</v>
      </c>
      <c r="BH155" s="146">
        <f>IF(N155="zníž. prenesená",J155,0)</f>
        <v>0</v>
      </c>
      <c r="BI155" s="146">
        <f>IF(N155="nulová",J155,0)</f>
        <v>0</v>
      </c>
      <c r="BJ155" s="16" t="s">
        <v>100</v>
      </c>
      <c r="BK155" s="146">
        <f>ROUND(I155*H155,2)</f>
        <v>0</v>
      </c>
      <c r="BL155" s="16" t="s">
        <v>148</v>
      </c>
      <c r="BM155" s="264" t="s">
        <v>187</v>
      </c>
    </row>
    <row r="156" s="13" customFormat="1">
      <c r="A156" s="13"/>
      <c r="B156" s="265"/>
      <c r="C156" s="266"/>
      <c r="D156" s="267" t="s">
        <v>150</v>
      </c>
      <c r="E156" s="268" t="s">
        <v>1</v>
      </c>
      <c r="F156" s="269" t="s">
        <v>188</v>
      </c>
      <c r="G156" s="266"/>
      <c r="H156" s="270">
        <v>173.25</v>
      </c>
      <c r="I156" s="271"/>
      <c r="J156" s="266"/>
      <c r="K156" s="266"/>
      <c r="L156" s="272"/>
      <c r="M156" s="273"/>
      <c r="N156" s="274"/>
      <c r="O156" s="274"/>
      <c r="P156" s="274"/>
      <c r="Q156" s="274"/>
      <c r="R156" s="274"/>
      <c r="S156" s="274"/>
      <c r="T156" s="27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6" t="s">
        <v>150</v>
      </c>
      <c r="AU156" s="276" t="s">
        <v>100</v>
      </c>
      <c r="AV156" s="13" t="s">
        <v>100</v>
      </c>
      <c r="AW156" s="13" t="s">
        <v>33</v>
      </c>
      <c r="AX156" s="13" t="s">
        <v>86</v>
      </c>
      <c r="AY156" s="276" t="s">
        <v>142</v>
      </c>
    </row>
    <row r="157" s="2" customFormat="1" ht="21.75" customHeight="1">
      <c r="A157" s="39"/>
      <c r="B157" s="40"/>
      <c r="C157" s="252" t="s">
        <v>189</v>
      </c>
      <c r="D157" s="252" t="s">
        <v>144</v>
      </c>
      <c r="E157" s="253" t="s">
        <v>190</v>
      </c>
      <c r="F157" s="254" t="s">
        <v>191</v>
      </c>
      <c r="G157" s="255" t="s">
        <v>192</v>
      </c>
      <c r="H157" s="256">
        <v>275</v>
      </c>
      <c r="I157" s="257"/>
      <c r="J157" s="258">
        <f>ROUND(I157*H157,2)</f>
        <v>0</v>
      </c>
      <c r="K157" s="259"/>
      <c r="L157" s="42"/>
      <c r="M157" s="260" t="s">
        <v>1</v>
      </c>
      <c r="N157" s="261" t="s">
        <v>44</v>
      </c>
      <c r="O157" s="98"/>
      <c r="P157" s="262">
        <f>O157*H157</f>
        <v>0</v>
      </c>
      <c r="Q157" s="262">
        <v>0</v>
      </c>
      <c r="R157" s="262">
        <f>Q157*H157</f>
        <v>0</v>
      </c>
      <c r="S157" s="262">
        <v>0</v>
      </c>
      <c r="T157" s="26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64" t="s">
        <v>148</v>
      </c>
      <c r="AT157" s="264" t="s">
        <v>144</v>
      </c>
      <c r="AU157" s="264" t="s">
        <v>100</v>
      </c>
      <c r="AY157" s="16" t="s">
        <v>142</v>
      </c>
      <c r="BE157" s="146">
        <f>IF(N157="základná",J157,0)</f>
        <v>0</v>
      </c>
      <c r="BF157" s="146">
        <f>IF(N157="znížená",J157,0)</f>
        <v>0</v>
      </c>
      <c r="BG157" s="146">
        <f>IF(N157="zákl. prenesená",J157,0)</f>
        <v>0</v>
      </c>
      <c r="BH157" s="146">
        <f>IF(N157="zníž. prenesená",J157,0)</f>
        <v>0</v>
      </c>
      <c r="BI157" s="146">
        <f>IF(N157="nulová",J157,0)</f>
        <v>0</v>
      </c>
      <c r="BJ157" s="16" t="s">
        <v>100</v>
      </c>
      <c r="BK157" s="146">
        <f>ROUND(I157*H157,2)</f>
        <v>0</v>
      </c>
      <c r="BL157" s="16" t="s">
        <v>148</v>
      </c>
      <c r="BM157" s="264" t="s">
        <v>193</v>
      </c>
    </row>
    <row r="158" s="13" customFormat="1">
      <c r="A158" s="13"/>
      <c r="B158" s="265"/>
      <c r="C158" s="266"/>
      <c r="D158" s="267" t="s">
        <v>150</v>
      </c>
      <c r="E158" s="268" t="s">
        <v>1</v>
      </c>
      <c r="F158" s="269" t="s">
        <v>194</v>
      </c>
      <c r="G158" s="266"/>
      <c r="H158" s="270">
        <v>275</v>
      </c>
      <c r="I158" s="271"/>
      <c r="J158" s="266"/>
      <c r="K158" s="266"/>
      <c r="L158" s="272"/>
      <c r="M158" s="273"/>
      <c r="N158" s="274"/>
      <c r="O158" s="274"/>
      <c r="P158" s="274"/>
      <c r="Q158" s="274"/>
      <c r="R158" s="274"/>
      <c r="S158" s="274"/>
      <c r="T158" s="27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6" t="s">
        <v>150</v>
      </c>
      <c r="AU158" s="276" t="s">
        <v>100</v>
      </c>
      <c r="AV158" s="13" t="s">
        <v>100</v>
      </c>
      <c r="AW158" s="13" t="s">
        <v>33</v>
      </c>
      <c r="AX158" s="13" t="s">
        <v>78</v>
      </c>
      <c r="AY158" s="276" t="s">
        <v>142</v>
      </c>
    </row>
    <row r="159" s="14" customFormat="1">
      <c r="A159" s="14"/>
      <c r="B159" s="277"/>
      <c r="C159" s="278"/>
      <c r="D159" s="267" t="s">
        <v>150</v>
      </c>
      <c r="E159" s="279" t="s">
        <v>101</v>
      </c>
      <c r="F159" s="280" t="s">
        <v>157</v>
      </c>
      <c r="G159" s="278"/>
      <c r="H159" s="281">
        <v>275</v>
      </c>
      <c r="I159" s="282"/>
      <c r="J159" s="278"/>
      <c r="K159" s="278"/>
      <c r="L159" s="283"/>
      <c r="M159" s="284"/>
      <c r="N159" s="285"/>
      <c r="O159" s="285"/>
      <c r="P159" s="285"/>
      <c r="Q159" s="285"/>
      <c r="R159" s="285"/>
      <c r="S159" s="285"/>
      <c r="T159" s="28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7" t="s">
        <v>150</v>
      </c>
      <c r="AU159" s="287" t="s">
        <v>100</v>
      </c>
      <c r="AV159" s="14" t="s">
        <v>148</v>
      </c>
      <c r="AW159" s="14" t="s">
        <v>33</v>
      </c>
      <c r="AX159" s="14" t="s">
        <v>86</v>
      </c>
      <c r="AY159" s="287" t="s">
        <v>142</v>
      </c>
    </row>
    <row r="160" s="12" customFormat="1" ht="22.8" customHeight="1">
      <c r="A160" s="12"/>
      <c r="B160" s="237"/>
      <c r="C160" s="238"/>
      <c r="D160" s="239" t="s">
        <v>77</v>
      </c>
      <c r="E160" s="250" t="s">
        <v>166</v>
      </c>
      <c r="F160" s="250" t="s">
        <v>195</v>
      </c>
      <c r="G160" s="238"/>
      <c r="H160" s="238"/>
      <c r="I160" s="241"/>
      <c r="J160" s="251">
        <f>BK160</f>
        <v>0</v>
      </c>
      <c r="K160" s="238"/>
      <c r="L160" s="242"/>
      <c r="M160" s="243"/>
      <c r="N160" s="244"/>
      <c r="O160" s="244"/>
      <c r="P160" s="245">
        <f>SUM(P161:P172)</f>
        <v>0</v>
      </c>
      <c r="Q160" s="244"/>
      <c r="R160" s="245">
        <f>SUM(R161:R172)</f>
        <v>198.69783000000001</v>
      </c>
      <c r="S160" s="244"/>
      <c r="T160" s="246">
        <f>SUM(T161:T172)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47" t="s">
        <v>86</v>
      </c>
      <c r="AT160" s="248" t="s">
        <v>77</v>
      </c>
      <c r="AU160" s="248" t="s">
        <v>86</v>
      </c>
      <c r="AY160" s="247" t="s">
        <v>142</v>
      </c>
      <c r="BK160" s="249">
        <f>SUM(BK161:BK172)</f>
        <v>0</v>
      </c>
    </row>
    <row r="161" s="2" customFormat="1" ht="24.15" customHeight="1">
      <c r="A161" s="39"/>
      <c r="B161" s="40"/>
      <c r="C161" s="252" t="s">
        <v>196</v>
      </c>
      <c r="D161" s="252" t="s">
        <v>144</v>
      </c>
      <c r="E161" s="253" t="s">
        <v>197</v>
      </c>
      <c r="F161" s="254" t="s">
        <v>198</v>
      </c>
      <c r="G161" s="255" t="s">
        <v>192</v>
      </c>
      <c r="H161" s="256">
        <v>275</v>
      </c>
      <c r="I161" s="257"/>
      <c r="J161" s="258">
        <f>ROUND(I161*H161,2)</f>
        <v>0</v>
      </c>
      <c r="K161" s="259"/>
      <c r="L161" s="42"/>
      <c r="M161" s="260" t="s">
        <v>1</v>
      </c>
      <c r="N161" s="261" t="s">
        <v>44</v>
      </c>
      <c r="O161" s="98"/>
      <c r="P161" s="262">
        <f>O161*H161</f>
        <v>0</v>
      </c>
      <c r="Q161" s="262">
        <v>0.46166000000000001</v>
      </c>
      <c r="R161" s="262">
        <f>Q161*H161</f>
        <v>126.95650000000001</v>
      </c>
      <c r="S161" s="262">
        <v>0</v>
      </c>
      <c r="T161" s="26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64" t="s">
        <v>148</v>
      </c>
      <c r="AT161" s="264" t="s">
        <v>144</v>
      </c>
      <c r="AU161" s="264" t="s">
        <v>100</v>
      </c>
      <c r="AY161" s="16" t="s">
        <v>142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6" t="s">
        <v>100</v>
      </c>
      <c r="BK161" s="146">
        <f>ROUND(I161*H161,2)</f>
        <v>0</v>
      </c>
      <c r="BL161" s="16" t="s">
        <v>148</v>
      </c>
      <c r="BM161" s="264" t="s">
        <v>199</v>
      </c>
    </row>
    <row r="162" s="13" customFormat="1">
      <c r="A162" s="13"/>
      <c r="B162" s="265"/>
      <c r="C162" s="266"/>
      <c r="D162" s="267" t="s">
        <v>150</v>
      </c>
      <c r="E162" s="268" t="s">
        <v>1</v>
      </c>
      <c r="F162" s="269" t="s">
        <v>101</v>
      </c>
      <c r="G162" s="266"/>
      <c r="H162" s="270">
        <v>275</v>
      </c>
      <c r="I162" s="271"/>
      <c r="J162" s="266"/>
      <c r="K162" s="266"/>
      <c r="L162" s="272"/>
      <c r="M162" s="273"/>
      <c r="N162" s="274"/>
      <c r="O162" s="274"/>
      <c r="P162" s="274"/>
      <c r="Q162" s="274"/>
      <c r="R162" s="274"/>
      <c r="S162" s="274"/>
      <c r="T162" s="27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6" t="s">
        <v>150</v>
      </c>
      <c r="AU162" s="276" t="s">
        <v>100</v>
      </c>
      <c r="AV162" s="13" t="s">
        <v>100</v>
      </c>
      <c r="AW162" s="13" t="s">
        <v>33</v>
      </c>
      <c r="AX162" s="13" t="s">
        <v>86</v>
      </c>
      <c r="AY162" s="276" t="s">
        <v>142</v>
      </c>
    </row>
    <row r="163" s="2" customFormat="1" ht="24.15" customHeight="1">
      <c r="A163" s="39"/>
      <c r="B163" s="40"/>
      <c r="C163" s="252" t="s">
        <v>200</v>
      </c>
      <c r="D163" s="252" t="s">
        <v>144</v>
      </c>
      <c r="E163" s="253" t="s">
        <v>201</v>
      </c>
      <c r="F163" s="254" t="s">
        <v>202</v>
      </c>
      <c r="G163" s="255" t="s">
        <v>192</v>
      </c>
      <c r="H163" s="256">
        <v>14.4</v>
      </c>
      <c r="I163" s="257"/>
      <c r="J163" s="258">
        <f>ROUND(I163*H163,2)</f>
        <v>0</v>
      </c>
      <c r="K163" s="259"/>
      <c r="L163" s="42"/>
      <c r="M163" s="260" t="s">
        <v>1</v>
      </c>
      <c r="N163" s="261" t="s">
        <v>44</v>
      </c>
      <c r="O163" s="98"/>
      <c r="P163" s="262">
        <f>O163*H163</f>
        <v>0</v>
      </c>
      <c r="Q163" s="262">
        <v>0.15620000000000001</v>
      </c>
      <c r="R163" s="262">
        <f>Q163*H163</f>
        <v>2.2492800000000002</v>
      </c>
      <c r="S163" s="262">
        <v>0</v>
      </c>
      <c r="T163" s="26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64" t="s">
        <v>148</v>
      </c>
      <c r="AT163" s="264" t="s">
        <v>144</v>
      </c>
      <c r="AU163" s="264" t="s">
        <v>100</v>
      </c>
      <c r="AY163" s="16" t="s">
        <v>142</v>
      </c>
      <c r="BE163" s="146">
        <f>IF(N163="základná",J163,0)</f>
        <v>0</v>
      </c>
      <c r="BF163" s="146">
        <f>IF(N163="znížená",J163,0)</f>
        <v>0</v>
      </c>
      <c r="BG163" s="146">
        <f>IF(N163="zákl. prenesená",J163,0)</f>
        <v>0</v>
      </c>
      <c r="BH163" s="146">
        <f>IF(N163="zníž. prenesená",J163,0)</f>
        <v>0</v>
      </c>
      <c r="BI163" s="146">
        <f>IF(N163="nulová",J163,0)</f>
        <v>0</v>
      </c>
      <c r="BJ163" s="16" t="s">
        <v>100</v>
      </c>
      <c r="BK163" s="146">
        <f>ROUND(I163*H163,2)</f>
        <v>0</v>
      </c>
      <c r="BL163" s="16" t="s">
        <v>148</v>
      </c>
      <c r="BM163" s="264" t="s">
        <v>203</v>
      </c>
    </row>
    <row r="164" s="13" customFormat="1">
      <c r="A164" s="13"/>
      <c r="B164" s="265"/>
      <c r="C164" s="266"/>
      <c r="D164" s="267" t="s">
        <v>150</v>
      </c>
      <c r="E164" s="268" t="s">
        <v>1</v>
      </c>
      <c r="F164" s="269" t="s">
        <v>204</v>
      </c>
      <c r="G164" s="266"/>
      <c r="H164" s="270">
        <v>14.4</v>
      </c>
      <c r="I164" s="271"/>
      <c r="J164" s="266"/>
      <c r="K164" s="266"/>
      <c r="L164" s="272"/>
      <c r="M164" s="273"/>
      <c r="N164" s="274"/>
      <c r="O164" s="274"/>
      <c r="P164" s="274"/>
      <c r="Q164" s="274"/>
      <c r="R164" s="274"/>
      <c r="S164" s="274"/>
      <c r="T164" s="27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6" t="s">
        <v>150</v>
      </c>
      <c r="AU164" s="276" t="s">
        <v>100</v>
      </c>
      <c r="AV164" s="13" t="s">
        <v>100</v>
      </c>
      <c r="AW164" s="13" t="s">
        <v>33</v>
      </c>
      <c r="AX164" s="13" t="s">
        <v>78</v>
      </c>
      <c r="AY164" s="276" t="s">
        <v>142</v>
      </c>
    </row>
    <row r="165" s="14" customFormat="1">
      <c r="A165" s="14"/>
      <c r="B165" s="277"/>
      <c r="C165" s="278"/>
      <c r="D165" s="267" t="s">
        <v>150</v>
      </c>
      <c r="E165" s="279" t="s">
        <v>1</v>
      </c>
      <c r="F165" s="280" t="s">
        <v>157</v>
      </c>
      <c r="G165" s="278"/>
      <c r="H165" s="281">
        <v>14.4</v>
      </c>
      <c r="I165" s="282"/>
      <c r="J165" s="278"/>
      <c r="K165" s="278"/>
      <c r="L165" s="283"/>
      <c r="M165" s="284"/>
      <c r="N165" s="285"/>
      <c r="O165" s="285"/>
      <c r="P165" s="285"/>
      <c r="Q165" s="285"/>
      <c r="R165" s="285"/>
      <c r="S165" s="285"/>
      <c r="T165" s="28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7" t="s">
        <v>150</v>
      </c>
      <c r="AU165" s="287" t="s">
        <v>100</v>
      </c>
      <c r="AV165" s="14" t="s">
        <v>148</v>
      </c>
      <c r="AW165" s="14" t="s">
        <v>33</v>
      </c>
      <c r="AX165" s="14" t="s">
        <v>86</v>
      </c>
      <c r="AY165" s="287" t="s">
        <v>142</v>
      </c>
    </row>
    <row r="166" s="2" customFormat="1" ht="44.25" customHeight="1">
      <c r="A166" s="39"/>
      <c r="B166" s="40"/>
      <c r="C166" s="252" t="s">
        <v>205</v>
      </c>
      <c r="D166" s="252" t="s">
        <v>144</v>
      </c>
      <c r="E166" s="253" t="s">
        <v>206</v>
      </c>
      <c r="F166" s="254" t="s">
        <v>207</v>
      </c>
      <c r="G166" s="255" t="s">
        <v>192</v>
      </c>
      <c r="H166" s="256">
        <v>275</v>
      </c>
      <c r="I166" s="257"/>
      <c r="J166" s="258">
        <f>ROUND(I166*H166,2)</f>
        <v>0</v>
      </c>
      <c r="K166" s="259"/>
      <c r="L166" s="42"/>
      <c r="M166" s="260" t="s">
        <v>1</v>
      </c>
      <c r="N166" s="261" t="s">
        <v>44</v>
      </c>
      <c r="O166" s="98"/>
      <c r="P166" s="262">
        <f>O166*H166</f>
        <v>0</v>
      </c>
      <c r="Q166" s="262">
        <v>0.112</v>
      </c>
      <c r="R166" s="262">
        <f>Q166*H166</f>
        <v>30.800000000000001</v>
      </c>
      <c r="S166" s="262">
        <v>0</v>
      </c>
      <c r="T166" s="26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64" t="s">
        <v>148</v>
      </c>
      <c r="AT166" s="264" t="s">
        <v>144</v>
      </c>
      <c r="AU166" s="264" t="s">
        <v>100</v>
      </c>
      <c r="AY166" s="16" t="s">
        <v>142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6" t="s">
        <v>100</v>
      </c>
      <c r="BK166" s="146">
        <f>ROUND(I166*H166,2)</f>
        <v>0</v>
      </c>
      <c r="BL166" s="16" t="s">
        <v>148</v>
      </c>
      <c r="BM166" s="264" t="s">
        <v>208</v>
      </c>
    </row>
    <row r="167" s="13" customFormat="1">
      <c r="A167" s="13"/>
      <c r="B167" s="265"/>
      <c r="C167" s="266"/>
      <c r="D167" s="267" t="s">
        <v>150</v>
      </c>
      <c r="E167" s="268" t="s">
        <v>1</v>
      </c>
      <c r="F167" s="269" t="s">
        <v>101</v>
      </c>
      <c r="G167" s="266"/>
      <c r="H167" s="270">
        <v>275</v>
      </c>
      <c r="I167" s="271"/>
      <c r="J167" s="266"/>
      <c r="K167" s="266"/>
      <c r="L167" s="272"/>
      <c r="M167" s="273"/>
      <c r="N167" s="274"/>
      <c r="O167" s="274"/>
      <c r="P167" s="274"/>
      <c r="Q167" s="274"/>
      <c r="R167" s="274"/>
      <c r="S167" s="274"/>
      <c r="T167" s="27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6" t="s">
        <v>150</v>
      </c>
      <c r="AU167" s="276" t="s">
        <v>100</v>
      </c>
      <c r="AV167" s="13" t="s">
        <v>100</v>
      </c>
      <c r="AW167" s="13" t="s">
        <v>33</v>
      </c>
      <c r="AX167" s="13" t="s">
        <v>86</v>
      </c>
      <c r="AY167" s="276" t="s">
        <v>142</v>
      </c>
    </row>
    <row r="168" s="2" customFormat="1" ht="24.15" customHeight="1">
      <c r="A168" s="39"/>
      <c r="B168" s="40"/>
      <c r="C168" s="288" t="s">
        <v>209</v>
      </c>
      <c r="D168" s="288" t="s">
        <v>210</v>
      </c>
      <c r="E168" s="289" t="s">
        <v>211</v>
      </c>
      <c r="F168" s="290" t="s">
        <v>212</v>
      </c>
      <c r="G168" s="291" t="s">
        <v>192</v>
      </c>
      <c r="H168" s="292">
        <v>288.75</v>
      </c>
      <c r="I168" s="293"/>
      <c r="J168" s="294">
        <f>ROUND(I168*H168,2)</f>
        <v>0</v>
      </c>
      <c r="K168" s="295"/>
      <c r="L168" s="296"/>
      <c r="M168" s="297" t="s">
        <v>1</v>
      </c>
      <c r="N168" s="298" t="s">
        <v>44</v>
      </c>
      <c r="O168" s="98"/>
      <c r="P168" s="262">
        <f>O168*H168</f>
        <v>0</v>
      </c>
      <c r="Q168" s="262">
        <v>0.13339999999999999</v>
      </c>
      <c r="R168" s="262">
        <f>Q168*H168</f>
        <v>38.51925</v>
      </c>
      <c r="S168" s="262">
        <v>0</v>
      </c>
      <c r="T168" s="26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64" t="s">
        <v>179</v>
      </c>
      <c r="AT168" s="264" t="s">
        <v>210</v>
      </c>
      <c r="AU168" s="264" t="s">
        <v>100</v>
      </c>
      <c r="AY168" s="16" t="s">
        <v>142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6" t="s">
        <v>100</v>
      </c>
      <c r="BK168" s="146">
        <f>ROUND(I168*H168,2)</f>
        <v>0</v>
      </c>
      <c r="BL168" s="16" t="s">
        <v>148</v>
      </c>
      <c r="BM168" s="264" t="s">
        <v>213</v>
      </c>
    </row>
    <row r="169" s="13" customFormat="1">
      <c r="A169" s="13"/>
      <c r="B169" s="265"/>
      <c r="C169" s="266"/>
      <c r="D169" s="267" t="s">
        <v>150</v>
      </c>
      <c r="E169" s="266"/>
      <c r="F169" s="269" t="s">
        <v>214</v>
      </c>
      <c r="G169" s="266"/>
      <c r="H169" s="270">
        <v>288.75</v>
      </c>
      <c r="I169" s="271"/>
      <c r="J169" s="266"/>
      <c r="K169" s="266"/>
      <c r="L169" s="272"/>
      <c r="M169" s="273"/>
      <c r="N169" s="274"/>
      <c r="O169" s="274"/>
      <c r="P169" s="274"/>
      <c r="Q169" s="274"/>
      <c r="R169" s="274"/>
      <c r="S169" s="274"/>
      <c r="T169" s="27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6" t="s">
        <v>150</v>
      </c>
      <c r="AU169" s="276" t="s">
        <v>100</v>
      </c>
      <c r="AV169" s="13" t="s">
        <v>100</v>
      </c>
      <c r="AW169" s="13" t="s">
        <v>4</v>
      </c>
      <c r="AX169" s="13" t="s">
        <v>86</v>
      </c>
      <c r="AY169" s="276" t="s">
        <v>142</v>
      </c>
    </row>
    <row r="170" s="2" customFormat="1" ht="21.75" customHeight="1">
      <c r="A170" s="39"/>
      <c r="B170" s="40"/>
      <c r="C170" s="252" t="s">
        <v>215</v>
      </c>
      <c r="D170" s="252" t="s">
        <v>144</v>
      </c>
      <c r="E170" s="253" t="s">
        <v>216</v>
      </c>
      <c r="F170" s="254" t="s">
        <v>217</v>
      </c>
      <c r="G170" s="255" t="s">
        <v>147</v>
      </c>
      <c r="H170" s="256">
        <v>48</v>
      </c>
      <c r="I170" s="257"/>
      <c r="J170" s="258">
        <f>ROUND(I170*H170,2)</f>
        <v>0</v>
      </c>
      <c r="K170" s="259"/>
      <c r="L170" s="42"/>
      <c r="M170" s="260" t="s">
        <v>1</v>
      </c>
      <c r="N170" s="261" t="s">
        <v>44</v>
      </c>
      <c r="O170" s="98"/>
      <c r="P170" s="262">
        <f>O170*H170</f>
        <v>0</v>
      </c>
      <c r="Q170" s="262">
        <v>0.0035999999999999999</v>
      </c>
      <c r="R170" s="262">
        <f>Q170*H170</f>
        <v>0.17280000000000001</v>
      </c>
      <c r="S170" s="262">
        <v>0</v>
      </c>
      <c r="T170" s="26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64" t="s">
        <v>148</v>
      </c>
      <c r="AT170" s="264" t="s">
        <v>144</v>
      </c>
      <c r="AU170" s="264" t="s">
        <v>100</v>
      </c>
      <c r="AY170" s="16" t="s">
        <v>142</v>
      </c>
      <c r="BE170" s="146">
        <f>IF(N170="základná",J170,0)</f>
        <v>0</v>
      </c>
      <c r="BF170" s="146">
        <f>IF(N170="znížená",J170,0)</f>
        <v>0</v>
      </c>
      <c r="BG170" s="146">
        <f>IF(N170="zákl. prenesená",J170,0)</f>
        <v>0</v>
      </c>
      <c r="BH170" s="146">
        <f>IF(N170="zníž. prenesená",J170,0)</f>
        <v>0</v>
      </c>
      <c r="BI170" s="146">
        <f>IF(N170="nulová",J170,0)</f>
        <v>0</v>
      </c>
      <c r="BJ170" s="16" t="s">
        <v>100</v>
      </c>
      <c r="BK170" s="146">
        <f>ROUND(I170*H170,2)</f>
        <v>0</v>
      </c>
      <c r="BL170" s="16" t="s">
        <v>148</v>
      </c>
      <c r="BM170" s="264" t="s">
        <v>218</v>
      </c>
    </row>
    <row r="171" s="13" customFormat="1">
      <c r="A171" s="13"/>
      <c r="B171" s="265"/>
      <c r="C171" s="266"/>
      <c r="D171" s="267" t="s">
        <v>150</v>
      </c>
      <c r="E171" s="268" t="s">
        <v>1</v>
      </c>
      <c r="F171" s="269" t="s">
        <v>151</v>
      </c>
      <c r="G171" s="266"/>
      <c r="H171" s="270">
        <v>48</v>
      </c>
      <c r="I171" s="271"/>
      <c r="J171" s="266"/>
      <c r="K171" s="266"/>
      <c r="L171" s="272"/>
      <c r="M171" s="273"/>
      <c r="N171" s="274"/>
      <c r="O171" s="274"/>
      <c r="P171" s="274"/>
      <c r="Q171" s="274"/>
      <c r="R171" s="274"/>
      <c r="S171" s="274"/>
      <c r="T171" s="27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6" t="s">
        <v>150</v>
      </c>
      <c r="AU171" s="276" t="s">
        <v>100</v>
      </c>
      <c r="AV171" s="13" t="s">
        <v>100</v>
      </c>
      <c r="AW171" s="13" t="s">
        <v>33</v>
      </c>
      <c r="AX171" s="13" t="s">
        <v>78</v>
      </c>
      <c r="AY171" s="276" t="s">
        <v>142</v>
      </c>
    </row>
    <row r="172" s="14" customFormat="1">
      <c r="A172" s="14"/>
      <c r="B172" s="277"/>
      <c r="C172" s="278"/>
      <c r="D172" s="267" t="s">
        <v>150</v>
      </c>
      <c r="E172" s="279" t="s">
        <v>1</v>
      </c>
      <c r="F172" s="280" t="s">
        <v>157</v>
      </c>
      <c r="G172" s="278"/>
      <c r="H172" s="281">
        <v>48</v>
      </c>
      <c r="I172" s="282"/>
      <c r="J172" s="278"/>
      <c r="K172" s="278"/>
      <c r="L172" s="283"/>
      <c r="M172" s="284"/>
      <c r="N172" s="285"/>
      <c r="O172" s="285"/>
      <c r="P172" s="285"/>
      <c r="Q172" s="285"/>
      <c r="R172" s="285"/>
      <c r="S172" s="285"/>
      <c r="T172" s="28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87" t="s">
        <v>150</v>
      </c>
      <c r="AU172" s="287" t="s">
        <v>100</v>
      </c>
      <c r="AV172" s="14" t="s">
        <v>148</v>
      </c>
      <c r="AW172" s="14" t="s">
        <v>33</v>
      </c>
      <c r="AX172" s="14" t="s">
        <v>86</v>
      </c>
      <c r="AY172" s="287" t="s">
        <v>142</v>
      </c>
    </row>
    <row r="173" s="12" customFormat="1" ht="22.8" customHeight="1">
      <c r="A173" s="12"/>
      <c r="B173" s="237"/>
      <c r="C173" s="238"/>
      <c r="D173" s="239" t="s">
        <v>77</v>
      </c>
      <c r="E173" s="250" t="s">
        <v>183</v>
      </c>
      <c r="F173" s="250" t="s">
        <v>219</v>
      </c>
      <c r="G173" s="238"/>
      <c r="H173" s="238"/>
      <c r="I173" s="241"/>
      <c r="J173" s="251">
        <f>BK173</f>
        <v>0</v>
      </c>
      <c r="K173" s="238"/>
      <c r="L173" s="242"/>
      <c r="M173" s="243"/>
      <c r="N173" s="244"/>
      <c r="O173" s="244"/>
      <c r="P173" s="245">
        <f>SUM(P174:P177)</f>
        <v>0</v>
      </c>
      <c r="Q173" s="244"/>
      <c r="R173" s="245">
        <f>SUM(R174:R177)</f>
        <v>6.4118399999999998</v>
      </c>
      <c r="S173" s="244"/>
      <c r="T173" s="246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47" t="s">
        <v>86</v>
      </c>
      <c r="AT173" s="248" t="s">
        <v>77</v>
      </c>
      <c r="AU173" s="248" t="s">
        <v>86</v>
      </c>
      <c r="AY173" s="247" t="s">
        <v>142</v>
      </c>
      <c r="BK173" s="249">
        <f>SUM(BK174:BK177)</f>
        <v>0</v>
      </c>
    </row>
    <row r="174" s="2" customFormat="1" ht="37.8" customHeight="1">
      <c r="A174" s="39"/>
      <c r="B174" s="40"/>
      <c r="C174" s="252" t="s">
        <v>220</v>
      </c>
      <c r="D174" s="252" t="s">
        <v>144</v>
      </c>
      <c r="E174" s="253" t="s">
        <v>221</v>
      </c>
      <c r="F174" s="254" t="s">
        <v>222</v>
      </c>
      <c r="G174" s="255" t="s">
        <v>147</v>
      </c>
      <c r="H174" s="256">
        <v>48</v>
      </c>
      <c r="I174" s="257"/>
      <c r="J174" s="258">
        <f>ROUND(I174*H174,2)</f>
        <v>0</v>
      </c>
      <c r="K174" s="259"/>
      <c r="L174" s="42"/>
      <c r="M174" s="260" t="s">
        <v>1</v>
      </c>
      <c r="N174" s="261" t="s">
        <v>44</v>
      </c>
      <c r="O174" s="98"/>
      <c r="P174" s="262">
        <f>O174*H174</f>
        <v>0</v>
      </c>
      <c r="Q174" s="262">
        <v>0.083180000000000004</v>
      </c>
      <c r="R174" s="262">
        <f>Q174*H174</f>
        <v>3.9926400000000002</v>
      </c>
      <c r="S174" s="262">
        <v>0</v>
      </c>
      <c r="T174" s="26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64" t="s">
        <v>148</v>
      </c>
      <c r="AT174" s="264" t="s">
        <v>144</v>
      </c>
      <c r="AU174" s="264" t="s">
        <v>100</v>
      </c>
      <c r="AY174" s="16" t="s">
        <v>142</v>
      </c>
      <c r="BE174" s="146">
        <f>IF(N174="základná",J174,0)</f>
        <v>0</v>
      </c>
      <c r="BF174" s="146">
        <f>IF(N174="znížená",J174,0)</f>
        <v>0</v>
      </c>
      <c r="BG174" s="146">
        <f>IF(N174="zákl. prenesená",J174,0)</f>
        <v>0</v>
      </c>
      <c r="BH174" s="146">
        <f>IF(N174="zníž. prenesená",J174,0)</f>
        <v>0</v>
      </c>
      <c r="BI174" s="146">
        <f>IF(N174="nulová",J174,0)</f>
        <v>0</v>
      </c>
      <c r="BJ174" s="16" t="s">
        <v>100</v>
      </c>
      <c r="BK174" s="146">
        <f>ROUND(I174*H174,2)</f>
        <v>0</v>
      </c>
      <c r="BL174" s="16" t="s">
        <v>148</v>
      </c>
      <c r="BM174" s="264" t="s">
        <v>223</v>
      </c>
    </row>
    <row r="175" s="13" customFormat="1">
      <c r="A175" s="13"/>
      <c r="B175" s="265"/>
      <c r="C175" s="266"/>
      <c r="D175" s="267" t="s">
        <v>150</v>
      </c>
      <c r="E175" s="268" t="s">
        <v>1</v>
      </c>
      <c r="F175" s="269" t="s">
        <v>151</v>
      </c>
      <c r="G175" s="266"/>
      <c r="H175" s="270">
        <v>48</v>
      </c>
      <c r="I175" s="271"/>
      <c r="J175" s="266"/>
      <c r="K175" s="266"/>
      <c r="L175" s="272"/>
      <c r="M175" s="273"/>
      <c r="N175" s="274"/>
      <c r="O175" s="274"/>
      <c r="P175" s="274"/>
      <c r="Q175" s="274"/>
      <c r="R175" s="274"/>
      <c r="S175" s="274"/>
      <c r="T175" s="27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6" t="s">
        <v>150</v>
      </c>
      <c r="AU175" s="276" t="s">
        <v>100</v>
      </c>
      <c r="AV175" s="13" t="s">
        <v>100</v>
      </c>
      <c r="AW175" s="13" t="s">
        <v>33</v>
      </c>
      <c r="AX175" s="13" t="s">
        <v>86</v>
      </c>
      <c r="AY175" s="276" t="s">
        <v>142</v>
      </c>
    </row>
    <row r="176" s="2" customFormat="1" ht="16.5" customHeight="1">
      <c r="A176" s="39"/>
      <c r="B176" s="40"/>
      <c r="C176" s="288" t="s">
        <v>224</v>
      </c>
      <c r="D176" s="288" t="s">
        <v>210</v>
      </c>
      <c r="E176" s="289" t="s">
        <v>225</v>
      </c>
      <c r="F176" s="290" t="s">
        <v>226</v>
      </c>
      <c r="G176" s="291" t="s">
        <v>227</v>
      </c>
      <c r="H176" s="292">
        <v>50.399999999999999</v>
      </c>
      <c r="I176" s="293"/>
      <c r="J176" s="294">
        <f>ROUND(I176*H176,2)</f>
        <v>0</v>
      </c>
      <c r="K176" s="295"/>
      <c r="L176" s="296"/>
      <c r="M176" s="297" t="s">
        <v>1</v>
      </c>
      <c r="N176" s="298" t="s">
        <v>44</v>
      </c>
      <c r="O176" s="98"/>
      <c r="P176" s="262">
        <f>O176*H176</f>
        <v>0</v>
      </c>
      <c r="Q176" s="262">
        <v>0.048000000000000001</v>
      </c>
      <c r="R176" s="262">
        <f>Q176*H176</f>
        <v>2.4192</v>
      </c>
      <c r="S176" s="262">
        <v>0</v>
      </c>
      <c r="T176" s="26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64" t="s">
        <v>179</v>
      </c>
      <c r="AT176" s="264" t="s">
        <v>210</v>
      </c>
      <c r="AU176" s="264" t="s">
        <v>100</v>
      </c>
      <c r="AY176" s="16" t="s">
        <v>142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6" t="s">
        <v>100</v>
      </c>
      <c r="BK176" s="146">
        <f>ROUND(I176*H176,2)</f>
        <v>0</v>
      </c>
      <c r="BL176" s="16" t="s">
        <v>148</v>
      </c>
      <c r="BM176" s="264" t="s">
        <v>228</v>
      </c>
    </row>
    <row r="177" s="13" customFormat="1">
      <c r="A177" s="13"/>
      <c r="B177" s="265"/>
      <c r="C177" s="266"/>
      <c r="D177" s="267" t="s">
        <v>150</v>
      </c>
      <c r="E177" s="266"/>
      <c r="F177" s="269" t="s">
        <v>229</v>
      </c>
      <c r="G177" s="266"/>
      <c r="H177" s="270">
        <v>50.399999999999999</v>
      </c>
      <c r="I177" s="271"/>
      <c r="J177" s="266"/>
      <c r="K177" s="266"/>
      <c r="L177" s="272"/>
      <c r="M177" s="273"/>
      <c r="N177" s="274"/>
      <c r="O177" s="274"/>
      <c r="P177" s="274"/>
      <c r="Q177" s="274"/>
      <c r="R177" s="274"/>
      <c r="S177" s="274"/>
      <c r="T177" s="27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6" t="s">
        <v>150</v>
      </c>
      <c r="AU177" s="276" t="s">
        <v>100</v>
      </c>
      <c r="AV177" s="13" t="s">
        <v>100</v>
      </c>
      <c r="AW177" s="13" t="s">
        <v>4</v>
      </c>
      <c r="AX177" s="13" t="s">
        <v>86</v>
      </c>
      <c r="AY177" s="276" t="s">
        <v>142</v>
      </c>
    </row>
    <row r="178" s="12" customFormat="1" ht="22.8" customHeight="1">
      <c r="A178" s="12"/>
      <c r="B178" s="237"/>
      <c r="C178" s="238"/>
      <c r="D178" s="239" t="s">
        <v>77</v>
      </c>
      <c r="E178" s="250" t="s">
        <v>230</v>
      </c>
      <c r="F178" s="250" t="s">
        <v>231</v>
      </c>
      <c r="G178" s="238"/>
      <c r="H178" s="238"/>
      <c r="I178" s="241"/>
      <c r="J178" s="251">
        <f>BK178</f>
        <v>0</v>
      </c>
      <c r="K178" s="238"/>
      <c r="L178" s="242"/>
      <c r="M178" s="243"/>
      <c r="N178" s="244"/>
      <c r="O178" s="244"/>
      <c r="P178" s="245">
        <f>P179</f>
        <v>0</v>
      </c>
      <c r="Q178" s="244"/>
      <c r="R178" s="245">
        <f>R179</f>
        <v>0</v>
      </c>
      <c r="S178" s="244"/>
      <c r="T178" s="246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47" t="s">
        <v>86</v>
      </c>
      <c r="AT178" s="248" t="s">
        <v>77</v>
      </c>
      <c r="AU178" s="248" t="s">
        <v>86</v>
      </c>
      <c r="AY178" s="247" t="s">
        <v>142</v>
      </c>
      <c r="BK178" s="249">
        <f>BK179</f>
        <v>0</v>
      </c>
    </row>
    <row r="179" s="2" customFormat="1" ht="33" customHeight="1">
      <c r="A179" s="39"/>
      <c r="B179" s="40"/>
      <c r="C179" s="252" t="s">
        <v>232</v>
      </c>
      <c r="D179" s="252" t="s">
        <v>144</v>
      </c>
      <c r="E179" s="253" t="s">
        <v>233</v>
      </c>
      <c r="F179" s="254" t="s">
        <v>234</v>
      </c>
      <c r="G179" s="255" t="s">
        <v>186</v>
      </c>
      <c r="H179" s="256">
        <v>205.11000000000001</v>
      </c>
      <c r="I179" s="257"/>
      <c r="J179" s="258">
        <f>ROUND(I179*H179,2)</f>
        <v>0</v>
      </c>
      <c r="K179" s="259"/>
      <c r="L179" s="42"/>
      <c r="M179" s="260" t="s">
        <v>1</v>
      </c>
      <c r="N179" s="261" t="s">
        <v>44</v>
      </c>
      <c r="O179" s="98"/>
      <c r="P179" s="262">
        <f>O179*H179</f>
        <v>0</v>
      </c>
      <c r="Q179" s="262">
        <v>0</v>
      </c>
      <c r="R179" s="262">
        <f>Q179*H179</f>
        <v>0</v>
      </c>
      <c r="S179" s="262">
        <v>0</v>
      </c>
      <c r="T179" s="26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64" t="s">
        <v>148</v>
      </c>
      <c r="AT179" s="264" t="s">
        <v>144</v>
      </c>
      <c r="AU179" s="264" t="s">
        <v>100</v>
      </c>
      <c r="AY179" s="16" t="s">
        <v>142</v>
      </c>
      <c r="BE179" s="146">
        <f>IF(N179="základná",J179,0)</f>
        <v>0</v>
      </c>
      <c r="BF179" s="146">
        <f>IF(N179="znížená",J179,0)</f>
        <v>0</v>
      </c>
      <c r="BG179" s="146">
        <f>IF(N179="zákl. prenesená",J179,0)</f>
        <v>0</v>
      </c>
      <c r="BH179" s="146">
        <f>IF(N179="zníž. prenesená",J179,0)</f>
        <v>0</v>
      </c>
      <c r="BI179" s="146">
        <f>IF(N179="nulová",J179,0)</f>
        <v>0</v>
      </c>
      <c r="BJ179" s="16" t="s">
        <v>100</v>
      </c>
      <c r="BK179" s="146">
        <f>ROUND(I179*H179,2)</f>
        <v>0</v>
      </c>
      <c r="BL179" s="16" t="s">
        <v>148</v>
      </c>
      <c r="BM179" s="264" t="s">
        <v>235</v>
      </c>
    </row>
    <row r="180" s="12" customFormat="1" ht="25.92" customHeight="1">
      <c r="A180" s="12"/>
      <c r="B180" s="237"/>
      <c r="C180" s="238"/>
      <c r="D180" s="239" t="s">
        <v>77</v>
      </c>
      <c r="E180" s="240" t="s">
        <v>236</v>
      </c>
      <c r="F180" s="240" t="s">
        <v>237</v>
      </c>
      <c r="G180" s="238"/>
      <c r="H180" s="238"/>
      <c r="I180" s="241"/>
      <c r="J180" s="216">
        <f>BK180</f>
        <v>0</v>
      </c>
      <c r="K180" s="238"/>
      <c r="L180" s="242"/>
      <c r="M180" s="243"/>
      <c r="N180" s="244"/>
      <c r="O180" s="244"/>
      <c r="P180" s="245">
        <f>SUM(P181:P183)</f>
        <v>0</v>
      </c>
      <c r="Q180" s="244"/>
      <c r="R180" s="245">
        <f>SUM(R181:R183)</f>
        <v>0</v>
      </c>
      <c r="S180" s="244"/>
      <c r="T180" s="246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47" t="s">
        <v>148</v>
      </c>
      <c r="AT180" s="248" t="s">
        <v>77</v>
      </c>
      <c r="AU180" s="248" t="s">
        <v>78</v>
      </c>
      <c r="AY180" s="247" t="s">
        <v>142</v>
      </c>
      <c r="BK180" s="249">
        <f>SUM(BK181:BK183)</f>
        <v>0</v>
      </c>
    </row>
    <row r="181" s="2" customFormat="1" ht="37.8" customHeight="1">
      <c r="A181" s="39"/>
      <c r="B181" s="40"/>
      <c r="C181" s="252" t="s">
        <v>238</v>
      </c>
      <c r="D181" s="252" t="s">
        <v>144</v>
      </c>
      <c r="E181" s="253" t="s">
        <v>239</v>
      </c>
      <c r="F181" s="254" t="s">
        <v>240</v>
      </c>
      <c r="G181" s="255" t="s">
        <v>241</v>
      </c>
      <c r="H181" s="256">
        <v>45</v>
      </c>
      <c r="I181" s="257"/>
      <c r="J181" s="258">
        <f>ROUND(I181*H181,2)</f>
        <v>0</v>
      </c>
      <c r="K181" s="259"/>
      <c r="L181" s="42"/>
      <c r="M181" s="260" t="s">
        <v>1</v>
      </c>
      <c r="N181" s="261" t="s">
        <v>44</v>
      </c>
      <c r="O181" s="98"/>
      <c r="P181" s="262">
        <f>O181*H181</f>
        <v>0</v>
      </c>
      <c r="Q181" s="262">
        <v>0</v>
      </c>
      <c r="R181" s="262">
        <f>Q181*H181</f>
        <v>0</v>
      </c>
      <c r="S181" s="262">
        <v>0</v>
      </c>
      <c r="T181" s="26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64" t="s">
        <v>242</v>
      </c>
      <c r="AT181" s="264" t="s">
        <v>144</v>
      </c>
      <c r="AU181" s="264" t="s">
        <v>86</v>
      </c>
      <c r="AY181" s="16" t="s">
        <v>142</v>
      </c>
      <c r="BE181" s="146">
        <f>IF(N181="základná",J181,0)</f>
        <v>0</v>
      </c>
      <c r="BF181" s="146">
        <f>IF(N181="znížená",J181,0)</f>
        <v>0</v>
      </c>
      <c r="BG181" s="146">
        <f>IF(N181="zákl. prenesená",J181,0)</f>
        <v>0</v>
      </c>
      <c r="BH181" s="146">
        <f>IF(N181="zníž. prenesená",J181,0)</f>
        <v>0</v>
      </c>
      <c r="BI181" s="146">
        <f>IF(N181="nulová",J181,0)</f>
        <v>0</v>
      </c>
      <c r="BJ181" s="16" t="s">
        <v>100</v>
      </c>
      <c r="BK181" s="146">
        <f>ROUND(I181*H181,2)</f>
        <v>0</v>
      </c>
      <c r="BL181" s="16" t="s">
        <v>242</v>
      </c>
      <c r="BM181" s="264" t="s">
        <v>243</v>
      </c>
    </row>
    <row r="182" s="13" customFormat="1">
      <c r="A182" s="13"/>
      <c r="B182" s="265"/>
      <c r="C182" s="266"/>
      <c r="D182" s="267" t="s">
        <v>150</v>
      </c>
      <c r="E182" s="268" t="s">
        <v>1</v>
      </c>
      <c r="F182" s="269" t="s">
        <v>244</v>
      </c>
      <c r="G182" s="266"/>
      <c r="H182" s="270">
        <v>45</v>
      </c>
      <c r="I182" s="271"/>
      <c r="J182" s="266"/>
      <c r="K182" s="266"/>
      <c r="L182" s="272"/>
      <c r="M182" s="273"/>
      <c r="N182" s="274"/>
      <c r="O182" s="274"/>
      <c r="P182" s="274"/>
      <c r="Q182" s="274"/>
      <c r="R182" s="274"/>
      <c r="S182" s="274"/>
      <c r="T182" s="27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6" t="s">
        <v>150</v>
      </c>
      <c r="AU182" s="276" t="s">
        <v>86</v>
      </c>
      <c r="AV182" s="13" t="s">
        <v>100</v>
      </c>
      <c r="AW182" s="13" t="s">
        <v>33</v>
      </c>
      <c r="AX182" s="13" t="s">
        <v>78</v>
      </c>
      <c r="AY182" s="276" t="s">
        <v>142</v>
      </c>
    </row>
    <row r="183" s="14" customFormat="1">
      <c r="A183" s="14"/>
      <c r="B183" s="277"/>
      <c r="C183" s="278"/>
      <c r="D183" s="267" t="s">
        <v>150</v>
      </c>
      <c r="E183" s="279" t="s">
        <v>1</v>
      </c>
      <c r="F183" s="280" t="s">
        <v>157</v>
      </c>
      <c r="G183" s="278"/>
      <c r="H183" s="281">
        <v>45</v>
      </c>
      <c r="I183" s="282"/>
      <c r="J183" s="278"/>
      <c r="K183" s="278"/>
      <c r="L183" s="283"/>
      <c r="M183" s="284"/>
      <c r="N183" s="285"/>
      <c r="O183" s="285"/>
      <c r="P183" s="285"/>
      <c r="Q183" s="285"/>
      <c r="R183" s="285"/>
      <c r="S183" s="285"/>
      <c r="T183" s="28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7" t="s">
        <v>150</v>
      </c>
      <c r="AU183" s="287" t="s">
        <v>86</v>
      </c>
      <c r="AV183" s="14" t="s">
        <v>148</v>
      </c>
      <c r="AW183" s="14" t="s">
        <v>33</v>
      </c>
      <c r="AX183" s="14" t="s">
        <v>86</v>
      </c>
      <c r="AY183" s="287" t="s">
        <v>142</v>
      </c>
    </row>
    <row r="184" s="2" customFormat="1" ht="49.92" customHeight="1">
      <c r="A184" s="39"/>
      <c r="B184" s="40"/>
      <c r="C184" s="41"/>
      <c r="D184" s="41"/>
      <c r="E184" s="240" t="s">
        <v>245</v>
      </c>
      <c r="F184" s="240" t="s">
        <v>246</v>
      </c>
      <c r="G184" s="41"/>
      <c r="H184" s="41"/>
      <c r="I184" s="41"/>
      <c r="J184" s="216">
        <f>BK184</f>
        <v>0</v>
      </c>
      <c r="K184" s="41"/>
      <c r="L184" s="42"/>
      <c r="M184" s="299"/>
      <c r="N184" s="300"/>
      <c r="O184" s="98"/>
      <c r="P184" s="98"/>
      <c r="Q184" s="98"/>
      <c r="R184" s="98"/>
      <c r="S184" s="98"/>
      <c r="T184" s="9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6" t="s">
        <v>77</v>
      </c>
      <c r="AU184" s="16" t="s">
        <v>78</v>
      </c>
      <c r="AY184" s="16" t="s">
        <v>247</v>
      </c>
      <c r="BK184" s="146">
        <f>SUM(BK185:BK189)</f>
        <v>0</v>
      </c>
    </row>
    <row r="185" s="2" customFormat="1" ht="16.32" customHeight="1">
      <c r="A185" s="39"/>
      <c r="B185" s="40"/>
      <c r="C185" s="301" t="s">
        <v>1</v>
      </c>
      <c r="D185" s="301" t="s">
        <v>144</v>
      </c>
      <c r="E185" s="302" t="s">
        <v>1</v>
      </c>
      <c r="F185" s="303" t="s">
        <v>1</v>
      </c>
      <c r="G185" s="304" t="s">
        <v>1</v>
      </c>
      <c r="H185" s="305"/>
      <c r="I185" s="306"/>
      <c r="J185" s="307">
        <f>BK185</f>
        <v>0</v>
      </c>
      <c r="K185" s="259"/>
      <c r="L185" s="42"/>
      <c r="M185" s="308" t="s">
        <v>1</v>
      </c>
      <c r="N185" s="309" t="s">
        <v>44</v>
      </c>
      <c r="O185" s="98"/>
      <c r="P185" s="98"/>
      <c r="Q185" s="98"/>
      <c r="R185" s="98"/>
      <c r="S185" s="98"/>
      <c r="T185" s="9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6" t="s">
        <v>247</v>
      </c>
      <c r="AU185" s="16" t="s">
        <v>86</v>
      </c>
      <c r="AY185" s="16" t="s">
        <v>247</v>
      </c>
      <c r="BE185" s="146">
        <f>IF(N185="základná",J185,0)</f>
        <v>0</v>
      </c>
      <c r="BF185" s="146">
        <f>IF(N185="znížená",J185,0)</f>
        <v>0</v>
      </c>
      <c r="BG185" s="146">
        <f>IF(N185="zákl. prenesená",J185,0)</f>
        <v>0</v>
      </c>
      <c r="BH185" s="146">
        <f>IF(N185="zníž. prenesená",J185,0)</f>
        <v>0</v>
      </c>
      <c r="BI185" s="146">
        <f>IF(N185="nulová",J185,0)</f>
        <v>0</v>
      </c>
      <c r="BJ185" s="16" t="s">
        <v>100</v>
      </c>
      <c r="BK185" s="146">
        <f>I185*H185</f>
        <v>0</v>
      </c>
    </row>
    <row r="186" s="2" customFormat="1" ht="16.32" customHeight="1">
      <c r="A186" s="39"/>
      <c r="B186" s="40"/>
      <c r="C186" s="301" t="s">
        <v>1</v>
      </c>
      <c r="D186" s="301" t="s">
        <v>144</v>
      </c>
      <c r="E186" s="302" t="s">
        <v>1</v>
      </c>
      <c r="F186" s="303" t="s">
        <v>1</v>
      </c>
      <c r="G186" s="304" t="s">
        <v>1</v>
      </c>
      <c r="H186" s="305"/>
      <c r="I186" s="306"/>
      <c r="J186" s="307">
        <f>BK186</f>
        <v>0</v>
      </c>
      <c r="K186" s="259"/>
      <c r="L186" s="42"/>
      <c r="M186" s="308" t="s">
        <v>1</v>
      </c>
      <c r="N186" s="309" t="s">
        <v>44</v>
      </c>
      <c r="O186" s="98"/>
      <c r="P186" s="98"/>
      <c r="Q186" s="98"/>
      <c r="R186" s="98"/>
      <c r="S186" s="98"/>
      <c r="T186" s="9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6" t="s">
        <v>247</v>
      </c>
      <c r="AU186" s="16" t="s">
        <v>86</v>
      </c>
      <c r="AY186" s="16" t="s">
        <v>247</v>
      </c>
      <c r="BE186" s="146">
        <f>IF(N186="základná",J186,0)</f>
        <v>0</v>
      </c>
      <c r="BF186" s="146">
        <f>IF(N186="znížená",J186,0)</f>
        <v>0</v>
      </c>
      <c r="BG186" s="146">
        <f>IF(N186="zákl. prenesená",J186,0)</f>
        <v>0</v>
      </c>
      <c r="BH186" s="146">
        <f>IF(N186="zníž. prenesená",J186,0)</f>
        <v>0</v>
      </c>
      <c r="BI186" s="146">
        <f>IF(N186="nulová",J186,0)</f>
        <v>0</v>
      </c>
      <c r="BJ186" s="16" t="s">
        <v>100</v>
      </c>
      <c r="BK186" s="146">
        <f>I186*H186</f>
        <v>0</v>
      </c>
    </row>
    <row r="187" s="2" customFormat="1" ht="16.32" customHeight="1">
      <c r="A187" s="39"/>
      <c r="B187" s="40"/>
      <c r="C187" s="301" t="s">
        <v>1</v>
      </c>
      <c r="D187" s="301" t="s">
        <v>144</v>
      </c>
      <c r="E187" s="302" t="s">
        <v>1</v>
      </c>
      <c r="F187" s="303" t="s">
        <v>1</v>
      </c>
      <c r="G187" s="304" t="s">
        <v>1</v>
      </c>
      <c r="H187" s="305"/>
      <c r="I187" s="306"/>
      <c r="J187" s="307">
        <f>BK187</f>
        <v>0</v>
      </c>
      <c r="K187" s="259"/>
      <c r="L187" s="42"/>
      <c r="M187" s="308" t="s">
        <v>1</v>
      </c>
      <c r="N187" s="309" t="s">
        <v>44</v>
      </c>
      <c r="O187" s="98"/>
      <c r="P187" s="98"/>
      <c r="Q187" s="98"/>
      <c r="R187" s="98"/>
      <c r="S187" s="98"/>
      <c r="T187" s="9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6" t="s">
        <v>247</v>
      </c>
      <c r="AU187" s="16" t="s">
        <v>86</v>
      </c>
      <c r="AY187" s="16" t="s">
        <v>247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16" t="s">
        <v>100</v>
      </c>
      <c r="BK187" s="146">
        <f>I187*H187</f>
        <v>0</v>
      </c>
    </row>
    <row r="188" s="2" customFormat="1" ht="16.32" customHeight="1">
      <c r="A188" s="39"/>
      <c r="B188" s="40"/>
      <c r="C188" s="301" t="s">
        <v>1</v>
      </c>
      <c r="D188" s="301" t="s">
        <v>144</v>
      </c>
      <c r="E188" s="302" t="s">
        <v>1</v>
      </c>
      <c r="F188" s="303" t="s">
        <v>1</v>
      </c>
      <c r="G188" s="304" t="s">
        <v>1</v>
      </c>
      <c r="H188" s="305"/>
      <c r="I188" s="306"/>
      <c r="J188" s="307">
        <f>BK188</f>
        <v>0</v>
      </c>
      <c r="K188" s="259"/>
      <c r="L188" s="42"/>
      <c r="M188" s="308" t="s">
        <v>1</v>
      </c>
      <c r="N188" s="309" t="s">
        <v>44</v>
      </c>
      <c r="O188" s="98"/>
      <c r="P188" s="98"/>
      <c r="Q188" s="98"/>
      <c r="R188" s="98"/>
      <c r="S188" s="98"/>
      <c r="T188" s="9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6" t="s">
        <v>247</v>
      </c>
      <c r="AU188" s="16" t="s">
        <v>86</v>
      </c>
      <c r="AY188" s="16" t="s">
        <v>247</v>
      </c>
      <c r="BE188" s="146">
        <f>IF(N188="základná",J188,0)</f>
        <v>0</v>
      </c>
      <c r="BF188" s="146">
        <f>IF(N188="znížená",J188,0)</f>
        <v>0</v>
      </c>
      <c r="BG188" s="146">
        <f>IF(N188="zákl. prenesená",J188,0)</f>
        <v>0</v>
      </c>
      <c r="BH188" s="146">
        <f>IF(N188="zníž. prenesená",J188,0)</f>
        <v>0</v>
      </c>
      <c r="BI188" s="146">
        <f>IF(N188="nulová",J188,0)</f>
        <v>0</v>
      </c>
      <c r="BJ188" s="16" t="s">
        <v>100</v>
      </c>
      <c r="BK188" s="146">
        <f>I188*H188</f>
        <v>0</v>
      </c>
    </row>
    <row r="189" s="2" customFormat="1" ht="16.32" customHeight="1">
      <c r="A189" s="39"/>
      <c r="B189" s="40"/>
      <c r="C189" s="301" t="s">
        <v>1</v>
      </c>
      <c r="D189" s="301" t="s">
        <v>144</v>
      </c>
      <c r="E189" s="302" t="s">
        <v>1</v>
      </c>
      <c r="F189" s="303" t="s">
        <v>1</v>
      </c>
      <c r="G189" s="304" t="s">
        <v>1</v>
      </c>
      <c r="H189" s="305"/>
      <c r="I189" s="306"/>
      <c r="J189" s="307">
        <f>BK189</f>
        <v>0</v>
      </c>
      <c r="K189" s="259"/>
      <c r="L189" s="42"/>
      <c r="M189" s="308" t="s">
        <v>1</v>
      </c>
      <c r="N189" s="309" t="s">
        <v>44</v>
      </c>
      <c r="O189" s="310"/>
      <c r="P189" s="310"/>
      <c r="Q189" s="310"/>
      <c r="R189" s="310"/>
      <c r="S189" s="310"/>
      <c r="T189" s="311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6" t="s">
        <v>247</v>
      </c>
      <c r="AU189" s="16" t="s">
        <v>86</v>
      </c>
      <c r="AY189" s="16" t="s">
        <v>247</v>
      </c>
      <c r="BE189" s="146">
        <f>IF(N189="základná",J189,0)</f>
        <v>0</v>
      </c>
      <c r="BF189" s="146">
        <f>IF(N189="znížená",J189,0)</f>
        <v>0</v>
      </c>
      <c r="BG189" s="146">
        <f>IF(N189="zákl. prenesená",J189,0)</f>
        <v>0</v>
      </c>
      <c r="BH189" s="146">
        <f>IF(N189="zníž. prenesená",J189,0)</f>
        <v>0</v>
      </c>
      <c r="BI189" s="146">
        <f>IF(N189="nulová",J189,0)</f>
        <v>0</v>
      </c>
      <c r="BJ189" s="16" t="s">
        <v>100</v>
      </c>
      <c r="BK189" s="146">
        <f>I189*H189</f>
        <v>0</v>
      </c>
    </row>
    <row r="190" s="2" customFormat="1" ht="6.96" customHeight="1">
      <c r="A190" s="39"/>
      <c r="B190" s="73"/>
      <c r="C190" s="74"/>
      <c r="D190" s="74"/>
      <c r="E190" s="74"/>
      <c r="F190" s="74"/>
      <c r="G190" s="74"/>
      <c r="H190" s="74"/>
      <c r="I190" s="74"/>
      <c r="J190" s="74"/>
      <c r="K190" s="74"/>
      <c r="L190" s="42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pioIQKPH9ck9P3tl5IHLa+ZxfePMSSg0qD+H+nS5CAhjRhE5nl882/BDnNQwQuVkbkYbS1BIzErrPmjOiKDRig==" hashValue="E+/s8IXZ/Tc5YNonbtJRCcjYdQ0h9dYEhFaH8nxzB7rWvV0KqJT6EEY4urCuQu1kB3IWBNw3mkXuqZ+O2F0g7w==" algorithmName="SHA-512" password="C549"/>
  <autoFilter ref="C132:K189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dataValidations count="2">
    <dataValidation type="list" allowBlank="1" showInputMessage="1" showErrorMessage="1" error="Povolené sú hodnoty K, M." sqref="D185:D190">
      <formula1>"K, M"</formula1>
    </dataValidation>
    <dataValidation type="list" allowBlank="1" showInputMessage="1" showErrorMessage="1" error="Povolené sú hodnoty základná, znížená, nulová." sqref="N185:N19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55"/>
      <c r="C3" s="156"/>
      <c r="D3" s="156"/>
      <c r="E3" s="156"/>
      <c r="F3" s="156"/>
      <c r="G3" s="156"/>
      <c r="H3" s="19"/>
    </row>
    <row r="4" s="1" customFormat="1" ht="24.96" customHeight="1">
      <c r="B4" s="19"/>
      <c r="C4" s="157" t="s">
        <v>248</v>
      </c>
      <c r="H4" s="19"/>
    </row>
    <row r="5" s="1" customFormat="1" ht="12" customHeight="1">
      <c r="B5" s="19"/>
      <c r="C5" s="312" t="s">
        <v>12</v>
      </c>
      <c r="D5" s="166" t="s">
        <v>13</v>
      </c>
      <c r="E5" s="1"/>
      <c r="F5" s="1"/>
      <c r="H5" s="19"/>
    </row>
    <row r="6" s="1" customFormat="1" ht="36.96" customHeight="1">
      <c r="B6" s="19"/>
      <c r="C6" s="313" t="s">
        <v>15</v>
      </c>
      <c r="D6" s="314" t="s">
        <v>16</v>
      </c>
      <c r="E6" s="1"/>
      <c r="F6" s="1"/>
      <c r="H6" s="19"/>
    </row>
    <row r="7" s="1" customFormat="1" ht="16.5" customHeight="1">
      <c r="B7" s="19"/>
      <c r="C7" s="159" t="s">
        <v>21</v>
      </c>
      <c r="D7" s="163" t="str">
        <f>'Rekapitulácia stavby'!AN8</f>
        <v>8. 3. 2024</v>
      </c>
      <c r="H7" s="19"/>
    </row>
    <row r="8" s="2" customFormat="1" ht="10.8" customHeight="1">
      <c r="A8" s="39"/>
      <c r="B8" s="42"/>
      <c r="C8" s="39"/>
      <c r="D8" s="39"/>
      <c r="E8" s="39"/>
      <c r="F8" s="39"/>
      <c r="G8" s="39"/>
      <c r="H8" s="42"/>
    </row>
    <row r="9" s="11" customFormat="1" ht="29.28" customHeight="1">
      <c r="A9" s="225"/>
      <c r="B9" s="315"/>
      <c r="C9" s="316" t="s">
        <v>59</v>
      </c>
      <c r="D9" s="317" t="s">
        <v>60</v>
      </c>
      <c r="E9" s="317" t="s">
        <v>130</v>
      </c>
      <c r="F9" s="318" t="s">
        <v>249</v>
      </c>
      <c r="G9" s="225"/>
      <c r="H9" s="315"/>
    </row>
    <row r="10" s="2" customFormat="1" ht="26.4" customHeight="1">
      <c r="A10" s="39"/>
      <c r="B10" s="42"/>
      <c r="C10" s="319" t="s">
        <v>250</v>
      </c>
      <c r="D10" s="319" t="s">
        <v>84</v>
      </c>
      <c r="E10" s="39"/>
      <c r="F10" s="39"/>
      <c r="G10" s="39"/>
      <c r="H10" s="42"/>
    </row>
    <row r="11" s="2" customFormat="1" ht="16.8" customHeight="1">
      <c r="A11" s="39"/>
      <c r="B11" s="42"/>
      <c r="C11" s="320" t="s">
        <v>97</v>
      </c>
      <c r="D11" s="321" t="s">
        <v>98</v>
      </c>
      <c r="E11" s="322" t="s">
        <v>1</v>
      </c>
      <c r="F11" s="323">
        <v>96.25</v>
      </c>
      <c r="G11" s="39"/>
      <c r="H11" s="42"/>
    </row>
    <row r="12" s="2" customFormat="1" ht="16.8" customHeight="1">
      <c r="A12" s="39"/>
      <c r="B12" s="42"/>
      <c r="C12" s="324" t="s">
        <v>1</v>
      </c>
      <c r="D12" s="324" t="s">
        <v>156</v>
      </c>
      <c r="E12" s="16" t="s">
        <v>1</v>
      </c>
      <c r="F12" s="325">
        <v>96.25</v>
      </c>
      <c r="G12" s="39"/>
      <c r="H12" s="42"/>
    </row>
    <row r="13" s="2" customFormat="1" ht="16.8" customHeight="1">
      <c r="A13" s="39"/>
      <c r="B13" s="42"/>
      <c r="C13" s="324" t="s">
        <v>97</v>
      </c>
      <c r="D13" s="324" t="s">
        <v>157</v>
      </c>
      <c r="E13" s="16" t="s">
        <v>1</v>
      </c>
      <c r="F13" s="325">
        <v>96.25</v>
      </c>
      <c r="G13" s="39"/>
      <c r="H13" s="42"/>
    </row>
    <row r="14" s="2" customFormat="1" ht="16.8" customHeight="1">
      <c r="A14" s="39"/>
      <c r="B14" s="42"/>
      <c r="C14" s="326" t="s">
        <v>251</v>
      </c>
      <c r="D14" s="39"/>
      <c r="E14" s="39"/>
      <c r="F14" s="39"/>
      <c r="G14" s="39"/>
      <c r="H14" s="42"/>
    </row>
    <row r="15" s="2" customFormat="1" ht="16.8" customHeight="1">
      <c r="A15" s="39"/>
      <c r="B15" s="42"/>
      <c r="C15" s="324" t="s">
        <v>152</v>
      </c>
      <c r="D15" s="324" t="s">
        <v>153</v>
      </c>
      <c r="E15" s="16" t="s">
        <v>154</v>
      </c>
      <c r="F15" s="325">
        <v>96.25</v>
      </c>
      <c r="G15" s="39"/>
      <c r="H15" s="42"/>
    </row>
    <row r="16" s="2" customFormat="1" ht="16.8" customHeight="1">
      <c r="A16" s="39"/>
      <c r="B16" s="42"/>
      <c r="C16" s="324" t="s">
        <v>159</v>
      </c>
      <c r="D16" s="324" t="s">
        <v>160</v>
      </c>
      <c r="E16" s="16" t="s">
        <v>154</v>
      </c>
      <c r="F16" s="325">
        <v>48.125</v>
      </c>
      <c r="G16" s="39"/>
      <c r="H16" s="42"/>
    </row>
    <row r="17" s="2" customFormat="1">
      <c r="A17" s="39"/>
      <c r="B17" s="42"/>
      <c r="C17" s="324" t="s">
        <v>163</v>
      </c>
      <c r="D17" s="324" t="s">
        <v>164</v>
      </c>
      <c r="E17" s="16" t="s">
        <v>154</v>
      </c>
      <c r="F17" s="325">
        <v>96.25</v>
      </c>
      <c r="G17" s="39"/>
      <c r="H17" s="42"/>
    </row>
    <row r="18" s="2" customFormat="1" ht="16.8" customHeight="1">
      <c r="A18" s="39"/>
      <c r="B18" s="42"/>
      <c r="C18" s="324" t="s">
        <v>167</v>
      </c>
      <c r="D18" s="324" t="s">
        <v>168</v>
      </c>
      <c r="E18" s="16" t="s">
        <v>154</v>
      </c>
      <c r="F18" s="325">
        <v>96.25</v>
      </c>
      <c r="G18" s="39"/>
      <c r="H18" s="42"/>
    </row>
    <row r="19" s="2" customFormat="1">
      <c r="A19" s="39"/>
      <c r="B19" s="42"/>
      <c r="C19" s="324" t="s">
        <v>171</v>
      </c>
      <c r="D19" s="324" t="s">
        <v>172</v>
      </c>
      <c r="E19" s="16" t="s">
        <v>154</v>
      </c>
      <c r="F19" s="325">
        <v>96.25</v>
      </c>
      <c r="G19" s="39"/>
      <c r="H19" s="42"/>
    </row>
    <row r="20" s="2" customFormat="1">
      <c r="A20" s="39"/>
      <c r="B20" s="42"/>
      <c r="C20" s="324" t="s">
        <v>175</v>
      </c>
      <c r="D20" s="324" t="s">
        <v>176</v>
      </c>
      <c r="E20" s="16" t="s">
        <v>154</v>
      </c>
      <c r="F20" s="325">
        <v>2406.25</v>
      </c>
      <c r="G20" s="39"/>
      <c r="H20" s="42"/>
    </row>
    <row r="21" s="2" customFormat="1" ht="16.8" customHeight="1">
      <c r="A21" s="39"/>
      <c r="B21" s="42"/>
      <c r="C21" s="324" t="s">
        <v>180</v>
      </c>
      <c r="D21" s="324" t="s">
        <v>181</v>
      </c>
      <c r="E21" s="16" t="s">
        <v>154</v>
      </c>
      <c r="F21" s="325">
        <v>96.25</v>
      </c>
      <c r="G21" s="39"/>
      <c r="H21" s="42"/>
    </row>
    <row r="22" s="2" customFormat="1" ht="16.8" customHeight="1">
      <c r="A22" s="39"/>
      <c r="B22" s="42"/>
      <c r="C22" s="324" t="s">
        <v>184</v>
      </c>
      <c r="D22" s="324" t="s">
        <v>185</v>
      </c>
      <c r="E22" s="16" t="s">
        <v>186</v>
      </c>
      <c r="F22" s="325">
        <v>173.25</v>
      </c>
      <c r="G22" s="39"/>
      <c r="H22" s="42"/>
    </row>
    <row r="23" s="2" customFormat="1" ht="16.8" customHeight="1">
      <c r="A23" s="39"/>
      <c r="B23" s="42"/>
      <c r="C23" s="324" t="s">
        <v>190</v>
      </c>
      <c r="D23" s="324" t="s">
        <v>191</v>
      </c>
      <c r="E23" s="16" t="s">
        <v>192</v>
      </c>
      <c r="F23" s="325">
        <v>275</v>
      </c>
      <c r="G23" s="39"/>
      <c r="H23" s="42"/>
    </row>
    <row r="24" s="2" customFormat="1" ht="16.8" customHeight="1">
      <c r="A24" s="39"/>
      <c r="B24" s="42"/>
      <c r="C24" s="320" t="s">
        <v>101</v>
      </c>
      <c r="D24" s="321" t="s">
        <v>1</v>
      </c>
      <c r="E24" s="322" t="s">
        <v>1</v>
      </c>
      <c r="F24" s="323">
        <v>275</v>
      </c>
      <c r="G24" s="39"/>
      <c r="H24" s="42"/>
    </row>
    <row r="25" s="2" customFormat="1" ht="16.8" customHeight="1">
      <c r="A25" s="39"/>
      <c r="B25" s="42"/>
      <c r="C25" s="324" t="s">
        <v>1</v>
      </c>
      <c r="D25" s="324" t="s">
        <v>194</v>
      </c>
      <c r="E25" s="16" t="s">
        <v>1</v>
      </c>
      <c r="F25" s="325">
        <v>275</v>
      </c>
      <c r="G25" s="39"/>
      <c r="H25" s="42"/>
    </row>
    <row r="26" s="2" customFormat="1" ht="16.8" customHeight="1">
      <c r="A26" s="39"/>
      <c r="B26" s="42"/>
      <c r="C26" s="324" t="s">
        <v>101</v>
      </c>
      <c r="D26" s="324" t="s">
        <v>157</v>
      </c>
      <c r="E26" s="16" t="s">
        <v>1</v>
      </c>
      <c r="F26" s="325">
        <v>275</v>
      </c>
      <c r="G26" s="39"/>
      <c r="H26" s="42"/>
    </row>
    <row r="27" s="2" customFormat="1" ht="16.8" customHeight="1">
      <c r="A27" s="39"/>
      <c r="B27" s="42"/>
      <c r="C27" s="326" t="s">
        <v>251</v>
      </c>
      <c r="D27" s="39"/>
      <c r="E27" s="39"/>
      <c r="F27" s="39"/>
      <c r="G27" s="39"/>
      <c r="H27" s="42"/>
    </row>
    <row r="28" s="2" customFormat="1" ht="16.8" customHeight="1">
      <c r="A28" s="39"/>
      <c r="B28" s="42"/>
      <c r="C28" s="324" t="s">
        <v>190</v>
      </c>
      <c r="D28" s="324" t="s">
        <v>191</v>
      </c>
      <c r="E28" s="16" t="s">
        <v>192</v>
      </c>
      <c r="F28" s="325">
        <v>275</v>
      </c>
      <c r="G28" s="39"/>
      <c r="H28" s="42"/>
    </row>
    <row r="29" s="2" customFormat="1" ht="16.8" customHeight="1">
      <c r="A29" s="39"/>
      <c r="B29" s="42"/>
      <c r="C29" s="324" t="s">
        <v>197</v>
      </c>
      <c r="D29" s="324" t="s">
        <v>198</v>
      </c>
      <c r="E29" s="16" t="s">
        <v>192</v>
      </c>
      <c r="F29" s="325">
        <v>275</v>
      </c>
      <c r="G29" s="39"/>
      <c r="H29" s="42"/>
    </row>
    <row r="30" s="2" customFormat="1">
      <c r="A30" s="39"/>
      <c r="B30" s="42"/>
      <c r="C30" s="324" t="s">
        <v>206</v>
      </c>
      <c r="D30" s="324" t="s">
        <v>207</v>
      </c>
      <c r="E30" s="16" t="s">
        <v>192</v>
      </c>
      <c r="F30" s="325">
        <v>275</v>
      </c>
      <c r="G30" s="39"/>
      <c r="H30" s="42"/>
    </row>
    <row r="31" s="2" customFormat="1" ht="7.44" customHeight="1">
      <c r="A31" s="39"/>
      <c r="B31" s="195"/>
      <c r="C31" s="196"/>
      <c r="D31" s="196"/>
      <c r="E31" s="196"/>
      <c r="F31" s="196"/>
      <c r="G31" s="196"/>
      <c r="H31" s="42"/>
    </row>
    <row r="32" s="2" customFormat="1">
      <c r="A32" s="39"/>
      <c r="B32" s="39"/>
      <c r="C32" s="39"/>
      <c r="D32" s="39"/>
      <c r="E32" s="39"/>
      <c r="F32" s="39"/>
      <c r="G32" s="39"/>
      <c r="H32" s="39"/>
    </row>
  </sheetData>
  <sheetProtection sheet="1" formatColumns="0" formatRows="0" objects="1" scenarios="1" spinCount="100000" saltValue="tYn7vdk4/v3CwoV8AobaKp+GVHu+ZjsDSz3XFemrAa0QDTNWvuw1WB1EqxS8550syEzb7ciVq3lhrfEqFHlGkQ==" hashValue="QRlBWV4oo3O9W6fTRgAKu0QTZfvf4p/g9EleV++A31ty5UwOdSXQs6u1qojB8KE22Sf9Am/b6AqW/U5rVW8Txg==" algorithmName="SHA-512" password="C549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DESKTOP-9G0H08V\HP</dc:creator>
  <cp:lastModifiedBy>DESKTOP-9G0H08V\HP</cp:lastModifiedBy>
  <dcterms:created xsi:type="dcterms:W3CDTF">2024-06-17T11:54:40Z</dcterms:created>
  <dcterms:modified xsi:type="dcterms:W3CDTF">2024-06-17T11:54:44Z</dcterms:modified>
</cp:coreProperties>
</file>